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lant Foods\Reports\Vistar SPINS Reports\"/>
    </mc:Choice>
  </mc:AlternateContent>
  <xr:revisionPtr revIDLastSave="0" documentId="13_ncr:1_{D83CDFAE-86E3-4360-B1EB-F457393482E3}" xr6:coauthVersionLast="47" xr6:coauthVersionMax="47" xr10:uidLastSave="{00000000-0000-0000-0000-000000000000}"/>
  <bookViews>
    <workbookView xWindow="-120" yWindow="-120" windowWidth="20730" windowHeight="11040" tabRatio="933" xr2:uid="{A8F43898-C800-4FAD-9CE6-90BCEF01125C}"/>
  </bookViews>
  <sheets>
    <sheet name="Summary Page" sheetId="4" r:id="rId1"/>
    <sheet name="Opco Monthly Breakdown" sheetId="6" r:id="rId2"/>
    <sheet name="Northwest" sheetId="14" r:id="rId3"/>
    <sheet name="Nor Cal" sheetId="9" r:id="rId4"/>
    <sheet name="So Cal" sheetId="10" r:id="rId5"/>
    <sheet name="AZ and RM" sheetId="13" r:id="rId6"/>
    <sheet name="Houston" sheetId="22" r:id="rId7"/>
    <sheet name="Illinois" sheetId="18" r:id="rId8"/>
    <sheet name="KC &amp; KY" sheetId="12" r:id="rId9"/>
    <sheet name="Michigan" sheetId="19" r:id="rId10"/>
    <sheet name="Minnesota" sheetId="20" r:id="rId11"/>
    <sheet name="Northeast" sheetId="15" r:id="rId12"/>
    <sheet name="Southeast" sheetId="16" r:id="rId13"/>
    <sheet name="Wisconsin" sheetId="21" r:id="rId14"/>
    <sheet name="Customer Breakdown" sheetId="8" r:id="rId15"/>
    <sheet name="2025 Pivot" sheetId="17" r:id="rId16"/>
    <sheet name="2025" sheetId="1" r:id="rId17"/>
    <sheet name="2024 Pivot" sheetId="3" r:id="rId18"/>
    <sheet name="2024" sheetId="2" r:id="rId19"/>
  </sheets>
  <definedNames>
    <definedName name="_xlnm._FilterDatabase" localSheetId="18" hidden="1">'2024'!$A$2:$Z$769</definedName>
    <definedName name="_xlnm._FilterDatabase" localSheetId="16" hidden="1">'2025'!$A$2:$Z$1747</definedName>
  </definedNames>
  <calcPr calcId="191029"/>
  <pivotCaches>
    <pivotCache cacheId="79" r:id="rId20"/>
    <pivotCache cacheId="80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9" i="22" l="1"/>
  <c r="M30" i="22"/>
  <c r="M31" i="22"/>
  <c r="M32" i="22"/>
  <c r="M33" i="22"/>
  <c r="M34" i="22"/>
  <c r="M35" i="22"/>
  <c r="M36" i="22"/>
  <c r="M37" i="22"/>
  <c r="D38" i="22"/>
  <c r="E38" i="22"/>
  <c r="F38" i="22"/>
  <c r="G38" i="22"/>
  <c r="H38" i="22"/>
  <c r="I38" i="22"/>
  <c r="J38" i="22"/>
  <c r="K38" i="22"/>
  <c r="L38" i="22"/>
  <c r="M22" i="22"/>
  <c r="M23" i="22"/>
  <c r="M24" i="22"/>
  <c r="D18" i="22"/>
  <c r="E18" i="22"/>
  <c r="F18" i="22"/>
  <c r="G18" i="22"/>
  <c r="H18" i="22"/>
  <c r="I18" i="22"/>
  <c r="J18" i="22"/>
  <c r="K18" i="22"/>
  <c r="L18" i="22"/>
  <c r="C18" i="22"/>
  <c r="D25" i="22"/>
  <c r="E25" i="22"/>
  <c r="F25" i="22"/>
  <c r="G25" i="22"/>
  <c r="H25" i="22"/>
  <c r="I25" i="22"/>
  <c r="J25" i="22"/>
  <c r="K25" i="22"/>
  <c r="L25" i="22"/>
  <c r="D17" i="22"/>
  <c r="E17" i="22"/>
  <c r="F17" i="22"/>
  <c r="G17" i="22"/>
  <c r="H17" i="22"/>
  <c r="I17" i="22"/>
  <c r="J17" i="22"/>
  <c r="K17" i="22"/>
  <c r="L17" i="22"/>
  <c r="M11" i="22" s="1"/>
  <c r="C17" i="22"/>
  <c r="X22" i="21"/>
  <c r="X23" i="21"/>
  <c r="X24" i="21"/>
  <c r="O25" i="21"/>
  <c r="P25" i="21"/>
  <c r="Q25" i="21"/>
  <c r="R25" i="21"/>
  <c r="S25" i="21"/>
  <c r="T25" i="21"/>
  <c r="U25" i="21"/>
  <c r="V25" i="21"/>
  <c r="W25" i="21"/>
  <c r="N25" i="21"/>
  <c r="K24" i="21"/>
  <c r="D25" i="21"/>
  <c r="E25" i="21"/>
  <c r="F25" i="21"/>
  <c r="G25" i="21"/>
  <c r="H25" i="21"/>
  <c r="I25" i="21"/>
  <c r="J25" i="21"/>
  <c r="K22" i="21" s="1"/>
  <c r="C25" i="21"/>
  <c r="O13" i="21"/>
  <c r="P13" i="21"/>
  <c r="Q13" i="21"/>
  <c r="R13" i="21"/>
  <c r="S13" i="21"/>
  <c r="T13" i="21"/>
  <c r="U13" i="21"/>
  <c r="V13" i="21"/>
  <c r="W13" i="21"/>
  <c r="N13" i="21"/>
  <c r="O12" i="21"/>
  <c r="P12" i="21"/>
  <c r="Q12" i="21"/>
  <c r="R12" i="21"/>
  <c r="S12" i="21"/>
  <c r="T12" i="21"/>
  <c r="U12" i="21"/>
  <c r="V12" i="21"/>
  <c r="W12" i="21"/>
  <c r="X4" i="21" s="1"/>
  <c r="N12" i="21"/>
  <c r="D10" i="21"/>
  <c r="E10" i="21"/>
  <c r="F10" i="21"/>
  <c r="G10" i="21"/>
  <c r="H10" i="21"/>
  <c r="I10" i="21"/>
  <c r="C10" i="21"/>
  <c r="I9" i="21"/>
  <c r="H9" i="21"/>
  <c r="G9" i="21"/>
  <c r="F9" i="21"/>
  <c r="E9" i="21"/>
  <c r="D9" i="21"/>
  <c r="C9" i="21"/>
  <c r="J8" i="21"/>
  <c r="J7" i="21"/>
  <c r="J6" i="21"/>
  <c r="J5" i="21"/>
  <c r="J4" i="21"/>
  <c r="X23" i="20"/>
  <c r="X24" i="20"/>
  <c r="X25" i="20"/>
  <c r="X26" i="20"/>
  <c r="X27" i="20"/>
  <c r="X28" i="20"/>
  <c r="X29" i="20"/>
  <c r="X30" i="20"/>
  <c r="O31" i="20"/>
  <c r="P31" i="20"/>
  <c r="Q31" i="20"/>
  <c r="R31" i="20"/>
  <c r="S31" i="20"/>
  <c r="T31" i="20"/>
  <c r="U31" i="20"/>
  <c r="V31" i="20"/>
  <c r="W31" i="20"/>
  <c r="N31" i="20"/>
  <c r="D27" i="20"/>
  <c r="E27" i="20"/>
  <c r="C27" i="20"/>
  <c r="O14" i="20"/>
  <c r="P14" i="20"/>
  <c r="Q14" i="20"/>
  <c r="R14" i="20"/>
  <c r="S14" i="20"/>
  <c r="T14" i="20"/>
  <c r="U14" i="20"/>
  <c r="V14" i="20"/>
  <c r="W14" i="20"/>
  <c r="N14" i="20"/>
  <c r="D8" i="20"/>
  <c r="E8" i="20"/>
  <c r="F8" i="20"/>
  <c r="G8" i="20"/>
  <c r="H8" i="20"/>
  <c r="I8" i="20"/>
  <c r="J8" i="20"/>
  <c r="C8" i="20"/>
  <c r="O13" i="20"/>
  <c r="P13" i="20"/>
  <c r="Q13" i="20"/>
  <c r="R13" i="20"/>
  <c r="S13" i="20"/>
  <c r="T13" i="20"/>
  <c r="U13" i="20"/>
  <c r="V13" i="20"/>
  <c r="W13" i="20"/>
  <c r="X4" i="20" s="1"/>
  <c r="N13" i="20"/>
  <c r="K6" i="20"/>
  <c r="K5" i="20"/>
  <c r="K4" i="20"/>
  <c r="X35" i="19"/>
  <c r="X36" i="19"/>
  <c r="X37" i="19"/>
  <c r="X38" i="19"/>
  <c r="X39" i="19"/>
  <c r="X40" i="19"/>
  <c r="X41" i="19"/>
  <c r="X42" i="19"/>
  <c r="X43" i="19"/>
  <c r="O44" i="19"/>
  <c r="P44" i="19"/>
  <c r="Q44" i="19"/>
  <c r="R44" i="19"/>
  <c r="S44" i="19"/>
  <c r="T44" i="19"/>
  <c r="U44" i="19"/>
  <c r="V44" i="19"/>
  <c r="W44" i="19"/>
  <c r="N44" i="19"/>
  <c r="O31" i="19"/>
  <c r="P31" i="19"/>
  <c r="Q31" i="19"/>
  <c r="R31" i="19"/>
  <c r="S31" i="19"/>
  <c r="T31" i="19"/>
  <c r="U31" i="19"/>
  <c r="V31" i="19"/>
  <c r="W31" i="19"/>
  <c r="X26" i="19" s="1"/>
  <c r="N31" i="19"/>
  <c r="O22" i="19"/>
  <c r="P22" i="19"/>
  <c r="Q22" i="19"/>
  <c r="R22" i="19"/>
  <c r="S22" i="19"/>
  <c r="T22" i="19"/>
  <c r="U22" i="19"/>
  <c r="V22" i="19"/>
  <c r="W22" i="19"/>
  <c r="N22" i="19"/>
  <c r="O21" i="19"/>
  <c r="P21" i="19"/>
  <c r="Q21" i="19"/>
  <c r="R21" i="19"/>
  <c r="S21" i="19"/>
  <c r="T21" i="19"/>
  <c r="U21" i="19"/>
  <c r="V21" i="19"/>
  <c r="W21" i="19"/>
  <c r="X4" i="19" s="1"/>
  <c r="N21" i="19"/>
  <c r="X47" i="18"/>
  <c r="X48" i="18"/>
  <c r="X49" i="18"/>
  <c r="X50" i="18"/>
  <c r="X51" i="18"/>
  <c r="X52" i="18"/>
  <c r="X53" i="18"/>
  <c r="X54" i="18"/>
  <c r="X55" i="18"/>
  <c r="X56" i="18"/>
  <c r="O57" i="18"/>
  <c r="P57" i="18"/>
  <c r="Q57" i="18"/>
  <c r="R57" i="18"/>
  <c r="S57" i="18"/>
  <c r="T57" i="18"/>
  <c r="U57" i="18"/>
  <c r="V57" i="18"/>
  <c r="W57" i="18"/>
  <c r="N57" i="18"/>
  <c r="X38" i="18"/>
  <c r="X39" i="18"/>
  <c r="X40" i="18"/>
  <c r="X41" i="18"/>
  <c r="X42" i="18"/>
  <c r="O43" i="18"/>
  <c r="P43" i="18"/>
  <c r="Q43" i="18"/>
  <c r="R43" i="18"/>
  <c r="S43" i="18"/>
  <c r="T43" i="18"/>
  <c r="U43" i="18"/>
  <c r="V43" i="18"/>
  <c r="W43" i="18"/>
  <c r="N43" i="18"/>
  <c r="D51" i="18"/>
  <c r="E51" i="18"/>
  <c r="F51" i="18"/>
  <c r="G51" i="18"/>
  <c r="H51" i="18"/>
  <c r="I51" i="18"/>
  <c r="C51" i="18"/>
  <c r="J51" i="18" s="1"/>
  <c r="K47" i="18" s="1"/>
  <c r="J50" i="18"/>
  <c r="J49" i="18"/>
  <c r="J47" i="18"/>
  <c r="J48" i="18"/>
  <c r="D43" i="18"/>
  <c r="E43" i="18"/>
  <c r="F43" i="18"/>
  <c r="G43" i="18"/>
  <c r="H43" i="18"/>
  <c r="I43" i="18"/>
  <c r="C43" i="18"/>
  <c r="J41" i="18"/>
  <c r="J40" i="18"/>
  <c r="J42" i="18"/>
  <c r="J39" i="18"/>
  <c r="J38" i="18"/>
  <c r="X20" i="18"/>
  <c r="X21" i="18"/>
  <c r="X27" i="18"/>
  <c r="X28" i="18"/>
  <c r="O33" i="18"/>
  <c r="P33" i="18"/>
  <c r="Q33" i="18"/>
  <c r="R33" i="18"/>
  <c r="S33" i="18"/>
  <c r="T33" i="18"/>
  <c r="U33" i="18"/>
  <c r="V33" i="18"/>
  <c r="W33" i="18"/>
  <c r="N33" i="18"/>
  <c r="W32" i="18"/>
  <c r="X6" i="18" s="1"/>
  <c r="O32" i="18"/>
  <c r="P32" i="18"/>
  <c r="Q32" i="18"/>
  <c r="R32" i="18"/>
  <c r="S32" i="18"/>
  <c r="T32" i="18"/>
  <c r="U32" i="18"/>
  <c r="V32" i="18"/>
  <c r="N32" i="18"/>
  <c r="D25" i="18"/>
  <c r="E25" i="18"/>
  <c r="F25" i="18"/>
  <c r="G25" i="18"/>
  <c r="H25" i="18"/>
  <c r="I25" i="18"/>
  <c r="C25" i="18"/>
  <c r="I24" i="18"/>
  <c r="H24" i="18"/>
  <c r="G24" i="18"/>
  <c r="F24" i="18"/>
  <c r="E24" i="18"/>
  <c r="D24" i="18"/>
  <c r="C24" i="18"/>
  <c r="J23" i="18"/>
  <c r="J22" i="18"/>
  <c r="J21" i="18"/>
  <c r="J20" i="18"/>
  <c r="J19" i="18"/>
  <c r="J18" i="18"/>
  <c r="J17" i="18"/>
  <c r="J16" i="18"/>
  <c r="J15" i="18"/>
  <c r="J14" i="18"/>
  <c r="J13" i="18"/>
  <c r="J12" i="18"/>
  <c r="J11" i="18"/>
  <c r="J10" i="18"/>
  <c r="J9" i="18"/>
  <c r="J8" i="18"/>
  <c r="J7" i="18"/>
  <c r="J6" i="18"/>
  <c r="J5" i="18"/>
  <c r="J4" i="18"/>
  <c r="O61" i="13"/>
  <c r="P61" i="13"/>
  <c r="Q61" i="13"/>
  <c r="R61" i="13"/>
  <c r="S61" i="13"/>
  <c r="T61" i="13"/>
  <c r="U61" i="13"/>
  <c r="V61" i="13"/>
  <c r="W61" i="13"/>
  <c r="X55" i="13" s="1"/>
  <c r="O51" i="13"/>
  <c r="P51" i="13"/>
  <c r="Q51" i="13"/>
  <c r="R51" i="13"/>
  <c r="S51" i="13"/>
  <c r="T51" i="13"/>
  <c r="U51" i="13"/>
  <c r="V51" i="13"/>
  <c r="W51" i="13"/>
  <c r="X46" i="13" s="1"/>
  <c r="N51" i="13"/>
  <c r="Q35" i="13"/>
  <c r="O42" i="13"/>
  <c r="P42" i="13"/>
  <c r="Q42" i="13"/>
  <c r="R42" i="13"/>
  <c r="S42" i="13"/>
  <c r="T42" i="13"/>
  <c r="U42" i="13"/>
  <c r="V42" i="13"/>
  <c r="W42" i="13"/>
  <c r="X40" i="13" s="1"/>
  <c r="O15" i="13"/>
  <c r="P15" i="13"/>
  <c r="Q15" i="13"/>
  <c r="R15" i="13"/>
  <c r="S15" i="13"/>
  <c r="T15" i="13"/>
  <c r="U15" i="13"/>
  <c r="V15" i="13"/>
  <c r="W15" i="13"/>
  <c r="N15" i="13"/>
  <c r="Q14" i="13"/>
  <c r="O35" i="13"/>
  <c r="P35" i="13"/>
  <c r="R35" i="13"/>
  <c r="S35" i="13"/>
  <c r="T35" i="13"/>
  <c r="U35" i="13"/>
  <c r="V35" i="13"/>
  <c r="W35" i="13"/>
  <c r="X32" i="13" s="1"/>
  <c r="N35" i="13"/>
  <c r="O28" i="13"/>
  <c r="P28" i="13"/>
  <c r="Q28" i="13"/>
  <c r="R28" i="13"/>
  <c r="S28" i="13"/>
  <c r="T28" i="13"/>
  <c r="U28" i="13"/>
  <c r="V28" i="13"/>
  <c r="W28" i="13"/>
  <c r="N28" i="13"/>
  <c r="O27" i="13"/>
  <c r="P27" i="13"/>
  <c r="Q27" i="13"/>
  <c r="R27" i="13"/>
  <c r="S27" i="13"/>
  <c r="T27" i="13"/>
  <c r="U27" i="13"/>
  <c r="V27" i="13"/>
  <c r="W27" i="13"/>
  <c r="X23" i="13" s="1"/>
  <c r="O14" i="13"/>
  <c r="P14" i="13"/>
  <c r="R14" i="13"/>
  <c r="S14" i="13"/>
  <c r="T14" i="13"/>
  <c r="U14" i="13"/>
  <c r="V14" i="13"/>
  <c r="W14" i="13"/>
  <c r="N14" i="13"/>
  <c r="M16" i="22" l="1"/>
  <c r="M8" i="22"/>
  <c r="M9" i="22"/>
  <c r="M15" i="22"/>
  <c r="M7" i="22"/>
  <c r="M14" i="22"/>
  <c r="M6" i="22"/>
  <c r="M10" i="22"/>
  <c r="M13" i="22"/>
  <c r="M5" i="22"/>
  <c r="M12" i="22"/>
  <c r="M4" i="22"/>
  <c r="M17" i="22"/>
  <c r="C25" i="22"/>
  <c r="K23" i="21"/>
  <c r="J10" i="21"/>
  <c r="X11" i="21"/>
  <c r="X10" i="21"/>
  <c r="X9" i="21"/>
  <c r="X8" i="21"/>
  <c r="X7" i="21"/>
  <c r="X6" i="21"/>
  <c r="X5" i="21"/>
  <c r="J9" i="21"/>
  <c r="K7" i="21" s="1"/>
  <c r="X11" i="20"/>
  <c r="X10" i="20"/>
  <c r="X9" i="20"/>
  <c r="X8" i="20"/>
  <c r="X7" i="20"/>
  <c r="X6" i="20"/>
  <c r="X5" i="20"/>
  <c r="X12" i="20"/>
  <c r="X28" i="19"/>
  <c r="X30" i="19"/>
  <c r="X29" i="19"/>
  <c r="X27" i="19"/>
  <c r="X19" i="19"/>
  <c r="X18" i="19"/>
  <c r="X17" i="19"/>
  <c r="X16" i="19"/>
  <c r="X11" i="19"/>
  <c r="X10" i="19"/>
  <c r="X9" i="19"/>
  <c r="X8" i="19"/>
  <c r="X7" i="19"/>
  <c r="X6" i="19"/>
  <c r="X13" i="19"/>
  <c r="X5" i="19"/>
  <c r="X15" i="19"/>
  <c r="X14" i="19"/>
  <c r="X20" i="19"/>
  <c r="X12" i="19"/>
  <c r="K49" i="18"/>
  <c r="K48" i="18"/>
  <c r="K50" i="18"/>
  <c r="J43" i="18"/>
  <c r="K41" i="18" s="1"/>
  <c r="X11" i="18"/>
  <c r="X5" i="18"/>
  <c r="X4" i="18"/>
  <c r="X29" i="18"/>
  <c r="X19" i="18"/>
  <c r="X13" i="18"/>
  <c r="X12" i="18"/>
  <c r="X25" i="18"/>
  <c r="X24" i="18"/>
  <c r="X16" i="18"/>
  <c r="X8" i="18"/>
  <c r="X18" i="18"/>
  <c r="X9" i="18"/>
  <c r="X31" i="18"/>
  <c r="X23" i="18"/>
  <c r="X15" i="18"/>
  <c r="X7" i="18"/>
  <c r="X26" i="18"/>
  <c r="X10" i="18"/>
  <c r="X17" i="18"/>
  <c r="X30" i="18"/>
  <c r="X22" i="18"/>
  <c r="X14" i="18"/>
  <c r="J25" i="18"/>
  <c r="J24" i="18"/>
  <c r="K5" i="18" s="1"/>
  <c r="K23" i="18"/>
  <c r="K4" i="18"/>
  <c r="X60" i="13"/>
  <c r="X59" i="13"/>
  <c r="X58" i="13"/>
  <c r="X57" i="13"/>
  <c r="X56" i="13"/>
  <c r="X39" i="13"/>
  <c r="X49" i="13"/>
  <c r="X48" i="13"/>
  <c r="X47" i="13"/>
  <c r="X50" i="13"/>
  <c r="X41" i="13"/>
  <c r="N42" i="13"/>
  <c r="X22" i="13"/>
  <c r="X20" i="13"/>
  <c r="X19" i="13"/>
  <c r="X25" i="13"/>
  <c r="X34" i="13"/>
  <c r="X21" i="13"/>
  <c r="X24" i="13"/>
  <c r="X33" i="13"/>
  <c r="X26" i="13"/>
  <c r="X10" i="13"/>
  <c r="X11" i="13"/>
  <c r="X9" i="13"/>
  <c r="X8" i="13"/>
  <c r="X7" i="13"/>
  <c r="X6" i="13"/>
  <c r="X13" i="13"/>
  <c r="X5" i="13"/>
  <c r="X12" i="13"/>
  <c r="X4" i="13"/>
  <c r="P47" i="10"/>
  <c r="Q47" i="10"/>
  <c r="R47" i="10"/>
  <c r="S47" i="10"/>
  <c r="T47" i="10"/>
  <c r="U47" i="10"/>
  <c r="V47" i="10"/>
  <c r="W47" i="10"/>
  <c r="O47" i="10"/>
  <c r="D35" i="10"/>
  <c r="E35" i="10"/>
  <c r="F35" i="10"/>
  <c r="G35" i="10"/>
  <c r="H35" i="10"/>
  <c r="I35" i="10"/>
  <c r="C35" i="10"/>
  <c r="P76" i="10"/>
  <c r="P77" i="10" s="1"/>
  <c r="Q76" i="10"/>
  <c r="Q77" i="10" s="1"/>
  <c r="R76" i="10"/>
  <c r="R77" i="10" s="1"/>
  <c r="S76" i="10"/>
  <c r="S77" i="10" s="1"/>
  <c r="T76" i="10"/>
  <c r="T77" i="10" s="1"/>
  <c r="U76" i="10"/>
  <c r="U77" i="10" s="1"/>
  <c r="V76" i="10"/>
  <c r="V77" i="10" s="1"/>
  <c r="W76" i="10"/>
  <c r="W77" i="10" s="1"/>
  <c r="X76" i="10"/>
  <c r="Y65" i="10" s="1"/>
  <c r="O76" i="10"/>
  <c r="O77" i="10" s="1"/>
  <c r="P59" i="10"/>
  <c r="Q59" i="10"/>
  <c r="R59" i="10"/>
  <c r="S59" i="10"/>
  <c r="T59" i="10"/>
  <c r="U59" i="10"/>
  <c r="V59" i="10"/>
  <c r="W59" i="10"/>
  <c r="X59" i="10"/>
  <c r="Y53" i="10" s="1"/>
  <c r="O59" i="10"/>
  <c r="X4" i="10"/>
  <c r="X47" i="10" s="1"/>
  <c r="X5" i="10"/>
  <c r="X6" i="10"/>
  <c r="X7" i="10"/>
  <c r="X8" i="10"/>
  <c r="X9" i="10"/>
  <c r="X10" i="10"/>
  <c r="X11" i="10"/>
  <c r="X12" i="10"/>
  <c r="X13" i="10"/>
  <c r="X14" i="10"/>
  <c r="X15" i="10"/>
  <c r="X16" i="10"/>
  <c r="X17" i="10"/>
  <c r="X18" i="10"/>
  <c r="X19" i="10"/>
  <c r="X20" i="10"/>
  <c r="X21" i="10"/>
  <c r="X22" i="10"/>
  <c r="X23" i="10"/>
  <c r="X24" i="10"/>
  <c r="X25" i="10"/>
  <c r="X26" i="10"/>
  <c r="X27" i="10"/>
  <c r="X28" i="10"/>
  <c r="X29" i="10"/>
  <c r="X30" i="10"/>
  <c r="X31" i="10"/>
  <c r="X32" i="10"/>
  <c r="X33" i="10"/>
  <c r="X34" i="10"/>
  <c r="X35" i="10"/>
  <c r="X36" i="10"/>
  <c r="X37" i="10"/>
  <c r="X38" i="10"/>
  <c r="X39" i="10"/>
  <c r="X40" i="10"/>
  <c r="X41" i="10"/>
  <c r="X42" i="10"/>
  <c r="X43" i="10"/>
  <c r="X44" i="10"/>
  <c r="X45" i="10"/>
  <c r="P46" i="10"/>
  <c r="Q46" i="10"/>
  <c r="R46" i="10"/>
  <c r="S46" i="10"/>
  <c r="T46" i="10"/>
  <c r="U46" i="10"/>
  <c r="V46" i="10"/>
  <c r="W46" i="10"/>
  <c r="O46" i="10"/>
  <c r="Q54" i="6"/>
  <c r="Q53" i="6"/>
  <c r="C38" i="22" l="1"/>
  <c r="K5" i="21"/>
  <c r="K4" i="21"/>
  <c r="K6" i="21"/>
  <c r="K8" i="21"/>
  <c r="K6" i="18"/>
  <c r="K10" i="18"/>
  <c r="K40" i="18"/>
  <c r="K14" i="18"/>
  <c r="K42" i="18"/>
  <c r="K18" i="18"/>
  <c r="K39" i="18"/>
  <c r="K15" i="18"/>
  <c r="K38" i="18"/>
  <c r="K19" i="18"/>
  <c r="K8" i="18"/>
  <c r="K22" i="18"/>
  <c r="K12" i="18"/>
  <c r="K17" i="18"/>
  <c r="K9" i="18"/>
  <c r="K7" i="18"/>
  <c r="K21" i="18"/>
  <c r="K11" i="18"/>
  <c r="K16" i="18"/>
  <c r="K20" i="18"/>
  <c r="K13" i="18"/>
  <c r="N61" i="13"/>
  <c r="Y72" i="10"/>
  <c r="Y70" i="10"/>
  <c r="Y69" i="10"/>
  <c r="Y71" i="10"/>
  <c r="Y68" i="10"/>
  <c r="Y75" i="10"/>
  <c r="Y67" i="10"/>
  <c r="Y74" i="10"/>
  <c r="Y66" i="10"/>
  <c r="Y73" i="10"/>
  <c r="Y58" i="10"/>
  <c r="Y57" i="10"/>
  <c r="Y56" i="10"/>
  <c r="Y55" i="10"/>
  <c r="Y54" i="10"/>
  <c r="X46" i="10"/>
  <c r="Y25" i="10" s="1"/>
  <c r="Y23" i="10" l="1"/>
  <c r="Y33" i="10"/>
  <c r="Y26" i="10"/>
  <c r="Y6" i="10"/>
  <c r="Y34" i="10"/>
  <c r="Y8" i="10"/>
  <c r="Y24" i="10"/>
  <c r="Y31" i="10"/>
  <c r="Y5" i="10"/>
  <c r="Y42" i="10"/>
  <c r="Y43" i="10"/>
  <c r="Y10" i="10"/>
  <c r="Y39" i="10"/>
  <c r="Y13" i="10"/>
  <c r="Y11" i="10"/>
  <c r="Y20" i="10"/>
  <c r="Y37" i="10"/>
  <c r="Y28" i="10"/>
  <c r="Y7" i="10"/>
  <c r="Y12" i="10"/>
  <c r="Y19" i="10"/>
  <c r="Y27" i="10"/>
  <c r="Y36" i="10"/>
  <c r="Y14" i="10"/>
  <c r="Y18" i="10"/>
  <c r="Y35" i="10"/>
  <c r="Y44" i="10"/>
  <c r="Y41" i="10"/>
  <c r="Y16" i="10"/>
  <c r="Y4" i="10"/>
  <c r="Y22" i="10"/>
  <c r="Y32" i="10"/>
  <c r="Y21" i="10"/>
  <c r="Y30" i="10"/>
  <c r="Y40" i="10"/>
  <c r="Y29" i="10"/>
  <c r="Y38" i="10"/>
  <c r="Y9" i="10"/>
  <c r="Y17" i="10"/>
  <c r="Y45" i="10"/>
  <c r="Y15" i="10"/>
  <c r="N27" i="13" l="1"/>
  <c r="Q26" i="6"/>
  <c r="Q27" i="6" s="1"/>
  <c r="Q61" i="9"/>
  <c r="R61" i="9"/>
  <c r="S61" i="9"/>
  <c r="T61" i="9"/>
  <c r="U61" i="9"/>
  <c r="V61" i="9"/>
  <c r="W61" i="9"/>
  <c r="X61" i="9"/>
  <c r="Y61" i="9"/>
  <c r="P61" i="9"/>
  <c r="K60" i="9"/>
  <c r="E60" i="9"/>
  <c r="F60" i="9"/>
  <c r="G60" i="9"/>
  <c r="H60" i="9"/>
  <c r="I60" i="9"/>
  <c r="J60" i="9"/>
  <c r="D60" i="9"/>
  <c r="Y35" i="14"/>
  <c r="Q35" i="14"/>
  <c r="R35" i="14"/>
  <c r="S35" i="14"/>
  <c r="T35" i="14"/>
  <c r="U35" i="14"/>
  <c r="V35" i="14"/>
  <c r="W35" i="14"/>
  <c r="X35" i="14"/>
  <c r="P35" i="14"/>
  <c r="D26" i="14"/>
  <c r="E26" i="14"/>
  <c r="F26" i="14"/>
  <c r="G26" i="14"/>
  <c r="H26" i="14"/>
  <c r="I26" i="14"/>
  <c r="C26" i="14"/>
  <c r="Z85" i="9"/>
  <c r="Y92" i="9"/>
  <c r="Z86" i="9" s="1"/>
  <c r="X92" i="9"/>
  <c r="X93" i="9" s="1"/>
  <c r="P92" i="9"/>
  <c r="W92" i="9"/>
  <c r="W93" i="9" s="1"/>
  <c r="V92" i="9"/>
  <c r="V93" i="9" s="1"/>
  <c r="U92" i="9"/>
  <c r="U93" i="9" s="1"/>
  <c r="T92" i="9"/>
  <c r="T93" i="9" s="1"/>
  <c r="S92" i="9"/>
  <c r="S93" i="9" s="1"/>
  <c r="R92" i="9"/>
  <c r="R93" i="9" s="1"/>
  <c r="Q92" i="9"/>
  <c r="Q93" i="9" s="1"/>
  <c r="Z73" i="9"/>
  <c r="Q74" i="9"/>
  <c r="R74" i="9"/>
  <c r="S74" i="9"/>
  <c r="T74" i="9"/>
  <c r="U74" i="9"/>
  <c r="V74" i="9"/>
  <c r="W74" i="9"/>
  <c r="X74" i="9"/>
  <c r="Y74" i="9"/>
  <c r="Z66" i="9" s="1"/>
  <c r="P74" i="9"/>
  <c r="Q60" i="9"/>
  <c r="R60" i="9"/>
  <c r="S60" i="9"/>
  <c r="T60" i="9"/>
  <c r="U60" i="9"/>
  <c r="V60" i="9"/>
  <c r="W60" i="9"/>
  <c r="X60" i="9"/>
  <c r="P60" i="9"/>
  <c r="Y6" i="9"/>
  <c r="Y4" i="9"/>
  <c r="Y5" i="9"/>
  <c r="Y7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Y26" i="9"/>
  <c r="Y27" i="9"/>
  <c r="Y28" i="9"/>
  <c r="Y29" i="9"/>
  <c r="Y30" i="9"/>
  <c r="Y31" i="9"/>
  <c r="Y32" i="9"/>
  <c r="Y33" i="9"/>
  <c r="Y34" i="9"/>
  <c r="Y35" i="9"/>
  <c r="Y36" i="9"/>
  <c r="Y37" i="9"/>
  <c r="Y38" i="9"/>
  <c r="Y39" i="9"/>
  <c r="Y40" i="9"/>
  <c r="Y41" i="9"/>
  <c r="Y42" i="9"/>
  <c r="Y43" i="9"/>
  <c r="Y44" i="9"/>
  <c r="Y45" i="9"/>
  <c r="Y46" i="9"/>
  <c r="Y47" i="9"/>
  <c r="Y48" i="9"/>
  <c r="Y49" i="9"/>
  <c r="Y50" i="9"/>
  <c r="Y51" i="9"/>
  <c r="Y52" i="9"/>
  <c r="Y53" i="9"/>
  <c r="Y54" i="9"/>
  <c r="Y55" i="9"/>
  <c r="Y56" i="9"/>
  <c r="Y57" i="9"/>
  <c r="Y58" i="9"/>
  <c r="Y59" i="9"/>
  <c r="Q59" i="14"/>
  <c r="R59" i="14"/>
  <c r="S59" i="14"/>
  <c r="T59" i="14"/>
  <c r="T60" i="14" s="1"/>
  <c r="U59" i="14"/>
  <c r="U60" i="14" s="1"/>
  <c r="V59" i="14"/>
  <c r="V60" i="14" s="1"/>
  <c r="W59" i="14"/>
  <c r="W60" i="14" s="1"/>
  <c r="X59" i="14"/>
  <c r="X60" i="14" s="1"/>
  <c r="Y59" i="14"/>
  <c r="Z49" i="14" s="1"/>
  <c r="P59" i="14"/>
  <c r="P60" i="14" s="1"/>
  <c r="S60" i="14"/>
  <c r="R60" i="14"/>
  <c r="Q60" i="14"/>
  <c r="Q45" i="14"/>
  <c r="R45" i="14"/>
  <c r="S45" i="14"/>
  <c r="T45" i="14"/>
  <c r="U45" i="14"/>
  <c r="V45" i="14"/>
  <c r="W45" i="14"/>
  <c r="X45" i="14"/>
  <c r="Y45" i="14"/>
  <c r="Z39" i="14" s="1"/>
  <c r="P45" i="14"/>
  <c r="Y4" i="14"/>
  <c r="Y5" i="14"/>
  <c r="Y6" i="14"/>
  <c r="Y7" i="14"/>
  <c r="Y8" i="14"/>
  <c r="Y9" i="14"/>
  <c r="Y10" i="14"/>
  <c r="Y11" i="14"/>
  <c r="Y12" i="14"/>
  <c r="Y13" i="14"/>
  <c r="Y14" i="14"/>
  <c r="Y15" i="14"/>
  <c r="Y16" i="14"/>
  <c r="Y17" i="14"/>
  <c r="Y18" i="14"/>
  <c r="Y19" i="14"/>
  <c r="Y20" i="14"/>
  <c r="Y21" i="14"/>
  <c r="Y22" i="14"/>
  <c r="Y23" i="14"/>
  <c r="Y24" i="14"/>
  <c r="Y25" i="14"/>
  <c r="Y26" i="14"/>
  <c r="Y27" i="14"/>
  <c r="Y28" i="14"/>
  <c r="Y29" i="14"/>
  <c r="Y30" i="14"/>
  <c r="Y31" i="14"/>
  <c r="Y32" i="14"/>
  <c r="Y33" i="14"/>
  <c r="Q34" i="14"/>
  <c r="R34" i="14"/>
  <c r="S34" i="14"/>
  <c r="T34" i="14"/>
  <c r="U34" i="14"/>
  <c r="V34" i="14"/>
  <c r="W34" i="14"/>
  <c r="X34" i="14"/>
  <c r="P34" i="14"/>
  <c r="M31" i="4"/>
  <c r="K26" i="4"/>
  <c r="M26" i="4" s="1"/>
  <c r="N26" i="4" s="1"/>
  <c r="L26" i="4"/>
  <c r="L27" i="4" s="1"/>
  <c r="M4" i="4"/>
  <c r="N4" i="4" s="1"/>
  <c r="M5" i="4"/>
  <c r="N5" i="4" s="1"/>
  <c r="M6" i="4"/>
  <c r="N6" i="4" s="1"/>
  <c r="M7" i="4"/>
  <c r="N7" i="4" s="1"/>
  <c r="M8" i="4"/>
  <c r="N8" i="4" s="1"/>
  <c r="M9" i="4"/>
  <c r="N9" i="4" s="1"/>
  <c r="M10" i="4"/>
  <c r="N10" i="4" s="1"/>
  <c r="M11" i="4"/>
  <c r="N11" i="4" s="1"/>
  <c r="M12" i="4"/>
  <c r="N12" i="4" s="1"/>
  <c r="M13" i="4"/>
  <c r="N13" i="4" s="1"/>
  <c r="M14" i="4"/>
  <c r="N14" i="4" s="1"/>
  <c r="M15" i="4"/>
  <c r="N15" i="4" s="1"/>
  <c r="M16" i="4"/>
  <c r="N16" i="4" s="1"/>
  <c r="M17" i="4"/>
  <c r="N17" i="4" s="1"/>
  <c r="M18" i="4"/>
  <c r="N18" i="4" s="1"/>
  <c r="M19" i="4"/>
  <c r="N19" i="4" s="1"/>
  <c r="M20" i="4"/>
  <c r="N20" i="4" s="1"/>
  <c r="M21" i="4"/>
  <c r="N21" i="4" s="1"/>
  <c r="M22" i="4"/>
  <c r="N22" i="4" s="1"/>
  <c r="M23" i="4"/>
  <c r="N23" i="4" s="1"/>
  <c r="M24" i="4"/>
  <c r="N24" i="4" s="1"/>
  <c r="M25" i="4"/>
  <c r="N25" i="4" s="1"/>
  <c r="X1747" i="1"/>
  <c r="X4" i="1"/>
  <c r="Y4" i="1" s="1"/>
  <c r="Z4" i="1" s="1"/>
  <c r="X5" i="1"/>
  <c r="Y5" i="1" s="1"/>
  <c r="Z5" i="1" s="1"/>
  <c r="X6" i="1"/>
  <c r="Y6" i="1" s="1"/>
  <c r="Z6" i="1" s="1"/>
  <c r="X7" i="1"/>
  <c r="Y7" i="1" s="1"/>
  <c r="Z7" i="1" s="1"/>
  <c r="X8" i="1"/>
  <c r="Y8" i="1" s="1"/>
  <c r="Z8" i="1" s="1"/>
  <c r="X9" i="1"/>
  <c r="Y9" i="1" s="1"/>
  <c r="Z9" i="1" s="1"/>
  <c r="X10" i="1"/>
  <c r="Y10" i="1" s="1"/>
  <c r="Z10" i="1" s="1"/>
  <c r="X11" i="1"/>
  <c r="Y11" i="1" s="1"/>
  <c r="Z11" i="1" s="1"/>
  <c r="X12" i="1"/>
  <c r="Y12" i="1" s="1"/>
  <c r="Z12" i="1" s="1"/>
  <c r="X13" i="1"/>
  <c r="Y13" i="1" s="1"/>
  <c r="Z13" i="1" s="1"/>
  <c r="X14" i="1"/>
  <c r="Y14" i="1" s="1"/>
  <c r="Z14" i="1" s="1"/>
  <c r="X15" i="1"/>
  <c r="Y15" i="1" s="1"/>
  <c r="Z15" i="1" s="1"/>
  <c r="X16" i="1"/>
  <c r="Y16" i="1"/>
  <c r="Z16" i="1" s="1"/>
  <c r="X17" i="1"/>
  <c r="Y17" i="1" s="1"/>
  <c r="Z17" i="1" s="1"/>
  <c r="X18" i="1"/>
  <c r="Y18" i="1" s="1"/>
  <c r="Z18" i="1" s="1"/>
  <c r="X19" i="1"/>
  <c r="Y19" i="1" s="1"/>
  <c r="Z19" i="1" s="1"/>
  <c r="X20" i="1"/>
  <c r="Y20" i="1" s="1"/>
  <c r="Z20" i="1" s="1"/>
  <c r="X21" i="1"/>
  <c r="Y21" i="1" s="1"/>
  <c r="Z21" i="1" s="1"/>
  <c r="X22" i="1"/>
  <c r="Y22" i="1" s="1"/>
  <c r="Z22" i="1" s="1"/>
  <c r="X23" i="1"/>
  <c r="Y23" i="1" s="1"/>
  <c r="Z23" i="1" s="1"/>
  <c r="X24" i="1"/>
  <c r="Y24" i="1" s="1"/>
  <c r="Z24" i="1" s="1"/>
  <c r="X25" i="1"/>
  <c r="Y25" i="1" s="1"/>
  <c r="Z25" i="1" s="1"/>
  <c r="X26" i="1"/>
  <c r="Y26" i="1" s="1"/>
  <c r="Z26" i="1" s="1"/>
  <c r="X27" i="1"/>
  <c r="Y27" i="1" s="1"/>
  <c r="Z27" i="1" s="1"/>
  <c r="X28" i="1"/>
  <c r="Y28" i="1" s="1"/>
  <c r="Z28" i="1" s="1"/>
  <c r="X29" i="1"/>
  <c r="Y29" i="1" s="1"/>
  <c r="Z29" i="1" s="1"/>
  <c r="X30" i="1"/>
  <c r="Y30" i="1" s="1"/>
  <c r="Z30" i="1" s="1"/>
  <c r="X31" i="1"/>
  <c r="Y31" i="1" s="1"/>
  <c r="Z31" i="1" s="1"/>
  <c r="X32" i="1"/>
  <c r="Y32" i="1" s="1"/>
  <c r="Z32" i="1" s="1"/>
  <c r="X33" i="1"/>
  <c r="Y33" i="1" s="1"/>
  <c r="Z33" i="1" s="1"/>
  <c r="X34" i="1"/>
  <c r="Y34" i="1" s="1"/>
  <c r="Z34" i="1" s="1"/>
  <c r="X35" i="1"/>
  <c r="Y35" i="1" s="1"/>
  <c r="Z35" i="1" s="1"/>
  <c r="X36" i="1"/>
  <c r="Y36" i="1" s="1"/>
  <c r="Z36" i="1" s="1"/>
  <c r="X37" i="1"/>
  <c r="Y37" i="1" s="1"/>
  <c r="Z37" i="1" s="1"/>
  <c r="X38" i="1"/>
  <c r="Y38" i="1" s="1"/>
  <c r="Z38" i="1" s="1"/>
  <c r="X39" i="1"/>
  <c r="Y39" i="1" s="1"/>
  <c r="Z39" i="1" s="1"/>
  <c r="X40" i="1"/>
  <c r="Y40" i="1" s="1"/>
  <c r="Z40" i="1" s="1"/>
  <c r="X41" i="1"/>
  <c r="Y41" i="1" s="1"/>
  <c r="Z41" i="1" s="1"/>
  <c r="X42" i="1"/>
  <c r="Y42" i="1" s="1"/>
  <c r="Z42" i="1" s="1"/>
  <c r="X43" i="1"/>
  <c r="Y43" i="1" s="1"/>
  <c r="Z43" i="1" s="1"/>
  <c r="X44" i="1"/>
  <c r="Y44" i="1" s="1"/>
  <c r="Z44" i="1" s="1"/>
  <c r="X45" i="1"/>
  <c r="Y45" i="1" s="1"/>
  <c r="Z45" i="1" s="1"/>
  <c r="X46" i="1"/>
  <c r="Y46" i="1" s="1"/>
  <c r="Z46" i="1" s="1"/>
  <c r="X47" i="1"/>
  <c r="Y47" i="1" s="1"/>
  <c r="Z47" i="1" s="1"/>
  <c r="X48" i="1"/>
  <c r="Y48" i="1" s="1"/>
  <c r="Z48" i="1" s="1"/>
  <c r="X49" i="1"/>
  <c r="Y49" i="1" s="1"/>
  <c r="Z49" i="1" s="1"/>
  <c r="X50" i="1"/>
  <c r="Y50" i="1" s="1"/>
  <c r="Z50" i="1" s="1"/>
  <c r="X51" i="1"/>
  <c r="Y51" i="1" s="1"/>
  <c r="Z51" i="1" s="1"/>
  <c r="X52" i="1"/>
  <c r="Y52" i="1" s="1"/>
  <c r="Z52" i="1" s="1"/>
  <c r="X53" i="1"/>
  <c r="Y53" i="1" s="1"/>
  <c r="Z53" i="1" s="1"/>
  <c r="X54" i="1"/>
  <c r="Y54" i="1" s="1"/>
  <c r="Z54" i="1" s="1"/>
  <c r="X55" i="1"/>
  <c r="Y55" i="1" s="1"/>
  <c r="Z55" i="1" s="1"/>
  <c r="X56" i="1"/>
  <c r="Y56" i="1" s="1"/>
  <c r="Z56" i="1" s="1"/>
  <c r="X57" i="1"/>
  <c r="Y57" i="1" s="1"/>
  <c r="Z57" i="1" s="1"/>
  <c r="X58" i="1"/>
  <c r="Y58" i="1" s="1"/>
  <c r="Z58" i="1" s="1"/>
  <c r="X59" i="1"/>
  <c r="Y59" i="1" s="1"/>
  <c r="Z59" i="1" s="1"/>
  <c r="X60" i="1"/>
  <c r="Y60" i="1" s="1"/>
  <c r="Z60" i="1" s="1"/>
  <c r="X61" i="1"/>
  <c r="Y61" i="1" s="1"/>
  <c r="Z61" i="1" s="1"/>
  <c r="X62" i="1"/>
  <c r="Y62" i="1" s="1"/>
  <c r="Z62" i="1" s="1"/>
  <c r="X63" i="1"/>
  <c r="Y63" i="1" s="1"/>
  <c r="Z63" i="1" s="1"/>
  <c r="X64" i="1"/>
  <c r="Y64" i="1" s="1"/>
  <c r="Z64" i="1" s="1"/>
  <c r="X65" i="1"/>
  <c r="Y65" i="1" s="1"/>
  <c r="Z65" i="1" s="1"/>
  <c r="X66" i="1"/>
  <c r="Y66" i="1" s="1"/>
  <c r="Z66" i="1" s="1"/>
  <c r="X67" i="1"/>
  <c r="Y67" i="1" s="1"/>
  <c r="Z67" i="1" s="1"/>
  <c r="X68" i="1"/>
  <c r="Y68" i="1" s="1"/>
  <c r="Z68" i="1" s="1"/>
  <c r="X69" i="1"/>
  <c r="Y69" i="1" s="1"/>
  <c r="Z69" i="1" s="1"/>
  <c r="X70" i="1"/>
  <c r="Y70" i="1" s="1"/>
  <c r="Z70" i="1" s="1"/>
  <c r="X71" i="1"/>
  <c r="Y71" i="1" s="1"/>
  <c r="Z71" i="1" s="1"/>
  <c r="X72" i="1"/>
  <c r="Y72" i="1" s="1"/>
  <c r="Z72" i="1" s="1"/>
  <c r="X73" i="1"/>
  <c r="Y73" i="1" s="1"/>
  <c r="Z73" i="1" s="1"/>
  <c r="X74" i="1"/>
  <c r="Y74" i="1" s="1"/>
  <c r="Z74" i="1" s="1"/>
  <c r="X75" i="1"/>
  <c r="Y75" i="1" s="1"/>
  <c r="Z75" i="1" s="1"/>
  <c r="X76" i="1"/>
  <c r="Y76" i="1" s="1"/>
  <c r="Z76" i="1" s="1"/>
  <c r="X77" i="1"/>
  <c r="Y77" i="1" s="1"/>
  <c r="Z77" i="1" s="1"/>
  <c r="X78" i="1"/>
  <c r="Y78" i="1" s="1"/>
  <c r="Z78" i="1" s="1"/>
  <c r="X79" i="1"/>
  <c r="Y79" i="1" s="1"/>
  <c r="Z79" i="1" s="1"/>
  <c r="X80" i="1"/>
  <c r="Y80" i="1" s="1"/>
  <c r="Z80" i="1" s="1"/>
  <c r="X81" i="1"/>
  <c r="Y81" i="1" s="1"/>
  <c r="Z81" i="1" s="1"/>
  <c r="X82" i="1"/>
  <c r="Y82" i="1" s="1"/>
  <c r="Z82" i="1" s="1"/>
  <c r="X83" i="1"/>
  <c r="Y83" i="1" s="1"/>
  <c r="Z83" i="1" s="1"/>
  <c r="X84" i="1"/>
  <c r="Y84" i="1" s="1"/>
  <c r="Z84" i="1" s="1"/>
  <c r="X85" i="1"/>
  <c r="Y85" i="1" s="1"/>
  <c r="Z85" i="1" s="1"/>
  <c r="X86" i="1"/>
  <c r="Y86" i="1" s="1"/>
  <c r="Z86" i="1" s="1"/>
  <c r="X87" i="1"/>
  <c r="Y87" i="1" s="1"/>
  <c r="Z87" i="1" s="1"/>
  <c r="X88" i="1"/>
  <c r="Y88" i="1" s="1"/>
  <c r="Z88" i="1" s="1"/>
  <c r="X89" i="1"/>
  <c r="Y89" i="1" s="1"/>
  <c r="Z89" i="1" s="1"/>
  <c r="X90" i="1"/>
  <c r="Y90" i="1" s="1"/>
  <c r="Z90" i="1" s="1"/>
  <c r="X91" i="1"/>
  <c r="Y91" i="1" s="1"/>
  <c r="Z91" i="1" s="1"/>
  <c r="X92" i="1"/>
  <c r="Y92" i="1" s="1"/>
  <c r="Z92" i="1" s="1"/>
  <c r="X93" i="1"/>
  <c r="Y93" i="1" s="1"/>
  <c r="Z93" i="1" s="1"/>
  <c r="X94" i="1"/>
  <c r="Y94" i="1" s="1"/>
  <c r="Z94" i="1" s="1"/>
  <c r="X95" i="1"/>
  <c r="Y95" i="1" s="1"/>
  <c r="Z95" i="1" s="1"/>
  <c r="X96" i="1"/>
  <c r="Y96" i="1" s="1"/>
  <c r="Z96" i="1" s="1"/>
  <c r="X97" i="1"/>
  <c r="Y97" i="1" s="1"/>
  <c r="Z97" i="1" s="1"/>
  <c r="X98" i="1"/>
  <c r="Y98" i="1" s="1"/>
  <c r="Z98" i="1" s="1"/>
  <c r="X99" i="1"/>
  <c r="Y99" i="1" s="1"/>
  <c r="Z99" i="1" s="1"/>
  <c r="X100" i="1"/>
  <c r="Y100" i="1" s="1"/>
  <c r="Z100" i="1" s="1"/>
  <c r="X101" i="1"/>
  <c r="Y101" i="1" s="1"/>
  <c r="Z101" i="1" s="1"/>
  <c r="X102" i="1"/>
  <c r="Y102" i="1" s="1"/>
  <c r="Z102" i="1" s="1"/>
  <c r="X103" i="1"/>
  <c r="Y103" i="1" s="1"/>
  <c r="Z103" i="1" s="1"/>
  <c r="X104" i="1"/>
  <c r="Y104" i="1" s="1"/>
  <c r="Z104" i="1" s="1"/>
  <c r="X105" i="1"/>
  <c r="Y105" i="1" s="1"/>
  <c r="Z105" i="1" s="1"/>
  <c r="X106" i="1"/>
  <c r="Y106" i="1" s="1"/>
  <c r="Z106" i="1" s="1"/>
  <c r="X107" i="1"/>
  <c r="Y107" i="1" s="1"/>
  <c r="Z107" i="1" s="1"/>
  <c r="X108" i="1"/>
  <c r="Y108" i="1" s="1"/>
  <c r="Z108" i="1" s="1"/>
  <c r="X109" i="1"/>
  <c r="Y109" i="1" s="1"/>
  <c r="Z109" i="1" s="1"/>
  <c r="X110" i="1"/>
  <c r="Y110" i="1" s="1"/>
  <c r="Z110" i="1" s="1"/>
  <c r="X111" i="1"/>
  <c r="Y111" i="1" s="1"/>
  <c r="Z111" i="1" s="1"/>
  <c r="X112" i="1"/>
  <c r="Y112" i="1" s="1"/>
  <c r="Z112" i="1" s="1"/>
  <c r="X113" i="1"/>
  <c r="Y113" i="1" s="1"/>
  <c r="Z113" i="1" s="1"/>
  <c r="X114" i="1"/>
  <c r="Y114" i="1" s="1"/>
  <c r="Z114" i="1" s="1"/>
  <c r="X115" i="1"/>
  <c r="Y115" i="1" s="1"/>
  <c r="Z115" i="1" s="1"/>
  <c r="X116" i="1"/>
  <c r="Y116" i="1" s="1"/>
  <c r="Z116" i="1" s="1"/>
  <c r="X117" i="1"/>
  <c r="Y117" i="1" s="1"/>
  <c r="Z117" i="1" s="1"/>
  <c r="X118" i="1"/>
  <c r="Y118" i="1" s="1"/>
  <c r="Z118" i="1" s="1"/>
  <c r="X119" i="1"/>
  <c r="Y119" i="1" s="1"/>
  <c r="Z119" i="1" s="1"/>
  <c r="X120" i="1"/>
  <c r="Y120" i="1" s="1"/>
  <c r="Z120" i="1" s="1"/>
  <c r="X121" i="1"/>
  <c r="Y121" i="1" s="1"/>
  <c r="Z121" i="1" s="1"/>
  <c r="X122" i="1"/>
  <c r="Y122" i="1" s="1"/>
  <c r="Z122" i="1" s="1"/>
  <c r="X123" i="1"/>
  <c r="Y123" i="1" s="1"/>
  <c r="Z123" i="1" s="1"/>
  <c r="X124" i="1"/>
  <c r="Y124" i="1" s="1"/>
  <c r="Z124" i="1" s="1"/>
  <c r="X125" i="1"/>
  <c r="Y125" i="1" s="1"/>
  <c r="Z125" i="1" s="1"/>
  <c r="X126" i="1"/>
  <c r="Y126" i="1" s="1"/>
  <c r="Z126" i="1" s="1"/>
  <c r="X127" i="1"/>
  <c r="Y127" i="1" s="1"/>
  <c r="Z127" i="1" s="1"/>
  <c r="X128" i="1"/>
  <c r="Y128" i="1" s="1"/>
  <c r="Z128" i="1" s="1"/>
  <c r="X129" i="1"/>
  <c r="Y129" i="1" s="1"/>
  <c r="Z129" i="1" s="1"/>
  <c r="X130" i="1"/>
  <c r="Y130" i="1" s="1"/>
  <c r="Z130" i="1" s="1"/>
  <c r="X131" i="1"/>
  <c r="Y131" i="1" s="1"/>
  <c r="Z131" i="1" s="1"/>
  <c r="X132" i="1"/>
  <c r="Y132" i="1" s="1"/>
  <c r="Z132" i="1" s="1"/>
  <c r="X133" i="1"/>
  <c r="Y133" i="1" s="1"/>
  <c r="Z133" i="1" s="1"/>
  <c r="X134" i="1"/>
  <c r="Y134" i="1" s="1"/>
  <c r="Z134" i="1" s="1"/>
  <c r="X135" i="1"/>
  <c r="Y135" i="1" s="1"/>
  <c r="Z135" i="1" s="1"/>
  <c r="X136" i="1"/>
  <c r="Y136" i="1" s="1"/>
  <c r="Z136" i="1" s="1"/>
  <c r="X137" i="1"/>
  <c r="Y137" i="1" s="1"/>
  <c r="Z137" i="1" s="1"/>
  <c r="X138" i="1"/>
  <c r="Y138" i="1" s="1"/>
  <c r="Z138" i="1" s="1"/>
  <c r="X139" i="1"/>
  <c r="Y139" i="1" s="1"/>
  <c r="Z139" i="1" s="1"/>
  <c r="X140" i="1"/>
  <c r="Y140" i="1" s="1"/>
  <c r="Z140" i="1" s="1"/>
  <c r="X141" i="1"/>
  <c r="Y141" i="1" s="1"/>
  <c r="Z141" i="1" s="1"/>
  <c r="X142" i="1"/>
  <c r="Y142" i="1" s="1"/>
  <c r="Z142" i="1" s="1"/>
  <c r="X143" i="1"/>
  <c r="Y143" i="1" s="1"/>
  <c r="Z143" i="1" s="1"/>
  <c r="X144" i="1"/>
  <c r="Y144" i="1" s="1"/>
  <c r="Z144" i="1" s="1"/>
  <c r="X145" i="1"/>
  <c r="Y145" i="1" s="1"/>
  <c r="Z145" i="1" s="1"/>
  <c r="X146" i="1"/>
  <c r="Y146" i="1" s="1"/>
  <c r="Z146" i="1" s="1"/>
  <c r="X147" i="1"/>
  <c r="Y147" i="1" s="1"/>
  <c r="Z147" i="1" s="1"/>
  <c r="X148" i="1"/>
  <c r="Y148" i="1" s="1"/>
  <c r="Z148" i="1" s="1"/>
  <c r="X149" i="1"/>
  <c r="Y149" i="1" s="1"/>
  <c r="Z149" i="1" s="1"/>
  <c r="X150" i="1"/>
  <c r="Y150" i="1" s="1"/>
  <c r="Z150" i="1" s="1"/>
  <c r="X151" i="1"/>
  <c r="Y151" i="1" s="1"/>
  <c r="Z151" i="1" s="1"/>
  <c r="X152" i="1"/>
  <c r="Y152" i="1" s="1"/>
  <c r="Z152" i="1" s="1"/>
  <c r="X153" i="1"/>
  <c r="Y153" i="1" s="1"/>
  <c r="Z153" i="1" s="1"/>
  <c r="X154" i="1"/>
  <c r="Y154" i="1" s="1"/>
  <c r="Z154" i="1" s="1"/>
  <c r="X155" i="1"/>
  <c r="Y155" i="1" s="1"/>
  <c r="Z155" i="1" s="1"/>
  <c r="X156" i="1"/>
  <c r="Y156" i="1" s="1"/>
  <c r="Z156" i="1" s="1"/>
  <c r="X157" i="1"/>
  <c r="Y157" i="1" s="1"/>
  <c r="Z157" i="1" s="1"/>
  <c r="X158" i="1"/>
  <c r="Y158" i="1" s="1"/>
  <c r="Z158" i="1" s="1"/>
  <c r="X159" i="1"/>
  <c r="Y159" i="1" s="1"/>
  <c r="Z159" i="1" s="1"/>
  <c r="X160" i="1"/>
  <c r="Y160" i="1" s="1"/>
  <c r="Z160" i="1" s="1"/>
  <c r="X161" i="1"/>
  <c r="Y161" i="1" s="1"/>
  <c r="Z161" i="1" s="1"/>
  <c r="X162" i="1"/>
  <c r="Y162" i="1" s="1"/>
  <c r="Z162" i="1" s="1"/>
  <c r="X163" i="1"/>
  <c r="Y163" i="1" s="1"/>
  <c r="Z163" i="1" s="1"/>
  <c r="X164" i="1"/>
  <c r="Y164" i="1" s="1"/>
  <c r="Z164" i="1" s="1"/>
  <c r="X165" i="1"/>
  <c r="Y165" i="1" s="1"/>
  <c r="Z165" i="1" s="1"/>
  <c r="X166" i="1"/>
  <c r="Y166" i="1" s="1"/>
  <c r="Z166" i="1" s="1"/>
  <c r="X167" i="1"/>
  <c r="Y167" i="1" s="1"/>
  <c r="Z167" i="1" s="1"/>
  <c r="X168" i="1"/>
  <c r="Y168" i="1" s="1"/>
  <c r="Z168" i="1" s="1"/>
  <c r="X169" i="1"/>
  <c r="Y169" i="1" s="1"/>
  <c r="Z169" i="1" s="1"/>
  <c r="X170" i="1"/>
  <c r="Y170" i="1" s="1"/>
  <c r="Z170" i="1" s="1"/>
  <c r="X171" i="1"/>
  <c r="Y171" i="1" s="1"/>
  <c r="Z171" i="1" s="1"/>
  <c r="X172" i="1"/>
  <c r="Y172" i="1" s="1"/>
  <c r="Z172" i="1" s="1"/>
  <c r="X173" i="1"/>
  <c r="Y173" i="1" s="1"/>
  <c r="Z173" i="1" s="1"/>
  <c r="X174" i="1"/>
  <c r="Y174" i="1" s="1"/>
  <c r="Z174" i="1" s="1"/>
  <c r="X175" i="1"/>
  <c r="Y175" i="1" s="1"/>
  <c r="Z175" i="1" s="1"/>
  <c r="X176" i="1"/>
  <c r="Y176" i="1" s="1"/>
  <c r="Z176" i="1" s="1"/>
  <c r="X177" i="1"/>
  <c r="Y177" i="1" s="1"/>
  <c r="Z177" i="1" s="1"/>
  <c r="X178" i="1"/>
  <c r="Y178" i="1" s="1"/>
  <c r="Z178" i="1" s="1"/>
  <c r="X179" i="1"/>
  <c r="Y179" i="1" s="1"/>
  <c r="Z179" i="1" s="1"/>
  <c r="X180" i="1"/>
  <c r="Y180" i="1" s="1"/>
  <c r="Z180" i="1" s="1"/>
  <c r="X181" i="1"/>
  <c r="Y181" i="1" s="1"/>
  <c r="Z181" i="1" s="1"/>
  <c r="X182" i="1"/>
  <c r="Y182" i="1" s="1"/>
  <c r="Z182" i="1" s="1"/>
  <c r="X183" i="1"/>
  <c r="Y183" i="1" s="1"/>
  <c r="Z183" i="1" s="1"/>
  <c r="X184" i="1"/>
  <c r="Y184" i="1" s="1"/>
  <c r="Z184" i="1" s="1"/>
  <c r="X185" i="1"/>
  <c r="Y185" i="1" s="1"/>
  <c r="Z185" i="1" s="1"/>
  <c r="X186" i="1"/>
  <c r="Y186" i="1" s="1"/>
  <c r="Z186" i="1" s="1"/>
  <c r="X187" i="1"/>
  <c r="Y187" i="1" s="1"/>
  <c r="Z187" i="1" s="1"/>
  <c r="X188" i="1"/>
  <c r="Y188" i="1" s="1"/>
  <c r="Z188" i="1" s="1"/>
  <c r="X189" i="1"/>
  <c r="Y189" i="1" s="1"/>
  <c r="Z189" i="1" s="1"/>
  <c r="X190" i="1"/>
  <c r="Y190" i="1" s="1"/>
  <c r="Z190" i="1" s="1"/>
  <c r="X191" i="1"/>
  <c r="Y191" i="1" s="1"/>
  <c r="Z191" i="1" s="1"/>
  <c r="X192" i="1"/>
  <c r="Y192" i="1" s="1"/>
  <c r="Z192" i="1" s="1"/>
  <c r="X193" i="1"/>
  <c r="Y193" i="1" s="1"/>
  <c r="Z193" i="1" s="1"/>
  <c r="X194" i="1"/>
  <c r="Y194" i="1" s="1"/>
  <c r="Z194" i="1" s="1"/>
  <c r="X195" i="1"/>
  <c r="Y195" i="1" s="1"/>
  <c r="Z195" i="1" s="1"/>
  <c r="X196" i="1"/>
  <c r="Y196" i="1" s="1"/>
  <c r="Z196" i="1" s="1"/>
  <c r="X197" i="1"/>
  <c r="Y197" i="1" s="1"/>
  <c r="Z197" i="1" s="1"/>
  <c r="X198" i="1"/>
  <c r="Y198" i="1" s="1"/>
  <c r="Z198" i="1" s="1"/>
  <c r="X199" i="1"/>
  <c r="Y199" i="1" s="1"/>
  <c r="Z199" i="1" s="1"/>
  <c r="X200" i="1"/>
  <c r="Y200" i="1" s="1"/>
  <c r="Z200" i="1" s="1"/>
  <c r="X201" i="1"/>
  <c r="Y201" i="1" s="1"/>
  <c r="Z201" i="1" s="1"/>
  <c r="X202" i="1"/>
  <c r="Y202" i="1" s="1"/>
  <c r="Z202" i="1" s="1"/>
  <c r="X203" i="1"/>
  <c r="Y203" i="1" s="1"/>
  <c r="Z203" i="1" s="1"/>
  <c r="X204" i="1"/>
  <c r="Y204" i="1" s="1"/>
  <c r="Z204" i="1" s="1"/>
  <c r="X205" i="1"/>
  <c r="Y205" i="1" s="1"/>
  <c r="Z205" i="1" s="1"/>
  <c r="X206" i="1"/>
  <c r="Y206" i="1" s="1"/>
  <c r="Z206" i="1" s="1"/>
  <c r="X207" i="1"/>
  <c r="Y207" i="1" s="1"/>
  <c r="Z207" i="1" s="1"/>
  <c r="X208" i="1"/>
  <c r="Y208" i="1" s="1"/>
  <c r="Z208" i="1" s="1"/>
  <c r="X209" i="1"/>
  <c r="Y209" i="1" s="1"/>
  <c r="Z209" i="1" s="1"/>
  <c r="X210" i="1"/>
  <c r="Y210" i="1" s="1"/>
  <c r="Z210" i="1" s="1"/>
  <c r="X211" i="1"/>
  <c r="Y211" i="1" s="1"/>
  <c r="Z211" i="1" s="1"/>
  <c r="X212" i="1"/>
  <c r="Y212" i="1" s="1"/>
  <c r="Z212" i="1" s="1"/>
  <c r="X213" i="1"/>
  <c r="Y213" i="1" s="1"/>
  <c r="Z213" i="1" s="1"/>
  <c r="X214" i="1"/>
  <c r="Y214" i="1" s="1"/>
  <c r="Z214" i="1" s="1"/>
  <c r="X215" i="1"/>
  <c r="Y215" i="1" s="1"/>
  <c r="Z215" i="1" s="1"/>
  <c r="X216" i="1"/>
  <c r="Y216" i="1" s="1"/>
  <c r="Z216" i="1" s="1"/>
  <c r="X217" i="1"/>
  <c r="Y217" i="1" s="1"/>
  <c r="Z217" i="1" s="1"/>
  <c r="X218" i="1"/>
  <c r="Y218" i="1" s="1"/>
  <c r="Z218" i="1" s="1"/>
  <c r="X219" i="1"/>
  <c r="Y219" i="1" s="1"/>
  <c r="Z219" i="1" s="1"/>
  <c r="X220" i="1"/>
  <c r="Y220" i="1" s="1"/>
  <c r="Z220" i="1" s="1"/>
  <c r="X221" i="1"/>
  <c r="Y221" i="1" s="1"/>
  <c r="Z221" i="1" s="1"/>
  <c r="X222" i="1"/>
  <c r="Y222" i="1" s="1"/>
  <c r="Z222" i="1" s="1"/>
  <c r="X223" i="1"/>
  <c r="Y223" i="1" s="1"/>
  <c r="Z223" i="1" s="1"/>
  <c r="X224" i="1"/>
  <c r="Y224" i="1" s="1"/>
  <c r="Z224" i="1" s="1"/>
  <c r="X225" i="1"/>
  <c r="Y225" i="1" s="1"/>
  <c r="Z225" i="1" s="1"/>
  <c r="X226" i="1"/>
  <c r="Y226" i="1" s="1"/>
  <c r="Z226" i="1" s="1"/>
  <c r="X227" i="1"/>
  <c r="Y227" i="1" s="1"/>
  <c r="Z227" i="1" s="1"/>
  <c r="X228" i="1"/>
  <c r="Y228" i="1" s="1"/>
  <c r="Z228" i="1" s="1"/>
  <c r="X229" i="1"/>
  <c r="Y229" i="1" s="1"/>
  <c r="Z229" i="1" s="1"/>
  <c r="X230" i="1"/>
  <c r="Y230" i="1" s="1"/>
  <c r="Z230" i="1" s="1"/>
  <c r="X231" i="1"/>
  <c r="Y231" i="1" s="1"/>
  <c r="Z231" i="1" s="1"/>
  <c r="X232" i="1"/>
  <c r="Y232" i="1" s="1"/>
  <c r="Z232" i="1" s="1"/>
  <c r="X233" i="1"/>
  <c r="Y233" i="1" s="1"/>
  <c r="Z233" i="1" s="1"/>
  <c r="X234" i="1"/>
  <c r="Y234" i="1" s="1"/>
  <c r="Z234" i="1" s="1"/>
  <c r="X235" i="1"/>
  <c r="Y235" i="1" s="1"/>
  <c r="Z235" i="1" s="1"/>
  <c r="X236" i="1"/>
  <c r="Y236" i="1" s="1"/>
  <c r="Z236" i="1" s="1"/>
  <c r="X237" i="1"/>
  <c r="Y237" i="1" s="1"/>
  <c r="Z237" i="1" s="1"/>
  <c r="X238" i="1"/>
  <c r="Y238" i="1" s="1"/>
  <c r="Z238" i="1" s="1"/>
  <c r="X239" i="1"/>
  <c r="Y239" i="1" s="1"/>
  <c r="Z239" i="1" s="1"/>
  <c r="X240" i="1"/>
  <c r="Y240" i="1" s="1"/>
  <c r="Z240" i="1" s="1"/>
  <c r="X241" i="1"/>
  <c r="Y241" i="1" s="1"/>
  <c r="Z241" i="1" s="1"/>
  <c r="X242" i="1"/>
  <c r="Y242" i="1" s="1"/>
  <c r="Z242" i="1" s="1"/>
  <c r="X243" i="1"/>
  <c r="Y243" i="1" s="1"/>
  <c r="Z243" i="1" s="1"/>
  <c r="X244" i="1"/>
  <c r="Y244" i="1" s="1"/>
  <c r="Z244" i="1" s="1"/>
  <c r="X245" i="1"/>
  <c r="Y245" i="1" s="1"/>
  <c r="Z245" i="1" s="1"/>
  <c r="X246" i="1"/>
  <c r="Y246" i="1" s="1"/>
  <c r="Z246" i="1" s="1"/>
  <c r="X247" i="1"/>
  <c r="Y247" i="1" s="1"/>
  <c r="Z247" i="1" s="1"/>
  <c r="X248" i="1"/>
  <c r="Y248" i="1" s="1"/>
  <c r="Z248" i="1" s="1"/>
  <c r="X249" i="1"/>
  <c r="Y249" i="1" s="1"/>
  <c r="Z249" i="1" s="1"/>
  <c r="X250" i="1"/>
  <c r="Y250" i="1" s="1"/>
  <c r="Z250" i="1" s="1"/>
  <c r="X251" i="1"/>
  <c r="Y251" i="1" s="1"/>
  <c r="Z251" i="1" s="1"/>
  <c r="X252" i="1"/>
  <c r="Y252" i="1" s="1"/>
  <c r="Z252" i="1" s="1"/>
  <c r="X253" i="1"/>
  <c r="Y253" i="1" s="1"/>
  <c r="Z253" i="1" s="1"/>
  <c r="X254" i="1"/>
  <c r="Y254" i="1" s="1"/>
  <c r="Z254" i="1" s="1"/>
  <c r="X255" i="1"/>
  <c r="Y255" i="1" s="1"/>
  <c r="Z255" i="1" s="1"/>
  <c r="X256" i="1"/>
  <c r="Y256" i="1" s="1"/>
  <c r="Z256" i="1" s="1"/>
  <c r="X257" i="1"/>
  <c r="Y257" i="1" s="1"/>
  <c r="Z257" i="1" s="1"/>
  <c r="X258" i="1"/>
  <c r="Y258" i="1" s="1"/>
  <c r="Z258" i="1" s="1"/>
  <c r="X259" i="1"/>
  <c r="Y259" i="1" s="1"/>
  <c r="Z259" i="1" s="1"/>
  <c r="X260" i="1"/>
  <c r="Y260" i="1" s="1"/>
  <c r="Z260" i="1" s="1"/>
  <c r="X261" i="1"/>
  <c r="Y261" i="1" s="1"/>
  <c r="Z261" i="1" s="1"/>
  <c r="X262" i="1"/>
  <c r="Y262" i="1" s="1"/>
  <c r="Z262" i="1" s="1"/>
  <c r="X263" i="1"/>
  <c r="Y263" i="1" s="1"/>
  <c r="Z263" i="1" s="1"/>
  <c r="X264" i="1"/>
  <c r="Y264" i="1" s="1"/>
  <c r="Z264" i="1" s="1"/>
  <c r="X265" i="1"/>
  <c r="Y265" i="1" s="1"/>
  <c r="Z265" i="1" s="1"/>
  <c r="X266" i="1"/>
  <c r="Y266" i="1" s="1"/>
  <c r="Z266" i="1" s="1"/>
  <c r="X267" i="1"/>
  <c r="Y267" i="1" s="1"/>
  <c r="Z267" i="1" s="1"/>
  <c r="X268" i="1"/>
  <c r="Y268" i="1" s="1"/>
  <c r="Z268" i="1" s="1"/>
  <c r="X269" i="1"/>
  <c r="Y269" i="1" s="1"/>
  <c r="Z269" i="1" s="1"/>
  <c r="X270" i="1"/>
  <c r="Y270" i="1" s="1"/>
  <c r="Z270" i="1" s="1"/>
  <c r="X271" i="1"/>
  <c r="Y271" i="1" s="1"/>
  <c r="Z271" i="1" s="1"/>
  <c r="X272" i="1"/>
  <c r="Y272" i="1" s="1"/>
  <c r="Z272" i="1" s="1"/>
  <c r="X273" i="1"/>
  <c r="Y273" i="1" s="1"/>
  <c r="Z273" i="1" s="1"/>
  <c r="X274" i="1"/>
  <c r="Y274" i="1" s="1"/>
  <c r="Z274" i="1" s="1"/>
  <c r="X275" i="1"/>
  <c r="Y275" i="1" s="1"/>
  <c r="Z275" i="1" s="1"/>
  <c r="X276" i="1"/>
  <c r="Y276" i="1" s="1"/>
  <c r="Z276" i="1" s="1"/>
  <c r="X277" i="1"/>
  <c r="Y277" i="1" s="1"/>
  <c r="Z277" i="1" s="1"/>
  <c r="X278" i="1"/>
  <c r="Y278" i="1" s="1"/>
  <c r="Z278" i="1" s="1"/>
  <c r="X279" i="1"/>
  <c r="Y279" i="1" s="1"/>
  <c r="Z279" i="1" s="1"/>
  <c r="X280" i="1"/>
  <c r="Y280" i="1" s="1"/>
  <c r="Z280" i="1" s="1"/>
  <c r="X281" i="1"/>
  <c r="Y281" i="1" s="1"/>
  <c r="Z281" i="1" s="1"/>
  <c r="X282" i="1"/>
  <c r="Y282" i="1" s="1"/>
  <c r="Z282" i="1" s="1"/>
  <c r="X283" i="1"/>
  <c r="Y283" i="1" s="1"/>
  <c r="Z283" i="1" s="1"/>
  <c r="X284" i="1"/>
  <c r="Y284" i="1" s="1"/>
  <c r="Z284" i="1" s="1"/>
  <c r="X285" i="1"/>
  <c r="Y285" i="1" s="1"/>
  <c r="Z285" i="1" s="1"/>
  <c r="X286" i="1"/>
  <c r="Y286" i="1" s="1"/>
  <c r="Z286" i="1" s="1"/>
  <c r="X287" i="1"/>
  <c r="Y287" i="1" s="1"/>
  <c r="Z287" i="1" s="1"/>
  <c r="X288" i="1"/>
  <c r="Y288" i="1" s="1"/>
  <c r="Z288" i="1" s="1"/>
  <c r="X289" i="1"/>
  <c r="Y289" i="1" s="1"/>
  <c r="Z289" i="1" s="1"/>
  <c r="X290" i="1"/>
  <c r="Y290" i="1" s="1"/>
  <c r="Z290" i="1" s="1"/>
  <c r="X291" i="1"/>
  <c r="Y291" i="1" s="1"/>
  <c r="Z291" i="1" s="1"/>
  <c r="X292" i="1"/>
  <c r="Y292" i="1" s="1"/>
  <c r="Z292" i="1" s="1"/>
  <c r="X293" i="1"/>
  <c r="Y293" i="1" s="1"/>
  <c r="Z293" i="1" s="1"/>
  <c r="X294" i="1"/>
  <c r="Y294" i="1" s="1"/>
  <c r="Z294" i="1" s="1"/>
  <c r="X295" i="1"/>
  <c r="Y295" i="1" s="1"/>
  <c r="Z295" i="1" s="1"/>
  <c r="X296" i="1"/>
  <c r="Y296" i="1" s="1"/>
  <c r="Z296" i="1" s="1"/>
  <c r="X297" i="1"/>
  <c r="Y297" i="1" s="1"/>
  <c r="Z297" i="1" s="1"/>
  <c r="X298" i="1"/>
  <c r="Y298" i="1" s="1"/>
  <c r="Z298" i="1" s="1"/>
  <c r="X299" i="1"/>
  <c r="Y299" i="1" s="1"/>
  <c r="Z299" i="1" s="1"/>
  <c r="X300" i="1"/>
  <c r="Y300" i="1" s="1"/>
  <c r="Z300" i="1" s="1"/>
  <c r="X301" i="1"/>
  <c r="Y301" i="1" s="1"/>
  <c r="Z301" i="1" s="1"/>
  <c r="X302" i="1"/>
  <c r="Y302" i="1" s="1"/>
  <c r="Z302" i="1" s="1"/>
  <c r="X303" i="1"/>
  <c r="Y303" i="1" s="1"/>
  <c r="Z303" i="1" s="1"/>
  <c r="X304" i="1"/>
  <c r="Y304" i="1" s="1"/>
  <c r="Z304" i="1" s="1"/>
  <c r="X305" i="1"/>
  <c r="Y305" i="1" s="1"/>
  <c r="Z305" i="1" s="1"/>
  <c r="X306" i="1"/>
  <c r="Y306" i="1" s="1"/>
  <c r="Z306" i="1" s="1"/>
  <c r="X307" i="1"/>
  <c r="Y307" i="1" s="1"/>
  <c r="Z307" i="1" s="1"/>
  <c r="X308" i="1"/>
  <c r="Y308" i="1" s="1"/>
  <c r="Z308" i="1" s="1"/>
  <c r="X309" i="1"/>
  <c r="Y309" i="1" s="1"/>
  <c r="Z309" i="1" s="1"/>
  <c r="X310" i="1"/>
  <c r="Y310" i="1" s="1"/>
  <c r="Z310" i="1" s="1"/>
  <c r="X311" i="1"/>
  <c r="Y311" i="1" s="1"/>
  <c r="Z311" i="1" s="1"/>
  <c r="X312" i="1"/>
  <c r="Y312" i="1" s="1"/>
  <c r="Z312" i="1" s="1"/>
  <c r="X313" i="1"/>
  <c r="Y313" i="1" s="1"/>
  <c r="Z313" i="1" s="1"/>
  <c r="X314" i="1"/>
  <c r="Y314" i="1" s="1"/>
  <c r="Z314" i="1" s="1"/>
  <c r="X315" i="1"/>
  <c r="Y315" i="1" s="1"/>
  <c r="Z315" i="1" s="1"/>
  <c r="X316" i="1"/>
  <c r="Y316" i="1" s="1"/>
  <c r="Z316" i="1" s="1"/>
  <c r="X317" i="1"/>
  <c r="Y317" i="1" s="1"/>
  <c r="Z317" i="1" s="1"/>
  <c r="X318" i="1"/>
  <c r="Y318" i="1" s="1"/>
  <c r="Z318" i="1" s="1"/>
  <c r="X319" i="1"/>
  <c r="Y319" i="1" s="1"/>
  <c r="Z319" i="1" s="1"/>
  <c r="X320" i="1"/>
  <c r="Y320" i="1" s="1"/>
  <c r="Z320" i="1" s="1"/>
  <c r="X321" i="1"/>
  <c r="Y321" i="1" s="1"/>
  <c r="Z321" i="1" s="1"/>
  <c r="X322" i="1"/>
  <c r="Y322" i="1" s="1"/>
  <c r="Z322" i="1" s="1"/>
  <c r="X323" i="1"/>
  <c r="Y323" i="1" s="1"/>
  <c r="Z323" i="1" s="1"/>
  <c r="X324" i="1"/>
  <c r="Y324" i="1" s="1"/>
  <c r="Z324" i="1" s="1"/>
  <c r="X325" i="1"/>
  <c r="Y325" i="1" s="1"/>
  <c r="Z325" i="1" s="1"/>
  <c r="X326" i="1"/>
  <c r="Y326" i="1" s="1"/>
  <c r="Z326" i="1" s="1"/>
  <c r="X327" i="1"/>
  <c r="Y327" i="1" s="1"/>
  <c r="Z327" i="1" s="1"/>
  <c r="X328" i="1"/>
  <c r="Y328" i="1" s="1"/>
  <c r="Z328" i="1" s="1"/>
  <c r="X329" i="1"/>
  <c r="Y329" i="1" s="1"/>
  <c r="Z329" i="1" s="1"/>
  <c r="X330" i="1"/>
  <c r="Y330" i="1" s="1"/>
  <c r="Z330" i="1" s="1"/>
  <c r="X331" i="1"/>
  <c r="Y331" i="1" s="1"/>
  <c r="Z331" i="1" s="1"/>
  <c r="X332" i="1"/>
  <c r="Y332" i="1" s="1"/>
  <c r="Z332" i="1" s="1"/>
  <c r="X333" i="1"/>
  <c r="Y333" i="1" s="1"/>
  <c r="Z333" i="1" s="1"/>
  <c r="X334" i="1"/>
  <c r="Y334" i="1" s="1"/>
  <c r="Z334" i="1" s="1"/>
  <c r="X335" i="1"/>
  <c r="Y335" i="1" s="1"/>
  <c r="Z335" i="1" s="1"/>
  <c r="X336" i="1"/>
  <c r="Y336" i="1" s="1"/>
  <c r="Z336" i="1" s="1"/>
  <c r="X337" i="1"/>
  <c r="Y337" i="1" s="1"/>
  <c r="Z337" i="1" s="1"/>
  <c r="X338" i="1"/>
  <c r="Y338" i="1" s="1"/>
  <c r="Z338" i="1" s="1"/>
  <c r="X339" i="1"/>
  <c r="Y339" i="1" s="1"/>
  <c r="Z339" i="1" s="1"/>
  <c r="X340" i="1"/>
  <c r="Y340" i="1" s="1"/>
  <c r="Z340" i="1" s="1"/>
  <c r="X341" i="1"/>
  <c r="Y341" i="1" s="1"/>
  <c r="Z341" i="1" s="1"/>
  <c r="X342" i="1"/>
  <c r="Y342" i="1" s="1"/>
  <c r="Z342" i="1" s="1"/>
  <c r="X343" i="1"/>
  <c r="Y343" i="1" s="1"/>
  <c r="Z343" i="1" s="1"/>
  <c r="X344" i="1"/>
  <c r="Y344" i="1" s="1"/>
  <c r="Z344" i="1" s="1"/>
  <c r="X345" i="1"/>
  <c r="Y345" i="1" s="1"/>
  <c r="Z345" i="1" s="1"/>
  <c r="X346" i="1"/>
  <c r="Y346" i="1" s="1"/>
  <c r="Z346" i="1" s="1"/>
  <c r="X347" i="1"/>
  <c r="Y347" i="1" s="1"/>
  <c r="Z347" i="1" s="1"/>
  <c r="X348" i="1"/>
  <c r="Y348" i="1" s="1"/>
  <c r="Z348" i="1" s="1"/>
  <c r="X349" i="1"/>
  <c r="Y349" i="1" s="1"/>
  <c r="Z349" i="1" s="1"/>
  <c r="X350" i="1"/>
  <c r="Y350" i="1" s="1"/>
  <c r="Z350" i="1" s="1"/>
  <c r="X351" i="1"/>
  <c r="Y351" i="1" s="1"/>
  <c r="Z351" i="1" s="1"/>
  <c r="X352" i="1"/>
  <c r="Y352" i="1" s="1"/>
  <c r="Z352" i="1" s="1"/>
  <c r="X353" i="1"/>
  <c r="Y353" i="1" s="1"/>
  <c r="Z353" i="1" s="1"/>
  <c r="X354" i="1"/>
  <c r="Y354" i="1" s="1"/>
  <c r="Z354" i="1" s="1"/>
  <c r="X355" i="1"/>
  <c r="Y355" i="1" s="1"/>
  <c r="Z355" i="1" s="1"/>
  <c r="X356" i="1"/>
  <c r="Y356" i="1" s="1"/>
  <c r="Z356" i="1" s="1"/>
  <c r="X357" i="1"/>
  <c r="Y357" i="1" s="1"/>
  <c r="Z357" i="1" s="1"/>
  <c r="X358" i="1"/>
  <c r="Y358" i="1" s="1"/>
  <c r="Z358" i="1" s="1"/>
  <c r="X359" i="1"/>
  <c r="Y359" i="1" s="1"/>
  <c r="Z359" i="1" s="1"/>
  <c r="X360" i="1"/>
  <c r="Y360" i="1" s="1"/>
  <c r="Z360" i="1" s="1"/>
  <c r="X361" i="1"/>
  <c r="Y361" i="1" s="1"/>
  <c r="Z361" i="1" s="1"/>
  <c r="X362" i="1"/>
  <c r="Y362" i="1" s="1"/>
  <c r="Z362" i="1" s="1"/>
  <c r="X363" i="1"/>
  <c r="Y363" i="1" s="1"/>
  <c r="Z363" i="1" s="1"/>
  <c r="X364" i="1"/>
  <c r="Y364" i="1" s="1"/>
  <c r="Z364" i="1" s="1"/>
  <c r="X365" i="1"/>
  <c r="Y365" i="1" s="1"/>
  <c r="Z365" i="1" s="1"/>
  <c r="X366" i="1"/>
  <c r="Y366" i="1" s="1"/>
  <c r="Z366" i="1" s="1"/>
  <c r="X367" i="1"/>
  <c r="Y367" i="1" s="1"/>
  <c r="Z367" i="1" s="1"/>
  <c r="X368" i="1"/>
  <c r="Y368" i="1" s="1"/>
  <c r="Z368" i="1" s="1"/>
  <c r="X369" i="1"/>
  <c r="Y369" i="1" s="1"/>
  <c r="Z369" i="1" s="1"/>
  <c r="X370" i="1"/>
  <c r="Y370" i="1" s="1"/>
  <c r="Z370" i="1" s="1"/>
  <c r="X371" i="1"/>
  <c r="Y371" i="1" s="1"/>
  <c r="Z371" i="1" s="1"/>
  <c r="X372" i="1"/>
  <c r="Y372" i="1" s="1"/>
  <c r="Z372" i="1" s="1"/>
  <c r="X373" i="1"/>
  <c r="Y373" i="1" s="1"/>
  <c r="Z373" i="1" s="1"/>
  <c r="X374" i="1"/>
  <c r="Y374" i="1" s="1"/>
  <c r="Z374" i="1" s="1"/>
  <c r="X375" i="1"/>
  <c r="Y375" i="1" s="1"/>
  <c r="Z375" i="1" s="1"/>
  <c r="X376" i="1"/>
  <c r="Y376" i="1" s="1"/>
  <c r="Z376" i="1" s="1"/>
  <c r="X377" i="1"/>
  <c r="Y377" i="1" s="1"/>
  <c r="Z377" i="1" s="1"/>
  <c r="X378" i="1"/>
  <c r="Y378" i="1" s="1"/>
  <c r="Z378" i="1" s="1"/>
  <c r="X379" i="1"/>
  <c r="Y379" i="1" s="1"/>
  <c r="Z379" i="1" s="1"/>
  <c r="X380" i="1"/>
  <c r="Y380" i="1" s="1"/>
  <c r="Z380" i="1" s="1"/>
  <c r="X381" i="1"/>
  <c r="Y381" i="1" s="1"/>
  <c r="Z381" i="1" s="1"/>
  <c r="X382" i="1"/>
  <c r="Y382" i="1" s="1"/>
  <c r="Z382" i="1" s="1"/>
  <c r="X383" i="1"/>
  <c r="Y383" i="1" s="1"/>
  <c r="Z383" i="1" s="1"/>
  <c r="X384" i="1"/>
  <c r="Y384" i="1" s="1"/>
  <c r="Z384" i="1" s="1"/>
  <c r="X385" i="1"/>
  <c r="Y385" i="1" s="1"/>
  <c r="Z385" i="1" s="1"/>
  <c r="X386" i="1"/>
  <c r="Y386" i="1" s="1"/>
  <c r="Z386" i="1" s="1"/>
  <c r="X387" i="1"/>
  <c r="Y387" i="1" s="1"/>
  <c r="Z387" i="1" s="1"/>
  <c r="X388" i="1"/>
  <c r="Y388" i="1" s="1"/>
  <c r="Z388" i="1" s="1"/>
  <c r="X389" i="1"/>
  <c r="Y389" i="1" s="1"/>
  <c r="Z389" i="1" s="1"/>
  <c r="X390" i="1"/>
  <c r="Y390" i="1" s="1"/>
  <c r="Z390" i="1" s="1"/>
  <c r="X391" i="1"/>
  <c r="Y391" i="1" s="1"/>
  <c r="Z391" i="1" s="1"/>
  <c r="X392" i="1"/>
  <c r="Y392" i="1" s="1"/>
  <c r="Z392" i="1" s="1"/>
  <c r="X393" i="1"/>
  <c r="Y393" i="1" s="1"/>
  <c r="Z393" i="1" s="1"/>
  <c r="X394" i="1"/>
  <c r="Y394" i="1" s="1"/>
  <c r="Z394" i="1" s="1"/>
  <c r="X395" i="1"/>
  <c r="Y395" i="1" s="1"/>
  <c r="Z395" i="1" s="1"/>
  <c r="X396" i="1"/>
  <c r="Y396" i="1" s="1"/>
  <c r="Z396" i="1" s="1"/>
  <c r="X397" i="1"/>
  <c r="Y397" i="1" s="1"/>
  <c r="Z397" i="1" s="1"/>
  <c r="X398" i="1"/>
  <c r="Y398" i="1" s="1"/>
  <c r="Z398" i="1" s="1"/>
  <c r="X399" i="1"/>
  <c r="Y399" i="1" s="1"/>
  <c r="Z399" i="1" s="1"/>
  <c r="X400" i="1"/>
  <c r="Y400" i="1" s="1"/>
  <c r="Z400" i="1" s="1"/>
  <c r="X401" i="1"/>
  <c r="Y401" i="1" s="1"/>
  <c r="Z401" i="1" s="1"/>
  <c r="X402" i="1"/>
  <c r="Y402" i="1" s="1"/>
  <c r="Z402" i="1" s="1"/>
  <c r="X403" i="1"/>
  <c r="Y403" i="1" s="1"/>
  <c r="Z403" i="1" s="1"/>
  <c r="X404" i="1"/>
  <c r="Y404" i="1" s="1"/>
  <c r="Z404" i="1" s="1"/>
  <c r="X405" i="1"/>
  <c r="Y405" i="1" s="1"/>
  <c r="Z405" i="1" s="1"/>
  <c r="X406" i="1"/>
  <c r="Y406" i="1" s="1"/>
  <c r="Z406" i="1" s="1"/>
  <c r="X407" i="1"/>
  <c r="Y407" i="1" s="1"/>
  <c r="Z407" i="1" s="1"/>
  <c r="X408" i="1"/>
  <c r="Y408" i="1" s="1"/>
  <c r="Z408" i="1" s="1"/>
  <c r="X409" i="1"/>
  <c r="Y409" i="1" s="1"/>
  <c r="Z409" i="1" s="1"/>
  <c r="X410" i="1"/>
  <c r="Y410" i="1" s="1"/>
  <c r="Z410" i="1" s="1"/>
  <c r="X411" i="1"/>
  <c r="Y411" i="1" s="1"/>
  <c r="Z411" i="1" s="1"/>
  <c r="X412" i="1"/>
  <c r="Y412" i="1" s="1"/>
  <c r="Z412" i="1" s="1"/>
  <c r="X413" i="1"/>
  <c r="Y413" i="1" s="1"/>
  <c r="Z413" i="1" s="1"/>
  <c r="X414" i="1"/>
  <c r="Y414" i="1" s="1"/>
  <c r="Z414" i="1" s="1"/>
  <c r="X415" i="1"/>
  <c r="Y415" i="1" s="1"/>
  <c r="Z415" i="1" s="1"/>
  <c r="X416" i="1"/>
  <c r="Y416" i="1" s="1"/>
  <c r="Z416" i="1" s="1"/>
  <c r="X417" i="1"/>
  <c r="Y417" i="1" s="1"/>
  <c r="Z417" i="1" s="1"/>
  <c r="X418" i="1"/>
  <c r="Y418" i="1" s="1"/>
  <c r="Z418" i="1" s="1"/>
  <c r="X419" i="1"/>
  <c r="Y419" i="1" s="1"/>
  <c r="Z419" i="1" s="1"/>
  <c r="X420" i="1"/>
  <c r="Y420" i="1" s="1"/>
  <c r="Z420" i="1" s="1"/>
  <c r="X421" i="1"/>
  <c r="Y421" i="1" s="1"/>
  <c r="Z421" i="1" s="1"/>
  <c r="X422" i="1"/>
  <c r="Y422" i="1" s="1"/>
  <c r="Z422" i="1" s="1"/>
  <c r="X423" i="1"/>
  <c r="Y423" i="1" s="1"/>
  <c r="Z423" i="1" s="1"/>
  <c r="X424" i="1"/>
  <c r="Y424" i="1" s="1"/>
  <c r="Z424" i="1" s="1"/>
  <c r="X425" i="1"/>
  <c r="Y425" i="1" s="1"/>
  <c r="Z425" i="1" s="1"/>
  <c r="X426" i="1"/>
  <c r="Y426" i="1" s="1"/>
  <c r="Z426" i="1" s="1"/>
  <c r="X427" i="1"/>
  <c r="Y427" i="1" s="1"/>
  <c r="Z427" i="1" s="1"/>
  <c r="X428" i="1"/>
  <c r="Y428" i="1" s="1"/>
  <c r="Z428" i="1" s="1"/>
  <c r="X429" i="1"/>
  <c r="Y429" i="1" s="1"/>
  <c r="Z429" i="1" s="1"/>
  <c r="X430" i="1"/>
  <c r="Y430" i="1" s="1"/>
  <c r="Z430" i="1" s="1"/>
  <c r="X431" i="1"/>
  <c r="Y431" i="1" s="1"/>
  <c r="Z431" i="1" s="1"/>
  <c r="X432" i="1"/>
  <c r="Y432" i="1" s="1"/>
  <c r="Z432" i="1" s="1"/>
  <c r="X433" i="1"/>
  <c r="Y433" i="1" s="1"/>
  <c r="Z433" i="1" s="1"/>
  <c r="X434" i="1"/>
  <c r="Y434" i="1" s="1"/>
  <c r="Z434" i="1" s="1"/>
  <c r="X435" i="1"/>
  <c r="Y435" i="1" s="1"/>
  <c r="Z435" i="1" s="1"/>
  <c r="X436" i="1"/>
  <c r="Y436" i="1" s="1"/>
  <c r="Z436" i="1" s="1"/>
  <c r="X437" i="1"/>
  <c r="Y437" i="1" s="1"/>
  <c r="Z437" i="1" s="1"/>
  <c r="X438" i="1"/>
  <c r="Y438" i="1" s="1"/>
  <c r="Z438" i="1" s="1"/>
  <c r="X439" i="1"/>
  <c r="Y439" i="1" s="1"/>
  <c r="Z439" i="1" s="1"/>
  <c r="X440" i="1"/>
  <c r="Y440" i="1" s="1"/>
  <c r="Z440" i="1" s="1"/>
  <c r="X441" i="1"/>
  <c r="Y441" i="1" s="1"/>
  <c r="Z441" i="1" s="1"/>
  <c r="X442" i="1"/>
  <c r="Y442" i="1" s="1"/>
  <c r="Z442" i="1" s="1"/>
  <c r="X443" i="1"/>
  <c r="Y443" i="1" s="1"/>
  <c r="Z443" i="1" s="1"/>
  <c r="X444" i="1"/>
  <c r="Y444" i="1" s="1"/>
  <c r="Z444" i="1" s="1"/>
  <c r="X445" i="1"/>
  <c r="Y445" i="1" s="1"/>
  <c r="Z445" i="1" s="1"/>
  <c r="X446" i="1"/>
  <c r="Y446" i="1" s="1"/>
  <c r="Z446" i="1" s="1"/>
  <c r="X447" i="1"/>
  <c r="Y447" i="1" s="1"/>
  <c r="Z447" i="1" s="1"/>
  <c r="X448" i="1"/>
  <c r="Y448" i="1" s="1"/>
  <c r="Z448" i="1" s="1"/>
  <c r="X449" i="1"/>
  <c r="Y449" i="1" s="1"/>
  <c r="Z449" i="1" s="1"/>
  <c r="X450" i="1"/>
  <c r="Y450" i="1" s="1"/>
  <c r="Z450" i="1" s="1"/>
  <c r="X451" i="1"/>
  <c r="Y451" i="1" s="1"/>
  <c r="Z451" i="1" s="1"/>
  <c r="X452" i="1"/>
  <c r="Y452" i="1" s="1"/>
  <c r="Z452" i="1" s="1"/>
  <c r="X453" i="1"/>
  <c r="Y453" i="1" s="1"/>
  <c r="Z453" i="1" s="1"/>
  <c r="X454" i="1"/>
  <c r="Y454" i="1" s="1"/>
  <c r="Z454" i="1" s="1"/>
  <c r="X455" i="1"/>
  <c r="Y455" i="1" s="1"/>
  <c r="Z455" i="1" s="1"/>
  <c r="X456" i="1"/>
  <c r="Y456" i="1" s="1"/>
  <c r="Z456" i="1" s="1"/>
  <c r="X457" i="1"/>
  <c r="Y457" i="1" s="1"/>
  <c r="Z457" i="1" s="1"/>
  <c r="X458" i="1"/>
  <c r="Y458" i="1" s="1"/>
  <c r="Z458" i="1" s="1"/>
  <c r="X459" i="1"/>
  <c r="Y459" i="1" s="1"/>
  <c r="Z459" i="1" s="1"/>
  <c r="X460" i="1"/>
  <c r="Y460" i="1" s="1"/>
  <c r="Z460" i="1" s="1"/>
  <c r="X461" i="1"/>
  <c r="Y461" i="1" s="1"/>
  <c r="Z461" i="1" s="1"/>
  <c r="X462" i="1"/>
  <c r="Y462" i="1" s="1"/>
  <c r="Z462" i="1" s="1"/>
  <c r="X463" i="1"/>
  <c r="Y463" i="1" s="1"/>
  <c r="Z463" i="1" s="1"/>
  <c r="X464" i="1"/>
  <c r="Y464" i="1" s="1"/>
  <c r="Z464" i="1" s="1"/>
  <c r="X465" i="1"/>
  <c r="Y465" i="1" s="1"/>
  <c r="Z465" i="1" s="1"/>
  <c r="X466" i="1"/>
  <c r="Y466" i="1" s="1"/>
  <c r="Z466" i="1" s="1"/>
  <c r="X467" i="1"/>
  <c r="Y467" i="1" s="1"/>
  <c r="Z467" i="1" s="1"/>
  <c r="X468" i="1"/>
  <c r="Y468" i="1" s="1"/>
  <c r="Z468" i="1" s="1"/>
  <c r="X469" i="1"/>
  <c r="Y469" i="1" s="1"/>
  <c r="Z469" i="1" s="1"/>
  <c r="X470" i="1"/>
  <c r="Y470" i="1" s="1"/>
  <c r="Z470" i="1" s="1"/>
  <c r="X471" i="1"/>
  <c r="Y471" i="1" s="1"/>
  <c r="Z471" i="1" s="1"/>
  <c r="X472" i="1"/>
  <c r="Y472" i="1" s="1"/>
  <c r="Z472" i="1" s="1"/>
  <c r="X473" i="1"/>
  <c r="Y473" i="1" s="1"/>
  <c r="Z473" i="1" s="1"/>
  <c r="X474" i="1"/>
  <c r="Y474" i="1" s="1"/>
  <c r="Z474" i="1" s="1"/>
  <c r="X475" i="1"/>
  <c r="Y475" i="1" s="1"/>
  <c r="Z475" i="1" s="1"/>
  <c r="X476" i="1"/>
  <c r="Y476" i="1" s="1"/>
  <c r="Z476" i="1" s="1"/>
  <c r="X477" i="1"/>
  <c r="Y477" i="1" s="1"/>
  <c r="Z477" i="1" s="1"/>
  <c r="X478" i="1"/>
  <c r="Y478" i="1" s="1"/>
  <c r="Z478" i="1" s="1"/>
  <c r="X479" i="1"/>
  <c r="Y479" i="1" s="1"/>
  <c r="Z479" i="1" s="1"/>
  <c r="X480" i="1"/>
  <c r="Y480" i="1" s="1"/>
  <c r="Z480" i="1" s="1"/>
  <c r="X481" i="1"/>
  <c r="Y481" i="1" s="1"/>
  <c r="Z481" i="1" s="1"/>
  <c r="X482" i="1"/>
  <c r="Y482" i="1" s="1"/>
  <c r="Z482" i="1" s="1"/>
  <c r="X483" i="1"/>
  <c r="Y483" i="1" s="1"/>
  <c r="Z483" i="1" s="1"/>
  <c r="X484" i="1"/>
  <c r="Y484" i="1" s="1"/>
  <c r="Z484" i="1" s="1"/>
  <c r="X485" i="1"/>
  <c r="Y485" i="1" s="1"/>
  <c r="Z485" i="1" s="1"/>
  <c r="X486" i="1"/>
  <c r="Y486" i="1" s="1"/>
  <c r="Z486" i="1" s="1"/>
  <c r="X487" i="1"/>
  <c r="Y487" i="1" s="1"/>
  <c r="Z487" i="1" s="1"/>
  <c r="X488" i="1"/>
  <c r="Y488" i="1" s="1"/>
  <c r="Z488" i="1" s="1"/>
  <c r="X489" i="1"/>
  <c r="Y489" i="1" s="1"/>
  <c r="Z489" i="1" s="1"/>
  <c r="X490" i="1"/>
  <c r="Y490" i="1" s="1"/>
  <c r="Z490" i="1" s="1"/>
  <c r="X491" i="1"/>
  <c r="Y491" i="1" s="1"/>
  <c r="Z491" i="1" s="1"/>
  <c r="X492" i="1"/>
  <c r="Y492" i="1" s="1"/>
  <c r="Z492" i="1" s="1"/>
  <c r="X493" i="1"/>
  <c r="Y493" i="1" s="1"/>
  <c r="Z493" i="1" s="1"/>
  <c r="X494" i="1"/>
  <c r="Y494" i="1" s="1"/>
  <c r="Z494" i="1" s="1"/>
  <c r="X495" i="1"/>
  <c r="Y495" i="1" s="1"/>
  <c r="Z495" i="1" s="1"/>
  <c r="X496" i="1"/>
  <c r="Y496" i="1" s="1"/>
  <c r="Z496" i="1" s="1"/>
  <c r="X497" i="1"/>
  <c r="Y497" i="1" s="1"/>
  <c r="Z497" i="1" s="1"/>
  <c r="X498" i="1"/>
  <c r="Y498" i="1" s="1"/>
  <c r="Z498" i="1" s="1"/>
  <c r="X499" i="1"/>
  <c r="Y499" i="1" s="1"/>
  <c r="Z499" i="1" s="1"/>
  <c r="X500" i="1"/>
  <c r="Y500" i="1" s="1"/>
  <c r="Z500" i="1" s="1"/>
  <c r="X501" i="1"/>
  <c r="Y501" i="1" s="1"/>
  <c r="Z501" i="1" s="1"/>
  <c r="X502" i="1"/>
  <c r="Y502" i="1" s="1"/>
  <c r="Z502" i="1" s="1"/>
  <c r="X503" i="1"/>
  <c r="Y503" i="1" s="1"/>
  <c r="Z503" i="1" s="1"/>
  <c r="X504" i="1"/>
  <c r="Y504" i="1" s="1"/>
  <c r="Z504" i="1" s="1"/>
  <c r="X505" i="1"/>
  <c r="Y505" i="1" s="1"/>
  <c r="Z505" i="1" s="1"/>
  <c r="X506" i="1"/>
  <c r="Y506" i="1" s="1"/>
  <c r="Z506" i="1" s="1"/>
  <c r="X507" i="1"/>
  <c r="Y507" i="1" s="1"/>
  <c r="Z507" i="1" s="1"/>
  <c r="X508" i="1"/>
  <c r="Y508" i="1" s="1"/>
  <c r="Z508" i="1" s="1"/>
  <c r="X509" i="1"/>
  <c r="Y509" i="1"/>
  <c r="Z509" i="1" s="1"/>
  <c r="X510" i="1"/>
  <c r="Y510" i="1" s="1"/>
  <c r="Z510" i="1" s="1"/>
  <c r="X511" i="1"/>
  <c r="Y511" i="1" s="1"/>
  <c r="Z511" i="1" s="1"/>
  <c r="X512" i="1"/>
  <c r="Y512" i="1" s="1"/>
  <c r="Z512" i="1" s="1"/>
  <c r="X513" i="1"/>
  <c r="Y513" i="1" s="1"/>
  <c r="Z513" i="1" s="1"/>
  <c r="X514" i="1"/>
  <c r="Y514" i="1" s="1"/>
  <c r="Z514" i="1" s="1"/>
  <c r="X515" i="1"/>
  <c r="Y515" i="1" s="1"/>
  <c r="Z515" i="1" s="1"/>
  <c r="X516" i="1"/>
  <c r="Y516" i="1" s="1"/>
  <c r="Z516" i="1" s="1"/>
  <c r="X517" i="1"/>
  <c r="Y517" i="1" s="1"/>
  <c r="Z517" i="1" s="1"/>
  <c r="X518" i="1"/>
  <c r="Y518" i="1" s="1"/>
  <c r="Z518" i="1" s="1"/>
  <c r="X519" i="1"/>
  <c r="Y519" i="1" s="1"/>
  <c r="Z519" i="1" s="1"/>
  <c r="X520" i="1"/>
  <c r="Y520" i="1" s="1"/>
  <c r="Z520" i="1" s="1"/>
  <c r="X521" i="1"/>
  <c r="Y521" i="1" s="1"/>
  <c r="Z521" i="1" s="1"/>
  <c r="X522" i="1"/>
  <c r="Y522" i="1" s="1"/>
  <c r="Z522" i="1" s="1"/>
  <c r="X523" i="1"/>
  <c r="Y523" i="1" s="1"/>
  <c r="Z523" i="1" s="1"/>
  <c r="X524" i="1"/>
  <c r="Y524" i="1" s="1"/>
  <c r="Z524" i="1" s="1"/>
  <c r="X525" i="1"/>
  <c r="Y525" i="1" s="1"/>
  <c r="Z525" i="1" s="1"/>
  <c r="X526" i="1"/>
  <c r="Y526" i="1" s="1"/>
  <c r="Z526" i="1" s="1"/>
  <c r="X527" i="1"/>
  <c r="Y527" i="1" s="1"/>
  <c r="Z527" i="1" s="1"/>
  <c r="X528" i="1"/>
  <c r="Y528" i="1" s="1"/>
  <c r="Z528" i="1" s="1"/>
  <c r="X529" i="1"/>
  <c r="Y529" i="1" s="1"/>
  <c r="Z529" i="1" s="1"/>
  <c r="X530" i="1"/>
  <c r="Y530" i="1" s="1"/>
  <c r="Z530" i="1" s="1"/>
  <c r="X531" i="1"/>
  <c r="Y531" i="1" s="1"/>
  <c r="Z531" i="1" s="1"/>
  <c r="X532" i="1"/>
  <c r="Y532" i="1" s="1"/>
  <c r="Z532" i="1" s="1"/>
  <c r="X533" i="1"/>
  <c r="Y533" i="1" s="1"/>
  <c r="Z533" i="1" s="1"/>
  <c r="X534" i="1"/>
  <c r="Y534" i="1" s="1"/>
  <c r="Z534" i="1" s="1"/>
  <c r="X535" i="1"/>
  <c r="Y535" i="1" s="1"/>
  <c r="Z535" i="1" s="1"/>
  <c r="X536" i="1"/>
  <c r="Y536" i="1" s="1"/>
  <c r="Z536" i="1" s="1"/>
  <c r="X537" i="1"/>
  <c r="Y537" i="1" s="1"/>
  <c r="Z537" i="1" s="1"/>
  <c r="X538" i="1"/>
  <c r="Y538" i="1" s="1"/>
  <c r="Z538" i="1" s="1"/>
  <c r="X539" i="1"/>
  <c r="Y539" i="1" s="1"/>
  <c r="Z539" i="1" s="1"/>
  <c r="X540" i="1"/>
  <c r="Y540" i="1" s="1"/>
  <c r="Z540" i="1" s="1"/>
  <c r="X541" i="1"/>
  <c r="Y541" i="1" s="1"/>
  <c r="Z541" i="1" s="1"/>
  <c r="X542" i="1"/>
  <c r="Y542" i="1" s="1"/>
  <c r="Z542" i="1" s="1"/>
  <c r="X543" i="1"/>
  <c r="Y543" i="1" s="1"/>
  <c r="Z543" i="1" s="1"/>
  <c r="X544" i="1"/>
  <c r="Y544" i="1" s="1"/>
  <c r="Z544" i="1" s="1"/>
  <c r="X545" i="1"/>
  <c r="Y545" i="1" s="1"/>
  <c r="Z545" i="1" s="1"/>
  <c r="X546" i="1"/>
  <c r="Y546" i="1" s="1"/>
  <c r="Z546" i="1" s="1"/>
  <c r="X547" i="1"/>
  <c r="Y547" i="1" s="1"/>
  <c r="Z547" i="1" s="1"/>
  <c r="X548" i="1"/>
  <c r="Y548" i="1" s="1"/>
  <c r="Z548" i="1" s="1"/>
  <c r="X549" i="1"/>
  <c r="Y549" i="1" s="1"/>
  <c r="Z549" i="1" s="1"/>
  <c r="X550" i="1"/>
  <c r="Y550" i="1" s="1"/>
  <c r="Z550" i="1" s="1"/>
  <c r="X551" i="1"/>
  <c r="Y551" i="1" s="1"/>
  <c r="Z551" i="1" s="1"/>
  <c r="X552" i="1"/>
  <c r="Y552" i="1" s="1"/>
  <c r="Z552" i="1" s="1"/>
  <c r="X553" i="1"/>
  <c r="Y553" i="1" s="1"/>
  <c r="Z553" i="1" s="1"/>
  <c r="X554" i="1"/>
  <c r="Y554" i="1" s="1"/>
  <c r="Z554" i="1" s="1"/>
  <c r="X555" i="1"/>
  <c r="Y555" i="1" s="1"/>
  <c r="Z555" i="1" s="1"/>
  <c r="X556" i="1"/>
  <c r="Y556" i="1" s="1"/>
  <c r="Z556" i="1" s="1"/>
  <c r="X557" i="1"/>
  <c r="Y557" i="1" s="1"/>
  <c r="Z557" i="1" s="1"/>
  <c r="X558" i="1"/>
  <c r="Y558" i="1" s="1"/>
  <c r="Z558" i="1" s="1"/>
  <c r="X559" i="1"/>
  <c r="Y559" i="1" s="1"/>
  <c r="Z559" i="1" s="1"/>
  <c r="X560" i="1"/>
  <c r="Y560" i="1" s="1"/>
  <c r="Z560" i="1" s="1"/>
  <c r="X561" i="1"/>
  <c r="Y561" i="1" s="1"/>
  <c r="Z561" i="1" s="1"/>
  <c r="X562" i="1"/>
  <c r="Y562" i="1" s="1"/>
  <c r="Z562" i="1" s="1"/>
  <c r="X563" i="1"/>
  <c r="Y563" i="1" s="1"/>
  <c r="Z563" i="1" s="1"/>
  <c r="X564" i="1"/>
  <c r="Y564" i="1" s="1"/>
  <c r="Z564" i="1" s="1"/>
  <c r="X565" i="1"/>
  <c r="Y565" i="1" s="1"/>
  <c r="Z565" i="1" s="1"/>
  <c r="X566" i="1"/>
  <c r="Y566" i="1" s="1"/>
  <c r="Z566" i="1" s="1"/>
  <c r="X567" i="1"/>
  <c r="Y567" i="1" s="1"/>
  <c r="Z567" i="1" s="1"/>
  <c r="X568" i="1"/>
  <c r="Y568" i="1" s="1"/>
  <c r="Z568" i="1" s="1"/>
  <c r="X569" i="1"/>
  <c r="Y569" i="1" s="1"/>
  <c r="Z569" i="1" s="1"/>
  <c r="X570" i="1"/>
  <c r="Y570" i="1" s="1"/>
  <c r="Z570" i="1" s="1"/>
  <c r="X571" i="1"/>
  <c r="Y571" i="1" s="1"/>
  <c r="Z571" i="1" s="1"/>
  <c r="X572" i="1"/>
  <c r="Y572" i="1" s="1"/>
  <c r="Z572" i="1" s="1"/>
  <c r="X573" i="1"/>
  <c r="Y573" i="1" s="1"/>
  <c r="Z573" i="1" s="1"/>
  <c r="X574" i="1"/>
  <c r="Y574" i="1" s="1"/>
  <c r="Z574" i="1" s="1"/>
  <c r="X575" i="1"/>
  <c r="Y575" i="1" s="1"/>
  <c r="Z575" i="1" s="1"/>
  <c r="X576" i="1"/>
  <c r="Y576" i="1" s="1"/>
  <c r="Z576" i="1" s="1"/>
  <c r="X577" i="1"/>
  <c r="Y577" i="1" s="1"/>
  <c r="Z577" i="1" s="1"/>
  <c r="X578" i="1"/>
  <c r="Y578" i="1" s="1"/>
  <c r="Z578" i="1" s="1"/>
  <c r="X579" i="1"/>
  <c r="Y579" i="1" s="1"/>
  <c r="Z579" i="1" s="1"/>
  <c r="X580" i="1"/>
  <c r="Y580" i="1" s="1"/>
  <c r="Z580" i="1" s="1"/>
  <c r="X581" i="1"/>
  <c r="Y581" i="1" s="1"/>
  <c r="Z581" i="1" s="1"/>
  <c r="X582" i="1"/>
  <c r="Y582" i="1" s="1"/>
  <c r="Z582" i="1" s="1"/>
  <c r="X583" i="1"/>
  <c r="Y583" i="1" s="1"/>
  <c r="Z583" i="1" s="1"/>
  <c r="X584" i="1"/>
  <c r="Y584" i="1" s="1"/>
  <c r="Z584" i="1" s="1"/>
  <c r="X585" i="1"/>
  <c r="Y585" i="1" s="1"/>
  <c r="Z585" i="1" s="1"/>
  <c r="X586" i="1"/>
  <c r="Y586" i="1" s="1"/>
  <c r="Z586" i="1" s="1"/>
  <c r="X587" i="1"/>
  <c r="Y587" i="1" s="1"/>
  <c r="Z587" i="1" s="1"/>
  <c r="X588" i="1"/>
  <c r="Y588" i="1" s="1"/>
  <c r="Z588" i="1" s="1"/>
  <c r="X589" i="1"/>
  <c r="Y589" i="1" s="1"/>
  <c r="Z589" i="1" s="1"/>
  <c r="X590" i="1"/>
  <c r="Y590" i="1" s="1"/>
  <c r="Z590" i="1" s="1"/>
  <c r="X591" i="1"/>
  <c r="Y591" i="1" s="1"/>
  <c r="Z591" i="1" s="1"/>
  <c r="X592" i="1"/>
  <c r="Y592" i="1" s="1"/>
  <c r="Z592" i="1" s="1"/>
  <c r="X593" i="1"/>
  <c r="Y593" i="1" s="1"/>
  <c r="Z593" i="1" s="1"/>
  <c r="X594" i="1"/>
  <c r="Y594" i="1" s="1"/>
  <c r="Z594" i="1" s="1"/>
  <c r="X595" i="1"/>
  <c r="Y595" i="1" s="1"/>
  <c r="Z595" i="1" s="1"/>
  <c r="X596" i="1"/>
  <c r="Y596" i="1" s="1"/>
  <c r="Z596" i="1" s="1"/>
  <c r="X597" i="1"/>
  <c r="Y597" i="1" s="1"/>
  <c r="Z597" i="1" s="1"/>
  <c r="X598" i="1"/>
  <c r="Y598" i="1" s="1"/>
  <c r="Z598" i="1" s="1"/>
  <c r="X599" i="1"/>
  <c r="Y599" i="1" s="1"/>
  <c r="Z599" i="1" s="1"/>
  <c r="X600" i="1"/>
  <c r="Y600" i="1" s="1"/>
  <c r="Z600" i="1" s="1"/>
  <c r="X601" i="1"/>
  <c r="Y601" i="1" s="1"/>
  <c r="Z601" i="1" s="1"/>
  <c r="X602" i="1"/>
  <c r="Y602" i="1" s="1"/>
  <c r="Z602" i="1" s="1"/>
  <c r="X603" i="1"/>
  <c r="Y603" i="1" s="1"/>
  <c r="Z603" i="1" s="1"/>
  <c r="X604" i="1"/>
  <c r="Y604" i="1" s="1"/>
  <c r="Z604" i="1" s="1"/>
  <c r="X605" i="1"/>
  <c r="Y605" i="1" s="1"/>
  <c r="Z605" i="1" s="1"/>
  <c r="X606" i="1"/>
  <c r="Y606" i="1" s="1"/>
  <c r="Z606" i="1" s="1"/>
  <c r="X607" i="1"/>
  <c r="Y607" i="1" s="1"/>
  <c r="Z607" i="1" s="1"/>
  <c r="X608" i="1"/>
  <c r="Y608" i="1" s="1"/>
  <c r="Z608" i="1" s="1"/>
  <c r="X609" i="1"/>
  <c r="Y609" i="1" s="1"/>
  <c r="Z609" i="1" s="1"/>
  <c r="X610" i="1"/>
  <c r="Y610" i="1" s="1"/>
  <c r="Z610" i="1" s="1"/>
  <c r="X611" i="1"/>
  <c r="Y611" i="1" s="1"/>
  <c r="Z611" i="1" s="1"/>
  <c r="X612" i="1"/>
  <c r="Y612" i="1" s="1"/>
  <c r="Z612" i="1" s="1"/>
  <c r="X613" i="1"/>
  <c r="Y613" i="1" s="1"/>
  <c r="Z613" i="1" s="1"/>
  <c r="X614" i="1"/>
  <c r="Y614" i="1" s="1"/>
  <c r="Z614" i="1" s="1"/>
  <c r="X615" i="1"/>
  <c r="Y615" i="1" s="1"/>
  <c r="Z615" i="1" s="1"/>
  <c r="X616" i="1"/>
  <c r="Y616" i="1" s="1"/>
  <c r="Z616" i="1" s="1"/>
  <c r="X617" i="1"/>
  <c r="Y617" i="1" s="1"/>
  <c r="Z617" i="1" s="1"/>
  <c r="X618" i="1"/>
  <c r="Y618" i="1" s="1"/>
  <c r="Z618" i="1" s="1"/>
  <c r="X619" i="1"/>
  <c r="Y619" i="1" s="1"/>
  <c r="Z619" i="1" s="1"/>
  <c r="X620" i="1"/>
  <c r="Y620" i="1" s="1"/>
  <c r="Z620" i="1" s="1"/>
  <c r="X621" i="1"/>
  <c r="Y621" i="1" s="1"/>
  <c r="Z621" i="1" s="1"/>
  <c r="X622" i="1"/>
  <c r="Y622" i="1" s="1"/>
  <c r="Z622" i="1" s="1"/>
  <c r="X623" i="1"/>
  <c r="Y623" i="1" s="1"/>
  <c r="Z623" i="1" s="1"/>
  <c r="X624" i="1"/>
  <c r="Y624" i="1" s="1"/>
  <c r="Z624" i="1" s="1"/>
  <c r="X625" i="1"/>
  <c r="Y625" i="1" s="1"/>
  <c r="Z625" i="1" s="1"/>
  <c r="X626" i="1"/>
  <c r="Y626" i="1" s="1"/>
  <c r="Z626" i="1" s="1"/>
  <c r="X627" i="1"/>
  <c r="Y627" i="1" s="1"/>
  <c r="Z627" i="1" s="1"/>
  <c r="X628" i="1"/>
  <c r="Y628" i="1" s="1"/>
  <c r="Z628" i="1" s="1"/>
  <c r="X629" i="1"/>
  <c r="Y629" i="1" s="1"/>
  <c r="Z629" i="1" s="1"/>
  <c r="X630" i="1"/>
  <c r="Y630" i="1" s="1"/>
  <c r="Z630" i="1" s="1"/>
  <c r="X631" i="1"/>
  <c r="Y631" i="1" s="1"/>
  <c r="Z631" i="1" s="1"/>
  <c r="X632" i="1"/>
  <c r="Y632" i="1" s="1"/>
  <c r="Z632" i="1" s="1"/>
  <c r="X633" i="1"/>
  <c r="Y633" i="1" s="1"/>
  <c r="Z633" i="1" s="1"/>
  <c r="X634" i="1"/>
  <c r="Y634" i="1" s="1"/>
  <c r="Z634" i="1" s="1"/>
  <c r="X635" i="1"/>
  <c r="Y635" i="1" s="1"/>
  <c r="Z635" i="1" s="1"/>
  <c r="X636" i="1"/>
  <c r="Y636" i="1" s="1"/>
  <c r="Z636" i="1" s="1"/>
  <c r="X637" i="1"/>
  <c r="Y637" i="1" s="1"/>
  <c r="Z637" i="1" s="1"/>
  <c r="X638" i="1"/>
  <c r="Y638" i="1" s="1"/>
  <c r="Z638" i="1" s="1"/>
  <c r="X639" i="1"/>
  <c r="Y639" i="1" s="1"/>
  <c r="Z639" i="1" s="1"/>
  <c r="X640" i="1"/>
  <c r="Y640" i="1" s="1"/>
  <c r="Z640" i="1" s="1"/>
  <c r="X641" i="1"/>
  <c r="Y641" i="1" s="1"/>
  <c r="Z641" i="1" s="1"/>
  <c r="X642" i="1"/>
  <c r="Y642" i="1" s="1"/>
  <c r="Z642" i="1" s="1"/>
  <c r="X643" i="1"/>
  <c r="Y643" i="1" s="1"/>
  <c r="Z643" i="1" s="1"/>
  <c r="X644" i="1"/>
  <c r="Y644" i="1" s="1"/>
  <c r="Z644" i="1" s="1"/>
  <c r="X645" i="1"/>
  <c r="Y645" i="1" s="1"/>
  <c r="Z645" i="1" s="1"/>
  <c r="X646" i="1"/>
  <c r="Y646" i="1" s="1"/>
  <c r="Z646" i="1" s="1"/>
  <c r="X647" i="1"/>
  <c r="Y647" i="1" s="1"/>
  <c r="Z647" i="1" s="1"/>
  <c r="X648" i="1"/>
  <c r="Y648" i="1" s="1"/>
  <c r="Z648" i="1" s="1"/>
  <c r="X649" i="1"/>
  <c r="Y649" i="1" s="1"/>
  <c r="Z649" i="1" s="1"/>
  <c r="X650" i="1"/>
  <c r="Y650" i="1" s="1"/>
  <c r="Z650" i="1" s="1"/>
  <c r="X651" i="1"/>
  <c r="Y651" i="1" s="1"/>
  <c r="Z651" i="1" s="1"/>
  <c r="X652" i="1"/>
  <c r="Y652" i="1" s="1"/>
  <c r="Z652" i="1" s="1"/>
  <c r="X653" i="1"/>
  <c r="Y653" i="1" s="1"/>
  <c r="Z653" i="1" s="1"/>
  <c r="X654" i="1"/>
  <c r="Y654" i="1" s="1"/>
  <c r="Z654" i="1" s="1"/>
  <c r="X655" i="1"/>
  <c r="Y655" i="1" s="1"/>
  <c r="Z655" i="1" s="1"/>
  <c r="X656" i="1"/>
  <c r="Y656" i="1" s="1"/>
  <c r="Z656" i="1" s="1"/>
  <c r="X657" i="1"/>
  <c r="Y657" i="1" s="1"/>
  <c r="Z657" i="1" s="1"/>
  <c r="X658" i="1"/>
  <c r="Y658" i="1" s="1"/>
  <c r="Z658" i="1" s="1"/>
  <c r="X659" i="1"/>
  <c r="Y659" i="1" s="1"/>
  <c r="Z659" i="1" s="1"/>
  <c r="X660" i="1"/>
  <c r="Y660" i="1" s="1"/>
  <c r="Z660" i="1" s="1"/>
  <c r="X661" i="1"/>
  <c r="Y661" i="1" s="1"/>
  <c r="Z661" i="1" s="1"/>
  <c r="X662" i="1"/>
  <c r="Y662" i="1" s="1"/>
  <c r="Z662" i="1" s="1"/>
  <c r="X663" i="1"/>
  <c r="Y663" i="1" s="1"/>
  <c r="Z663" i="1" s="1"/>
  <c r="X664" i="1"/>
  <c r="Y664" i="1" s="1"/>
  <c r="Z664" i="1" s="1"/>
  <c r="X665" i="1"/>
  <c r="Y665" i="1" s="1"/>
  <c r="Z665" i="1" s="1"/>
  <c r="X666" i="1"/>
  <c r="Y666" i="1" s="1"/>
  <c r="Z666" i="1" s="1"/>
  <c r="X667" i="1"/>
  <c r="Y667" i="1" s="1"/>
  <c r="Z667" i="1" s="1"/>
  <c r="X668" i="1"/>
  <c r="Y668" i="1" s="1"/>
  <c r="Z668" i="1" s="1"/>
  <c r="X669" i="1"/>
  <c r="Y669" i="1" s="1"/>
  <c r="Z669" i="1" s="1"/>
  <c r="X670" i="1"/>
  <c r="Y670" i="1" s="1"/>
  <c r="Z670" i="1" s="1"/>
  <c r="X671" i="1"/>
  <c r="Y671" i="1" s="1"/>
  <c r="Z671" i="1" s="1"/>
  <c r="X672" i="1"/>
  <c r="Y672" i="1" s="1"/>
  <c r="Z672" i="1" s="1"/>
  <c r="X673" i="1"/>
  <c r="Y673" i="1" s="1"/>
  <c r="Z673" i="1" s="1"/>
  <c r="X674" i="1"/>
  <c r="Y674" i="1" s="1"/>
  <c r="Z674" i="1" s="1"/>
  <c r="X675" i="1"/>
  <c r="Y675" i="1" s="1"/>
  <c r="Z675" i="1" s="1"/>
  <c r="X676" i="1"/>
  <c r="Y676" i="1" s="1"/>
  <c r="Z676" i="1" s="1"/>
  <c r="X677" i="1"/>
  <c r="Y677" i="1" s="1"/>
  <c r="Z677" i="1" s="1"/>
  <c r="X678" i="1"/>
  <c r="Y678" i="1" s="1"/>
  <c r="Z678" i="1" s="1"/>
  <c r="X679" i="1"/>
  <c r="Y679" i="1" s="1"/>
  <c r="Z679" i="1" s="1"/>
  <c r="X680" i="1"/>
  <c r="Y680" i="1" s="1"/>
  <c r="Z680" i="1" s="1"/>
  <c r="X681" i="1"/>
  <c r="Y681" i="1" s="1"/>
  <c r="Z681" i="1" s="1"/>
  <c r="X682" i="1"/>
  <c r="Y682" i="1" s="1"/>
  <c r="Z682" i="1" s="1"/>
  <c r="X683" i="1"/>
  <c r="Y683" i="1" s="1"/>
  <c r="Z683" i="1" s="1"/>
  <c r="X684" i="1"/>
  <c r="Y684" i="1" s="1"/>
  <c r="Z684" i="1" s="1"/>
  <c r="X685" i="1"/>
  <c r="Y685" i="1" s="1"/>
  <c r="Z685" i="1" s="1"/>
  <c r="X686" i="1"/>
  <c r="Y686" i="1" s="1"/>
  <c r="Z686" i="1" s="1"/>
  <c r="X687" i="1"/>
  <c r="Y687" i="1" s="1"/>
  <c r="Z687" i="1" s="1"/>
  <c r="X688" i="1"/>
  <c r="Y688" i="1" s="1"/>
  <c r="Z688" i="1" s="1"/>
  <c r="X689" i="1"/>
  <c r="Y689" i="1" s="1"/>
  <c r="Z689" i="1" s="1"/>
  <c r="X690" i="1"/>
  <c r="Y690" i="1" s="1"/>
  <c r="Z690" i="1" s="1"/>
  <c r="X691" i="1"/>
  <c r="Y691" i="1" s="1"/>
  <c r="Z691" i="1" s="1"/>
  <c r="X692" i="1"/>
  <c r="Y692" i="1" s="1"/>
  <c r="Z692" i="1" s="1"/>
  <c r="X693" i="1"/>
  <c r="Y693" i="1" s="1"/>
  <c r="Z693" i="1" s="1"/>
  <c r="X694" i="1"/>
  <c r="Y694" i="1" s="1"/>
  <c r="Z694" i="1" s="1"/>
  <c r="X695" i="1"/>
  <c r="Y695" i="1" s="1"/>
  <c r="Z695" i="1" s="1"/>
  <c r="X696" i="1"/>
  <c r="Y696" i="1" s="1"/>
  <c r="Z696" i="1" s="1"/>
  <c r="X697" i="1"/>
  <c r="Y697" i="1" s="1"/>
  <c r="Z697" i="1" s="1"/>
  <c r="X698" i="1"/>
  <c r="Y698" i="1" s="1"/>
  <c r="Z698" i="1" s="1"/>
  <c r="X699" i="1"/>
  <c r="Y699" i="1" s="1"/>
  <c r="Z699" i="1" s="1"/>
  <c r="X700" i="1"/>
  <c r="Y700" i="1" s="1"/>
  <c r="Z700" i="1" s="1"/>
  <c r="X701" i="1"/>
  <c r="Y701" i="1" s="1"/>
  <c r="Z701" i="1" s="1"/>
  <c r="X702" i="1"/>
  <c r="Y702" i="1" s="1"/>
  <c r="Z702" i="1" s="1"/>
  <c r="X703" i="1"/>
  <c r="Y703" i="1" s="1"/>
  <c r="Z703" i="1" s="1"/>
  <c r="X704" i="1"/>
  <c r="Y704" i="1" s="1"/>
  <c r="Z704" i="1" s="1"/>
  <c r="X705" i="1"/>
  <c r="Y705" i="1" s="1"/>
  <c r="Z705" i="1" s="1"/>
  <c r="X706" i="1"/>
  <c r="Y706" i="1" s="1"/>
  <c r="Z706" i="1" s="1"/>
  <c r="X707" i="1"/>
  <c r="Y707" i="1" s="1"/>
  <c r="Z707" i="1" s="1"/>
  <c r="X708" i="1"/>
  <c r="Y708" i="1" s="1"/>
  <c r="Z708" i="1" s="1"/>
  <c r="X709" i="1"/>
  <c r="Y709" i="1" s="1"/>
  <c r="Z709" i="1" s="1"/>
  <c r="X710" i="1"/>
  <c r="Y710" i="1" s="1"/>
  <c r="Z710" i="1" s="1"/>
  <c r="X711" i="1"/>
  <c r="Y711" i="1" s="1"/>
  <c r="Z711" i="1" s="1"/>
  <c r="X712" i="1"/>
  <c r="Y712" i="1" s="1"/>
  <c r="Z712" i="1" s="1"/>
  <c r="X713" i="1"/>
  <c r="Y713" i="1" s="1"/>
  <c r="Z713" i="1" s="1"/>
  <c r="X714" i="1"/>
  <c r="Y714" i="1" s="1"/>
  <c r="Z714" i="1" s="1"/>
  <c r="X715" i="1"/>
  <c r="Y715" i="1" s="1"/>
  <c r="Z715" i="1" s="1"/>
  <c r="X716" i="1"/>
  <c r="Y716" i="1" s="1"/>
  <c r="Z716" i="1" s="1"/>
  <c r="X717" i="1"/>
  <c r="Y717" i="1" s="1"/>
  <c r="Z717" i="1" s="1"/>
  <c r="X718" i="1"/>
  <c r="Y718" i="1" s="1"/>
  <c r="Z718" i="1" s="1"/>
  <c r="X719" i="1"/>
  <c r="Y719" i="1" s="1"/>
  <c r="Z719" i="1" s="1"/>
  <c r="X720" i="1"/>
  <c r="Y720" i="1" s="1"/>
  <c r="Z720" i="1" s="1"/>
  <c r="X721" i="1"/>
  <c r="Y721" i="1" s="1"/>
  <c r="Z721" i="1" s="1"/>
  <c r="X722" i="1"/>
  <c r="Y722" i="1" s="1"/>
  <c r="Z722" i="1" s="1"/>
  <c r="X723" i="1"/>
  <c r="Y723" i="1" s="1"/>
  <c r="Z723" i="1" s="1"/>
  <c r="X724" i="1"/>
  <c r="Y724" i="1" s="1"/>
  <c r="Z724" i="1" s="1"/>
  <c r="X725" i="1"/>
  <c r="Y725" i="1" s="1"/>
  <c r="Z725" i="1" s="1"/>
  <c r="X726" i="1"/>
  <c r="Y726" i="1" s="1"/>
  <c r="Z726" i="1" s="1"/>
  <c r="X727" i="1"/>
  <c r="Y727" i="1" s="1"/>
  <c r="Z727" i="1" s="1"/>
  <c r="X728" i="1"/>
  <c r="Y728" i="1" s="1"/>
  <c r="Z728" i="1" s="1"/>
  <c r="X729" i="1"/>
  <c r="Y729" i="1" s="1"/>
  <c r="Z729" i="1" s="1"/>
  <c r="X730" i="1"/>
  <c r="Y730" i="1" s="1"/>
  <c r="Z730" i="1" s="1"/>
  <c r="X731" i="1"/>
  <c r="Y731" i="1" s="1"/>
  <c r="Z731" i="1" s="1"/>
  <c r="X732" i="1"/>
  <c r="Y732" i="1" s="1"/>
  <c r="Z732" i="1" s="1"/>
  <c r="X733" i="1"/>
  <c r="Y733" i="1" s="1"/>
  <c r="Z733" i="1" s="1"/>
  <c r="X734" i="1"/>
  <c r="Y734" i="1" s="1"/>
  <c r="Z734" i="1" s="1"/>
  <c r="X735" i="1"/>
  <c r="Y735" i="1" s="1"/>
  <c r="Z735" i="1" s="1"/>
  <c r="X736" i="1"/>
  <c r="Y736" i="1" s="1"/>
  <c r="Z736" i="1" s="1"/>
  <c r="X737" i="1"/>
  <c r="Y737" i="1" s="1"/>
  <c r="Z737" i="1" s="1"/>
  <c r="X738" i="1"/>
  <c r="Y738" i="1" s="1"/>
  <c r="Z738" i="1" s="1"/>
  <c r="X739" i="1"/>
  <c r="Y739" i="1" s="1"/>
  <c r="Z739" i="1" s="1"/>
  <c r="X740" i="1"/>
  <c r="Y740" i="1" s="1"/>
  <c r="Z740" i="1" s="1"/>
  <c r="X741" i="1"/>
  <c r="Y741" i="1" s="1"/>
  <c r="Z741" i="1" s="1"/>
  <c r="X742" i="1"/>
  <c r="Y742" i="1" s="1"/>
  <c r="Z742" i="1" s="1"/>
  <c r="X743" i="1"/>
  <c r="Y743" i="1" s="1"/>
  <c r="Z743" i="1" s="1"/>
  <c r="X744" i="1"/>
  <c r="Y744" i="1" s="1"/>
  <c r="Z744" i="1" s="1"/>
  <c r="X745" i="1"/>
  <c r="Y745" i="1" s="1"/>
  <c r="Z745" i="1" s="1"/>
  <c r="X746" i="1"/>
  <c r="Y746" i="1" s="1"/>
  <c r="Z746" i="1" s="1"/>
  <c r="X747" i="1"/>
  <c r="Y747" i="1" s="1"/>
  <c r="Z747" i="1" s="1"/>
  <c r="X748" i="1"/>
  <c r="Y748" i="1" s="1"/>
  <c r="Z748" i="1" s="1"/>
  <c r="X749" i="1"/>
  <c r="Y749" i="1" s="1"/>
  <c r="Z749" i="1" s="1"/>
  <c r="X750" i="1"/>
  <c r="Y750" i="1" s="1"/>
  <c r="Z750" i="1" s="1"/>
  <c r="X751" i="1"/>
  <c r="Y751" i="1" s="1"/>
  <c r="Z751" i="1" s="1"/>
  <c r="X752" i="1"/>
  <c r="Y752" i="1" s="1"/>
  <c r="Z752" i="1" s="1"/>
  <c r="X753" i="1"/>
  <c r="Y753" i="1" s="1"/>
  <c r="Z753" i="1" s="1"/>
  <c r="X754" i="1"/>
  <c r="Y754" i="1" s="1"/>
  <c r="Z754" i="1" s="1"/>
  <c r="X755" i="1"/>
  <c r="Y755" i="1" s="1"/>
  <c r="Z755" i="1" s="1"/>
  <c r="X756" i="1"/>
  <c r="Y756" i="1" s="1"/>
  <c r="Z756" i="1" s="1"/>
  <c r="X757" i="1"/>
  <c r="Y757" i="1" s="1"/>
  <c r="Z757" i="1" s="1"/>
  <c r="X758" i="1"/>
  <c r="Y758" i="1" s="1"/>
  <c r="Z758" i="1" s="1"/>
  <c r="X759" i="1"/>
  <c r="Y759" i="1" s="1"/>
  <c r="Z759" i="1" s="1"/>
  <c r="X760" i="1"/>
  <c r="Y760" i="1" s="1"/>
  <c r="Z760" i="1" s="1"/>
  <c r="X761" i="1"/>
  <c r="Y761" i="1" s="1"/>
  <c r="Z761" i="1" s="1"/>
  <c r="X762" i="1"/>
  <c r="Y762" i="1" s="1"/>
  <c r="Z762" i="1" s="1"/>
  <c r="X763" i="1"/>
  <c r="Y763" i="1" s="1"/>
  <c r="Z763" i="1" s="1"/>
  <c r="X764" i="1"/>
  <c r="Y764" i="1"/>
  <c r="Z764" i="1" s="1"/>
  <c r="X765" i="1"/>
  <c r="Y765" i="1" s="1"/>
  <c r="Z765" i="1" s="1"/>
  <c r="X766" i="1"/>
  <c r="Y766" i="1" s="1"/>
  <c r="Z766" i="1" s="1"/>
  <c r="X767" i="1"/>
  <c r="Y767" i="1" s="1"/>
  <c r="Z767" i="1" s="1"/>
  <c r="X768" i="1"/>
  <c r="Y768" i="1" s="1"/>
  <c r="Z768" i="1" s="1"/>
  <c r="X769" i="1"/>
  <c r="Y769" i="1" s="1"/>
  <c r="Z769" i="1" s="1"/>
  <c r="X770" i="1"/>
  <c r="Y770" i="1" s="1"/>
  <c r="Z770" i="1" s="1"/>
  <c r="X771" i="1"/>
  <c r="Y771" i="1" s="1"/>
  <c r="Z771" i="1" s="1"/>
  <c r="X772" i="1"/>
  <c r="Y772" i="1" s="1"/>
  <c r="Z772" i="1" s="1"/>
  <c r="X773" i="1"/>
  <c r="Y773" i="1" s="1"/>
  <c r="Z773" i="1" s="1"/>
  <c r="X774" i="1"/>
  <c r="Y774" i="1" s="1"/>
  <c r="Z774" i="1" s="1"/>
  <c r="X775" i="1"/>
  <c r="Y775" i="1" s="1"/>
  <c r="Z775" i="1" s="1"/>
  <c r="X776" i="1"/>
  <c r="Y776" i="1" s="1"/>
  <c r="Z776" i="1" s="1"/>
  <c r="X777" i="1"/>
  <c r="Y777" i="1" s="1"/>
  <c r="Z777" i="1" s="1"/>
  <c r="X778" i="1"/>
  <c r="Y778" i="1" s="1"/>
  <c r="Z778" i="1" s="1"/>
  <c r="X779" i="1"/>
  <c r="Y779" i="1" s="1"/>
  <c r="Z779" i="1" s="1"/>
  <c r="X780" i="1"/>
  <c r="Y780" i="1" s="1"/>
  <c r="Z780" i="1" s="1"/>
  <c r="X781" i="1"/>
  <c r="Y781" i="1" s="1"/>
  <c r="Z781" i="1" s="1"/>
  <c r="X782" i="1"/>
  <c r="Y782" i="1" s="1"/>
  <c r="Z782" i="1" s="1"/>
  <c r="X783" i="1"/>
  <c r="Y783" i="1" s="1"/>
  <c r="Z783" i="1" s="1"/>
  <c r="X784" i="1"/>
  <c r="Y784" i="1" s="1"/>
  <c r="Z784" i="1" s="1"/>
  <c r="X785" i="1"/>
  <c r="Y785" i="1" s="1"/>
  <c r="Z785" i="1" s="1"/>
  <c r="X786" i="1"/>
  <c r="Y786" i="1" s="1"/>
  <c r="Z786" i="1" s="1"/>
  <c r="X787" i="1"/>
  <c r="Y787" i="1" s="1"/>
  <c r="Z787" i="1" s="1"/>
  <c r="X788" i="1"/>
  <c r="Y788" i="1" s="1"/>
  <c r="Z788" i="1" s="1"/>
  <c r="X789" i="1"/>
  <c r="Y789" i="1" s="1"/>
  <c r="Z789" i="1" s="1"/>
  <c r="X790" i="1"/>
  <c r="Y790" i="1" s="1"/>
  <c r="Z790" i="1" s="1"/>
  <c r="X791" i="1"/>
  <c r="Y791" i="1" s="1"/>
  <c r="Z791" i="1" s="1"/>
  <c r="X792" i="1"/>
  <c r="Y792" i="1" s="1"/>
  <c r="Z792" i="1" s="1"/>
  <c r="X793" i="1"/>
  <c r="Y793" i="1" s="1"/>
  <c r="Z793" i="1" s="1"/>
  <c r="X794" i="1"/>
  <c r="Y794" i="1" s="1"/>
  <c r="Z794" i="1" s="1"/>
  <c r="X795" i="1"/>
  <c r="Y795" i="1" s="1"/>
  <c r="Z795" i="1" s="1"/>
  <c r="X796" i="1"/>
  <c r="Y796" i="1" s="1"/>
  <c r="Z796" i="1" s="1"/>
  <c r="X797" i="1"/>
  <c r="Y797" i="1" s="1"/>
  <c r="Z797" i="1" s="1"/>
  <c r="X798" i="1"/>
  <c r="Y798" i="1" s="1"/>
  <c r="Z798" i="1" s="1"/>
  <c r="X799" i="1"/>
  <c r="Y799" i="1" s="1"/>
  <c r="Z799" i="1" s="1"/>
  <c r="X800" i="1"/>
  <c r="Y800" i="1" s="1"/>
  <c r="Z800" i="1" s="1"/>
  <c r="X801" i="1"/>
  <c r="Y801" i="1" s="1"/>
  <c r="Z801" i="1" s="1"/>
  <c r="X802" i="1"/>
  <c r="Y802" i="1" s="1"/>
  <c r="Z802" i="1" s="1"/>
  <c r="X803" i="1"/>
  <c r="Y803" i="1" s="1"/>
  <c r="Z803" i="1" s="1"/>
  <c r="X804" i="1"/>
  <c r="Y804" i="1" s="1"/>
  <c r="Z804" i="1" s="1"/>
  <c r="X805" i="1"/>
  <c r="Y805" i="1" s="1"/>
  <c r="Z805" i="1" s="1"/>
  <c r="X806" i="1"/>
  <c r="Y806" i="1" s="1"/>
  <c r="Z806" i="1" s="1"/>
  <c r="X807" i="1"/>
  <c r="Y807" i="1" s="1"/>
  <c r="Z807" i="1" s="1"/>
  <c r="X808" i="1"/>
  <c r="Y808" i="1" s="1"/>
  <c r="Z808" i="1" s="1"/>
  <c r="X809" i="1"/>
  <c r="Y809" i="1" s="1"/>
  <c r="Z809" i="1" s="1"/>
  <c r="X810" i="1"/>
  <c r="Y810" i="1" s="1"/>
  <c r="Z810" i="1" s="1"/>
  <c r="X811" i="1"/>
  <c r="Y811" i="1" s="1"/>
  <c r="Z811" i="1" s="1"/>
  <c r="X812" i="1"/>
  <c r="Y812" i="1" s="1"/>
  <c r="Z812" i="1" s="1"/>
  <c r="X813" i="1"/>
  <c r="Y813" i="1" s="1"/>
  <c r="Z813" i="1" s="1"/>
  <c r="X814" i="1"/>
  <c r="Y814" i="1" s="1"/>
  <c r="Z814" i="1" s="1"/>
  <c r="X815" i="1"/>
  <c r="Y815" i="1" s="1"/>
  <c r="Z815" i="1" s="1"/>
  <c r="X816" i="1"/>
  <c r="Y816" i="1" s="1"/>
  <c r="Z816" i="1" s="1"/>
  <c r="X817" i="1"/>
  <c r="Y817" i="1" s="1"/>
  <c r="Z817" i="1" s="1"/>
  <c r="X818" i="1"/>
  <c r="Y818" i="1" s="1"/>
  <c r="Z818" i="1" s="1"/>
  <c r="X819" i="1"/>
  <c r="Y819" i="1" s="1"/>
  <c r="Z819" i="1" s="1"/>
  <c r="X820" i="1"/>
  <c r="Y820" i="1" s="1"/>
  <c r="Z820" i="1" s="1"/>
  <c r="X821" i="1"/>
  <c r="Y821" i="1" s="1"/>
  <c r="Z821" i="1" s="1"/>
  <c r="X822" i="1"/>
  <c r="Y822" i="1" s="1"/>
  <c r="Z822" i="1" s="1"/>
  <c r="X823" i="1"/>
  <c r="Y823" i="1" s="1"/>
  <c r="Z823" i="1" s="1"/>
  <c r="X824" i="1"/>
  <c r="Y824" i="1" s="1"/>
  <c r="Z824" i="1" s="1"/>
  <c r="X825" i="1"/>
  <c r="Y825" i="1" s="1"/>
  <c r="Z825" i="1" s="1"/>
  <c r="X826" i="1"/>
  <c r="Y826" i="1" s="1"/>
  <c r="Z826" i="1" s="1"/>
  <c r="X827" i="1"/>
  <c r="Y827" i="1" s="1"/>
  <c r="Z827" i="1" s="1"/>
  <c r="X828" i="1"/>
  <c r="Y828" i="1" s="1"/>
  <c r="Z828" i="1" s="1"/>
  <c r="X829" i="1"/>
  <c r="Y829" i="1" s="1"/>
  <c r="Z829" i="1" s="1"/>
  <c r="X830" i="1"/>
  <c r="Y830" i="1" s="1"/>
  <c r="Z830" i="1" s="1"/>
  <c r="X831" i="1"/>
  <c r="Y831" i="1" s="1"/>
  <c r="Z831" i="1" s="1"/>
  <c r="X832" i="1"/>
  <c r="Y832" i="1" s="1"/>
  <c r="Z832" i="1" s="1"/>
  <c r="X833" i="1"/>
  <c r="Y833" i="1" s="1"/>
  <c r="Z833" i="1" s="1"/>
  <c r="X834" i="1"/>
  <c r="Y834" i="1" s="1"/>
  <c r="Z834" i="1" s="1"/>
  <c r="X835" i="1"/>
  <c r="Y835" i="1" s="1"/>
  <c r="Z835" i="1" s="1"/>
  <c r="X836" i="1"/>
  <c r="Y836" i="1" s="1"/>
  <c r="Z836" i="1" s="1"/>
  <c r="X837" i="1"/>
  <c r="Y837" i="1" s="1"/>
  <c r="Z837" i="1" s="1"/>
  <c r="X838" i="1"/>
  <c r="Y838" i="1" s="1"/>
  <c r="Z838" i="1" s="1"/>
  <c r="X839" i="1"/>
  <c r="Y839" i="1" s="1"/>
  <c r="Z839" i="1" s="1"/>
  <c r="X840" i="1"/>
  <c r="Y840" i="1" s="1"/>
  <c r="Z840" i="1" s="1"/>
  <c r="X841" i="1"/>
  <c r="Y841" i="1" s="1"/>
  <c r="Z841" i="1" s="1"/>
  <c r="X842" i="1"/>
  <c r="Y842" i="1" s="1"/>
  <c r="Z842" i="1" s="1"/>
  <c r="X843" i="1"/>
  <c r="Y843" i="1" s="1"/>
  <c r="Z843" i="1" s="1"/>
  <c r="X844" i="1"/>
  <c r="Y844" i="1" s="1"/>
  <c r="Z844" i="1" s="1"/>
  <c r="X845" i="1"/>
  <c r="Y845" i="1" s="1"/>
  <c r="Z845" i="1" s="1"/>
  <c r="X846" i="1"/>
  <c r="Y846" i="1" s="1"/>
  <c r="Z846" i="1" s="1"/>
  <c r="X847" i="1"/>
  <c r="Y847" i="1" s="1"/>
  <c r="Z847" i="1" s="1"/>
  <c r="X848" i="1"/>
  <c r="Y848" i="1" s="1"/>
  <c r="Z848" i="1" s="1"/>
  <c r="X849" i="1"/>
  <c r="Y849" i="1" s="1"/>
  <c r="Z849" i="1" s="1"/>
  <c r="X850" i="1"/>
  <c r="Y850" i="1" s="1"/>
  <c r="Z850" i="1" s="1"/>
  <c r="X851" i="1"/>
  <c r="Y851" i="1" s="1"/>
  <c r="Z851" i="1" s="1"/>
  <c r="X852" i="1"/>
  <c r="Y852" i="1" s="1"/>
  <c r="Z852" i="1" s="1"/>
  <c r="X853" i="1"/>
  <c r="Y853" i="1" s="1"/>
  <c r="Z853" i="1" s="1"/>
  <c r="X854" i="1"/>
  <c r="Y854" i="1" s="1"/>
  <c r="Z854" i="1" s="1"/>
  <c r="X855" i="1"/>
  <c r="Y855" i="1" s="1"/>
  <c r="Z855" i="1" s="1"/>
  <c r="X856" i="1"/>
  <c r="Y856" i="1" s="1"/>
  <c r="Z856" i="1" s="1"/>
  <c r="X857" i="1"/>
  <c r="Y857" i="1" s="1"/>
  <c r="Z857" i="1" s="1"/>
  <c r="X858" i="1"/>
  <c r="Y858" i="1" s="1"/>
  <c r="Z858" i="1" s="1"/>
  <c r="X859" i="1"/>
  <c r="Y859" i="1" s="1"/>
  <c r="Z859" i="1" s="1"/>
  <c r="X860" i="1"/>
  <c r="Y860" i="1" s="1"/>
  <c r="Z860" i="1" s="1"/>
  <c r="X861" i="1"/>
  <c r="Y861" i="1" s="1"/>
  <c r="Z861" i="1" s="1"/>
  <c r="X862" i="1"/>
  <c r="Y862" i="1" s="1"/>
  <c r="Z862" i="1" s="1"/>
  <c r="X863" i="1"/>
  <c r="Y863" i="1" s="1"/>
  <c r="Z863" i="1" s="1"/>
  <c r="X864" i="1"/>
  <c r="Y864" i="1" s="1"/>
  <c r="Z864" i="1" s="1"/>
  <c r="X865" i="1"/>
  <c r="Y865" i="1" s="1"/>
  <c r="Z865" i="1" s="1"/>
  <c r="X866" i="1"/>
  <c r="Y866" i="1" s="1"/>
  <c r="Z866" i="1" s="1"/>
  <c r="X867" i="1"/>
  <c r="Y867" i="1" s="1"/>
  <c r="Z867" i="1" s="1"/>
  <c r="X868" i="1"/>
  <c r="Y868" i="1" s="1"/>
  <c r="Z868" i="1" s="1"/>
  <c r="X869" i="1"/>
  <c r="Y869" i="1" s="1"/>
  <c r="Z869" i="1" s="1"/>
  <c r="X870" i="1"/>
  <c r="Y870" i="1" s="1"/>
  <c r="Z870" i="1" s="1"/>
  <c r="X871" i="1"/>
  <c r="Y871" i="1" s="1"/>
  <c r="Z871" i="1" s="1"/>
  <c r="X872" i="1"/>
  <c r="Y872" i="1" s="1"/>
  <c r="Z872" i="1" s="1"/>
  <c r="X873" i="1"/>
  <c r="Y873" i="1" s="1"/>
  <c r="Z873" i="1" s="1"/>
  <c r="X874" i="1"/>
  <c r="Y874" i="1" s="1"/>
  <c r="Z874" i="1" s="1"/>
  <c r="X875" i="1"/>
  <c r="Y875" i="1" s="1"/>
  <c r="Z875" i="1" s="1"/>
  <c r="X876" i="1"/>
  <c r="Y876" i="1" s="1"/>
  <c r="Z876" i="1" s="1"/>
  <c r="X877" i="1"/>
  <c r="Y877" i="1" s="1"/>
  <c r="Z877" i="1" s="1"/>
  <c r="X878" i="1"/>
  <c r="Y878" i="1" s="1"/>
  <c r="Z878" i="1" s="1"/>
  <c r="X879" i="1"/>
  <c r="Y879" i="1" s="1"/>
  <c r="Z879" i="1" s="1"/>
  <c r="X880" i="1"/>
  <c r="Y880" i="1" s="1"/>
  <c r="Z880" i="1" s="1"/>
  <c r="X881" i="1"/>
  <c r="Y881" i="1" s="1"/>
  <c r="Z881" i="1" s="1"/>
  <c r="X882" i="1"/>
  <c r="Y882" i="1" s="1"/>
  <c r="Z882" i="1" s="1"/>
  <c r="X883" i="1"/>
  <c r="Y883" i="1" s="1"/>
  <c r="Z883" i="1" s="1"/>
  <c r="X884" i="1"/>
  <c r="Y884" i="1" s="1"/>
  <c r="Z884" i="1" s="1"/>
  <c r="X885" i="1"/>
  <c r="Y885" i="1" s="1"/>
  <c r="Z885" i="1" s="1"/>
  <c r="X886" i="1"/>
  <c r="Y886" i="1" s="1"/>
  <c r="Z886" i="1" s="1"/>
  <c r="X887" i="1"/>
  <c r="Y887" i="1" s="1"/>
  <c r="Z887" i="1" s="1"/>
  <c r="X888" i="1"/>
  <c r="Y888" i="1" s="1"/>
  <c r="Z888" i="1" s="1"/>
  <c r="X889" i="1"/>
  <c r="Y889" i="1" s="1"/>
  <c r="Z889" i="1" s="1"/>
  <c r="X890" i="1"/>
  <c r="Y890" i="1" s="1"/>
  <c r="Z890" i="1" s="1"/>
  <c r="X891" i="1"/>
  <c r="Y891" i="1" s="1"/>
  <c r="Z891" i="1" s="1"/>
  <c r="X892" i="1"/>
  <c r="Y892" i="1" s="1"/>
  <c r="Z892" i="1" s="1"/>
  <c r="X893" i="1"/>
  <c r="Y893" i="1" s="1"/>
  <c r="Z893" i="1" s="1"/>
  <c r="X894" i="1"/>
  <c r="Y894" i="1" s="1"/>
  <c r="Z894" i="1" s="1"/>
  <c r="X895" i="1"/>
  <c r="Y895" i="1" s="1"/>
  <c r="Z895" i="1" s="1"/>
  <c r="X896" i="1"/>
  <c r="Y896" i="1" s="1"/>
  <c r="Z896" i="1" s="1"/>
  <c r="X897" i="1"/>
  <c r="Y897" i="1" s="1"/>
  <c r="Z897" i="1" s="1"/>
  <c r="X898" i="1"/>
  <c r="Y898" i="1" s="1"/>
  <c r="Z898" i="1" s="1"/>
  <c r="X899" i="1"/>
  <c r="Y899" i="1" s="1"/>
  <c r="Z899" i="1" s="1"/>
  <c r="X900" i="1"/>
  <c r="Y900" i="1" s="1"/>
  <c r="Z900" i="1" s="1"/>
  <c r="X901" i="1"/>
  <c r="Y901" i="1" s="1"/>
  <c r="Z901" i="1" s="1"/>
  <c r="X902" i="1"/>
  <c r="Y902" i="1" s="1"/>
  <c r="Z902" i="1" s="1"/>
  <c r="X903" i="1"/>
  <c r="Y903" i="1" s="1"/>
  <c r="Z903" i="1" s="1"/>
  <c r="X904" i="1"/>
  <c r="Y904" i="1" s="1"/>
  <c r="Z904" i="1" s="1"/>
  <c r="X905" i="1"/>
  <c r="Y905" i="1" s="1"/>
  <c r="Z905" i="1" s="1"/>
  <c r="X906" i="1"/>
  <c r="Y906" i="1" s="1"/>
  <c r="Z906" i="1" s="1"/>
  <c r="X907" i="1"/>
  <c r="Y907" i="1" s="1"/>
  <c r="Z907" i="1" s="1"/>
  <c r="X908" i="1"/>
  <c r="Y908" i="1" s="1"/>
  <c r="Z908" i="1" s="1"/>
  <c r="X909" i="1"/>
  <c r="Y909" i="1" s="1"/>
  <c r="Z909" i="1" s="1"/>
  <c r="X910" i="1"/>
  <c r="Y910" i="1" s="1"/>
  <c r="Z910" i="1" s="1"/>
  <c r="X911" i="1"/>
  <c r="Y911" i="1" s="1"/>
  <c r="Z911" i="1" s="1"/>
  <c r="X912" i="1"/>
  <c r="Y912" i="1" s="1"/>
  <c r="Z912" i="1" s="1"/>
  <c r="X913" i="1"/>
  <c r="Y913" i="1" s="1"/>
  <c r="Z913" i="1" s="1"/>
  <c r="X914" i="1"/>
  <c r="Y914" i="1" s="1"/>
  <c r="Z914" i="1" s="1"/>
  <c r="X915" i="1"/>
  <c r="Y915" i="1" s="1"/>
  <c r="Z915" i="1" s="1"/>
  <c r="X916" i="1"/>
  <c r="Y916" i="1" s="1"/>
  <c r="Z916" i="1" s="1"/>
  <c r="X917" i="1"/>
  <c r="Y917" i="1" s="1"/>
  <c r="Z917" i="1" s="1"/>
  <c r="X918" i="1"/>
  <c r="Y918" i="1" s="1"/>
  <c r="Z918" i="1" s="1"/>
  <c r="X919" i="1"/>
  <c r="Y919" i="1" s="1"/>
  <c r="Z919" i="1" s="1"/>
  <c r="X920" i="1"/>
  <c r="Y920" i="1" s="1"/>
  <c r="Z920" i="1" s="1"/>
  <c r="X921" i="1"/>
  <c r="Y921" i="1" s="1"/>
  <c r="Z921" i="1" s="1"/>
  <c r="X922" i="1"/>
  <c r="Y922" i="1" s="1"/>
  <c r="Z922" i="1" s="1"/>
  <c r="X923" i="1"/>
  <c r="Y923" i="1" s="1"/>
  <c r="Z923" i="1" s="1"/>
  <c r="X924" i="1"/>
  <c r="Y924" i="1" s="1"/>
  <c r="Z924" i="1" s="1"/>
  <c r="X925" i="1"/>
  <c r="Y925" i="1" s="1"/>
  <c r="Z925" i="1" s="1"/>
  <c r="X926" i="1"/>
  <c r="Y926" i="1" s="1"/>
  <c r="Z926" i="1" s="1"/>
  <c r="X927" i="1"/>
  <c r="Y927" i="1" s="1"/>
  <c r="Z927" i="1" s="1"/>
  <c r="X928" i="1"/>
  <c r="Y928" i="1" s="1"/>
  <c r="Z928" i="1" s="1"/>
  <c r="X929" i="1"/>
  <c r="Y929" i="1" s="1"/>
  <c r="Z929" i="1" s="1"/>
  <c r="X930" i="1"/>
  <c r="Y930" i="1" s="1"/>
  <c r="Z930" i="1" s="1"/>
  <c r="X931" i="1"/>
  <c r="Y931" i="1" s="1"/>
  <c r="Z931" i="1" s="1"/>
  <c r="X932" i="1"/>
  <c r="Y932" i="1" s="1"/>
  <c r="Z932" i="1" s="1"/>
  <c r="X933" i="1"/>
  <c r="Y933" i="1" s="1"/>
  <c r="Z933" i="1" s="1"/>
  <c r="X934" i="1"/>
  <c r="Y934" i="1" s="1"/>
  <c r="Z934" i="1" s="1"/>
  <c r="X935" i="1"/>
  <c r="Y935" i="1" s="1"/>
  <c r="Z935" i="1" s="1"/>
  <c r="X936" i="1"/>
  <c r="Y936" i="1" s="1"/>
  <c r="Z936" i="1" s="1"/>
  <c r="X937" i="1"/>
  <c r="Y937" i="1" s="1"/>
  <c r="Z937" i="1" s="1"/>
  <c r="X938" i="1"/>
  <c r="Y938" i="1" s="1"/>
  <c r="Z938" i="1" s="1"/>
  <c r="X939" i="1"/>
  <c r="Y939" i="1" s="1"/>
  <c r="Z939" i="1" s="1"/>
  <c r="X940" i="1"/>
  <c r="Y940" i="1" s="1"/>
  <c r="Z940" i="1" s="1"/>
  <c r="X941" i="1"/>
  <c r="Y941" i="1" s="1"/>
  <c r="Z941" i="1" s="1"/>
  <c r="X942" i="1"/>
  <c r="Y942" i="1" s="1"/>
  <c r="Z942" i="1" s="1"/>
  <c r="X943" i="1"/>
  <c r="Y943" i="1" s="1"/>
  <c r="Z943" i="1" s="1"/>
  <c r="X944" i="1"/>
  <c r="Y944" i="1" s="1"/>
  <c r="Z944" i="1" s="1"/>
  <c r="X945" i="1"/>
  <c r="Y945" i="1" s="1"/>
  <c r="Z945" i="1" s="1"/>
  <c r="X946" i="1"/>
  <c r="Y946" i="1" s="1"/>
  <c r="Z946" i="1" s="1"/>
  <c r="X947" i="1"/>
  <c r="Y947" i="1" s="1"/>
  <c r="Z947" i="1" s="1"/>
  <c r="X948" i="1"/>
  <c r="Y948" i="1" s="1"/>
  <c r="Z948" i="1" s="1"/>
  <c r="X949" i="1"/>
  <c r="Y949" i="1" s="1"/>
  <c r="Z949" i="1" s="1"/>
  <c r="X950" i="1"/>
  <c r="Y950" i="1" s="1"/>
  <c r="Z950" i="1" s="1"/>
  <c r="X951" i="1"/>
  <c r="Y951" i="1" s="1"/>
  <c r="Z951" i="1" s="1"/>
  <c r="X952" i="1"/>
  <c r="Y952" i="1" s="1"/>
  <c r="Z952" i="1" s="1"/>
  <c r="X953" i="1"/>
  <c r="Y953" i="1" s="1"/>
  <c r="Z953" i="1" s="1"/>
  <c r="X954" i="1"/>
  <c r="Y954" i="1" s="1"/>
  <c r="Z954" i="1" s="1"/>
  <c r="X955" i="1"/>
  <c r="Y955" i="1" s="1"/>
  <c r="Z955" i="1" s="1"/>
  <c r="X956" i="1"/>
  <c r="Y956" i="1" s="1"/>
  <c r="Z956" i="1" s="1"/>
  <c r="X957" i="1"/>
  <c r="Y957" i="1" s="1"/>
  <c r="Z957" i="1" s="1"/>
  <c r="X958" i="1"/>
  <c r="Y958" i="1" s="1"/>
  <c r="Z958" i="1" s="1"/>
  <c r="X959" i="1"/>
  <c r="Y959" i="1" s="1"/>
  <c r="Z959" i="1" s="1"/>
  <c r="X960" i="1"/>
  <c r="Y960" i="1" s="1"/>
  <c r="Z960" i="1" s="1"/>
  <c r="X961" i="1"/>
  <c r="Y961" i="1" s="1"/>
  <c r="Z961" i="1" s="1"/>
  <c r="X962" i="1"/>
  <c r="Y962" i="1" s="1"/>
  <c r="Z962" i="1" s="1"/>
  <c r="X963" i="1"/>
  <c r="Y963" i="1" s="1"/>
  <c r="Z963" i="1" s="1"/>
  <c r="X964" i="1"/>
  <c r="Y964" i="1" s="1"/>
  <c r="Z964" i="1" s="1"/>
  <c r="X965" i="1"/>
  <c r="Y965" i="1" s="1"/>
  <c r="Z965" i="1" s="1"/>
  <c r="X966" i="1"/>
  <c r="Y966" i="1" s="1"/>
  <c r="Z966" i="1" s="1"/>
  <c r="X967" i="1"/>
  <c r="Y967" i="1" s="1"/>
  <c r="Z967" i="1" s="1"/>
  <c r="X968" i="1"/>
  <c r="Y968" i="1" s="1"/>
  <c r="Z968" i="1" s="1"/>
  <c r="X969" i="1"/>
  <c r="Y969" i="1" s="1"/>
  <c r="Z969" i="1" s="1"/>
  <c r="X970" i="1"/>
  <c r="Y970" i="1" s="1"/>
  <c r="Z970" i="1" s="1"/>
  <c r="X971" i="1"/>
  <c r="Y971" i="1" s="1"/>
  <c r="Z971" i="1" s="1"/>
  <c r="X972" i="1"/>
  <c r="Y972" i="1" s="1"/>
  <c r="Z972" i="1" s="1"/>
  <c r="X973" i="1"/>
  <c r="Y973" i="1" s="1"/>
  <c r="Z973" i="1" s="1"/>
  <c r="X974" i="1"/>
  <c r="Y974" i="1" s="1"/>
  <c r="Z974" i="1" s="1"/>
  <c r="X975" i="1"/>
  <c r="Y975" i="1" s="1"/>
  <c r="Z975" i="1" s="1"/>
  <c r="X976" i="1"/>
  <c r="Y976" i="1" s="1"/>
  <c r="Z976" i="1" s="1"/>
  <c r="X977" i="1"/>
  <c r="Y977" i="1" s="1"/>
  <c r="Z977" i="1" s="1"/>
  <c r="X978" i="1"/>
  <c r="Y978" i="1" s="1"/>
  <c r="Z978" i="1" s="1"/>
  <c r="X979" i="1"/>
  <c r="Y979" i="1" s="1"/>
  <c r="Z979" i="1" s="1"/>
  <c r="X980" i="1"/>
  <c r="Y980" i="1" s="1"/>
  <c r="Z980" i="1" s="1"/>
  <c r="X981" i="1"/>
  <c r="Y981" i="1" s="1"/>
  <c r="Z981" i="1" s="1"/>
  <c r="X982" i="1"/>
  <c r="Y982" i="1" s="1"/>
  <c r="Z982" i="1" s="1"/>
  <c r="X983" i="1"/>
  <c r="Y983" i="1" s="1"/>
  <c r="Z983" i="1" s="1"/>
  <c r="X984" i="1"/>
  <c r="Y984" i="1" s="1"/>
  <c r="Z984" i="1" s="1"/>
  <c r="X985" i="1"/>
  <c r="Y985" i="1" s="1"/>
  <c r="Z985" i="1" s="1"/>
  <c r="X986" i="1"/>
  <c r="Y986" i="1" s="1"/>
  <c r="Z986" i="1" s="1"/>
  <c r="X987" i="1"/>
  <c r="Y987" i="1" s="1"/>
  <c r="Z987" i="1" s="1"/>
  <c r="X988" i="1"/>
  <c r="Y988" i="1" s="1"/>
  <c r="Z988" i="1" s="1"/>
  <c r="X989" i="1"/>
  <c r="Y989" i="1" s="1"/>
  <c r="Z989" i="1" s="1"/>
  <c r="X990" i="1"/>
  <c r="Y990" i="1" s="1"/>
  <c r="Z990" i="1" s="1"/>
  <c r="X991" i="1"/>
  <c r="Y991" i="1" s="1"/>
  <c r="Z991" i="1" s="1"/>
  <c r="X992" i="1"/>
  <c r="Y992" i="1" s="1"/>
  <c r="Z992" i="1" s="1"/>
  <c r="X993" i="1"/>
  <c r="Y993" i="1" s="1"/>
  <c r="Z993" i="1" s="1"/>
  <c r="X994" i="1"/>
  <c r="Y994" i="1" s="1"/>
  <c r="Z994" i="1" s="1"/>
  <c r="X995" i="1"/>
  <c r="Y995" i="1" s="1"/>
  <c r="Z995" i="1" s="1"/>
  <c r="X996" i="1"/>
  <c r="Y996" i="1" s="1"/>
  <c r="Z996" i="1" s="1"/>
  <c r="X997" i="1"/>
  <c r="Y997" i="1" s="1"/>
  <c r="Z997" i="1" s="1"/>
  <c r="X998" i="1"/>
  <c r="Y998" i="1" s="1"/>
  <c r="Z998" i="1" s="1"/>
  <c r="X999" i="1"/>
  <c r="Y999" i="1" s="1"/>
  <c r="Z999" i="1" s="1"/>
  <c r="X1000" i="1"/>
  <c r="Y1000" i="1" s="1"/>
  <c r="Z1000" i="1" s="1"/>
  <c r="X1001" i="1"/>
  <c r="Y1001" i="1" s="1"/>
  <c r="Z1001" i="1" s="1"/>
  <c r="X1002" i="1"/>
  <c r="Y1002" i="1" s="1"/>
  <c r="Z1002" i="1" s="1"/>
  <c r="X1003" i="1"/>
  <c r="Y1003" i="1" s="1"/>
  <c r="Z1003" i="1" s="1"/>
  <c r="X1004" i="1"/>
  <c r="Y1004" i="1" s="1"/>
  <c r="Z1004" i="1" s="1"/>
  <c r="X1005" i="1"/>
  <c r="Y1005" i="1" s="1"/>
  <c r="Z1005" i="1" s="1"/>
  <c r="X1006" i="1"/>
  <c r="Y1006" i="1" s="1"/>
  <c r="Z1006" i="1" s="1"/>
  <c r="X1007" i="1"/>
  <c r="Y1007" i="1" s="1"/>
  <c r="Z1007" i="1" s="1"/>
  <c r="X1008" i="1"/>
  <c r="Y1008" i="1" s="1"/>
  <c r="Z1008" i="1" s="1"/>
  <c r="X1009" i="1"/>
  <c r="Y1009" i="1" s="1"/>
  <c r="Z1009" i="1" s="1"/>
  <c r="X1010" i="1"/>
  <c r="Y1010" i="1" s="1"/>
  <c r="Z1010" i="1" s="1"/>
  <c r="X1011" i="1"/>
  <c r="Y1011" i="1" s="1"/>
  <c r="Z1011" i="1" s="1"/>
  <c r="X1012" i="1"/>
  <c r="Y1012" i="1" s="1"/>
  <c r="Z1012" i="1" s="1"/>
  <c r="X1013" i="1"/>
  <c r="Y1013" i="1" s="1"/>
  <c r="Z1013" i="1" s="1"/>
  <c r="X1014" i="1"/>
  <c r="Y1014" i="1" s="1"/>
  <c r="Z1014" i="1" s="1"/>
  <c r="X1015" i="1"/>
  <c r="Y1015" i="1" s="1"/>
  <c r="Z1015" i="1" s="1"/>
  <c r="X1016" i="1"/>
  <c r="Y1016" i="1" s="1"/>
  <c r="Z1016" i="1" s="1"/>
  <c r="X1017" i="1"/>
  <c r="Y1017" i="1" s="1"/>
  <c r="Z1017" i="1" s="1"/>
  <c r="X1018" i="1"/>
  <c r="Y1018" i="1" s="1"/>
  <c r="Z1018" i="1" s="1"/>
  <c r="X1019" i="1"/>
  <c r="Y1019" i="1" s="1"/>
  <c r="Z1019" i="1" s="1"/>
  <c r="X1020" i="1"/>
  <c r="Y1020" i="1" s="1"/>
  <c r="Z1020" i="1" s="1"/>
  <c r="X1021" i="1"/>
  <c r="Y1021" i="1" s="1"/>
  <c r="Z1021" i="1" s="1"/>
  <c r="X1022" i="1"/>
  <c r="Y1022" i="1" s="1"/>
  <c r="Z1022" i="1" s="1"/>
  <c r="X1023" i="1"/>
  <c r="Y1023" i="1" s="1"/>
  <c r="Z1023" i="1" s="1"/>
  <c r="X1024" i="1"/>
  <c r="Y1024" i="1" s="1"/>
  <c r="Z1024" i="1" s="1"/>
  <c r="X1025" i="1"/>
  <c r="Y1025" i="1" s="1"/>
  <c r="Z1025" i="1" s="1"/>
  <c r="X1026" i="1"/>
  <c r="Y1026" i="1" s="1"/>
  <c r="Z1026" i="1" s="1"/>
  <c r="X1027" i="1"/>
  <c r="Y1027" i="1" s="1"/>
  <c r="Z1027" i="1" s="1"/>
  <c r="X1028" i="1"/>
  <c r="Y1028" i="1" s="1"/>
  <c r="Z1028" i="1" s="1"/>
  <c r="X1029" i="1"/>
  <c r="Y1029" i="1" s="1"/>
  <c r="Z1029" i="1" s="1"/>
  <c r="X1030" i="1"/>
  <c r="Y1030" i="1" s="1"/>
  <c r="Z1030" i="1" s="1"/>
  <c r="X1031" i="1"/>
  <c r="Y1031" i="1" s="1"/>
  <c r="Z1031" i="1" s="1"/>
  <c r="X1032" i="1"/>
  <c r="Y1032" i="1" s="1"/>
  <c r="Z1032" i="1" s="1"/>
  <c r="X1033" i="1"/>
  <c r="Y1033" i="1" s="1"/>
  <c r="Z1033" i="1" s="1"/>
  <c r="X1034" i="1"/>
  <c r="Y1034" i="1" s="1"/>
  <c r="Z1034" i="1" s="1"/>
  <c r="X1035" i="1"/>
  <c r="Y1035" i="1" s="1"/>
  <c r="Z1035" i="1" s="1"/>
  <c r="X1036" i="1"/>
  <c r="Y1036" i="1" s="1"/>
  <c r="Z1036" i="1" s="1"/>
  <c r="X1037" i="1"/>
  <c r="Y1037" i="1" s="1"/>
  <c r="Z1037" i="1" s="1"/>
  <c r="X1038" i="1"/>
  <c r="Y1038" i="1" s="1"/>
  <c r="Z1038" i="1" s="1"/>
  <c r="X1039" i="1"/>
  <c r="Y1039" i="1" s="1"/>
  <c r="Z1039" i="1" s="1"/>
  <c r="X1040" i="1"/>
  <c r="Y1040" i="1" s="1"/>
  <c r="Z1040" i="1" s="1"/>
  <c r="X1041" i="1"/>
  <c r="Y1041" i="1" s="1"/>
  <c r="Z1041" i="1" s="1"/>
  <c r="X1042" i="1"/>
  <c r="Y1042" i="1" s="1"/>
  <c r="Z1042" i="1" s="1"/>
  <c r="X1043" i="1"/>
  <c r="Y1043" i="1" s="1"/>
  <c r="Z1043" i="1" s="1"/>
  <c r="X1044" i="1"/>
  <c r="Y1044" i="1" s="1"/>
  <c r="Z1044" i="1" s="1"/>
  <c r="X1045" i="1"/>
  <c r="Y1045" i="1" s="1"/>
  <c r="Z1045" i="1" s="1"/>
  <c r="X1046" i="1"/>
  <c r="Y1046" i="1" s="1"/>
  <c r="Z1046" i="1" s="1"/>
  <c r="X1047" i="1"/>
  <c r="Y1047" i="1" s="1"/>
  <c r="Z1047" i="1" s="1"/>
  <c r="X1048" i="1"/>
  <c r="Y1048" i="1" s="1"/>
  <c r="Z1048" i="1" s="1"/>
  <c r="X1049" i="1"/>
  <c r="Y1049" i="1" s="1"/>
  <c r="Z1049" i="1" s="1"/>
  <c r="X1050" i="1"/>
  <c r="Y1050" i="1" s="1"/>
  <c r="Z1050" i="1" s="1"/>
  <c r="X1051" i="1"/>
  <c r="Y1051" i="1" s="1"/>
  <c r="Z1051" i="1" s="1"/>
  <c r="X1052" i="1"/>
  <c r="Y1052" i="1" s="1"/>
  <c r="Z1052" i="1" s="1"/>
  <c r="X1053" i="1"/>
  <c r="Y1053" i="1" s="1"/>
  <c r="Z1053" i="1" s="1"/>
  <c r="X1054" i="1"/>
  <c r="Y1054" i="1" s="1"/>
  <c r="Z1054" i="1" s="1"/>
  <c r="X1055" i="1"/>
  <c r="Y1055" i="1" s="1"/>
  <c r="Z1055" i="1" s="1"/>
  <c r="X1056" i="1"/>
  <c r="Y1056" i="1" s="1"/>
  <c r="Z1056" i="1" s="1"/>
  <c r="X1057" i="1"/>
  <c r="Y1057" i="1" s="1"/>
  <c r="Z1057" i="1" s="1"/>
  <c r="X1058" i="1"/>
  <c r="Y1058" i="1" s="1"/>
  <c r="Z1058" i="1" s="1"/>
  <c r="X1059" i="1"/>
  <c r="Y1059" i="1" s="1"/>
  <c r="Z1059" i="1" s="1"/>
  <c r="X1060" i="1"/>
  <c r="Y1060" i="1" s="1"/>
  <c r="Z1060" i="1" s="1"/>
  <c r="X1061" i="1"/>
  <c r="Y1061" i="1" s="1"/>
  <c r="Z1061" i="1" s="1"/>
  <c r="X1062" i="1"/>
  <c r="Y1062" i="1" s="1"/>
  <c r="Z1062" i="1" s="1"/>
  <c r="X1063" i="1"/>
  <c r="Y1063" i="1" s="1"/>
  <c r="Z1063" i="1" s="1"/>
  <c r="X1064" i="1"/>
  <c r="Y1064" i="1" s="1"/>
  <c r="Z1064" i="1" s="1"/>
  <c r="X1065" i="1"/>
  <c r="Y1065" i="1" s="1"/>
  <c r="Z1065" i="1" s="1"/>
  <c r="X1066" i="1"/>
  <c r="Y1066" i="1" s="1"/>
  <c r="Z1066" i="1" s="1"/>
  <c r="X1067" i="1"/>
  <c r="Y1067" i="1" s="1"/>
  <c r="Z1067" i="1" s="1"/>
  <c r="X1068" i="1"/>
  <c r="Y1068" i="1" s="1"/>
  <c r="Z1068" i="1" s="1"/>
  <c r="X1069" i="1"/>
  <c r="Y1069" i="1" s="1"/>
  <c r="Z1069" i="1" s="1"/>
  <c r="X1070" i="1"/>
  <c r="Y1070" i="1" s="1"/>
  <c r="Z1070" i="1" s="1"/>
  <c r="X1071" i="1"/>
  <c r="Y1071" i="1" s="1"/>
  <c r="Z1071" i="1" s="1"/>
  <c r="X1072" i="1"/>
  <c r="Y1072" i="1" s="1"/>
  <c r="Z1072" i="1" s="1"/>
  <c r="X1073" i="1"/>
  <c r="Y1073" i="1" s="1"/>
  <c r="Z1073" i="1" s="1"/>
  <c r="X1074" i="1"/>
  <c r="Y1074" i="1" s="1"/>
  <c r="Z1074" i="1" s="1"/>
  <c r="X1075" i="1"/>
  <c r="Y1075" i="1" s="1"/>
  <c r="Z1075" i="1" s="1"/>
  <c r="X1076" i="1"/>
  <c r="Y1076" i="1" s="1"/>
  <c r="Z1076" i="1" s="1"/>
  <c r="X1077" i="1"/>
  <c r="Y1077" i="1" s="1"/>
  <c r="Z1077" i="1" s="1"/>
  <c r="X1078" i="1"/>
  <c r="Y1078" i="1" s="1"/>
  <c r="Z1078" i="1" s="1"/>
  <c r="X1079" i="1"/>
  <c r="Y1079" i="1" s="1"/>
  <c r="Z1079" i="1" s="1"/>
  <c r="X1080" i="1"/>
  <c r="Y1080" i="1" s="1"/>
  <c r="Z1080" i="1" s="1"/>
  <c r="X1081" i="1"/>
  <c r="Y1081" i="1" s="1"/>
  <c r="Z1081" i="1" s="1"/>
  <c r="X1082" i="1"/>
  <c r="Y1082" i="1" s="1"/>
  <c r="Z1082" i="1" s="1"/>
  <c r="X1083" i="1"/>
  <c r="Y1083" i="1" s="1"/>
  <c r="Z1083" i="1" s="1"/>
  <c r="X1084" i="1"/>
  <c r="Y1084" i="1" s="1"/>
  <c r="Z1084" i="1" s="1"/>
  <c r="X1085" i="1"/>
  <c r="Y1085" i="1" s="1"/>
  <c r="Z1085" i="1" s="1"/>
  <c r="X1086" i="1"/>
  <c r="Y1086" i="1" s="1"/>
  <c r="Z1086" i="1" s="1"/>
  <c r="X1087" i="1"/>
  <c r="Y1087" i="1" s="1"/>
  <c r="Z1087" i="1" s="1"/>
  <c r="X1088" i="1"/>
  <c r="Y1088" i="1" s="1"/>
  <c r="Z1088" i="1" s="1"/>
  <c r="X1089" i="1"/>
  <c r="Y1089" i="1" s="1"/>
  <c r="Z1089" i="1" s="1"/>
  <c r="X1090" i="1"/>
  <c r="Y1090" i="1" s="1"/>
  <c r="Z1090" i="1" s="1"/>
  <c r="X1091" i="1"/>
  <c r="Y1091" i="1" s="1"/>
  <c r="Z1091" i="1" s="1"/>
  <c r="X1092" i="1"/>
  <c r="Y1092" i="1" s="1"/>
  <c r="Z1092" i="1" s="1"/>
  <c r="X1093" i="1"/>
  <c r="Y1093" i="1" s="1"/>
  <c r="Z1093" i="1" s="1"/>
  <c r="X1094" i="1"/>
  <c r="Y1094" i="1" s="1"/>
  <c r="Z1094" i="1" s="1"/>
  <c r="X1095" i="1"/>
  <c r="Y1095" i="1" s="1"/>
  <c r="Z1095" i="1" s="1"/>
  <c r="X1096" i="1"/>
  <c r="Y1096" i="1" s="1"/>
  <c r="Z1096" i="1" s="1"/>
  <c r="X1097" i="1"/>
  <c r="Y1097" i="1" s="1"/>
  <c r="Z1097" i="1" s="1"/>
  <c r="X1098" i="1"/>
  <c r="Y1098" i="1" s="1"/>
  <c r="Z1098" i="1" s="1"/>
  <c r="X1099" i="1"/>
  <c r="Y1099" i="1" s="1"/>
  <c r="Z1099" i="1" s="1"/>
  <c r="X1100" i="1"/>
  <c r="Y1100" i="1" s="1"/>
  <c r="Z1100" i="1" s="1"/>
  <c r="X1101" i="1"/>
  <c r="Y1101" i="1" s="1"/>
  <c r="Z1101" i="1" s="1"/>
  <c r="X1102" i="1"/>
  <c r="Y1102" i="1" s="1"/>
  <c r="Z1102" i="1" s="1"/>
  <c r="X1103" i="1"/>
  <c r="Y1103" i="1" s="1"/>
  <c r="Z1103" i="1" s="1"/>
  <c r="X1104" i="1"/>
  <c r="Y1104" i="1" s="1"/>
  <c r="Z1104" i="1" s="1"/>
  <c r="X1105" i="1"/>
  <c r="Y1105" i="1" s="1"/>
  <c r="Z1105" i="1" s="1"/>
  <c r="X1106" i="1"/>
  <c r="Y1106" i="1" s="1"/>
  <c r="Z1106" i="1" s="1"/>
  <c r="X1107" i="1"/>
  <c r="Y1107" i="1" s="1"/>
  <c r="Z1107" i="1" s="1"/>
  <c r="X1108" i="1"/>
  <c r="Y1108" i="1" s="1"/>
  <c r="Z1108" i="1" s="1"/>
  <c r="X1109" i="1"/>
  <c r="Y1109" i="1" s="1"/>
  <c r="Z1109" i="1" s="1"/>
  <c r="X1110" i="1"/>
  <c r="Y1110" i="1" s="1"/>
  <c r="Z1110" i="1" s="1"/>
  <c r="X1111" i="1"/>
  <c r="Y1111" i="1" s="1"/>
  <c r="Z1111" i="1" s="1"/>
  <c r="X1112" i="1"/>
  <c r="Y1112" i="1" s="1"/>
  <c r="Z1112" i="1" s="1"/>
  <c r="X1113" i="1"/>
  <c r="Y1113" i="1" s="1"/>
  <c r="Z1113" i="1" s="1"/>
  <c r="X1114" i="1"/>
  <c r="Y1114" i="1" s="1"/>
  <c r="Z1114" i="1" s="1"/>
  <c r="X1115" i="1"/>
  <c r="Y1115" i="1" s="1"/>
  <c r="Z1115" i="1" s="1"/>
  <c r="X1116" i="1"/>
  <c r="Y1116" i="1" s="1"/>
  <c r="Z1116" i="1" s="1"/>
  <c r="X1117" i="1"/>
  <c r="Y1117" i="1" s="1"/>
  <c r="Z1117" i="1" s="1"/>
  <c r="X1118" i="1"/>
  <c r="Y1118" i="1" s="1"/>
  <c r="Z1118" i="1" s="1"/>
  <c r="X1119" i="1"/>
  <c r="Y1119" i="1" s="1"/>
  <c r="Z1119" i="1" s="1"/>
  <c r="X1120" i="1"/>
  <c r="Y1120" i="1" s="1"/>
  <c r="Z1120" i="1" s="1"/>
  <c r="X1121" i="1"/>
  <c r="Y1121" i="1" s="1"/>
  <c r="Z1121" i="1" s="1"/>
  <c r="X1122" i="1"/>
  <c r="Y1122" i="1" s="1"/>
  <c r="Z1122" i="1" s="1"/>
  <c r="X1123" i="1"/>
  <c r="Y1123" i="1" s="1"/>
  <c r="Z1123" i="1" s="1"/>
  <c r="X1124" i="1"/>
  <c r="Y1124" i="1" s="1"/>
  <c r="Z1124" i="1" s="1"/>
  <c r="X1125" i="1"/>
  <c r="Y1125" i="1" s="1"/>
  <c r="Z1125" i="1" s="1"/>
  <c r="X1126" i="1"/>
  <c r="Y1126" i="1" s="1"/>
  <c r="Z1126" i="1" s="1"/>
  <c r="X1127" i="1"/>
  <c r="Y1127" i="1" s="1"/>
  <c r="Z1127" i="1" s="1"/>
  <c r="X1128" i="1"/>
  <c r="Y1128" i="1" s="1"/>
  <c r="Z1128" i="1" s="1"/>
  <c r="X1129" i="1"/>
  <c r="Y1129" i="1" s="1"/>
  <c r="Z1129" i="1" s="1"/>
  <c r="X1130" i="1"/>
  <c r="Y1130" i="1" s="1"/>
  <c r="Z1130" i="1" s="1"/>
  <c r="X1131" i="1"/>
  <c r="Y1131" i="1" s="1"/>
  <c r="Z1131" i="1" s="1"/>
  <c r="X1132" i="1"/>
  <c r="Y1132" i="1" s="1"/>
  <c r="Z1132" i="1" s="1"/>
  <c r="X1133" i="1"/>
  <c r="Y1133" i="1" s="1"/>
  <c r="Z1133" i="1" s="1"/>
  <c r="X1134" i="1"/>
  <c r="Y1134" i="1" s="1"/>
  <c r="Z1134" i="1" s="1"/>
  <c r="X1135" i="1"/>
  <c r="Y1135" i="1" s="1"/>
  <c r="Z1135" i="1" s="1"/>
  <c r="X1136" i="1"/>
  <c r="Y1136" i="1" s="1"/>
  <c r="Z1136" i="1" s="1"/>
  <c r="X1137" i="1"/>
  <c r="Y1137" i="1" s="1"/>
  <c r="Z1137" i="1" s="1"/>
  <c r="X1138" i="1"/>
  <c r="Y1138" i="1" s="1"/>
  <c r="Z1138" i="1" s="1"/>
  <c r="X1139" i="1"/>
  <c r="Y1139" i="1" s="1"/>
  <c r="Z1139" i="1" s="1"/>
  <c r="X1140" i="1"/>
  <c r="Y1140" i="1" s="1"/>
  <c r="Z1140" i="1" s="1"/>
  <c r="X1141" i="1"/>
  <c r="Y1141" i="1" s="1"/>
  <c r="Z1141" i="1" s="1"/>
  <c r="X1142" i="1"/>
  <c r="Y1142" i="1" s="1"/>
  <c r="Z1142" i="1" s="1"/>
  <c r="X1143" i="1"/>
  <c r="Y1143" i="1" s="1"/>
  <c r="Z1143" i="1" s="1"/>
  <c r="X1144" i="1"/>
  <c r="Y1144" i="1" s="1"/>
  <c r="Z1144" i="1" s="1"/>
  <c r="X1145" i="1"/>
  <c r="Y1145" i="1" s="1"/>
  <c r="Z1145" i="1" s="1"/>
  <c r="X1146" i="1"/>
  <c r="Y1146" i="1" s="1"/>
  <c r="Z1146" i="1" s="1"/>
  <c r="X1147" i="1"/>
  <c r="Y1147" i="1" s="1"/>
  <c r="Z1147" i="1" s="1"/>
  <c r="X1148" i="1"/>
  <c r="Y1148" i="1" s="1"/>
  <c r="Z1148" i="1" s="1"/>
  <c r="X1149" i="1"/>
  <c r="Y1149" i="1" s="1"/>
  <c r="Z1149" i="1" s="1"/>
  <c r="X1150" i="1"/>
  <c r="Y1150" i="1" s="1"/>
  <c r="Z1150" i="1" s="1"/>
  <c r="X1151" i="1"/>
  <c r="Y1151" i="1" s="1"/>
  <c r="Z1151" i="1" s="1"/>
  <c r="X1152" i="1"/>
  <c r="Y1152" i="1" s="1"/>
  <c r="Z1152" i="1" s="1"/>
  <c r="X1153" i="1"/>
  <c r="Y1153" i="1" s="1"/>
  <c r="Z1153" i="1" s="1"/>
  <c r="X1154" i="1"/>
  <c r="Y1154" i="1" s="1"/>
  <c r="Z1154" i="1" s="1"/>
  <c r="X1155" i="1"/>
  <c r="Y1155" i="1" s="1"/>
  <c r="Z1155" i="1" s="1"/>
  <c r="X1156" i="1"/>
  <c r="Y1156" i="1" s="1"/>
  <c r="Z1156" i="1" s="1"/>
  <c r="X1157" i="1"/>
  <c r="Y1157" i="1" s="1"/>
  <c r="Z1157" i="1" s="1"/>
  <c r="X1158" i="1"/>
  <c r="Y1158" i="1" s="1"/>
  <c r="Z1158" i="1" s="1"/>
  <c r="X1159" i="1"/>
  <c r="Y1159" i="1" s="1"/>
  <c r="Z1159" i="1" s="1"/>
  <c r="X1160" i="1"/>
  <c r="Y1160" i="1" s="1"/>
  <c r="Z1160" i="1" s="1"/>
  <c r="X1161" i="1"/>
  <c r="Y1161" i="1" s="1"/>
  <c r="Z1161" i="1" s="1"/>
  <c r="X1162" i="1"/>
  <c r="Y1162" i="1" s="1"/>
  <c r="Z1162" i="1" s="1"/>
  <c r="X1163" i="1"/>
  <c r="Y1163" i="1" s="1"/>
  <c r="Z1163" i="1" s="1"/>
  <c r="X1164" i="1"/>
  <c r="Y1164" i="1" s="1"/>
  <c r="Z1164" i="1" s="1"/>
  <c r="X1165" i="1"/>
  <c r="Y1165" i="1" s="1"/>
  <c r="Z1165" i="1" s="1"/>
  <c r="X1166" i="1"/>
  <c r="Y1166" i="1" s="1"/>
  <c r="Z1166" i="1" s="1"/>
  <c r="X1167" i="1"/>
  <c r="Y1167" i="1" s="1"/>
  <c r="Z1167" i="1" s="1"/>
  <c r="X1168" i="1"/>
  <c r="Y1168" i="1" s="1"/>
  <c r="Z1168" i="1" s="1"/>
  <c r="X1169" i="1"/>
  <c r="Y1169" i="1" s="1"/>
  <c r="Z1169" i="1" s="1"/>
  <c r="X1170" i="1"/>
  <c r="Y1170" i="1" s="1"/>
  <c r="Z1170" i="1" s="1"/>
  <c r="X1171" i="1"/>
  <c r="Y1171" i="1" s="1"/>
  <c r="Z1171" i="1" s="1"/>
  <c r="X1172" i="1"/>
  <c r="Y1172" i="1" s="1"/>
  <c r="Z1172" i="1" s="1"/>
  <c r="X1173" i="1"/>
  <c r="Y1173" i="1" s="1"/>
  <c r="Z1173" i="1" s="1"/>
  <c r="X1174" i="1"/>
  <c r="Y1174" i="1" s="1"/>
  <c r="Z1174" i="1" s="1"/>
  <c r="X1175" i="1"/>
  <c r="Y1175" i="1" s="1"/>
  <c r="Z1175" i="1" s="1"/>
  <c r="X1176" i="1"/>
  <c r="Y1176" i="1" s="1"/>
  <c r="Z1176" i="1" s="1"/>
  <c r="X1177" i="1"/>
  <c r="Y1177" i="1" s="1"/>
  <c r="Z1177" i="1" s="1"/>
  <c r="X1178" i="1"/>
  <c r="Y1178" i="1" s="1"/>
  <c r="Z1178" i="1" s="1"/>
  <c r="X1179" i="1"/>
  <c r="Y1179" i="1" s="1"/>
  <c r="Z1179" i="1" s="1"/>
  <c r="X1180" i="1"/>
  <c r="Y1180" i="1" s="1"/>
  <c r="Z1180" i="1" s="1"/>
  <c r="X1181" i="1"/>
  <c r="Y1181" i="1" s="1"/>
  <c r="Z1181" i="1" s="1"/>
  <c r="X1182" i="1"/>
  <c r="Y1182" i="1" s="1"/>
  <c r="Z1182" i="1" s="1"/>
  <c r="X1183" i="1"/>
  <c r="Y1183" i="1" s="1"/>
  <c r="Z1183" i="1" s="1"/>
  <c r="X1184" i="1"/>
  <c r="Y1184" i="1" s="1"/>
  <c r="Z1184" i="1" s="1"/>
  <c r="X1185" i="1"/>
  <c r="Y1185" i="1" s="1"/>
  <c r="Z1185" i="1" s="1"/>
  <c r="X1186" i="1"/>
  <c r="Y1186" i="1" s="1"/>
  <c r="Z1186" i="1" s="1"/>
  <c r="X1187" i="1"/>
  <c r="Y1187" i="1" s="1"/>
  <c r="Z1187" i="1" s="1"/>
  <c r="X1188" i="1"/>
  <c r="Y1188" i="1"/>
  <c r="Z1188" i="1" s="1"/>
  <c r="X1189" i="1"/>
  <c r="Y1189" i="1" s="1"/>
  <c r="Z1189" i="1" s="1"/>
  <c r="X1190" i="1"/>
  <c r="Y1190" i="1" s="1"/>
  <c r="Z1190" i="1" s="1"/>
  <c r="X1191" i="1"/>
  <c r="Y1191" i="1" s="1"/>
  <c r="Z1191" i="1" s="1"/>
  <c r="X1192" i="1"/>
  <c r="Y1192" i="1"/>
  <c r="Z1192" i="1" s="1"/>
  <c r="X1193" i="1"/>
  <c r="Y1193" i="1" s="1"/>
  <c r="Z1193" i="1" s="1"/>
  <c r="X1194" i="1"/>
  <c r="Y1194" i="1" s="1"/>
  <c r="Z1194" i="1" s="1"/>
  <c r="X1195" i="1"/>
  <c r="Y1195" i="1"/>
  <c r="Z1195" i="1" s="1"/>
  <c r="X1196" i="1"/>
  <c r="Y1196" i="1" s="1"/>
  <c r="Z1196" i="1" s="1"/>
  <c r="X1197" i="1"/>
  <c r="Y1197" i="1" s="1"/>
  <c r="Z1197" i="1" s="1"/>
  <c r="X1198" i="1"/>
  <c r="Y1198" i="1" s="1"/>
  <c r="Z1198" i="1" s="1"/>
  <c r="X1199" i="1"/>
  <c r="Y1199" i="1" s="1"/>
  <c r="Z1199" i="1" s="1"/>
  <c r="X1200" i="1"/>
  <c r="Y1200" i="1" s="1"/>
  <c r="Z1200" i="1" s="1"/>
  <c r="X1201" i="1"/>
  <c r="Y1201" i="1" s="1"/>
  <c r="Z1201" i="1" s="1"/>
  <c r="X1202" i="1"/>
  <c r="Y1202" i="1" s="1"/>
  <c r="Z1202" i="1" s="1"/>
  <c r="X1203" i="1"/>
  <c r="Y1203" i="1" s="1"/>
  <c r="Z1203" i="1" s="1"/>
  <c r="X1204" i="1"/>
  <c r="Y1204" i="1" s="1"/>
  <c r="Z1204" i="1" s="1"/>
  <c r="X1205" i="1"/>
  <c r="Y1205" i="1" s="1"/>
  <c r="Z1205" i="1" s="1"/>
  <c r="X1206" i="1"/>
  <c r="Y1206" i="1" s="1"/>
  <c r="Z1206" i="1" s="1"/>
  <c r="X1207" i="1"/>
  <c r="Y1207" i="1" s="1"/>
  <c r="Z1207" i="1" s="1"/>
  <c r="X1208" i="1"/>
  <c r="Y1208" i="1" s="1"/>
  <c r="Z1208" i="1" s="1"/>
  <c r="X1209" i="1"/>
  <c r="Y1209" i="1" s="1"/>
  <c r="Z1209" i="1" s="1"/>
  <c r="X1210" i="1"/>
  <c r="Y1210" i="1" s="1"/>
  <c r="Z1210" i="1" s="1"/>
  <c r="X1211" i="1"/>
  <c r="Y1211" i="1" s="1"/>
  <c r="Z1211" i="1" s="1"/>
  <c r="X1212" i="1"/>
  <c r="Y1212" i="1" s="1"/>
  <c r="Z1212" i="1" s="1"/>
  <c r="X1213" i="1"/>
  <c r="Y1213" i="1" s="1"/>
  <c r="Z1213" i="1" s="1"/>
  <c r="X1214" i="1"/>
  <c r="Y1214" i="1" s="1"/>
  <c r="Z1214" i="1" s="1"/>
  <c r="X1215" i="1"/>
  <c r="Y1215" i="1" s="1"/>
  <c r="Z1215" i="1" s="1"/>
  <c r="X1216" i="1"/>
  <c r="Y1216" i="1" s="1"/>
  <c r="Z1216" i="1" s="1"/>
  <c r="X1217" i="1"/>
  <c r="Y1217" i="1" s="1"/>
  <c r="Z1217" i="1" s="1"/>
  <c r="X1218" i="1"/>
  <c r="Y1218" i="1" s="1"/>
  <c r="Z1218" i="1" s="1"/>
  <c r="X1219" i="1"/>
  <c r="Y1219" i="1" s="1"/>
  <c r="Z1219" i="1" s="1"/>
  <c r="X1220" i="1"/>
  <c r="Y1220" i="1" s="1"/>
  <c r="Z1220" i="1" s="1"/>
  <c r="X1221" i="1"/>
  <c r="Y1221" i="1" s="1"/>
  <c r="Z1221" i="1" s="1"/>
  <c r="X1222" i="1"/>
  <c r="Y1222" i="1" s="1"/>
  <c r="Z1222" i="1" s="1"/>
  <c r="X1223" i="1"/>
  <c r="Y1223" i="1" s="1"/>
  <c r="Z1223" i="1" s="1"/>
  <c r="X1224" i="1"/>
  <c r="Y1224" i="1" s="1"/>
  <c r="Z1224" i="1" s="1"/>
  <c r="X1225" i="1"/>
  <c r="Y1225" i="1" s="1"/>
  <c r="Z1225" i="1" s="1"/>
  <c r="X1226" i="1"/>
  <c r="Y1226" i="1" s="1"/>
  <c r="Z1226" i="1" s="1"/>
  <c r="X1227" i="1"/>
  <c r="Y1227" i="1" s="1"/>
  <c r="Z1227" i="1" s="1"/>
  <c r="X1228" i="1"/>
  <c r="Y1228" i="1" s="1"/>
  <c r="Z1228" i="1" s="1"/>
  <c r="X1229" i="1"/>
  <c r="Y1229" i="1" s="1"/>
  <c r="Z1229" i="1" s="1"/>
  <c r="X1230" i="1"/>
  <c r="Y1230" i="1" s="1"/>
  <c r="Z1230" i="1" s="1"/>
  <c r="X1231" i="1"/>
  <c r="Y1231" i="1" s="1"/>
  <c r="Z1231" i="1" s="1"/>
  <c r="X1232" i="1"/>
  <c r="Y1232" i="1" s="1"/>
  <c r="Z1232" i="1" s="1"/>
  <c r="X1233" i="1"/>
  <c r="Y1233" i="1" s="1"/>
  <c r="Z1233" i="1" s="1"/>
  <c r="X1234" i="1"/>
  <c r="Y1234" i="1" s="1"/>
  <c r="Z1234" i="1" s="1"/>
  <c r="X1235" i="1"/>
  <c r="Y1235" i="1" s="1"/>
  <c r="Z1235" i="1" s="1"/>
  <c r="X1236" i="1"/>
  <c r="Y1236" i="1" s="1"/>
  <c r="Z1236" i="1" s="1"/>
  <c r="X1237" i="1"/>
  <c r="Y1237" i="1" s="1"/>
  <c r="Z1237" i="1" s="1"/>
  <c r="X1238" i="1"/>
  <c r="Y1238" i="1" s="1"/>
  <c r="Z1238" i="1" s="1"/>
  <c r="X1239" i="1"/>
  <c r="Y1239" i="1" s="1"/>
  <c r="Z1239" i="1" s="1"/>
  <c r="X1240" i="1"/>
  <c r="Y1240" i="1" s="1"/>
  <c r="Z1240" i="1" s="1"/>
  <c r="X1241" i="1"/>
  <c r="Y1241" i="1" s="1"/>
  <c r="Z1241" i="1" s="1"/>
  <c r="X1242" i="1"/>
  <c r="Y1242" i="1" s="1"/>
  <c r="Z1242" i="1" s="1"/>
  <c r="X1243" i="1"/>
  <c r="Y1243" i="1" s="1"/>
  <c r="Z1243" i="1" s="1"/>
  <c r="X1244" i="1"/>
  <c r="Y1244" i="1" s="1"/>
  <c r="Z1244" i="1" s="1"/>
  <c r="X1245" i="1"/>
  <c r="Y1245" i="1" s="1"/>
  <c r="Z1245" i="1" s="1"/>
  <c r="X1246" i="1"/>
  <c r="Y1246" i="1" s="1"/>
  <c r="Z1246" i="1" s="1"/>
  <c r="X1247" i="1"/>
  <c r="Y1247" i="1" s="1"/>
  <c r="Z1247" i="1" s="1"/>
  <c r="X1248" i="1"/>
  <c r="Y1248" i="1" s="1"/>
  <c r="Z1248" i="1" s="1"/>
  <c r="X1249" i="1"/>
  <c r="Y1249" i="1" s="1"/>
  <c r="Z1249" i="1" s="1"/>
  <c r="X1250" i="1"/>
  <c r="Y1250" i="1" s="1"/>
  <c r="Z1250" i="1" s="1"/>
  <c r="X1251" i="1"/>
  <c r="Y1251" i="1" s="1"/>
  <c r="Z1251" i="1" s="1"/>
  <c r="X1252" i="1"/>
  <c r="Y1252" i="1" s="1"/>
  <c r="Z1252" i="1" s="1"/>
  <c r="X1253" i="1"/>
  <c r="Y1253" i="1" s="1"/>
  <c r="Z1253" i="1" s="1"/>
  <c r="X1254" i="1"/>
  <c r="Y1254" i="1" s="1"/>
  <c r="Z1254" i="1" s="1"/>
  <c r="X1255" i="1"/>
  <c r="Y1255" i="1" s="1"/>
  <c r="Z1255" i="1" s="1"/>
  <c r="X1256" i="1"/>
  <c r="Y1256" i="1" s="1"/>
  <c r="Z1256" i="1" s="1"/>
  <c r="X1257" i="1"/>
  <c r="Y1257" i="1" s="1"/>
  <c r="Z1257" i="1" s="1"/>
  <c r="X1258" i="1"/>
  <c r="Y1258" i="1" s="1"/>
  <c r="Z1258" i="1" s="1"/>
  <c r="X1259" i="1"/>
  <c r="Y1259" i="1" s="1"/>
  <c r="Z1259" i="1" s="1"/>
  <c r="X1260" i="1"/>
  <c r="Y1260" i="1" s="1"/>
  <c r="Z1260" i="1" s="1"/>
  <c r="X1261" i="1"/>
  <c r="Y1261" i="1" s="1"/>
  <c r="Z1261" i="1" s="1"/>
  <c r="X1262" i="1"/>
  <c r="Y1262" i="1" s="1"/>
  <c r="Z1262" i="1" s="1"/>
  <c r="X1263" i="1"/>
  <c r="Y1263" i="1" s="1"/>
  <c r="Z1263" i="1" s="1"/>
  <c r="X1264" i="1"/>
  <c r="Y1264" i="1" s="1"/>
  <c r="Z1264" i="1" s="1"/>
  <c r="X1265" i="1"/>
  <c r="Y1265" i="1" s="1"/>
  <c r="Z1265" i="1" s="1"/>
  <c r="X1266" i="1"/>
  <c r="Y1266" i="1" s="1"/>
  <c r="Z1266" i="1" s="1"/>
  <c r="X1267" i="1"/>
  <c r="Y1267" i="1" s="1"/>
  <c r="Z1267" i="1" s="1"/>
  <c r="X1268" i="1"/>
  <c r="Y1268" i="1" s="1"/>
  <c r="Z1268" i="1" s="1"/>
  <c r="X1269" i="1"/>
  <c r="Y1269" i="1" s="1"/>
  <c r="Z1269" i="1" s="1"/>
  <c r="X1270" i="1"/>
  <c r="Y1270" i="1" s="1"/>
  <c r="Z1270" i="1" s="1"/>
  <c r="X1271" i="1"/>
  <c r="Y1271" i="1" s="1"/>
  <c r="Z1271" i="1" s="1"/>
  <c r="X1272" i="1"/>
  <c r="Y1272" i="1" s="1"/>
  <c r="Z1272" i="1" s="1"/>
  <c r="X1273" i="1"/>
  <c r="Y1273" i="1" s="1"/>
  <c r="Z1273" i="1" s="1"/>
  <c r="X1274" i="1"/>
  <c r="Y1274" i="1" s="1"/>
  <c r="Z1274" i="1" s="1"/>
  <c r="X1275" i="1"/>
  <c r="Y1275" i="1" s="1"/>
  <c r="Z1275" i="1" s="1"/>
  <c r="X1276" i="1"/>
  <c r="Y1276" i="1" s="1"/>
  <c r="Z1276" i="1" s="1"/>
  <c r="X1277" i="1"/>
  <c r="Y1277" i="1" s="1"/>
  <c r="Z1277" i="1" s="1"/>
  <c r="X1278" i="1"/>
  <c r="Y1278" i="1" s="1"/>
  <c r="Z1278" i="1" s="1"/>
  <c r="X1279" i="1"/>
  <c r="Y1279" i="1" s="1"/>
  <c r="Z1279" i="1" s="1"/>
  <c r="X1280" i="1"/>
  <c r="Y1280" i="1" s="1"/>
  <c r="Z1280" i="1" s="1"/>
  <c r="X1281" i="1"/>
  <c r="Y1281" i="1" s="1"/>
  <c r="Z1281" i="1" s="1"/>
  <c r="X1282" i="1"/>
  <c r="Y1282" i="1" s="1"/>
  <c r="Z1282" i="1" s="1"/>
  <c r="X1283" i="1"/>
  <c r="Y1283" i="1" s="1"/>
  <c r="Z1283" i="1" s="1"/>
  <c r="X1284" i="1"/>
  <c r="Y1284" i="1" s="1"/>
  <c r="Z1284" i="1" s="1"/>
  <c r="X1285" i="1"/>
  <c r="Y1285" i="1" s="1"/>
  <c r="Z1285" i="1" s="1"/>
  <c r="X1286" i="1"/>
  <c r="Y1286" i="1" s="1"/>
  <c r="Z1286" i="1" s="1"/>
  <c r="X1287" i="1"/>
  <c r="Y1287" i="1" s="1"/>
  <c r="Z1287" i="1" s="1"/>
  <c r="X1288" i="1"/>
  <c r="Y1288" i="1" s="1"/>
  <c r="Z1288" i="1" s="1"/>
  <c r="X1289" i="1"/>
  <c r="Y1289" i="1" s="1"/>
  <c r="Z1289" i="1" s="1"/>
  <c r="X1290" i="1"/>
  <c r="Y1290" i="1" s="1"/>
  <c r="Z1290" i="1" s="1"/>
  <c r="X1291" i="1"/>
  <c r="Y1291" i="1" s="1"/>
  <c r="Z1291" i="1" s="1"/>
  <c r="X1292" i="1"/>
  <c r="Y1292" i="1" s="1"/>
  <c r="Z1292" i="1" s="1"/>
  <c r="X1293" i="1"/>
  <c r="Y1293" i="1" s="1"/>
  <c r="Z1293" i="1" s="1"/>
  <c r="X1294" i="1"/>
  <c r="Y1294" i="1" s="1"/>
  <c r="Z1294" i="1" s="1"/>
  <c r="X1295" i="1"/>
  <c r="Y1295" i="1" s="1"/>
  <c r="Z1295" i="1" s="1"/>
  <c r="X1296" i="1"/>
  <c r="Y1296" i="1" s="1"/>
  <c r="Z1296" i="1" s="1"/>
  <c r="X1297" i="1"/>
  <c r="Y1297" i="1" s="1"/>
  <c r="Z1297" i="1" s="1"/>
  <c r="X1298" i="1"/>
  <c r="Y1298" i="1" s="1"/>
  <c r="Z1298" i="1" s="1"/>
  <c r="X1299" i="1"/>
  <c r="Y1299" i="1" s="1"/>
  <c r="Z1299" i="1" s="1"/>
  <c r="X1300" i="1"/>
  <c r="Y1300" i="1" s="1"/>
  <c r="Z1300" i="1" s="1"/>
  <c r="X1301" i="1"/>
  <c r="Y1301" i="1" s="1"/>
  <c r="Z1301" i="1" s="1"/>
  <c r="X1302" i="1"/>
  <c r="Y1302" i="1" s="1"/>
  <c r="Z1302" i="1" s="1"/>
  <c r="X1303" i="1"/>
  <c r="Y1303" i="1" s="1"/>
  <c r="Z1303" i="1" s="1"/>
  <c r="X1304" i="1"/>
  <c r="Y1304" i="1" s="1"/>
  <c r="Z1304" i="1" s="1"/>
  <c r="X1305" i="1"/>
  <c r="Y1305" i="1" s="1"/>
  <c r="Z1305" i="1" s="1"/>
  <c r="X1306" i="1"/>
  <c r="Y1306" i="1" s="1"/>
  <c r="Z1306" i="1" s="1"/>
  <c r="X1307" i="1"/>
  <c r="Y1307" i="1" s="1"/>
  <c r="Z1307" i="1" s="1"/>
  <c r="X1308" i="1"/>
  <c r="Y1308" i="1" s="1"/>
  <c r="Z1308" i="1" s="1"/>
  <c r="X1309" i="1"/>
  <c r="Y1309" i="1" s="1"/>
  <c r="Z1309" i="1" s="1"/>
  <c r="X1310" i="1"/>
  <c r="Y1310" i="1" s="1"/>
  <c r="Z1310" i="1" s="1"/>
  <c r="X1311" i="1"/>
  <c r="Y1311" i="1" s="1"/>
  <c r="Z1311" i="1" s="1"/>
  <c r="X1312" i="1"/>
  <c r="Y1312" i="1" s="1"/>
  <c r="Z1312" i="1" s="1"/>
  <c r="X1313" i="1"/>
  <c r="Y1313" i="1" s="1"/>
  <c r="Z1313" i="1" s="1"/>
  <c r="X1314" i="1"/>
  <c r="Y1314" i="1" s="1"/>
  <c r="Z1314" i="1" s="1"/>
  <c r="X1315" i="1"/>
  <c r="Y1315" i="1" s="1"/>
  <c r="Z1315" i="1" s="1"/>
  <c r="X1316" i="1"/>
  <c r="Y1316" i="1" s="1"/>
  <c r="Z1316" i="1" s="1"/>
  <c r="X1317" i="1"/>
  <c r="Y1317" i="1" s="1"/>
  <c r="Z1317" i="1" s="1"/>
  <c r="X1318" i="1"/>
  <c r="Y1318" i="1" s="1"/>
  <c r="Z1318" i="1" s="1"/>
  <c r="X1319" i="1"/>
  <c r="Y1319" i="1" s="1"/>
  <c r="Z1319" i="1" s="1"/>
  <c r="X1320" i="1"/>
  <c r="Y1320" i="1" s="1"/>
  <c r="Z1320" i="1" s="1"/>
  <c r="X1321" i="1"/>
  <c r="Y1321" i="1" s="1"/>
  <c r="Z1321" i="1" s="1"/>
  <c r="X1322" i="1"/>
  <c r="Y1322" i="1" s="1"/>
  <c r="Z1322" i="1" s="1"/>
  <c r="X1323" i="1"/>
  <c r="Y1323" i="1" s="1"/>
  <c r="Z1323" i="1" s="1"/>
  <c r="X1324" i="1"/>
  <c r="Y1324" i="1" s="1"/>
  <c r="Z1324" i="1" s="1"/>
  <c r="X1325" i="1"/>
  <c r="Y1325" i="1" s="1"/>
  <c r="Z1325" i="1" s="1"/>
  <c r="X1326" i="1"/>
  <c r="Y1326" i="1" s="1"/>
  <c r="Z1326" i="1" s="1"/>
  <c r="X1327" i="1"/>
  <c r="Y1327" i="1" s="1"/>
  <c r="Z1327" i="1" s="1"/>
  <c r="X1328" i="1"/>
  <c r="Y1328" i="1" s="1"/>
  <c r="Z1328" i="1" s="1"/>
  <c r="X1329" i="1"/>
  <c r="Y1329" i="1" s="1"/>
  <c r="Z1329" i="1" s="1"/>
  <c r="X1330" i="1"/>
  <c r="Y1330" i="1" s="1"/>
  <c r="Z1330" i="1" s="1"/>
  <c r="X1331" i="1"/>
  <c r="Y1331" i="1" s="1"/>
  <c r="Z1331" i="1" s="1"/>
  <c r="X1332" i="1"/>
  <c r="Y1332" i="1" s="1"/>
  <c r="Z1332" i="1" s="1"/>
  <c r="X1333" i="1"/>
  <c r="Y1333" i="1" s="1"/>
  <c r="Z1333" i="1" s="1"/>
  <c r="X1334" i="1"/>
  <c r="Y1334" i="1" s="1"/>
  <c r="Z1334" i="1" s="1"/>
  <c r="X1335" i="1"/>
  <c r="Y1335" i="1" s="1"/>
  <c r="Z1335" i="1" s="1"/>
  <c r="X1336" i="1"/>
  <c r="Y1336" i="1" s="1"/>
  <c r="Z1336" i="1" s="1"/>
  <c r="X1337" i="1"/>
  <c r="Y1337" i="1" s="1"/>
  <c r="Z1337" i="1" s="1"/>
  <c r="X1338" i="1"/>
  <c r="Y1338" i="1" s="1"/>
  <c r="Z1338" i="1" s="1"/>
  <c r="X1339" i="1"/>
  <c r="Y1339" i="1" s="1"/>
  <c r="Z1339" i="1" s="1"/>
  <c r="X1340" i="1"/>
  <c r="Y1340" i="1" s="1"/>
  <c r="Z1340" i="1" s="1"/>
  <c r="X1341" i="1"/>
  <c r="Y1341" i="1" s="1"/>
  <c r="Z1341" i="1" s="1"/>
  <c r="X1342" i="1"/>
  <c r="Y1342" i="1" s="1"/>
  <c r="Z1342" i="1" s="1"/>
  <c r="X1343" i="1"/>
  <c r="Y1343" i="1" s="1"/>
  <c r="Z1343" i="1" s="1"/>
  <c r="X1344" i="1"/>
  <c r="Y1344" i="1" s="1"/>
  <c r="Z1344" i="1" s="1"/>
  <c r="X1345" i="1"/>
  <c r="Y1345" i="1" s="1"/>
  <c r="Z1345" i="1" s="1"/>
  <c r="X1346" i="1"/>
  <c r="Y1346" i="1" s="1"/>
  <c r="Z1346" i="1" s="1"/>
  <c r="X1347" i="1"/>
  <c r="Y1347" i="1" s="1"/>
  <c r="Z1347" i="1" s="1"/>
  <c r="X1348" i="1"/>
  <c r="Y1348" i="1" s="1"/>
  <c r="Z1348" i="1" s="1"/>
  <c r="X1349" i="1"/>
  <c r="Y1349" i="1" s="1"/>
  <c r="Z1349" i="1" s="1"/>
  <c r="X1350" i="1"/>
  <c r="Y1350" i="1" s="1"/>
  <c r="Z1350" i="1" s="1"/>
  <c r="X1351" i="1"/>
  <c r="Y1351" i="1" s="1"/>
  <c r="Z1351" i="1" s="1"/>
  <c r="X1352" i="1"/>
  <c r="Y1352" i="1" s="1"/>
  <c r="Z1352" i="1" s="1"/>
  <c r="X1353" i="1"/>
  <c r="Y1353" i="1" s="1"/>
  <c r="Z1353" i="1" s="1"/>
  <c r="X1354" i="1"/>
  <c r="Y1354" i="1" s="1"/>
  <c r="Z1354" i="1" s="1"/>
  <c r="X1355" i="1"/>
  <c r="Y1355" i="1" s="1"/>
  <c r="Z1355" i="1" s="1"/>
  <c r="X1356" i="1"/>
  <c r="Y1356" i="1" s="1"/>
  <c r="Z1356" i="1" s="1"/>
  <c r="X1357" i="1"/>
  <c r="Y1357" i="1" s="1"/>
  <c r="Z1357" i="1" s="1"/>
  <c r="X1358" i="1"/>
  <c r="Y1358" i="1" s="1"/>
  <c r="Z1358" i="1" s="1"/>
  <c r="X1359" i="1"/>
  <c r="Y1359" i="1" s="1"/>
  <c r="Z1359" i="1" s="1"/>
  <c r="X1360" i="1"/>
  <c r="Y1360" i="1" s="1"/>
  <c r="Z1360" i="1" s="1"/>
  <c r="X1361" i="1"/>
  <c r="Y1361" i="1" s="1"/>
  <c r="Z1361" i="1" s="1"/>
  <c r="X1362" i="1"/>
  <c r="Y1362" i="1" s="1"/>
  <c r="Z1362" i="1" s="1"/>
  <c r="X1363" i="1"/>
  <c r="Y1363" i="1" s="1"/>
  <c r="Z1363" i="1" s="1"/>
  <c r="X1364" i="1"/>
  <c r="Y1364" i="1" s="1"/>
  <c r="Z1364" i="1" s="1"/>
  <c r="X1365" i="1"/>
  <c r="Y1365" i="1" s="1"/>
  <c r="Z1365" i="1" s="1"/>
  <c r="X1366" i="1"/>
  <c r="Y1366" i="1" s="1"/>
  <c r="Z1366" i="1" s="1"/>
  <c r="X1367" i="1"/>
  <c r="Y1367" i="1" s="1"/>
  <c r="Z1367" i="1" s="1"/>
  <c r="X1368" i="1"/>
  <c r="Y1368" i="1" s="1"/>
  <c r="Z1368" i="1" s="1"/>
  <c r="X1369" i="1"/>
  <c r="Y1369" i="1" s="1"/>
  <c r="Z1369" i="1" s="1"/>
  <c r="X1370" i="1"/>
  <c r="Y1370" i="1" s="1"/>
  <c r="Z1370" i="1" s="1"/>
  <c r="X1371" i="1"/>
  <c r="Y1371" i="1" s="1"/>
  <c r="Z1371" i="1" s="1"/>
  <c r="X1372" i="1"/>
  <c r="Y1372" i="1" s="1"/>
  <c r="Z1372" i="1" s="1"/>
  <c r="X1373" i="1"/>
  <c r="Y1373" i="1" s="1"/>
  <c r="Z1373" i="1" s="1"/>
  <c r="X1374" i="1"/>
  <c r="Y1374" i="1" s="1"/>
  <c r="Z1374" i="1" s="1"/>
  <c r="X1375" i="1"/>
  <c r="Y1375" i="1" s="1"/>
  <c r="Z1375" i="1" s="1"/>
  <c r="X1376" i="1"/>
  <c r="Y1376" i="1" s="1"/>
  <c r="Z1376" i="1" s="1"/>
  <c r="X1377" i="1"/>
  <c r="Y1377" i="1" s="1"/>
  <c r="Z1377" i="1" s="1"/>
  <c r="X1378" i="1"/>
  <c r="Y1378" i="1" s="1"/>
  <c r="Z1378" i="1" s="1"/>
  <c r="X1379" i="1"/>
  <c r="Y1379" i="1" s="1"/>
  <c r="Z1379" i="1" s="1"/>
  <c r="X1380" i="1"/>
  <c r="Y1380" i="1" s="1"/>
  <c r="Z1380" i="1" s="1"/>
  <c r="X1381" i="1"/>
  <c r="Y1381" i="1" s="1"/>
  <c r="Z1381" i="1" s="1"/>
  <c r="X1382" i="1"/>
  <c r="Y1382" i="1" s="1"/>
  <c r="Z1382" i="1" s="1"/>
  <c r="X1383" i="1"/>
  <c r="Y1383" i="1" s="1"/>
  <c r="Z1383" i="1" s="1"/>
  <c r="X1384" i="1"/>
  <c r="Y1384" i="1" s="1"/>
  <c r="Z1384" i="1" s="1"/>
  <c r="X1385" i="1"/>
  <c r="Y1385" i="1"/>
  <c r="Z1385" i="1" s="1"/>
  <c r="X1386" i="1"/>
  <c r="Y1386" i="1" s="1"/>
  <c r="Z1386" i="1" s="1"/>
  <c r="X1387" i="1"/>
  <c r="Y1387" i="1" s="1"/>
  <c r="Z1387" i="1" s="1"/>
  <c r="X1388" i="1"/>
  <c r="Y1388" i="1" s="1"/>
  <c r="Z1388" i="1" s="1"/>
  <c r="X1389" i="1"/>
  <c r="Y1389" i="1" s="1"/>
  <c r="Z1389" i="1" s="1"/>
  <c r="X1390" i="1"/>
  <c r="Y1390" i="1" s="1"/>
  <c r="Z1390" i="1" s="1"/>
  <c r="X1391" i="1"/>
  <c r="Y1391" i="1" s="1"/>
  <c r="Z1391" i="1" s="1"/>
  <c r="X1392" i="1"/>
  <c r="Y1392" i="1" s="1"/>
  <c r="Z1392" i="1" s="1"/>
  <c r="X1393" i="1"/>
  <c r="Y1393" i="1" s="1"/>
  <c r="Z1393" i="1" s="1"/>
  <c r="X1394" i="1"/>
  <c r="Y1394" i="1" s="1"/>
  <c r="Z1394" i="1" s="1"/>
  <c r="X1395" i="1"/>
  <c r="Y1395" i="1" s="1"/>
  <c r="Z1395" i="1" s="1"/>
  <c r="X1396" i="1"/>
  <c r="Y1396" i="1" s="1"/>
  <c r="Z1396" i="1" s="1"/>
  <c r="X1397" i="1"/>
  <c r="Y1397" i="1" s="1"/>
  <c r="Z1397" i="1" s="1"/>
  <c r="X1398" i="1"/>
  <c r="Y1398" i="1" s="1"/>
  <c r="Z1398" i="1" s="1"/>
  <c r="X1399" i="1"/>
  <c r="Y1399" i="1" s="1"/>
  <c r="Z1399" i="1" s="1"/>
  <c r="X1400" i="1"/>
  <c r="Y1400" i="1" s="1"/>
  <c r="Z1400" i="1" s="1"/>
  <c r="X1401" i="1"/>
  <c r="Y1401" i="1" s="1"/>
  <c r="Z1401" i="1" s="1"/>
  <c r="X1402" i="1"/>
  <c r="Y1402" i="1" s="1"/>
  <c r="Z1402" i="1" s="1"/>
  <c r="X1403" i="1"/>
  <c r="Y1403" i="1" s="1"/>
  <c r="Z1403" i="1" s="1"/>
  <c r="X1404" i="1"/>
  <c r="Y1404" i="1" s="1"/>
  <c r="Z1404" i="1" s="1"/>
  <c r="X1405" i="1"/>
  <c r="Y1405" i="1" s="1"/>
  <c r="Z1405" i="1" s="1"/>
  <c r="X1406" i="1"/>
  <c r="Y1406" i="1" s="1"/>
  <c r="Z1406" i="1" s="1"/>
  <c r="X1407" i="1"/>
  <c r="Y1407" i="1" s="1"/>
  <c r="Z1407" i="1" s="1"/>
  <c r="X1408" i="1"/>
  <c r="Y1408" i="1" s="1"/>
  <c r="Z1408" i="1" s="1"/>
  <c r="X1409" i="1"/>
  <c r="Y1409" i="1" s="1"/>
  <c r="Z1409" i="1" s="1"/>
  <c r="X1410" i="1"/>
  <c r="Y1410" i="1" s="1"/>
  <c r="Z1410" i="1" s="1"/>
  <c r="X1411" i="1"/>
  <c r="Y1411" i="1" s="1"/>
  <c r="Z1411" i="1" s="1"/>
  <c r="X1412" i="1"/>
  <c r="Y1412" i="1" s="1"/>
  <c r="Z1412" i="1" s="1"/>
  <c r="X1413" i="1"/>
  <c r="Y1413" i="1" s="1"/>
  <c r="Z1413" i="1" s="1"/>
  <c r="X1414" i="1"/>
  <c r="Y1414" i="1" s="1"/>
  <c r="Z1414" i="1" s="1"/>
  <c r="X1415" i="1"/>
  <c r="Y1415" i="1" s="1"/>
  <c r="Z1415" i="1" s="1"/>
  <c r="X1416" i="1"/>
  <c r="Y1416" i="1" s="1"/>
  <c r="Z1416" i="1" s="1"/>
  <c r="X1417" i="1"/>
  <c r="Y1417" i="1" s="1"/>
  <c r="Z1417" i="1" s="1"/>
  <c r="X1418" i="1"/>
  <c r="Y1418" i="1" s="1"/>
  <c r="Z1418" i="1" s="1"/>
  <c r="X1419" i="1"/>
  <c r="Y1419" i="1" s="1"/>
  <c r="Z1419" i="1" s="1"/>
  <c r="X1420" i="1"/>
  <c r="Y1420" i="1" s="1"/>
  <c r="Z1420" i="1" s="1"/>
  <c r="X1421" i="1"/>
  <c r="Y1421" i="1" s="1"/>
  <c r="Z1421" i="1" s="1"/>
  <c r="X1422" i="1"/>
  <c r="Y1422" i="1" s="1"/>
  <c r="Z1422" i="1" s="1"/>
  <c r="X1423" i="1"/>
  <c r="Y1423" i="1" s="1"/>
  <c r="Z1423" i="1" s="1"/>
  <c r="X1424" i="1"/>
  <c r="Y1424" i="1" s="1"/>
  <c r="Z1424" i="1" s="1"/>
  <c r="X1425" i="1"/>
  <c r="Y1425" i="1" s="1"/>
  <c r="Z1425" i="1" s="1"/>
  <c r="X1426" i="1"/>
  <c r="Y1426" i="1" s="1"/>
  <c r="Z1426" i="1" s="1"/>
  <c r="X1427" i="1"/>
  <c r="Y1427" i="1" s="1"/>
  <c r="Z1427" i="1" s="1"/>
  <c r="X1428" i="1"/>
  <c r="Y1428" i="1" s="1"/>
  <c r="Z1428" i="1" s="1"/>
  <c r="X1429" i="1"/>
  <c r="Y1429" i="1" s="1"/>
  <c r="Z1429" i="1" s="1"/>
  <c r="X1430" i="1"/>
  <c r="Y1430" i="1" s="1"/>
  <c r="Z1430" i="1" s="1"/>
  <c r="X1431" i="1"/>
  <c r="Y1431" i="1" s="1"/>
  <c r="Z1431" i="1" s="1"/>
  <c r="X1432" i="1"/>
  <c r="Y1432" i="1" s="1"/>
  <c r="Z1432" i="1" s="1"/>
  <c r="X1433" i="1"/>
  <c r="Y1433" i="1" s="1"/>
  <c r="Z1433" i="1" s="1"/>
  <c r="X1434" i="1"/>
  <c r="Y1434" i="1" s="1"/>
  <c r="Z1434" i="1" s="1"/>
  <c r="X1435" i="1"/>
  <c r="Y1435" i="1" s="1"/>
  <c r="Z1435" i="1" s="1"/>
  <c r="X1436" i="1"/>
  <c r="Y1436" i="1" s="1"/>
  <c r="Z1436" i="1" s="1"/>
  <c r="X1437" i="1"/>
  <c r="Y1437" i="1" s="1"/>
  <c r="Z1437" i="1" s="1"/>
  <c r="X1438" i="1"/>
  <c r="Y1438" i="1" s="1"/>
  <c r="Z1438" i="1" s="1"/>
  <c r="X1439" i="1"/>
  <c r="Y1439" i="1" s="1"/>
  <c r="Z1439" i="1" s="1"/>
  <c r="X1440" i="1"/>
  <c r="Y1440" i="1" s="1"/>
  <c r="Z1440" i="1" s="1"/>
  <c r="X1441" i="1"/>
  <c r="Y1441" i="1" s="1"/>
  <c r="Z1441" i="1" s="1"/>
  <c r="X1442" i="1"/>
  <c r="Y1442" i="1" s="1"/>
  <c r="Z1442" i="1" s="1"/>
  <c r="X1443" i="1"/>
  <c r="Y1443" i="1" s="1"/>
  <c r="Z1443" i="1" s="1"/>
  <c r="X1444" i="1"/>
  <c r="Y1444" i="1" s="1"/>
  <c r="Z1444" i="1" s="1"/>
  <c r="X1445" i="1"/>
  <c r="Y1445" i="1" s="1"/>
  <c r="Z1445" i="1" s="1"/>
  <c r="X1446" i="1"/>
  <c r="Y1446" i="1" s="1"/>
  <c r="Z1446" i="1" s="1"/>
  <c r="X1447" i="1"/>
  <c r="Y1447" i="1" s="1"/>
  <c r="Z1447" i="1" s="1"/>
  <c r="X1448" i="1"/>
  <c r="Y1448" i="1" s="1"/>
  <c r="Z1448" i="1" s="1"/>
  <c r="X1449" i="1"/>
  <c r="Y1449" i="1" s="1"/>
  <c r="Z1449" i="1" s="1"/>
  <c r="X1450" i="1"/>
  <c r="Y1450" i="1" s="1"/>
  <c r="Z1450" i="1" s="1"/>
  <c r="X1451" i="1"/>
  <c r="Y1451" i="1" s="1"/>
  <c r="Z1451" i="1" s="1"/>
  <c r="X1452" i="1"/>
  <c r="Y1452" i="1" s="1"/>
  <c r="Z1452" i="1" s="1"/>
  <c r="X1453" i="1"/>
  <c r="Y1453" i="1" s="1"/>
  <c r="Z1453" i="1" s="1"/>
  <c r="X1454" i="1"/>
  <c r="Y1454" i="1" s="1"/>
  <c r="Z1454" i="1" s="1"/>
  <c r="X1455" i="1"/>
  <c r="Y1455" i="1" s="1"/>
  <c r="Z1455" i="1" s="1"/>
  <c r="X1456" i="1"/>
  <c r="Y1456" i="1" s="1"/>
  <c r="Z1456" i="1" s="1"/>
  <c r="X1457" i="1"/>
  <c r="Y1457" i="1" s="1"/>
  <c r="Z1457" i="1" s="1"/>
  <c r="X1458" i="1"/>
  <c r="Y1458" i="1" s="1"/>
  <c r="Z1458" i="1" s="1"/>
  <c r="X1459" i="1"/>
  <c r="Y1459" i="1" s="1"/>
  <c r="Z1459" i="1" s="1"/>
  <c r="X1460" i="1"/>
  <c r="Y1460" i="1" s="1"/>
  <c r="Z1460" i="1" s="1"/>
  <c r="X1461" i="1"/>
  <c r="Y1461" i="1" s="1"/>
  <c r="Z1461" i="1" s="1"/>
  <c r="X1462" i="1"/>
  <c r="Y1462" i="1" s="1"/>
  <c r="Z1462" i="1" s="1"/>
  <c r="X1463" i="1"/>
  <c r="Y1463" i="1" s="1"/>
  <c r="Z1463" i="1" s="1"/>
  <c r="X1464" i="1"/>
  <c r="Y1464" i="1" s="1"/>
  <c r="Z1464" i="1" s="1"/>
  <c r="X1465" i="1"/>
  <c r="Y1465" i="1" s="1"/>
  <c r="Z1465" i="1" s="1"/>
  <c r="X1466" i="1"/>
  <c r="Y1466" i="1" s="1"/>
  <c r="Z1466" i="1" s="1"/>
  <c r="X1467" i="1"/>
  <c r="Y1467" i="1" s="1"/>
  <c r="Z1467" i="1" s="1"/>
  <c r="X1468" i="1"/>
  <c r="Y1468" i="1" s="1"/>
  <c r="Z1468" i="1" s="1"/>
  <c r="X1469" i="1"/>
  <c r="Y1469" i="1" s="1"/>
  <c r="Z1469" i="1" s="1"/>
  <c r="X1470" i="1"/>
  <c r="Y1470" i="1" s="1"/>
  <c r="Z1470" i="1" s="1"/>
  <c r="X1471" i="1"/>
  <c r="Y1471" i="1" s="1"/>
  <c r="Z1471" i="1" s="1"/>
  <c r="X1472" i="1"/>
  <c r="Y1472" i="1" s="1"/>
  <c r="Z1472" i="1" s="1"/>
  <c r="X1473" i="1"/>
  <c r="Y1473" i="1" s="1"/>
  <c r="Z1473" i="1" s="1"/>
  <c r="X1474" i="1"/>
  <c r="Y1474" i="1" s="1"/>
  <c r="Z1474" i="1" s="1"/>
  <c r="X1475" i="1"/>
  <c r="Y1475" i="1" s="1"/>
  <c r="Z1475" i="1" s="1"/>
  <c r="X1476" i="1"/>
  <c r="Y1476" i="1" s="1"/>
  <c r="Z1476" i="1" s="1"/>
  <c r="X1477" i="1"/>
  <c r="Y1477" i="1" s="1"/>
  <c r="Z1477" i="1" s="1"/>
  <c r="X1478" i="1"/>
  <c r="Y1478" i="1" s="1"/>
  <c r="Z1478" i="1" s="1"/>
  <c r="X1479" i="1"/>
  <c r="Y1479" i="1" s="1"/>
  <c r="Z1479" i="1" s="1"/>
  <c r="X1480" i="1"/>
  <c r="Y1480" i="1" s="1"/>
  <c r="Z1480" i="1" s="1"/>
  <c r="X1481" i="1"/>
  <c r="Y1481" i="1" s="1"/>
  <c r="Z1481" i="1" s="1"/>
  <c r="X1482" i="1"/>
  <c r="Y1482" i="1" s="1"/>
  <c r="Z1482" i="1" s="1"/>
  <c r="X1483" i="1"/>
  <c r="Y1483" i="1" s="1"/>
  <c r="Z1483" i="1" s="1"/>
  <c r="X1484" i="1"/>
  <c r="Y1484" i="1" s="1"/>
  <c r="Z1484" i="1" s="1"/>
  <c r="X1485" i="1"/>
  <c r="Y1485" i="1" s="1"/>
  <c r="Z1485" i="1" s="1"/>
  <c r="X1486" i="1"/>
  <c r="Y1486" i="1" s="1"/>
  <c r="Z1486" i="1" s="1"/>
  <c r="X1487" i="1"/>
  <c r="Y1487" i="1" s="1"/>
  <c r="Z1487" i="1" s="1"/>
  <c r="X1488" i="1"/>
  <c r="Y1488" i="1" s="1"/>
  <c r="Z1488" i="1" s="1"/>
  <c r="X1489" i="1"/>
  <c r="Y1489" i="1" s="1"/>
  <c r="Z1489" i="1" s="1"/>
  <c r="X1490" i="1"/>
  <c r="Y1490" i="1" s="1"/>
  <c r="Z1490" i="1" s="1"/>
  <c r="X1491" i="1"/>
  <c r="Y1491" i="1"/>
  <c r="Z1491" i="1" s="1"/>
  <c r="X1492" i="1"/>
  <c r="Y1492" i="1" s="1"/>
  <c r="Z1492" i="1" s="1"/>
  <c r="X1493" i="1"/>
  <c r="Y1493" i="1" s="1"/>
  <c r="Z1493" i="1" s="1"/>
  <c r="X1494" i="1"/>
  <c r="Y1494" i="1" s="1"/>
  <c r="Z1494" i="1" s="1"/>
  <c r="X1495" i="1"/>
  <c r="Y1495" i="1" s="1"/>
  <c r="Z1495" i="1" s="1"/>
  <c r="X1496" i="1"/>
  <c r="Y1496" i="1" s="1"/>
  <c r="Z1496" i="1" s="1"/>
  <c r="X1497" i="1"/>
  <c r="Y1497" i="1" s="1"/>
  <c r="Z1497" i="1" s="1"/>
  <c r="X1498" i="1"/>
  <c r="Y1498" i="1" s="1"/>
  <c r="Z1498" i="1" s="1"/>
  <c r="X1499" i="1"/>
  <c r="Y1499" i="1" s="1"/>
  <c r="Z1499" i="1" s="1"/>
  <c r="X1500" i="1"/>
  <c r="Y1500" i="1" s="1"/>
  <c r="Z1500" i="1" s="1"/>
  <c r="X1501" i="1"/>
  <c r="Y1501" i="1" s="1"/>
  <c r="Z1501" i="1" s="1"/>
  <c r="X1502" i="1"/>
  <c r="Y1502" i="1" s="1"/>
  <c r="Z1502" i="1" s="1"/>
  <c r="X1503" i="1"/>
  <c r="Y1503" i="1" s="1"/>
  <c r="Z1503" i="1" s="1"/>
  <c r="X1504" i="1"/>
  <c r="Y1504" i="1" s="1"/>
  <c r="Z1504" i="1" s="1"/>
  <c r="X1505" i="1"/>
  <c r="Y1505" i="1" s="1"/>
  <c r="Z1505" i="1" s="1"/>
  <c r="X1506" i="1"/>
  <c r="Y1506" i="1"/>
  <c r="Z1506" i="1" s="1"/>
  <c r="X1507" i="1"/>
  <c r="Y1507" i="1"/>
  <c r="Z1507" i="1" s="1"/>
  <c r="X1508" i="1"/>
  <c r="Y1508" i="1" s="1"/>
  <c r="Z1508" i="1" s="1"/>
  <c r="X1509" i="1"/>
  <c r="Y1509" i="1" s="1"/>
  <c r="Z1509" i="1" s="1"/>
  <c r="X1510" i="1"/>
  <c r="Y1510" i="1" s="1"/>
  <c r="Z1510" i="1" s="1"/>
  <c r="X1511" i="1"/>
  <c r="Y1511" i="1" s="1"/>
  <c r="Z1511" i="1" s="1"/>
  <c r="X1512" i="1"/>
  <c r="Y1512" i="1" s="1"/>
  <c r="Z1512" i="1" s="1"/>
  <c r="X1513" i="1"/>
  <c r="Y1513" i="1" s="1"/>
  <c r="Z1513" i="1" s="1"/>
  <c r="X1514" i="1"/>
  <c r="Y1514" i="1"/>
  <c r="Z1514" i="1" s="1"/>
  <c r="X1515" i="1"/>
  <c r="Y1515" i="1" s="1"/>
  <c r="Z1515" i="1" s="1"/>
  <c r="X1516" i="1"/>
  <c r="Y1516" i="1" s="1"/>
  <c r="Z1516" i="1" s="1"/>
  <c r="X1517" i="1"/>
  <c r="Y1517" i="1" s="1"/>
  <c r="Z1517" i="1" s="1"/>
  <c r="X1518" i="1"/>
  <c r="Y1518" i="1" s="1"/>
  <c r="Z1518" i="1" s="1"/>
  <c r="X1519" i="1"/>
  <c r="Y1519" i="1" s="1"/>
  <c r="Z1519" i="1" s="1"/>
  <c r="X1520" i="1"/>
  <c r="Y1520" i="1" s="1"/>
  <c r="Z1520" i="1" s="1"/>
  <c r="X1521" i="1"/>
  <c r="Y1521" i="1" s="1"/>
  <c r="Z1521" i="1" s="1"/>
  <c r="X1522" i="1"/>
  <c r="Y1522" i="1" s="1"/>
  <c r="Z1522" i="1" s="1"/>
  <c r="X1523" i="1"/>
  <c r="Y1523" i="1" s="1"/>
  <c r="Z1523" i="1" s="1"/>
  <c r="X1524" i="1"/>
  <c r="Y1524" i="1" s="1"/>
  <c r="Z1524" i="1" s="1"/>
  <c r="X1525" i="1"/>
  <c r="Y1525" i="1" s="1"/>
  <c r="Z1525" i="1" s="1"/>
  <c r="X1526" i="1"/>
  <c r="Y1526" i="1" s="1"/>
  <c r="Z1526" i="1" s="1"/>
  <c r="X1527" i="1"/>
  <c r="Y1527" i="1" s="1"/>
  <c r="Z1527" i="1" s="1"/>
  <c r="X1528" i="1"/>
  <c r="Y1528" i="1" s="1"/>
  <c r="Z1528" i="1" s="1"/>
  <c r="X1529" i="1"/>
  <c r="Y1529" i="1"/>
  <c r="Z1529" i="1" s="1"/>
  <c r="X1530" i="1"/>
  <c r="Y1530" i="1" s="1"/>
  <c r="Z1530" i="1" s="1"/>
  <c r="X1531" i="1"/>
  <c r="Y1531" i="1" s="1"/>
  <c r="Z1531" i="1" s="1"/>
  <c r="X1532" i="1"/>
  <c r="Y1532" i="1" s="1"/>
  <c r="Z1532" i="1" s="1"/>
  <c r="X1533" i="1"/>
  <c r="Y1533" i="1" s="1"/>
  <c r="Z1533" i="1" s="1"/>
  <c r="X1534" i="1"/>
  <c r="Y1534" i="1" s="1"/>
  <c r="Z1534" i="1" s="1"/>
  <c r="X1535" i="1"/>
  <c r="Y1535" i="1" s="1"/>
  <c r="Z1535" i="1" s="1"/>
  <c r="X1536" i="1"/>
  <c r="Y1536" i="1" s="1"/>
  <c r="Z1536" i="1" s="1"/>
  <c r="X1537" i="1"/>
  <c r="Y1537" i="1" s="1"/>
  <c r="Z1537" i="1" s="1"/>
  <c r="X1538" i="1"/>
  <c r="Y1538" i="1" s="1"/>
  <c r="Z1538" i="1" s="1"/>
  <c r="X1539" i="1"/>
  <c r="Y1539" i="1" s="1"/>
  <c r="Z1539" i="1" s="1"/>
  <c r="X1540" i="1"/>
  <c r="Y1540" i="1" s="1"/>
  <c r="Z1540" i="1" s="1"/>
  <c r="X1541" i="1"/>
  <c r="Y1541" i="1" s="1"/>
  <c r="Z1541" i="1" s="1"/>
  <c r="X1542" i="1"/>
  <c r="Y1542" i="1" s="1"/>
  <c r="Z1542" i="1" s="1"/>
  <c r="X1543" i="1"/>
  <c r="Y1543" i="1" s="1"/>
  <c r="Z1543" i="1" s="1"/>
  <c r="X1544" i="1"/>
  <c r="Y1544" i="1" s="1"/>
  <c r="Z1544" i="1" s="1"/>
  <c r="X1545" i="1"/>
  <c r="Y1545" i="1" s="1"/>
  <c r="Z1545" i="1" s="1"/>
  <c r="X1546" i="1"/>
  <c r="Y1546" i="1" s="1"/>
  <c r="Z1546" i="1" s="1"/>
  <c r="X1547" i="1"/>
  <c r="Y1547" i="1" s="1"/>
  <c r="Z1547" i="1" s="1"/>
  <c r="X1548" i="1"/>
  <c r="Y1548" i="1" s="1"/>
  <c r="Z1548" i="1" s="1"/>
  <c r="X1549" i="1"/>
  <c r="Y1549" i="1" s="1"/>
  <c r="Z1549" i="1" s="1"/>
  <c r="X1550" i="1"/>
  <c r="Y1550" i="1" s="1"/>
  <c r="Z1550" i="1" s="1"/>
  <c r="X1551" i="1"/>
  <c r="Y1551" i="1" s="1"/>
  <c r="Z1551" i="1" s="1"/>
  <c r="X1552" i="1"/>
  <c r="Y1552" i="1" s="1"/>
  <c r="Z1552" i="1" s="1"/>
  <c r="X1553" i="1"/>
  <c r="Y1553" i="1" s="1"/>
  <c r="Z1553" i="1" s="1"/>
  <c r="X1554" i="1"/>
  <c r="Y1554" i="1" s="1"/>
  <c r="Z1554" i="1" s="1"/>
  <c r="X1555" i="1"/>
  <c r="Y1555" i="1" s="1"/>
  <c r="Z1555" i="1" s="1"/>
  <c r="X1556" i="1"/>
  <c r="Y1556" i="1" s="1"/>
  <c r="Z1556" i="1" s="1"/>
  <c r="X1557" i="1"/>
  <c r="Y1557" i="1" s="1"/>
  <c r="Z1557" i="1" s="1"/>
  <c r="X1558" i="1"/>
  <c r="Y1558" i="1" s="1"/>
  <c r="Z1558" i="1" s="1"/>
  <c r="X1559" i="1"/>
  <c r="Y1559" i="1" s="1"/>
  <c r="Z1559" i="1" s="1"/>
  <c r="X1560" i="1"/>
  <c r="Y1560" i="1" s="1"/>
  <c r="Z1560" i="1" s="1"/>
  <c r="X1561" i="1"/>
  <c r="Y1561" i="1" s="1"/>
  <c r="Z1561" i="1" s="1"/>
  <c r="X1562" i="1"/>
  <c r="Y1562" i="1" s="1"/>
  <c r="Z1562" i="1" s="1"/>
  <c r="X1563" i="1"/>
  <c r="Y1563" i="1" s="1"/>
  <c r="Z1563" i="1" s="1"/>
  <c r="X1564" i="1"/>
  <c r="Y1564" i="1" s="1"/>
  <c r="Z1564" i="1" s="1"/>
  <c r="X1565" i="1"/>
  <c r="Y1565" i="1" s="1"/>
  <c r="Z1565" i="1" s="1"/>
  <c r="X1566" i="1"/>
  <c r="Y1566" i="1" s="1"/>
  <c r="Z1566" i="1" s="1"/>
  <c r="X1567" i="1"/>
  <c r="Y1567" i="1" s="1"/>
  <c r="Z1567" i="1" s="1"/>
  <c r="X1568" i="1"/>
  <c r="Y1568" i="1" s="1"/>
  <c r="Z1568" i="1" s="1"/>
  <c r="X1569" i="1"/>
  <c r="Y1569" i="1" s="1"/>
  <c r="Z1569" i="1" s="1"/>
  <c r="X1570" i="1"/>
  <c r="Y1570" i="1" s="1"/>
  <c r="Z1570" i="1" s="1"/>
  <c r="X1571" i="1"/>
  <c r="Y1571" i="1" s="1"/>
  <c r="Z1571" i="1" s="1"/>
  <c r="X1572" i="1"/>
  <c r="Y1572" i="1" s="1"/>
  <c r="Z1572" i="1" s="1"/>
  <c r="X1573" i="1"/>
  <c r="Y1573" i="1" s="1"/>
  <c r="Z1573" i="1" s="1"/>
  <c r="X1574" i="1"/>
  <c r="Y1574" i="1" s="1"/>
  <c r="Z1574" i="1" s="1"/>
  <c r="X1575" i="1"/>
  <c r="Y1575" i="1" s="1"/>
  <c r="Z1575" i="1" s="1"/>
  <c r="X1576" i="1"/>
  <c r="Y1576" i="1" s="1"/>
  <c r="Z1576" i="1" s="1"/>
  <c r="X1577" i="1"/>
  <c r="Y1577" i="1" s="1"/>
  <c r="Z1577" i="1" s="1"/>
  <c r="X1578" i="1"/>
  <c r="Y1578" i="1" s="1"/>
  <c r="Z1578" i="1" s="1"/>
  <c r="X1579" i="1"/>
  <c r="Y1579" i="1" s="1"/>
  <c r="Z1579" i="1" s="1"/>
  <c r="X1580" i="1"/>
  <c r="Y1580" i="1" s="1"/>
  <c r="Z1580" i="1" s="1"/>
  <c r="X1581" i="1"/>
  <c r="Y1581" i="1" s="1"/>
  <c r="Z1581" i="1" s="1"/>
  <c r="X1582" i="1"/>
  <c r="Y1582" i="1" s="1"/>
  <c r="Z1582" i="1" s="1"/>
  <c r="X1583" i="1"/>
  <c r="Y1583" i="1" s="1"/>
  <c r="Z1583" i="1" s="1"/>
  <c r="X1584" i="1"/>
  <c r="Y1584" i="1" s="1"/>
  <c r="Z1584" i="1" s="1"/>
  <c r="X1585" i="1"/>
  <c r="Y1585" i="1" s="1"/>
  <c r="Z1585" i="1" s="1"/>
  <c r="X1586" i="1"/>
  <c r="Y1586" i="1" s="1"/>
  <c r="Z1586" i="1" s="1"/>
  <c r="X1587" i="1"/>
  <c r="Y1587" i="1" s="1"/>
  <c r="Z1587" i="1" s="1"/>
  <c r="X1588" i="1"/>
  <c r="Y1588" i="1" s="1"/>
  <c r="Z1588" i="1" s="1"/>
  <c r="X1589" i="1"/>
  <c r="Y1589" i="1" s="1"/>
  <c r="Z1589" i="1" s="1"/>
  <c r="X1590" i="1"/>
  <c r="Y1590" i="1" s="1"/>
  <c r="Z1590" i="1" s="1"/>
  <c r="X1591" i="1"/>
  <c r="Y1591" i="1" s="1"/>
  <c r="Z1591" i="1" s="1"/>
  <c r="X1592" i="1"/>
  <c r="Y1592" i="1" s="1"/>
  <c r="Z1592" i="1" s="1"/>
  <c r="X1593" i="1"/>
  <c r="Y1593" i="1" s="1"/>
  <c r="Z1593" i="1" s="1"/>
  <c r="X1594" i="1"/>
  <c r="Y1594" i="1" s="1"/>
  <c r="Z1594" i="1" s="1"/>
  <c r="X1595" i="1"/>
  <c r="Y1595" i="1" s="1"/>
  <c r="Z1595" i="1" s="1"/>
  <c r="X1596" i="1"/>
  <c r="Y1596" i="1" s="1"/>
  <c r="Z1596" i="1" s="1"/>
  <c r="X1597" i="1"/>
  <c r="Y1597" i="1" s="1"/>
  <c r="Z1597" i="1" s="1"/>
  <c r="X1598" i="1"/>
  <c r="Y1598" i="1" s="1"/>
  <c r="Z1598" i="1" s="1"/>
  <c r="X1599" i="1"/>
  <c r="Y1599" i="1" s="1"/>
  <c r="Z1599" i="1" s="1"/>
  <c r="X1600" i="1"/>
  <c r="Y1600" i="1" s="1"/>
  <c r="Z1600" i="1" s="1"/>
  <c r="X1601" i="1"/>
  <c r="Y1601" i="1" s="1"/>
  <c r="Z1601" i="1" s="1"/>
  <c r="X1602" i="1"/>
  <c r="Y1602" i="1" s="1"/>
  <c r="Z1602" i="1" s="1"/>
  <c r="X1603" i="1"/>
  <c r="Y1603" i="1" s="1"/>
  <c r="Z1603" i="1" s="1"/>
  <c r="X1604" i="1"/>
  <c r="Y1604" i="1" s="1"/>
  <c r="Z1604" i="1" s="1"/>
  <c r="X1605" i="1"/>
  <c r="Y1605" i="1"/>
  <c r="Z1605" i="1" s="1"/>
  <c r="X1606" i="1"/>
  <c r="Y1606" i="1" s="1"/>
  <c r="Z1606" i="1" s="1"/>
  <c r="X1607" i="1"/>
  <c r="Y1607" i="1" s="1"/>
  <c r="Z1607" i="1" s="1"/>
  <c r="X1608" i="1"/>
  <c r="Y1608" i="1" s="1"/>
  <c r="Z1608" i="1" s="1"/>
  <c r="X1609" i="1"/>
  <c r="Y1609" i="1" s="1"/>
  <c r="Z1609" i="1" s="1"/>
  <c r="X1610" i="1"/>
  <c r="Y1610" i="1" s="1"/>
  <c r="Z1610" i="1" s="1"/>
  <c r="X1611" i="1"/>
  <c r="Y1611" i="1" s="1"/>
  <c r="Z1611" i="1" s="1"/>
  <c r="X1612" i="1"/>
  <c r="Y1612" i="1" s="1"/>
  <c r="Z1612" i="1" s="1"/>
  <c r="X1613" i="1"/>
  <c r="Y1613" i="1" s="1"/>
  <c r="Z1613" i="1" s="1"/>
  <c r="X1614" i="1"/>
  <c r="Y1614" i="1" s="1"/>
  <c r="Z1614" i="1" s="1"/>
  <c r="X1615" i="1"/>
  <c r="Y1615" i="1"/>
  <c r="Z1615" i="1" s="1"/>
  <c r="X1616" i="1"/>
  <c r="Y1616" i="1" s="1"/>
  <c r="Z1616" i="1" s="1"/>
  <c r="X1617" i="1"/>
  <c r="Y1617" i="1" s="1"/>
  <c r="Z1617" i="1" s="1"/>
  <c r="X1618" i="1"/>
  <c r="Y1618" i="1" s="1"/>
  <c r="Z1618" i="1" s="1"/>
  <c r="X1619" i="1"/>
  <c r="Y1619" i="1" s="1"/>
  <c r="Z1619" i="1" s="1"/>
  <c r="X1620" i="1"/>
  <c r="Y1620" i="1" s="1"/>
  <c r="Z1620" i="1" s="1"/>
  <c r="X1621" i="1"/>
  <c r="Y1621" i="1" s="1"/>
  <c r="Z1621" i="1" s="1"/>
  <c r="X1622" i="1"/>
  <c r="Y1622" i="1" s="1"/>
  <c r="Z1622" i="1" s="1"/>
  <c r="X1623" i="1"/>
  <c r="Y1623" i="1" s="1"/>
  <c r="Z1623" i="1" s="1"/>
  <c r="X1624" i="1"/>
  <c r="Y1624" i="1" s="1"/>
  <c r="Z1624" i="1" s="1"/>
  <c r="X1625" i="1"/>
  <c r="Y1625" i="1" s="1"/>
  <c r="Z1625" i="1" s="1"/>
  <c r="X1626" i="1"/>
  <c r="Y1626" i="1" s="1"/>
  <c r="Z1626" i="1" s="1"/>
  <c r="X1627" i="1"/>
  <c r="Y1627" i="1" s="1"/>
  <c r="Z1627" i="1" s="1"/>
  <c r="X1628" i="1"/>
  <c r="Y1628" i="1" s="1"/>
  <c r="Z1628" i="1" s="1"/>
  <c r="X1629" i="1"/>
  <c r="Y1629" i="1" s="1"/>
  <c r="Z1629" i="1" s="1"/>
  <c r="X1630" i="1"/>
  <c r="Y1630" i="1"/>
  <c r="Z1630" i="1" s="1"/>
  <c r="X1631" i="1"/>
  <c r="Y1631" i="1" s="1"/>
  <c r="Z1631" i="1" s="1"/>
  <c r="X1632" i="1"/>
  <c r="Y1632" i="1" s="1"/>
  <c r="Z1632" i="1" s="1"/>
  <c r="X1633" i="1"/>
  <c r="Y1633" i="1" s="1"/>
  <c r="Z1633" i="1" s="1"/>
  <c r="X1634" i="1"/>
  <c r="Y1634" i="1" s="1"/>
  <c r="Z1634" i="1" s="1"/>
  <c r="X1635" i="1"/>
  <c r="Y1635" i="1" s="1"/>
  <c r="Z1635" i="1" s="1"/>
  <c r="X1636" i="1"/>
  <c r="Y1636" i="1" s="1"/>
  <c r="Z1636" i="1" s="1"/>
  <c r="X1637" i="1"/>
  <c r="Y1637" i="1" s="1"/>
  <c r="Z1637" i="1" s="1"/>
  <c r="X1638" i="1"/>
  <c r="Y1638" i="1" s="1"/>
  <c r="Z1638" i="1" s="1"/>
  <c r="X1639" i="1"/>
  <c r="Y1639" i="1" s="1"/>
  <c r="Z1639" i="1" s="1"/>
  <c r="X1640" i="1"/>
  <c r="Y1640" i="1" s="1"/>
  <c r="Z1640" i="1" s="1"/>
  <c r="X1641" i="1"/>
  <c r="Y1641" i="1" s="1"/>
  <c r="Z1641" i="1" s="1"/>
  <c r="X1642" i="1"/>
  <c r="Y1642" i="1" s="1"/>
  <c r="Z1642" i="1" s="1"/>
  <c r="X1643" i="1"/>
  <c r="Y1643" i="1" s="1"/>
  <c r="Z1643" i="1" s="1"/>
  <c r="X1644" i="1"/>
  <c r="Y1644" i="1" s="1"/>
  <c r="Z1644" i="1" s="1"/>
  <c r="X1645" i="1"/>
  <c r="Y1645" i="1" s="1"/>
  <c r="Z1645" i="1" s="1"/>
  <c r="X1646" i="1"/>
  <c r="Y1646" i="1" s="1"/>
  <c r="Z1646" i="1" s="1"/>
  <c r="X1647" i="1"/>
  <c r="Y1647" i="1" s="1"/>
  <c r="Z1647" i="1" s="1"/>
  <c r="X1648" i="1"/>
  <c r="Y1648" i="1" s="1"/>
  <c r="Z1648" i="1" s="1"/>
  <c r="X1649" i="1"/>
  <c r="Y1649" i="1" s="1"/>
  <c r="Z1649" i="1" s="1"/>
  <c r="X1650" i="1"/>
  <c r="Y1650" i="1" s="1"/>
  <c r="Z1650" i="1" s="1"/>
  <c r="X1651" i="1"/>
  <c r="Y1651" i="1" s="1"/>
  <c r="Z1651" i="1" s="1"/>
  <c r="X1652" i="1"/>
  <c r="Y1652" i="1" s="1"/>
  <c r="Z1652" i="1" s="1"/>
  <c r="X1653" i="1"/>
  <c r="Y1653" i="1" s="1"/>
  <c r="Z1653" i="1" s="1"/>
  <c r="X1654" i="1"/>
  <c r="Y1654" i="1" s="1"/>
  <c r="Z1654" i="1" s="1"/>
  <c r="X1655" i="1"/>
  <c r="Y1655" i="1" s="1"/>
  <c r="Z1655" i="1" s="1"/>
  <c r="X1656" i="1"/>
  <c r="Y1656" i="1" s="1"/>
  <c r="Z1656" i="1" s="1"/>
  <c r="X1657" i="1"/>
  <c r="Y1657" i="1" s="1"/>
  <c r="Z1657" i="1" s="1"/>
  <c r="X1658" i="1"/>
  <c r="Y1658" i="1" s="1"/>
  <c r="Z1658" i="1" s="1"/>
  <c r="X1659" i="1"/>
  <c r="Y1659" i="1" s="1"/>
  <c r="Z1659" i="1" s="1"/>
  <c r="X1660" i="1"/>
  <c r="Y1660" i="1" s="1"/>
  <c r="Z1660" i="1" s="1"/>
  <c r="X1661" i="1"/>
  <c r="Y1661" i="1" s="1"/>
  <c r="Z1661" i="1" s="1"/>
  <c r="X1662" i="1"/>
  <c r="Y1662" i="1" s="1"/>
  <c r="Z1662" i="1" s="1"/>
  <c r="X1663" i="1"/>
  <c r="Y1663" i="1" s="1"/>
  <c r="Z1663" i="1" s="1"/>
  <c r="X1664" i="1"/>
  <c r="Y1664" i="1" s="1"/>
  <c r="Z1664" i="1" s="1"/>
  <c r="X1665" i="1"/>
  <c r="Y1665" i="1" s="1"/>
  <c r="Z1665" i="1" s="1"/>
  <c r="X1666" i="1"/>
  <c r="Y1666" i="1" s="1"/>
  <c r="Z1666" i="1" s="1"/>
  <c r="X1667" i="1"/>
  <c r="Y1667" i="1" s="1"/>
  <c r="Z1667" i="1" s="1"/>
  <c r="X1668" i="1"/>
  <c r="Y1668" i="1" s="1"/>
  <c r="Z1668" i="1" s="1"/>
  <c r="X1669" i="1"/>
  <c r="Y1669" i="1" s="1"/>
  <c r="Z1669" i="1" s="1"/>
  <c r="X1670" i="1"/>
  <c r="Y1670" i="1" s="1"/>
  <c r="Z1670" i="1" s="1"/>
  <c r="X1671" i="1"/>
  <c r="Y1671" i="1" s="1"/>
  <c r="Z1671" i="1" s="1"/>
  <c r="X1672" i="1"/>
  <c r="Y1672" i="1" s="1"/>
  <c r="Z1672" i="1" s="1"/>
  <c r="X1673" i="1"/>
  <c r="Y1673" i="1" s="1"/>
  <c r="Z1673" i="1" s="1"/>
  <c r="X1674" i="1"/>
  <c r="Y1674" i="1" s="1"/>
  <c r="Z1674" i="1" s="1"/>
  <c r="X1675" i="1"/>
  <c r="Y1675" i="1" s="1"/>
  <c r="Z1675" i="1" s="1"/>
  <c r="X1676" i="1"/>
  <c r="Y1676" i="1" s="1"/>
  <c r="Z1676" i="1" s="1"/>
  <c r="X1677" i="1"/>
  <c r="Y1677" i="1" s="1"/>
  <c r="Z1677" i="1" s="1"/>
  <c r="X1678" i="1"/>
  <c r="Y1678" i="1" s="1"/>
  <c r="Z1678" i="1" s="1"/>
  <c r="X1679" i="1"/>
  <c r="Y1679" i="1" s="1"/>
  <c r="Z1679" i="1" s="1"/>
  <c r="X1680" i="1"/>
  <c r="Y1680" i="1" s="1"/>
  <c r="Z1680" i="1" s="1"/>
  <c r="X1681" i="1"/>
  <c r="Y1681" i="1" s="1"/>
  <c r="Z1681" i="1" s="1"/>
  <c r="X1682" i="1"/>
  <c r="Y1682" i="1" s="1"/>
  <c r="Z1682" i="1" s="1"/>
  <c r="X1683" i="1"/>
  <c r="Y1683" i="1" s="1"/>
  <c r="Z1683" i="1" s="1"/>
  <c r="X1684" i="1"/>
  <c r="Y1684" i="1" s="1"/>
  <c r="Z1684" i="1" s="1"/>
  <c r="X1685" i="1"/>
  <c r="Y1685" i="1" s="1"/>
  <c r="Z1685" i="1" s="1"/>
  <c r="X1686" i="1"/>
  <c r="Y1686" i="1" s="1"/>
  <c r="Z1686" i="1" s="1"/>
  <c r="X1687" i="1"/>
  <c r="Y1687" i="1" s="1"/>
  <c r="Z1687" i="1" s="1"/>
  <c r="X1688" i="1"/>
  <c r="Y1688" i="1" s="1"/>
  <c r="Z1688" i="1" s="1"/>
  <c r="X1689" i="1"/>
  <c r="Y1689" i="1" s="1"/>
  <c r="Z1689" i="1" s="1"/>
  <c r="X1690" i="1"/>
  <c r="Y1690" i="1" s="1"/>
  <c r="Z1690" i="1" s="1"/>
  <c r="X1691" i="1"/>
  <c r="Y1691" i="1" s="1"/>
  <c r="Z1691" i="1" s="1"/>
  <c r="X1692" i="1"/>
  <c r="Y1692" i="1" s="1"/>
  <c r="Z1692" i="1" s="1"/>
  <c r="X1693" i="1"/>
  <c r="Y1693" i="1" s="1"/>
  <c r="Z1693" i="1" s="1"/>
  <c r="X1694" i="1"/>
  <c r="Y1694" i="1" s="1"/>
  <c r="Z1694" i="1" s="1"/>
  <c r="X1695" i="1"/>
  <c r="Y1695" i="1" s="1"/>
  <c r="Z1695" i="1" s="1"/>
  <c r="X1696" i="1"/>
  <c r="Y1696" i="1" s="1"/>
  <c r="Z1696" i="1" s="1"/>
  <c r="X1697" i="1"/>
  <c r="Y1697" i="1" s="1"/>
  <c r="Z1697" i="1" s="1"/>
  <c r="X1698" i="1"/>
  <c r="Y1698" i="1" s="1"/>
  <c r="Z1698" i="1" s="1"/>
  <c r="X1699" i="1"/>
  <c r="Y1699" i="1" s="1"/>
  <c r="Z1699" i="1" s="1"/>
  <c r="X1700" i="1"/>
  <c r="Y1700" i="1" s="1"/>
  <c r="Z1700" i="1" s="1"/>
  <c r="X1701" i="1"/>
  <c r="Y1701" i="1" s="1"/>
  <c r="Z1701" i="1" s="1"/>
  <c r="X1702" i="1"/>
  <c r="Y1702" i="1" s="1"/>
  <c r="Z1702" i="1" s="1"/>
  <c r="X1703" i="1"/>
  <c r="Y1703" i="1" s="1"/>
  <c r="Z1703" i="1" s="1"/>
  <c r="X1704" i="1"/>
  <c r="Y1704" i="1" s="1"/>
  <c r="Z1704" i="1" s="1"/>
  <c r="X1705" i="1"/>
  <c r="Y1705" i="1" s="1"/>
  <c r="Z1705" i="1" s="1"/>
  <c r="X1706" i="1"/>
  <c r="Y1706" i="1" s="1"/>
  <c r="Z1706" i="1" s="1"/>
  <c r="X1707" i="1"/>
  <c r="Y1707" i="1" s="1"/>
  <c r="Z1707" i="1" s="1"/>
  <c r="X1708" i="1"/>
  <c r="Y1708" i="1" s="1"/>
  <c r="Z1708" i="1" s="1"/>
  <c r="X1709" i="1"/>
  <c r="Y1709" i="1" s="1"/>
  <c r="Z1709" i="1" s="1"/>
  <c r="X1710" i="1"/>
  <c r="Y1710" i="1" s="1"/>
  <c r="Z1710" i="1" s="1"/>
  <c r="X1711" i="1"/>
  <c r="Y1711" i="1" s="1"/>
  <c r="Z1711" i="1" s="1"/>
  <c r="X1712" i="1"/>
  <c r="Y1712" i="1" s="1"/>
  <c r="Z1712" i="1" s="1"/>
  <c r="X1713" i="1"/>
  <c r="Y1713" i="1" s="1"/>
  <c r="Z1713" i="1" s="1"/>
  <c r="X1714" i="1"/>
  <c r="Y1714" i="1" s="1"/>
  <c r="Z1714" i="1" s="1"/>
  <c r="X1715" i="1"/>
  <c r="Y1715" i="1" s="1"/>
  <c r="Z1715" i="1" s="1"/>
  <c r="X1716" i="1"/>
  <c r="Y1716" i="1" s="1"/>
  <c r="Z1716" i="1" s="1"/>
  <c r="X1717" i="1"/>
  <c r="Y1717" i="1" s="1"/>
  <c r="Z1717" i="1" s="1"/>
  <c r="X1718" i="1"/>
  <c r="Y1718" i="1" s="1"/>
  <c r="Z1718" i="1" s="1"/>
  <c r="X1719" i="1"/>
  <c r="Y1719" i="1" s="1"/>
  <c r="Z1719" i="1" s="1"/>
  <c r="X1720" i="1"/>
  <c r="Y1720" i="1" s="1"/>
  <c r="Z1720" i="1" s="1"/>
  <c r="X1721" i="1"/>
  <c r="Y1721" i="1" s="1"/>
  <c r="Z1721" i="1" s="1"/>
  <c r="X1722" i="1"/>
  <c r="Y1722" i="1" s="1"/>
  <c r="Z1722" i="1" s="1"/>
  <c r="X1723" i="1"/>
  <c r="Y1723" i="1"/>
  <c r="Z1723" i="1" s="1"/>
  <c r="X1724" i="1"/>
  <c r="Y1724" i="1" s="1"/>
  <c r="Z1724" i="1" s="1"/>
  <c r="X1725" i="1"/>
  <c r="Y1725" i="1" s="1"/>
  <c r="Z1725" i="1" s="1"/>
  <c r="X1726" i="1"/>
  <c r="Y1726" i="1" s="1"/>
  <c r="Z1726" i="1" s="1"/>
  <c r="X1727" i="1"/>
  <c r="Y1727" i="1" s="1"/>
  <c r="Z1727" i="1" s="1"/>
  <c r="X1728" i="1"/>
  <c r="Y1728" i="1" s="1"/>
  <c r="Z1728" i="1" s="1"/>
  <c r="X1729" i="1"/>
  <c r="Y1729" i="1" s="1"/>
  <c r="Z1729" i="1" s="1"/>
  <c r="X1730" i="1"/>
  <c r="Y1730" i="1" s="1"/>
  <c r="Z1730" i="1" s="1"/>
  <c r="X1731" i="1"/>
  <c r="Y1731" i="1" s="1"/>
  <c r="Z1731" i="1" s="1"/>
  <c r="X1732" i="1"/>
  <c r="Y1732" i="1" s="1"/>
  <c r="Z1732" i="1" s="1"/>
  <c r="X1733" i="1"/>
  <c r="Y1733" i="1" s="1"/>
  <c r="Z1733" i="1" s="1"/>
  <c r="X1734" i="1"/>
  <c r="Y1734" i="1" s="1"/>
  <c r="Z1734" i="1" s="1"/>
  <c r="X1735" i="1"/>
  <c r="Y1735" i="1" s="1"/>
  <c r="Z1735" i="1" s="1"/>
  <c r="X1736" i="1"/>
  <c r="Y1736" i="1" s="1"/>
  <c r="Z1736" i="1" s="1"/>
  <c r="X1737" i="1"/>
  <c r="Y1737" i="1" s="1"/>
  <c r="Z1737" i="1" s="1"/>
  <c r="X1738" i="1"/>
  <c r="Y1738" i="1" s="1"/>
  <c r="Z1738" i="1" s="1"/>
  <c r="X1739" i="1"/>
  <c r="Y1739" i="1" s="1"/>
  <c r="Z1739" i="1" s="1"/>
  <c r="X1740" i="1"/>
  <c r="Y1740" i="1" s="1"/>
  <c r="Z1740" i="1" s="1"/>
  <c r="X1741" i="1"/>
  <c r="Y1741" i="1" s="1"/>
  <c r="Z1741" i="1" s="1"/>
  <c r="X1742" i="1"/>
  <c r="Y1742" i="1" s="1"/>
  <c r="Z1742" i="1" s="1"/>
  <c r="X1743" i="1"/>
  <c r="Y1743" i="1" s="1"/>
  <c r="Z1743" i="1" s="1"/>
  <c r="X1744" i="1"/>
  <c r="Y1744" i="1" s="1"/>
  <c r="Z1744" i="1" s="1"/>
  <c r="X1745" i="1"/>
  <c r="Y1745" i="1" s="1"/>
  <c r="Z1745" i="1" s="1"/>
  <c r="X1746" i="1"/>
  <c r="Y1746" i="1" s="1"/>
  <c r="Z1746" i="1" s="1"/>
  <c r="Y1747" i="1"/>
  <c r="Z1747" i="1" s="1"/>
  <c r="X3" i="1"/>
  <c r="Y3" i="1" s="1"/>
  <c r="Z3" i="1" s="1"/>
  <c r="T1745" i="1"/>
  <c r="T1666" i="1"/>
  <c r="T1652" i="1"/>
  <c r="T1541" i="1"/>
  <c r="T1360" i="1"/>
  <c r="T1591" i="1"/>
  <c r="T1540" i="1"/>
  <c r="T1359" i="1"/>
  <c r="T1539" i="1"/>
  <c r="T1358" i="1"/>
  <c r="T1590" i="1"/>
  <c r="T1583" i="1"/>
  <c r="T1712" i="1"/>
  <c r="T1683" i="1"/>
  <c r="T1610" i="1"/>
  <c r="T1639" i="1"/>
  <c r="T1743" i="1"/>
  <c r="T1638" i="1"/>
  <c r="T1691" i="1"/>
  <c r="T1742" i="1"/>
  <c r="T1609" i="1"/>
  <c r="T1538" i="1"/>
  <c r="T1357" i="1"/>
  <c r="T1537" i="1"/>
  <c r="T1356" i="1"/>
  <c r="T1443" i="1"/>
  <c r="T1433" i="1"/>
  <c r="T1428" i="1"/>
  <c r="T1423" i="1"/>
  <c r="T1414" i="1"/>
  <c r="T1406" i="1"/>
  <c r="T1373" i="1"/>
  <c r="T1621" i="1"/>
  <c r="T1620" i="1"/>
  <c r="T1619" i="1"/>
  <c r="T1618" i="1"/>
  <c r="T1617" i="1"/>
  <c r="T1442" i="1"/>
  <c r="T1432" i="1"/>
  <c r="T1427" i="1"/>
  <c r="T1422" i="1"/>
  <c r="T1413" i="1"/>
  <c r="T1405" i="1"/>
  <c r="T1372" i="1"/>
  <c r="T1715" i="1"/>
  <c r="T1616" i="1"/>
  <c r="T1441" i="1"/>
  <c r="T1431" i="1"/>
  <c r="T1426" i="1"/>
  <c r="T1421" i="1"/>
  <c r="T1412" i="1"/>
  <c r="T1404" i="1"/>
  <c r="T1371" i="1"/>
  <c r="T1714" i="1"/>
  <c r="T1615" i="1"/>
  <c r="T1440" i="1"/>
  <c r="T1430" i="1"/>
  <c r="T1425" i="1"/>
  <c r="T1411" i="1"/>
  <c r="T1403" i="1"/>
  <c r="T1370" i="1"/>
  <c r="T1713" i="1"/>
  <c r="T1439" i="1"/>
  <c r="T1429" i="1"/>
  <c r="T1424" i="1"/>
  <c r="T1420" i="1"/>
  <c r="T1410" i="1"/>
  <c r="T1402" i="1"/>
  <c r="T1369" i="1"/>
  <c r="T1614" i="1"/>
  <c r="T1548" i="1"/>
  <c r="T1381" i="1"/>
  <c r="T1380" i="1"/>
  <c r="T1379" i="1"/>
  <c r="T1547" i="1"/>
  <c r="T1378" i="1"/>
  <c r="T1377" i="1"/>
  <c r="T1721" i="1"/>
  <c r="T1521" i="1"/>
  <c r="T1491" i="1"/>
  <c r="T1579" i="1"/>
  <c r="T1696" i="1"/>
  <c r="T1596" i="1"/>
  <c r="T1625" i="1"/>
  <c r="T1717" i="1"/>
  <c r="T1664" i="1"/>
  <c r="T1595" i="1"/>
  <c r="T1740" i="1"/>
  <c r="T1624" i="1"/>
  <c r="T1716" i="1"/>
  <c r="T1520" i="1"/>
  <c r="T1490" i="1"/>
  <c r="T1646" i="1"/>
  <c r="T1578" i="1"/>
  <c r="T1519" i="1"/>
  <c r="T1489" i="1"/>
  <c r="T1661" i="1"/>
  <c r="T1723" i="1"/>
  <c r="T1643" i="1"/>
  <c r="T1693" i="1"/>
  <c r="T1660" i="1"/>
  <c r="T1687" i="1"/>
  <c r="T1689" i="1"/>
  <c r="T1673" i="1"/>
  <c r="T1594" i="1"/>
  <c r="T1688" i="1"/>
  <c r="T1623" i="1"/>
  <c r="T1518" i="1"/>
  <c r="T1488" i="1"/>
  <c r="T1674" i="1"/>
  <c r="T1517" i="1"/>
  <c r="T1487" i="1"/>
  <c r="T1593" i="1"/>
  <c r="T1622" i="1"/>
  <c r="T1705" i="1"/>
  <c r="T1546" i="1"/>
  <c r="T1453" i="1"/>
  <c r="T1448" i="1"/>
  <c r="T1391" i="1"/>
  <c r="T1695" i="1"/>
  <c r="T1343" i="1"/>
  <c r="T1704" i="1"/>
  <c r="T1545" i="1"/>
  <c r="T1452" i="1"/>
  <c r="T1447" i="1"/>
  <c r="T1390" i="1"/>
  <c r="T1342" i="1"/>
  <c r="T1703" i="1"/>
  <c r="T1544" i="1"/>
  <c r="T1451" i="1"/>
  <c r="T1446" i="1"/>
  <c r="T1389" i="1"/>
  <c r="T1341" i="1"/>
  <c r="T1632" i="1"/>
  <c r="T1543" i="1"/>
  <c r="T1450" i="1"/>
  <c r="T1445" i="1"/>
  <c r="T1388" i="1"/>
  <c r="T1542" i="1"/>
  <c r="T1449" i="1"/>
  <c r="T1444" i="1"/>
  <c r="T1387" i="1"/>
  <c r="T1486" i="1"/>
  <c r="T1438" i="1"/>
  <c r="T1710" i="1"/>
  <c r="T1485" i="1"/>
  <c r="T1437" i="1"/>
  <c r="T1484" i="1"/>
  <c r="T1436" i="1"/>
  <c r="T1709" i="1"/>
  <c r="T1483" i="1"/>
  <c r="T1435" i="1"/>
  <c r="T1482" i="1"/>
  <c r="T1434" i="1"/>
  <c r="T1662" i="1"/>
  <c r="T1345" i="1"/>
  <c r="T1344" i="1"/>
  <c r="T1562" i="1"/>
  <c r="T1637" i="1"/>
  <c r="T1672" i="1"/>
  <c r="T1706" i="1"/>
  <c r="T1659" i="1"/>
  <c r="T1603" i="1"/>
  <c r="T1658" i="1"/>
  <c r="T1732" i="1"/>
  <c r="T1649" i="1"/>
  <c r="T1648" i="1"/>
  <c r="T1671" i="1"/>
  <c r="T1657" i="1"/>
  <c r="T1663" i="1"/>
  <c r="T1670" i="1"/>
  <c r="T1720" i="1"/>
  <c r="T1656" i="1"/>
  <c r="T1602" i="1"/>
  <c r="T1669" i="1"/>
  <c r="T1725" i="1"/>
  <c r="T1592" i="1"/>
  <c r="T1601" i="1"/>
  <c r="T1681" i="1"/>
  <c r="T1561" i="1"/>
  <c r="T1724" i="1"/>
  <c r="T1655" i="1"/>
  <c r="T1731" i="1"/>
  <c r="T1560" i="1"/>
  <c r="T1684" i="1"/>
  <c r="T1668" i="1"/>
  <c r="T1654" i="1"/>
  <c r="T1719" i="1"/>
  <c r="T1699" i="1"/>
  <c r="T1582" i="1"/>
  <c r="T1733" i="1"/>
  <c r="T1708" i="1"/>
  <c r="T1686" i="1"/>
  <c r="T1679" i="1"/>
  <c r="T1698" i="1"/>
  <c r="T1581" i="1"/>
  <c r="T1665" i="1"/>
  <c r="T1707" i="1"/>
  <c r="T1692" i="1"/>
  <c r="T1697" i="1"/>
  <c r="T1606" i="1"/>
  <c r="T1702" i="1"/>
  <c r="T1675" i="1"/>
  <c r="T1605" i="1"/>
  <c r="T1604" i="1"/>
  <c r="T1580" i="1"/>
  <c r="T1680" i="1"/>
  <c r="T1559" i="1"/>
  <c r="T1650" i="1"/>
  <c r="T1647" i="1"/>
  <c r="T1667" i="1"/>
  <c r="T1718" i="1"/>
  <c r="T1653" i="1"/>
  <c r="T1730" i="1"/>
  <c r="T1636" i="1"/>
  <c r="T1350" i="1"/>
  <c r="T1506" i="1"/>
  <c r="T1694" i="1"/>
  <c r="T1739" i="1"/>
  <c r="T1635" i="1"/>
  <c r="T1349" i="1"/>
  <c r="T1505" i="1"/>
  <c r="T1738" i="1"/>
  <c r="T1348" i="1"/>
  <c r="T1504" i="1"/>
  <c r="T1368" i="1"/>
  <c r="T1677" i="1"/>
  <c r="T1737" i="1"/>
  <c r="T1634" i="1"/>
  <c r="T1347" i="1"/>
  <c r="T1503" i="1"/>
  <c r="T1367" i="1"/>
  <c r="T1346" i="1"/>
  <c r="T1502" i="1"/>
  <c r="T1366" i="1"/>
  <c r="T1736" i="1"/>
  <c r="T1690" i="1"/>
  <c r="T1600" i="1"/>
  <c r="T1558" i="1"/>
  <c r="T1553" i="1"/>
  <c r="T1511" i="1"/>
  <c r="T1501" i="1"/>
  <c r="T1481" i="1"/>
  <c r="T1476" i="1"/>
  <c r="T1471" i="1"/>
  <c r="T1466" i="1"/>
  <c r="T1458" i="1"/>
  <c r="T1409" i="1"/>
  <c r="T1355" i="1"/>
  <c r="T1613" i="1"/>
  <c r="T1588" i="1"/>
  <c r="T1557" i="1"/>
  <c r="T1552" i="1"/>
  <c r="T1510" i="1"/>
  <c r="T1500" i="1"/>
  <c r="T1480" i="1"/>
  <c r="T1475" i="1"/>
  <c r="T1470" i="1"/>
  <c r="T1465" i="1"/>
  <c r="T1457" i="1"/>
  <c r="T1354" i="1"/>
  <c r="T1599" i="1"/>
  <c r="T1556" i="1"/>
  <c r="T1551" i="1"/>
  <c r="T1509" i="1"/>
  <c r="T1499" i="1"/>
  <c r="T1479" i="1"/>
  <c r="T1474" i="1"/>
  <c r="T1469" i="1"/>
  <c r="T1464" i="1"/>
  <c r="T1456" i="1"/>
  <c r="T1408" i="1"/>
  <c r="T1353" i="1"/>
  <c r="T1587" i="1"/>
  <c r="T1685" i="1"/>
  <c r="T1611" i="1"/>
  <c r="T1586" i="1"/>
  <c r="T1555" i="1"/>
  <c r="T1550" i="1"/>
  <c r="T1508" i="1"/>
  <c r="T1498" i="1"/>
  <c r="T1478" i="1"/>
  <c r="T1473" i="1"/>
  <c r="T1468" i="1"/>
  <c r="T1463" i="1"/>
  <c r="T1455" i="1"/>
  <c r="T1407" i="1"/>
  <c r="T1352" i="1"/>
  <c r="T1598" i="1"/>
  <c r="T1589" i="1"/>
  <c r="T1612" i="1"/>
  <c r="T1585" i="1"/>
  <c r="T1597" i="1"/>
  <c r="T1554" i="1"/>
  <c r="T1549" i="1"/>
  <c r="T1507" i="1"/>
  <c r="T1497" i="1"/>
  <c r="T1477" i="1"/>
  <c r="T1472" i="1"/>
  <c r="T1467" i="1"/>
  <c r="T1462" i="1"/>
  <c r="T1454" i="1"/>
  <c r="T1351" i="1"/>
  <c r="T1735" i="1"/>
  <c r="T1584" i="1"/>
  <c r="T1711" i="1"/>
  <c r="T1566" i="1"/>
  <c r="T1365" i="1"/>
  <c r="T1364" i="1"/>
  <c r="T1565" i="1"/>
  <c r="T1363" i="1"/>
  <c r="T1630" i="1"/>
  <c r="T1607" i="1"/>
  <c r="T1629" i="1"/>
  <c r="T1628" i="1"/>
  <c r="T1701" i="1"/>
  <c r="T1564" i="1"/>
  <c r="T1362" i="1"/>
  <c r="T1631" i="1"/>
  <c r="T1563" i="1"/>
  <c r="T1361" i="1"/>
  <c r="T1516" i="1"/>
  <c r="T1396" i="1"/>
  <c r="T1386" i="1"/>
  <c r="T1678" i="1"/>
  <c r="T1729" i="1"/>
  <c r="T1515" i="1"/>
  <c r="T1395" i="1"/>
  <c r="T1385" i="1"/>
  <c r="T1728" i="1"/>
  <c r="T1746" i="1"/>
  <c r="T1514" i="1"/>
  <c r="T1394" i="1"/>
  <c r="T1384" i="1"/>
  <c r="T1642" i="1"/>
  <c r="T1727" i="1"/>
  <c r="T1734" i="1"/>
  <c r="T1513" i="1"/>
  <c r="T1393" i="1"/>
  <c r="T1383" i="1"/>
  <c r="T1641" i="1"/>
  <c r="T1512" i="1"/>
  <c r="T1392" i="1"/>
  <c r="T1382" i="1"/>
  <c r="T1577" i="1"/>
  <c r="T1576" i="1"/>
  <c r="T1682" i="1"/>
  <c r="T1575" i="1"/>
  <c r="T1574" i="1"/>
  <c r="T1640" i="1"/>
  <c r="T1676" i="1"/>
  <c r="T1726" i="1"/>
  <c r="T1573" i="1"/>
  <c r="T1572" i="1"/>
  <c r="T1496" i="1"/>
  <c r="T1461" i="1"/>
  <c r="T1401" i="1"/>
  <c r="T1571" i="1"/>
  <c r="T1495" i="1"/>
  <c r="T1460" i="1"/>
  <c r="T1400" i="1"/>
  <c r="T1376" i="1"/>
  <c r="T1570" i="1"/>
  <c r="T1494" i="1"/>
  <c r="T1399" i="1"/>
  <c r="T1375" i="1"/>
  <c r="T1645" i="1"/>
  <c r="T1633" i="1"/>
  <c r="T1700" i="1"/>
  <c r="T1644" i="1"/>
  <c r="T1569" i="1"/>
  <c r="T1493" i="1"/>
  <c r="T1398" i="1"/>
  <c r="T1568" i="1"/>
  <c r="T1492" i="1"/>
  <c r="T1459" i="1"/>
  <c r="T1397" i="1"/>
  <c r="T1374" i="1"/>
  <c r="T1627" i="1"/>
  <c r="T1741" i="1"/>
  <c r="T1744" i="1"/>
  <c r="T1626" i="1"/>
  <c r="T1567" i="1"/>
  <c r="T1651" i="1"/>
  <c r="T1608" i="1"/>
  <c r="T1722" i="1"/>
  <c r="T1526" i="1"/>
  <c r="T1536" i="1"/>
  <c r="T1531" i="1"/>
  <c r="T1419" i="1"/>
  <c r="T1525" i="1"/>
  <c r="T1535" i="1"/>
  <c r="T1530" i="1"/>
  <c r="T1418" i="1"/>
  <c r="T1524" i="1"/>
  <c r="T1534" i="1"/>
  <c r="T1529" i="1"/>
  <c r="T1417" i="1"/>
  <c r="T1523" i="1"/>
  <c r="T1533" i="1"/>
  <c r="T1528" i="1"/>
  <c r="T1416" i="1"/>
  <c r="T1747" i="1"/>
  <c r="T1522" i="1"/>
  <c r="T1532" i="1"/>
  <c r="T1527" i="1"/>
  <c r="T1415" i="1"/>
  <c r="Z72" i="9" l="1"/>
  <c r="Z84" i="9"/>
  <c r="Z71" i="9"/>
  <c r="Z91" i="9"/>
  <c r="Z83" i="9"/>
  <c r="Y60" i="9"/>
  <c r="Z58" i="9" s="1"/>
  <c r="Z70" i="9"/>
  <c r="Z90" i="9"/>
  <c r="Z82" i="9"/>
  <c r="Z69" i="9"/>
  <c r="Z89" i="9"/>
  <c r="Z81" i="9"/>
  <c r="Z68" i="9"/>
  <c r="Z88" i="9"/>
  <c r="Z80" i="9"/>
  <c r="Z67" i="9"/>
  <c r="Z87" i="9"/>
  <c r="Z79" i="9"/>
  <c r="Z22" i="14"/>
  <c r="Z28" i="14"/>
  <c r="Z20" i="14"/>
  <c r="Z12" i="14"/>
  <c r="Z44" i="14"/>
  <c r="Z43" i="14"/>
  <c r="Y34" i="14"/>
  <c r="Z9" i="14" s="1"/>
  <c r="Z42" i="14"/>
  <c r="Z41" i="14"/>
  <c r="Z40" i="14"/>
  <c r="Z56" i="14"/>
  <c r="Z55" i="14"/>
  <c r="Z54" i="14"/>
  <c r="Z53" i="14"/>
  <c r="Z52" i="14"/>
  <c r="Z51" i="14"/>
  <c r="Z58" i="14"/>
  <c r="Z50" i="14"/>
  <c r="Z57" i="14"/>
  <c r="K27" i="4"/>
  <c r="Z13" i="9" l="1"/>
  <c r="Z10" i="9"/>
  <c r="Z21" i="9"/>
  <c r="Z29" i="9"/>
  <c r="Z38" i="9"/>
  <c r="Z39" i="9"/>
  <c r="Z40" i="9"/>
  <c r="Z26" i="9"/>
  <c r="Z22" i="9"/>
  <c r="Z30" i="9"/>
  <c r="Z28" i="9"/>
  <c r="Z47" i="9"/>
  <c r="Z48" i="9"/>
  <c r="Z34" i="9"/>
  <c r="Z32" i="9"/>
  <c r="Z23" i="9"/>
  <c r="Z18" i="9"/>
  <c r="Z20" i="9"/>
  <c r="Z36" i="9"/>
  <c r="Z53" i="9"/>
  <c r="Z43" i="9"/>
  <c r="Z11" i="9"/>
  <c r="Z27" i="9"/>
  <c r="Z50" i="9"/>
  <c r="Z6" i="9"/>
  <c r="Z24" i="9"/>
  <c r="Z12" i="9"/>
  <c r="Z31" i="9"/>
  <c r="Z4" i="9"/>
  <c r="Z46" i="9"/>
  <c r="Z54" i="9"/>
  <c r="Z42" i="9"/>
  <c r="Z52" i="9"/>
  <c r="Z5" i="9"/>
  <c r="Z7" i="9"/>
  <c r="Z8" i="9"/>
  <c r="Z59" i="9"/>
  <c r="Z49" i="9"/>
  <c r="Z57" i="9"/>
  <c r="Z25" i="9"/>
  <c r="Z9" i="9"/>
  <c r="Z33" i="9"/>
  <c r="Z17" i="9"/>
  <c r="Z41" i="9"/>
  <c r="Z37" i="9"/>
  <c r="Z45" i="9"/>
  <c r="Z55" i="9"/>
  <c r="Z56" i="9"/>
  <c r="Z44" i="9"/>
  <c r="Z35" i="9"/>
  <c r="Z14" i="9"/>
  <c r="Z15" i="9"/>
  <c r="Z16" i="9"/>
  <c r="Z19" i="9"/>
  <c r="Z51" i="9"/>
  <c r="Z30" i="14"/>
  <c r="Z7" i="14"/>
  <c r="Z8" i="14"/>
  <c r="Z4" i="14"/>
  <c r="Z16" i="14"/>
  <c r="Z5" i="14"/>
  <c r="Z24" i="14"/>
  <c r="Z6" i="14"/>
  <c r="Z32" i="14"/>
  <c r="Z14" i="14"/>
  <c r="Z27" i="14"/>
  <c r="Z19" i="14"/>
  <c r="Z11" i="14"/>
  <c r="Z10" i="14"/>
  <c r="Z18" i="14"/>
  <c r="Z26" i="14"/>
  <c r="Z13" i="14"/>
  <c r="Z15" i="14"/>
  <c r="Z17" i="14"/>
  <c r="Z21" i="14"/>
  <c r="Z23" i="14"/>
  <c r="Z25" i="14"/>
  <c r="Z29" i="14"/>
  <c r="Z31" i="14"/>
  <c r="Z33" i="14"/>
  <c r="J65" i="10" l="1"/>
  <c r="J66" i="10"/>
  <c r="J67" i="10"/>
  <c r="J68" i="10"/>
  <c r="K68" i="10" s="1"/>
  <c r="J69" i="10"/>
  <c r="J70" i="10"/>
  <c r="J71" i="10"/>
  <c r="J72" i="10"/>
  <c r="J73" i="10"/>
  <c r="J74" i="10"/>
  <c r="K69" i="10" s="1"/>
  <c r="J56" i="10"/>
  <c r="J53" i="10"/>
  <c r="J55" i="10"/>
  <c r="J54" i="10"/>
  <c r="J57" i="10"/>
  <c r="J49" i="14"/>
  <c r="J50" i="14"/>
  <c r="J51" i="14"/>
  <c r="J52" i="14"/>
  <c r="J53" i="14"/>
  <c r="J54" i="14"/>
  <c r="J55" i="14"/>
  <c r="J56" i="14"/>
  <c r="D44" i="14"/>
  <c r="E44" i="14"/>
  <c r="F44" i="14"/>
  <c r="G44" i="14"/>
  <c r="H44" i="14"/>
  <c r="I44" i="14"/>
  <c r="C44" i="14"/>
  <c r="J39" i="14"/>
  <c r="J40" i="14"/>
  <c r="J41" i="14"/>
  <c r="J42" i="14"/>
  <c r="J43" i="14"/>
  <c r="W50" i="16"/>
  <c r="W51" i="16"/>
  <c r="W52" i="16"/>
  <c r="F7" i="12"/>
  <c r="G7" i="12"/>
  <c r="H7" i="12"/>
  <c r="I7" i="12"/>
  <c r="J7" i="12"/>
  <c r="K7" i="12"/>
  <c r="M7" i="12"/>
  <c r="N5" i="12" s="1"/>
  <c r="E7" i="12"/>
  <c r="W39" i="16"/>
  <c r="W40" i="16"/>
  <c r="W41" i="16"/>
  <c r="W42" i="16"/>
  <c r="W43" i="16"/>
  <c r="W44" i="16"/>
  <c r="W45" i="16"/>
  <c r="W29" i="16"/>
  <c r="W30" i="16"/>
  <c r="W31" i="16"/>
  <c r="W32" i="16"/>
  <c r="W33" i="16"/>
  <c r="W34" i="16"/>
  <c r="W4" i="16"/>
  <c r="W5" i="16"/>
  <c r="W6" i="16"/>
  <c r="W7" i="16"/>
  <c r="W8" i="16"/>
  <c r="W9" i="16"/>
  <c r="W10" i="16"/>
  <c r="W11" i="16"/>
  <c r="W12" i="16"/>
  <c r="W13" i="16"/>
  <c r="W14" i="16"/>
  <c r="W15" i="16"/>
  <c r="W16" i="16"/>
  <c r="W17" i="16"/>
  <c r="W18" i="16"/>
  <c r="W19" i="16"/>
  <c r="W20" i="16"/>
  <c r="W21" i="16"/>
  <c r="W22" i="16"/>
  <c r="W23" i="16"/>
  <c r="W24" i="16"/>
  <c r="W54" i="15"/>
  <c r="W55" i="15"/>
  <c r="W56" i="15"/>
  <c r="W57" i="15"/>
  <c r="W58" i="15"/>
  <c r="W59" i="15"/>
  <c r="K54" i="15"/>
  <c r="K55" i="15"/>
  <c r="K56" i="15"/>
  <c r="K57" i="15"/>
  <c r="K58" i="15"/>
  <c r="K59" i="15"/>
  <c r="O49" i="15"/>
  <c r="P49" i="15"/>
  <c r="Q49" i="15"/>
  <c r="R49" i="15"/>
  <c r="S49" i="15"/>
  <c r="T49" i="15"/>
  <c r="U49" i="15"/>
  <c r="N49" i="15"/>
  <c r="V38" i="15"/>
  <c r="V39" i="15"/>
  <c r="V40" i="15"/>
  <c r="V41" i="15"/>
  <c r="V42" i="15"/>
  <c r="V43" i="15"/>
  <c r="V44" i="15"/>
  <c r="V45" i="15"/>
  <c r="V46" i="15"/>
  <c r="V47" i="15"/>
  <c r="V48" i="15"/>
  <c r="K38" i="15"/>
  <c r="K39" i="15"/>
  <c r="K40" i="15"/>
  <c r="K41" i="15"/>
  <c r="K42" i="15"/>
  <c r="K43" i="15"/>
  <c r="K44" i="15"/>
  <c r="O28" i="15"/>
  <c r="P28" i="15"/>
  <c r="Q28" i="15"/>
  <c r="R28" i="15"/>
  <c r="S28" i="15"/>
  <c r="T28" i="15"/>
  <c r="U28" i="15"/>
  <c r="V28" i="15"/>
  <c r="W11" i="15" s="1"/>
  <c r="N28" i="15"/>
  <c r="D12" i="15"/>
  <c r="E12" i="15"/>
  <c r="F12" i="15"/>
  <c r="G12" i="15"/>
  <c r="H12" i="15"/>
  <c r="I12" i="15"/>
  <c r="C12" i="15"/>
  <c r="J5" i="15"/>
  <c r="J6" i="15"/>
  <c r="J7" i="15"/>
  <c r="J8" i="15"/>
  <c r="J9" i="15"/>
  <c r="J10" i="15"/>
  <c r="J11" i="15"/>
  <c r="J4" i="15"/>
  <c r="D25" i="14"/>
  <c r="E25" i="14"/>
  <c r="F25" i="14"/>
  <c r="G25" i="14"/>
  <c r="H25" i="14"/>
  <c r="I25" i="14"/>
  <c r="C25" i="14"/>
  <c r="J6" i="14"/>
  <c r="J9" i="14"/>
  <c r="J12" i="14"/>
  <c r="J11" i="14"/>
  <c r="J18" i="14"/>
  <c r="J8" i="14"/>
  <c r="J17" i="14"/>
  <c r="J23" i="14"/>
  <c r="J5" i="14"/>
  <c r="J19" i="14"/>
  <c r="J4" i="14"/>
  <c r="J15" i="14"/>
  <c r="J24" i="14"/>
  <c r="J13" i="14"/>
  <c r="J10" i="14"/>
  <c r="J16" i="14"/>
  <c r="J20" i="14"/>
  <c r="J21" i="14"/>
  <c r="J14" i="14"/>
  <c r="J7" i="14"/>
  <c r="J22" i="14"/>
  <c r="D34" i="10"/>
  <c r="E34" i="10"/>
  <c r="F34" i="10"/>
  <c r="G34" i="10"/>
  <c r="H34" i="10"/>
  <c r="I34" i="10"/>
  <c r="C34" i="10"/>
  <c r="J6" i="10"/>
  <c r="J9" i="10"/>
  <c r="J4" i="10"/>
  <c r="J5" i="10"/>
  <c r="J7" i="10"/>
  <c r="J8" i="10"/>
  <c r="J21" i="10"/>
  <c r="J22" i="10"/>
  <c r="J15" i="10"/>
  <c r="J10" i="10"/>
  <c r="J11" i="10"/>
  <c r="J16" i="10"/>
  <c r="J24" i="10"/>
  <c r="J25" i="10"/>
  <c r="J26" i="10"/>
  <c r="J27" i="10"/>
  <c r="J14" i="10"/>
  <c r="J17" i="10"/>
  <c r="J12" i="10"/>
  <c r="J18" i="10"/>
  <c r="J13" i="10"/>
  <c r="J19" i="10"/>
  <c r="J20" i="10"/>
  <c r="J28" i="10"/>
  <c r="J29" i="10"/>
  <c r="J30" i="10"/>
  <c r="J23" i="10"/>
  <c r="J31" i="10"/>
  <c r="J32" i="10"/>
  <c r="J33" i="10"/>
  <c r="E94" i="9"/>
  <c r="F94" i="9"/>
  <c r="G94" i="9"/>
  <c r="H94" i="9"/>
  <c r="I94" i="9"/>
  <c r="J94" i="9"/>
  <c r="D94" i="9"/>
  <c r="K85" i="9"/>
  <c r="K88" i="9"/>
  <c r="K84" i="9"/>
  <c r="K87" i="9"/>
  <c r="K82" i="9"/>
  <c r="K90" i="9"/>
  <c r="K91" i="9"/>
  <c r="K93" i="9"/>
  <c r="K81" i="9"/>
  <c r="K86" i="9"/>
  <c r="K80" i="9"/>
  <c r="K83" i="9"/>
  <c r="K79" i="9"/>
  <c r="K89" i="9"/>
  <c r="K92" i="9"/>
  <c r="E74" i="9"/>
  <c r="F74" i="9"/>
  <c r="G74" i="9"/>
  <c r="H74" i="9"/>
  <c r="I74" i="9"/>
  <c r="J74" i="9"/>
  <c r="D74" i="9"/>
  <c r="K68" i="9"/>
  <c r="K71" i="9"/>
  <c r="K73" i="9"/>
  <c r="K69" i="9"/>
  <c r="K67" i="9"/>
  <c r="K72" i="9"/>
  <c r="K70" i="9"/>
  <c r="K66" i="9"/>
  <c r="E59" i="9"/>
  <c r="F59" i="9"/>
  <c r="G59" i="9"/>
  <c r="H59" i="9"/>
  <c r="I59" i="9"/>
  <c r="J59" i="9"/>
  <c r="D59" i="9"/>
  <c r="K4" i="9"/>
  <c r="K5" i="9"/>
  <c r="K6" i="9"/>
  <c r="K7" i="9"/>
  <c r="K8" i="9"/>
  <c r="K12" i="9"/>
  <c r="K9" i="9"/>
  <c r="K11" i="9"/>
  <c r="K10" i="9"/>
  <c r="K13" i="9"/>
  <c r="K14" i="9"/>
  <c r="K16" i="9"/>
  <c r="K17" i="9"/>
  <c r="K15" i="9"/>
  <c r="K20" i="9"/>
  <c r="K18" i="9"/>
  <c r="K19" i="9"/>
  <c r="K21" i="9"/>
  <c r="K23" i="9"/>
  <c r="K28" i="9"/>
  <c r="K22" i="9"/>
  <c r="K29" i="9"/>
  <c r="K24" i="9"/>
  <c r="K30" i="9"/>
  <c r="K26" i="9"/>
  <c r="K27" i="9"/>
  <c r="K25" i="9"/>
  <c r="K31" i="9"/>
  <c r="K32" i="9"/>
  <c r="K34" i="9"/>
  <c r="K35" i="9"/>
  <c r="K38" i="9"/>
  <c r="K39" i="9"/>
  <c r="K40" i="9"/>
  <c r="K36" i="9"/>
  <c r="K33" i="9"/>
  <c r="K41" i="9"/>
  <c r="K42" i="9"/>
  <c r="K43" i="9"/>
  <c r="K44" i="9"/>
  <c r="K45" i="9"/>
  <c r="K46" i="9"/>
  <c r="K47" i="9"/>
  <c r="K37" i="9"/>
  <c r="K48" i="9"/>
  <c r="K49" i="9"/>
  <c r="K50" i="9"/>
  <c r="K51" i="9"/>
  <c r="K52" i="9"/>
  <c r="K53" i="9"/>
  <c r="K54" i="9"/>
  <c r="K55" i="9"/>
  <c r="K56" i="9"/>
  <c r="K57" i="9"/>
  <c r="K58" i="9"/>
  <c r="N6" i="12" l="1"/>
  <c r="J35" i="10"/>
  <c r="K66" i="10"/>
  <c r="K67" i="10"/>
  <c r="K73" i="10"/>
  <c r="K65" i="10"/>
  <c r="K72" i="10"/>
  <c r="K71" i="10"/>
  <c r="K70" i="10"/>
  <c r="J26" i="14"/>
  <c r="K54" i="14"/>
  <c r="K54" i="10"/>
  <c r="K55" i="10"/>
  <c r="K53" i="10"/>
  <c r="K56" i="10"/>
  <c r="K55" i="14"/>
  <c r="K53" i="14"/>
  <c r="K52" i="14"/>
  <c r="K51" i="14"/>
  <c r="K50" i="14"/>
  <c r="K49" i="14"/>
  <c r="J44" i="14"/>
  <c r="K43" i="14" s="1"/>
  <c r="V49" i="15"/>
  <c r="W46" i="15" s="1"/>
  <c r="W26" i="15"/>
  <c r="W18" i="15"/>
  <c r="W25" i="15"/>
  <c r="W17" i="15"/>
  <c r="W9" i="15"/>
  <c r="W24" i="15"/>
  <c r="W16" i="15"/>
  <c r="W8" i="15"/>
  <c r="W22" i="15"/>
  <c r="W14" i="15"/>
  <c r="W6" i="15"/>
  <c r="W15" i="15"/>
  <c r="W21" i="15"/>
  <c r="W13" i="15"/>
  <c r="W5" i="15"/>
  <c r="W23" i="15"/>
  <c r="W20" i="15"/>
  <c r="W12" i="15"/>
  <c r="W4" i="15"/>
  <c r="W10" i="15"/>
  <c r="W7" i="15"/>
  <c r="W27" i="15"/>
  <c r="W19" i="15"/>
  <c r="J12" i="15"/>
  <c r="K4" i="15" s="1"/>
  <c r="J25" i="14"/>
  <c r="K23" i="14" s="1"/>
  <c r="J34" i="10"/>
  <c r="K31" i="10" s="1"/>
  <c r="K94" i="9"/>
  <c r="L87" i="9" s="1"/>
  <c r="K74" i="9"/>
  <c r="L69" i="9" s="1"/>
  <c r="K26" i="10" l="1"/>
  <c r="K10" i="10"/>
  <c r="K11" i="10"/>
  <c r="K14" i="10"/>
  <c r="K32" i="10"/>
  <c r="K9" i="10"/>
  <c r="K40" i="14"/>
  <c r="K41" i="14"/>
  <c r="K42" i="14"/>
  <c r="K39" i="14"/>
  <c r="W43" i="15"/>
  <c r="W45" i="15"/>
  <c r="W44" i="15"/>
  <c r="W38" i="15"/>
  <c r="W42" i="15"/>
  <c r="W47" i="15"/>
  <c r="W39" i="15"/>
  <c r="W48" i="15"/>
  <c r="W40" i="15"/>
  <c r="W41" i="15"/>
  <c r="K6" i="15"/>
  <c r="K7" i="15"/>
  <c r="K9" i="15"/>
  <c r="K8" i="15"/>
  <c r="K10" i="15"/>
  <c r="K11" i="15"/>
  <c r="K5" i="15"/>
  <c r="K11" i="14"/>
  <c r="K22" i="14"/>
  <c r="K9" i="14"/>
  <c r="K4" i="14"/>
  <c r="K5" i="14"/>
  <c r="K20" i="14"/>
  <c r="K7" i="14"/>
  <c r="K14" i="14"/>
  <c r="K16" i="14"/>
  <c r="K8" i="14"/>
  <c r="K24" i="14"/>
  <c r="K17" i="14"/>
  <c r="K10" i="14"/>
  <c r="K18" i="14"/>
  <c r="K19" i="14"/>
  <c r="K15" i="14"/>
  <c r="K21" i="14"/>
  <c r="K12" i="14"/>
  <c r="K13" i="14"/>
  <c r="K6" i="14"/>
  <c r="K17" i="10"/>
  <c r="K19" i="10"/>
  <c r="K23" i="10"/>
  <c r="K13" i="10"/>
  <c r="K21" i="10"/>
  <c r="K20" i="10"/>
  <c r="K22" i="10"/>
  <c r="K27" i="10"/>
  <c r="K4" i="10"/>
  <c r="K18" i="10"/>
  <c r="K25" i="10"/>
  <c r="K16" i="10"/>
  <c r="K5" i="10"/>
  <c r="K6" i="10"/>
  <c r="K24" i="10"/>
  <c r="K7" i="10"/>
  <c r="K15" i="10"/>
  <c r="K33" i="10"/>
  <c r="K29" i="10"/>
  <c r="K30" i="10"/>
  <c r="K8" i="10"/>
  <c r="K12" i="10"/>
  <c r="K28" i="10"/>
  <c r="L84" i="9"/>
  <c r="L81" i="9"/>
  <c r="L89" i="9"/>
  <c r="L82" i="9"/>
  <c r="L90" i="9"/>
  <c r="L80" i="9"/>
  <c r="L83" i="9"/>
  <c r="L92" i="9"/>
  <c r="L85" i="9"/>
  <c r="L88" i="9"/>
  <c r="L86" i="9"/>
  <c r="L91" i="9"/>
  <c r="L79" i="9"/>
  <c r="L93" i="9"/>
  <c r="L73" i="9"/>
  <c r="L68" i="9"/>
  <c r="L72" i="9"/>
  <c r="L67" i="9"/>
  <c r="L70" i="9"/>
  <c r="L66" i="9"/>
  <c r="L71" i="9"/>
  <c r="S1820" i="8" l="1"/>
  <c r="T1820" i="8"/>
  <c r="U1820" i="8"/>
  <c r="U1821" i="8" s="1"/>
  <c r="V1820" i="8"/>
  <c r="V1821" i="8" s="1"/>
  <c r="W1820" i="8"/>
  <c r="W1821" i="8" s="1"/>
  <c r="X1820" i="8"/>
  <c r="X1821" i="8" s="1"/>
  <c r="Y1820" i="8"/>
  <c r="Y1821" i="8" s="1"/>
  <c r="Z1820" i="8"/>
  <c r="Z1821" i="8" s="1"/>
  <c r="AA1820" i="8"/>
  <c r="AA1821" i="8" s="1"/>
  <c r="AB1820" i="8"/>
  <c r="AB1821" i="8" s="1"/>
  <c r="AC1820" i="8"/>
  <c r="AC1821" i="8" s="1"/>
  <c r="AD1820" i="8"/>
  <c r="AD1821" i="8" s="1"/>
  <c r="AE1820" i="8"/>
  <c r="AE1821" i="8" s="1"/>
  <c r="AF1820" i="8"/>
  <c r="AF1821" i="8" s="1"/>
  <c r="AG1820" i="8"/>
  <c r="AG1821" i="8" s="1"/>
  <c r="AH1820" i="8"/>
  <c r="AH1821" i="8" s="1"/>
  <c r="AI3" i="8"/>
  <c r="AI4" i="8"/>
  <c r="AI5" i="8"/>
  <c r="AI6" i="8"/>
  <c r="AI7" i="8"/>
  <c r="AI8" i="8"/>
  <c r="AI9" i="8"/>
  <c r="AI10" i="8"/>
  <c r="AI11" i="8"/>
  <c r="AI12" i="8"/>
  <c r="AI13" i="8"/>
  <c r="AI14" i="8"/>
  <c r="AI15" i="8"/>
  <c r="AI16" i="8"/>
  <c r="AI17" i="8"/>
  <c r="AI18" i="8"/>
  <c r="AI19" i="8"/>
  <c r="AI20" i="8"/>
  <c r="AI21" i="8"/>
  <c r="AI22" i="8"/>
  <c r="AI23" i="8"/>
  <c r="AI24" i="8"/>
  <c r="AI25" i="8"/>
  <c r="AI26" i="8"/>
  <c r="AI27" i="8"/>
  <c r="AI28" i="8"/>
  <c r="AI29" i="8"/>
  <c r="AI30" i="8"/>
  <c r="AI31" i="8"/>
  <c r="AI32" i="8"/>
  <c r="AI33" i="8"/>
  <c r="AI34" i="8"/>
  <c r="AI35" i="8"/>
  <c r="AI36" i="8"/>
  <c r="AI37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3" i="8"/>
  <c r="AI54" i="8"/>
  <c r="AI55" i="8"/>
  <c r="AI56" i="8"/>
  <c r="AI57" i="8"/>
  <c r="AI58" i="8"/>
  <c r="AI59" i="8"/>
  <c r="AI60" i="8"/>
  <c r="AI61" i="8"/>
  <c r="AI62" i="8"/>
  <c r="AI63" i="8"/>
  <c r="AI64" i="8"/>
  <c r="AI65" i="8"/>
  <c r="AI66" i="8"/>
  <c r="AI67" i="8"/>
  <c r="AI68" i="8"/>
  <c r="AI69" i="8"/>
  <c r="AI70" i="8"/>
  <c r="AI71" i="8"/>
  <c r="AI72" i="8"/>
  <c r="AI73" i="8"/>
  <c r="AI74" i="8"/>
  <c r="AI75" i="8"/>
  <c r="AI76" i="8"/>
  <c r="AI77" i="8"/>
  <c r="AI78" i="8"/>
  <c r="AI79" i="8"/>
  <c r="AI80" i="8"/>
  <c r="AI81" i="8"/>
  <c r="AI82" i="8"/>
  <c r="AI83" i="8"/>
  <c r="AI84" i="8"/>
  <c r="AI85" i="8"/>
  <c r="AI86" i="8"/>
  <c r="AI87" i="8"/>
  <c r="AI88" i="8"/>
  <c r="AI89" i="8"/>
  <c r="AI90" i="8"/>
  <c r="AI91" i="8"/>
  <c r="AI92" i="8"/>
  <c r="AI93" i="8"/>
  <c r="AI94" i="8"/>
  <c r="AI95" i="8"/>
  <c r="AI96" i="8"/>
  <c r="AI97" i="8"/>
  <c r="AI98" i="8"/>
  <c r="AI99" i="8"/>
  <c r="AI100" i="8"/>
  <c r="AI101" i="8"/>
  <c r="AI102" i="8"/>
  <c r="AI103" i="8"/>
  <c r="AI104" i="8"/>
  <c r="AI105" i="8"/>
  <c r="AI106" i="8"/>
  <c r="AI107" i="8"/>
  <c r="AI108" i="8"/>
  <c r="AI109" i="8"/>
  <c r="AI110" i="8"/>
  <c r="AI111" i="8"/>
  <c r="AI112" i="8"/>
  <c r="AI113" i="8"/>
  <c r="AI114" i="8"/>
  <c r="AI115" i="8"/>
  <c r="AI116" i="8"/>
  <c r="AI117" i="8"/>
  <c r="AI118" i="8"/>
  <c r="AI119" i="8"/>
  <c r="AI120" i="8"/>
  <c r="AI121" i="8"/>
  <c r="AI122" i="8"/>
  <c r="AI123" i="8"/>
  <c r="AI124" i="8"/>
  <c r="AI125" i="8"/>
  <c r="AI126" i="8"/>
  <c r="AI127" i="8"/>
  <c r="AI128" i="8"/>
  <c r="AI129" i="8"/>
  <c r="AI130" i="8"/>
  <c r="AI131" i="8"/>
  <c r="AI132" i="8"/>
  <c r="AI133" i="8"/>
  <c r="AI134" i="8"/>
  <c r="AI135" i="8"/>
  <c r="AI136" i="8"/>
  <c r="AI137" i="8"/>
  <c r="AI138" i="8"/>
  <c r="AI139" i="8"/>
  <c r="AI140" i="8"/>
  <c r="AI141" i="8"/>
  <c r="AI142" i="8"/>
  <c r="AI143" i="8"/>
  <c r="AI144" i="8"/>
  <c r="AI145" i="8"/>
  <c r="AI146" i="8"/>
  <c r="AI147" i="8"/>
  <c r="AI148" i="8"/>
  <c r="AI149" i="8"/>
  <c r="AI150" i="8"/>
  <c r="AI151" i="8"/>
  <c r="AI152" i="8"/>
  <c r="AI153" i="8"/>
  <c r="AI154" i="8"/>
  <c r="AI155" i="8"/>
  <c r="AI156" i="8"/>
  <c r="AI157" i="8"/>
  <c r="AI158" i="8"/>
  <c r="AI159" i="8"/>
  <c r="AI160" i="8"/>
  <c r="AI161" i="8"/>
  <c r="AI162" i="8"/>
  <c r="AI163" i="8"/>
  <c r="AI164" i="8"/>
  <c r="AI165" i="8"/>
  <c r="AI166" i="8"/>
  <c r="AI167" i="8"/>
  <c r="AI168" i="8"/>
  <c r="AI169" i="8"/>
  <c r="AI170" i="8"/>
  <c r="AI171" i="8"/>
  <c r="AI172" i="8"/>
  <c r="AI173" i="8"/>
  <c r="AI174" i="8"/>
  <c r="AI175" i="8"/>
  <c r="AI176" i="8"/>
  <c r="AI177" i="8"/>
  <c r="AI178" i="8"/>
  <c r="AI179" i="8"/>
  <c r="AI180" i="8"/>
  <c r="AI181" i="8"/>
  <c r="AI182" i="8"/>
  <c r="AI183" i="8"/>
  <c r="AI184" i="8"/>
  <c r="AI185" i="8"/>
  <c r="AI186" i="8"/>
  <c r="AI187" i="8"/>
  <c r="AI188" i="8"/>
  <c r="AI189" i="8"/>
  <c r="AI190" i="8"/>
  <c r="AI191" i="8"/>
  <c r="AI192" i="8"/>
  <c r="AI193" i="8"/>
  <c r="AI194" i="8"/>
  <c r="AI195" i="8"/>
  <c r="AI196" i="8"/>
  <c r="AI197" i="8"/>
  <c r="AI198" i="8"/>
  <c r="AI199" i="8"/>
  <c r="AI200" i="8"/>
  <c r="AI201" i="8"/>
  <c r="AI202" i="8"/>
  <c r="AI203" i="8"/>
  <c r="AI204" i="8"/>
  <c r="AI205" i="8"/>
  <c r="AI206" i="8"/>
  <c r="AI207" i="8"/>
  <c r="AI208" i="8"/>
  <c r="AI209" i="8"/>
  <c r="AI210" i="8"/>
  <c r="AI211" i="8"/>
  <c r="AI212" i="8"/>
  <c r="AI213" i="8"/>
  <c r="AI214" i="8"/>
  <c r="AI215" i="8"/>
  <c r="AI216" i="8"/>
  <c r="AI217" i="8"/>
  <c r="AI218" i="8"/>
  <c r="AI219" i="8"/>
  <c r="AI220" i="8"/>
  <c r="AI221" i="8"/>
  <c r="AI222" i="8"/>
  <c r="AI223" i="8"/>
  <c r="AI224" i="8"/>
  <c r="AI225" i="8"/>
  <c r="AI226" i="8"/>
  <c r="AI227" i="8"/>
  <c r="AI228" i="8"/>
  <c r="AI229" i="8"/>
  <c r="AI230" i="8"/>
  <c r="AI231" i="8"/>
  <c r="AI232" i="8"/>
  <c r="AI233" i="8"/>
  <c r="AI234" i="8"/>
  <c r="AI235" i="8"/>
  <c r="AI236" i="8"/>
  <c r="AI237" i="8"/>
  <c r="AI238" i="8"/>
  <c r="AI239" i="8"/>
  <c r="AI240" i="8"/>
  <c r="AI241" i="8"/>
  <c r="AI242" i="8"/>
  <c r="AI243" i="8"/>
  <c r="AI244" i="8"/>
  <c r="AI245" i="8"/>
  <c r="AI246" i="8"/>
  <c r="AI247" i="8"/>
  <c r="AI248" i="8"/>
  <c r="AI249" i="8"/>
  <c r="AI250" i="8"/>
  <c r="AI251" i="8"/>
  <c r="AI252" i="8"/>
  <c r="AI253" i="8"/>
  <c r="AI254" i="8"/>
  <c r="AI255" i="8"/>
  <c r="AI256" i="8"/>
  <c r="AI257" i="8"/>
  <c r="AI258" i="8"/>
  <c r="AI259" i="8"/>
  <c r="AI260" i="8"/>
  <c r="AI261" i="8"/>
  <c r="AI262" i="8"/>
  <c r="AI263" i="8"/>
  <c r="AI264" i="8"/>
  <c r="AI265" i="8"/>
  <c r="AI266" i="8"/>
  <c r="AI267" i="8"/>
  <c r="AI268" i="8"/>
  <c r="AI269" i="8"/>
  <c r="AI270" i="8"/>
  <c r="AI271" i="8"/>
  <c r="AI272" i="8"/>
  <c r="AI273" i="8"/>
  <c r="AI274" i="8"/>
  <c r="AI275" i="8"/>
  <c r="AI276" i="8"/>
  <c r="AI277" i="8"/>
  <c r="AI278" i="8"/>
  <c r="AI279" i="8"/>
  <c r="AI280" i="8"/>
  <c r="AI281" i="8"/>
  <c r="AI282" i="8"/>
  <c r="AI283" i="8"/>
  <c r="AI284" i="8"/>
  <c r="AI285" i="8"/>
  <c r="AI286" i="8"/>
  <c r="AI287" i="8"/>
  <c r="AI288" i="8"/>
  <c r="AI289" i="8"/>
  <c r="AI290" i="8"/>
  <c r="AI291" i="8"/>
  <c r="AI292" i="8"/>
  <c r="AI293" i="8"/>
  <c r="AI294" i="8"/>
  <c r="AI295" i="8"/>
  <c r="AI296" i="8"/>
  <c r="AI297" i="8"/>
  <c r="AI298" i="8"/>
  <c r="AI299" i="8"/>
  <c r="AI300" i="8"/>
  <c r="AI301" i="8"/>
  <c r="AI302" i="8"/>
  <c r="AI303" i="8"/>
  <c r="AI304" i="8"/>
  <c r="AI305" i="8"/>
  <c r="AI306" i="8"/>
  <c r="AI307" i="8"/>
  <c r="AI308" i="8"/>
  <c r="AI309" i="8"/>
  <c r="AI310" i="8"/>
  <c r="AI311" i="8"/>
  <c r="AI312" i="8"/>
  <c r="AI313" i="8"/>
  <c r="AI314" i="8"/>
  <c r="AI315" i="8"/>
  <c r="AI316" i="8"/>
  <c r="AI317" i="8"/>
  <c r="AI318" i="8"/>
  <c r="AI319" i="8"/>
  <c r="AI320" i="8"/>
  <c r="AI321" i="8"/>
  <c r="AI322" i="8"/>
  <c r="AI323" i="8"/>
  <c r="AI324" i="8"/>
  <c r="AI325" i="8"/>
  <c r="AI326" i="8"/>
  <c r="AI327" i="8"/>
  <c r="AI328" i="8"/>
  <c r="AI329" i="8"/>
  <c r="AI330" i="8"/>
  <c r="AI331" i="8"/>
  <c r="AI332" i="8"/>
  <c r="AI333" i="8"/>
  <c r="AI334" i="8"/>
  <c r="AI335" i="8"/>
  <c r="AI336" i="8"/>
  <c r="AI337" i="8"/>
  <c r="AI338" i="8"/>
  <c r="AI339" i="8"/>
  <c r="AI340" i="8"/>
  <c r="AI341" i="8"/>
  <c r="AI342" i="8"/>
  <c r="AI343" i="8"/>
  <c r="AI344" i="8"/>
  <c r="AI345" i="8"/>
  <c r="AI346" i="8"/>
  <c r="AI347" i="8"/>
  <c r="AI348" i="8"/>
  <c r="AI349" i="8"/>
  <c r="AI350" i="8"/>
  <c r="AI351" i="8"/>
  <c r="AI352" i="8"/>
  <c r="AI353" i="8"/>
  <c r="AI354" i="8"/>
  <c r="AI355" i="8"/>
  <c r="AI356" i="8"/>
  <c r="AI357" i="8"/>
  <c r="AI358" i="8"/>
  <c r="AI359" i="8"/>
  <c r="AI360" i="8"/>
  <c r="AI361" i="8"/>
  <c r="AI362" i="8"/>
  <c r="AI363" i="8"/>
  <c r="AI364" i="8"/>
  <c r="AI365" i="8"/>
  <c r="AI366" i="8"/>
  <c r="AI367" i="8"/>
  <c r="AI368" i="8"/>
  <c r="AI369" i="8"/>
  <c r="AI370" i="8"/>
  <c r="AI371" i="8"/>
  <c r="AI372" i="8"/>
  <c r="AI373" i="8"/>
  <c r="AI374" i="8"/>
  <c r="AI375" i="8"/>
  <c r="AI376" i="8"/>
  <c r="AI377" i="8"/>
  <c r="AI378" i="8"/>
  <c r="AI379" i="8"/>
  <c r="AI380" i="8"/>
  <c r="AI381" i="8"/>
  <c r="AI382" i="8"/>
  <c r="AI383" i="8"/>
  <c r="AI384" i="8"/>
  <c r="AI385" i="8"/>
  <c r="AI386" i="8"/>
  <c r="AI387" i="8"/>
  <c r="AI388" i="8"/>
  <c r="AI389" i="8"/>
  <c r="AI390" i="8"/>
  <c r="AI391" i="8"/>
  <c r="AI392" i="8"/>
  <c r="AI393" i="8"/>
  <c r="AI394" i="8"/>
  <c r="AI395" i="8"/>
  <c r="AI396" i="8"/>
  <c r="AI397" i="8"/>
  <c r="AI398" i="8"/>
  <c r="AI399" i="8"/>
  <c r="AI400" i="8"/>
  <c r="AI401" i="8"/>
  <c r="AI402" i="8"/>
  <c r="AI403" i="8"/>
  <c r="AI404" i="8"/>
  <c r="AI405" i="8"/>
  <c r="AI406" i="8"/>
  <c r="AI407" i="8"/>
  <c r="AI408" i="8"/>
  <c r="AI409" i="8"/>
  <c r="AI410" i="8"/>
  <c r="AI411" i="8"/>
  <c r="AI412" i="8"/>
  <c r="AI413" i="8"/>
  <c r="AI414" i="8"/>
  <c r="AI415" i="8"/>
  <c r="AI416" i="8"/>
  <c r="AI417" i="8"/>
  <c r="AI418" i="8"/>
  <c r="AI419" i="8"/>
  <c r="AI420" i="8"/>
  <c r="AI421" i="8"/>
  <c r="AI422" i="8"/>
  <c r="AI423" i="8"/>
  <c r="AI424" i="8"/>
  <c r="AI425" i="8"/>
  <c r="AI426" i="8"/>
  <c r="AI427" i="8"/>
  <c r="AI428" i="8"/>
  <c r="AI429" i="8"/>
  <c r="AI430" i="8"/>
  <c r="AI431" i="8"/>
  <c r="AI432" i="8"/>
  <c r="AI433" i="8"/>
  <c r="AI434" i="8"/>
  <c r="AI435" i="8"/>
  <c r="AI436" i="8"/>
  <c r="AI437" i="8"/>
  <c r="AI438" i="8"/>
  <c r="AI439" i="8"/>
  <c r="AI440" i="8"/>
  <c r="AI441" i="8"/>
  <c r="AI442" i="8"/>
  <c r="AI443" i="8"/>
  <c r="AI444" i="8"/>
  <c r="AI445" i="8"/>
  <c r="AI446" i="8"/>
  <c r="AI447" i="8"/>
  <c r="AI448" i="8"/>
  <c r="AI449" i="8"/>
  <c r="AI450" i="8"/>
  <c r="AI451" i="8"/>
  <c r="AI452" i="8"/>
  <c r="AI453" i="8"/>
  <c r="AI454" i="8"/>
  <c r="AI455" i="8"/>
  <c r="AI456" i="8"/>
  <c r="AI457" i="8"/>
  <c r="AI458" i="8"/>
  <c r="AI459" i="8"/>
  <c r="AI460" i="8"/>
  <c r="AI461" i="8"/>
  <c r="AI462" i="8"/>
  <c r="AI463" i="8"/>
  <c r="AI464" i="8"/>
  <c r="AI465" i="8"/>
  <c r="AI466" i="8"/>
  <c r="AI467" i="8"/>
  <c r="AI468" i="8"/>
  <c r="AI469" i="8"/>
  <c r="AI470" i="8"/>
  <c r="AI471" i="8"/>
  <c r="AI472" i="8"/>
  <c r="AI473" i="8"/>
  <c r="AI474" i="8"/>
  <c r="AI475" i="8"/>
  <c r="AI476" i="8"/>
  <c r="AI477" i="8"/>
  <c r="AI478" i="8"/>
  <c r="AI479" i="8"/>
  <c r="AI480" i="8"/>
  <c r="AI481" i="8"/>
  <c r="AI482" i="8"/>
  <c r="AI483" i="8"/>
  <c r="AI484" i="8"/>
  <c r="AI485" i="8"/>
  <c r="AI486" i="8"/>
  <c r="AI487" i="8"/>
  <c r="AI488" i="8"/>
  <c r="AI489" i="8"/>
  <c r="AI490" i="8"/>
  <c r="AI491" i="8"/>
  <c r="AI492" i="8"/>
  <c r="AI493" i="8"/>
  <c r="AI494" i="8"/>
  <c r="AI495" i="8"/>
  <c r="AI496" i="8"/>
  <c r="AI497" i="8"/>
  <c r="AI498" i="8"/>
  <c r="AI499" i="8"/>
  <c r="AI500" i="8"/>
  <c r="AI501" i="8"/>
  <c r="AI502" i="8"/>
  <c r="AI503" i="8"/>
  <c r="AI504" i="8"/>
  <c r="AI505" i="8"/>
  <c r="AI506" i="8"/>
  <c r="AI507" i="8"/>
  <c r="AI508" i="8"/>
  <c r="AI509" i="8"/>
  <c r="AI510" i="8"/>
  <c r="AI511" i="8"/>
  <c r="AI512" i="8"/>
  <c r="AI513" i="8"/>
  <c r="AI514" i="8"/>
  <c r="AI515" i="8"/>
  <c r="AI516" i="8"/>
  <c r="AI517" i="8"/>
  <c r="AI518" i="8"/>
  <c r="AI519" i="8"/>
  <c r="AI520" i="8"/>
  <c r="AI521" i="8"/>
  <c r="AI522" i="8"/>
  <c r="AI523" i="8"/>
  <c r="AI524" i="8"/>
  <c r="AI525" i="8"/>
  <c r="AI526" i="8"/>
  <c r="AI527" i="8"/>
  <c r="AI528" i="8"/>
  <c r="AI529" i="8"/>
  <c r="AI530" i="8"/>
  <c r="AI531" i="8"/>
  <c r="AI532" i="8"/>
  <c r="AI533" i="8"/>
  <c r="AI534" i="8"/>
  <c r="AI535" i="8"/>
  <c r="AI536" i="8"/>
  <c r="AI537" i="8"/>
  <c r="AI538" i="8"/>
  <c r="AI539" i="8"/>
  <c r="AI540" i="8"/>
  <c r="AI541" i="8"/>
  <c r="AI542" i="8"/>
  <c r="AI543" i="8"/>
  <c r="AI544" i="8"/>
  <c r="AI545" i="8"/>
  <c r="AI546" i="8"/>
  <c r="AI547" i="8"/>
  <c r="AI548" i="8"/>
  <c r="AI549" i="8"/>
  <c r="AI550" i="8"/>
  <c r="AI551" i="8"/>
  <c r="AI552" i="8"/>
  <c r="AI553" i="8"/>
  <c r="AI554" i="8"/>
  <c r="AI555" i="8"/>
  <c r="AI556" i="8"/>
  <c r="AI557" i="8"/>
  <c r="AI558" i="8"/>
  <c r="AI559" i="8"/>
  <c r="AI560" i="8"/>
  <c r="AI561" i="8"/>
  <c r="AI562" i="8"/>
  <c r="AI563" i="8"/>
  <c r="AI564" i="8"/>
  <c r="AI565" i="8"/>
  <c r="AI566" i="8"/>
  <c r="AI567" i="8"/>
  <c r="AI568" i="8"/>
  <c r="AI569" i="8"/>
  <c r="AI570" i="8"/>
  <c r="AI571" i="8"/>
  <c r="AI572" i="8"/>
  <c r="AI573" i="8"/>
  <c r="AI574" i="8"/>
  <c r="AI575" i="8"/>
  <c r="AI576" i="8"/>
  <c r="AI577" i="8"/>
  <c r="AI578" i="8"/>
  <c r="AI579" i="8"/>
  <c r="AI580" i="8"/>
  <c r="AI581" i="8"/>
  <c r="AI582" i="8"/>
  <c r="AI583" i="8"/>
  <c r="AI584" i="8"/>
  <c r="AI585" i="8"/>
  <c r="AI586" i="8"/>
  <c r="AI587" i="8"/>
  <c r="AI588" i="8"/>
  <c r="AI589" i="8"/>
  <c r="AI590" i="8"/>
  <c r="AI591" i="8"/>
  <c r="AI592" i="8"/>
  <c r="AI593" i="8"/>
  <c r="AI594" i="8"/>
  <c r="AI595" i="8"/>
  <c r="AI596" i="8"/>
  <c r="AI597" i="8"/>
  <c r="AI598" i="8"/>
  <c r="AI599" i="8"/>
  <c r="AI600" i="8"/>
  <c r="AI601" i="8"/>
  <c r="AI602" i="8"/>
  <c r="AI603" i="8"/>
  <c r="AI604" i="8"/>
  <c r="AI605" i="8"/>
  <c r="AI606" i="8"/>
  <c r="AI607" i="8"/>
  <c r="AI608" i="8"/>
  <c r="AI609" i="8"/>
  <c r="AI610" i="8"/>
  <c r="AI611" i="8"/>
  <c r="AI612" i="8"/>
  <c r="AI613" i="8"/>
  <c r="AI614" i="8"/>
  <c r="AI615" i="8"/>
  <c r="AI616" i="8"/>
  <c r="AI617" i="8"/>
  <c r="AI618" i="8"/>
  <c r="AI619" i="8"/>
  <c r="AI620" i="8"/>
  <c r="AI621" i="8"/>
  <c r="AI622" i="8"/>
  <c r="AI623" i="8"/>
  <c r="AI624" i="8"/>
  <c r="AI625" i="8"/>
  <c r="AI626" i="8"/>
  <c r="AI627" i="8"/>
  <c r="AI628" i="8"/>
  <c r="AI629" i="8"/>
  <c r="AI630" i="8"/>
  <c r="AI631" i="8"/>
  <c r="AI632" i="8"/>
  <c r="AI633" i="8"/>
  <c r="AI634" i="8"/>
  <c r="AI635" i="8"/>
  <c r="AI636" i="8"/>
  <c r="AI637" i="8"/>
  <c r="AI638" i="8"/>
  <c r="AI639" i="8"/>
  <c r="AI640" i="8"/>
  <c r="AI641" i="8"/>
  <c r="AI642" i="8"/>
  <c r="AI643" i="8"/>
  <c r="AI644" i="8"/>
  <c r="AI645" i="8"/>
  <c r="AI646" i="8"/>
  <c r="AI647" i="8"/>
  <c r="AI648" i="8"/>
  <c r="AI649" i="8"/>
  <c r="AI650" i="8"/>
  <c r="AI651" i="8"/>
  <c r="AI652" i="8"/>
  <c r="AI653" i="8"/>
  <c r="AI654" i="8"/>
  <c r="AI655" i="8"/>
  <c r="AI656" i="8"/>
  <c r="AI657" i="8"/>
  <c r="AI658" i="8"/>
  <c r="AI659" i="8"/>
  <c r="AI660" i="8"/>
  <c r="AI661" i="8"/>
  <c r="AI662" i="8"/>
  <c r="AI663" i="8"/>
  <c r="AI664" i="8"/>
  <c r="AI665" i="8"/>
  <c r="AI666" i="8"/>
  <c r="AI667" i="8"/>
  <c r="AI668" i="8"/>
  <c r="AI669" i="8"/>
  <c r="AI670" i="8"/>
  <c r="AI671" i="8"/>
  <c r="AI672" i="8"/>
  <c r="AI673" i="8"/>
  <c r="AI674" i="8"/>
  <c r="AI675" i="8"/>
  <c r="AI676" i="8"/>
  <c r="AI677" i="8"/>
  <c r="AI678" i="8"/>
  <c r="AI679" i="8"/>
  <c r="AI680" i="8"/>
  <c r="AI681" i="8"/>
  <c r="AI682" i="8"/>
  <c r="AI683" i="8"/>
  <c r="AI684" i="8"/>
  <c r="AI685" i="8"/>
  <c r="AI686" i="8"/>
  <c r="AI687" i="8"/>
  <c r="AI688" i="8"/>
  <c r="AI689" i="8"/>
  <c r="AI690" i="8"/>
  <c r="AI691" i="8"/>
  <c r="AI692" i="8"/>
  <c r="AI693" i="8"/>
  <c r="AI694" i="8"/>
  <c r="AI695" i="8"/>
  <c r="AI696" i="8"/>
  <c r="AI697" i="8"/>
  <c r="AI698" i="8"/>
  <c r="AI699" i="8"/>
  <c r="AI700" i="8"/>
  <c r="AI701" i="8"/>
  <c r="AI702" i="8"/>
  <c r="AI703" i="8"/>
  <c r="AI704" i="8"/>
  <c r="AI705" i="8"/>
  <c r="AI706" i="8"/>
  <c r="AI707" i="8"/>
  <c r="AI708" i="8"/>
  <c r="AI709" i="8"/>
  <c r="AI710" i="8"/>
  <c r="AI711" i="8"/>
  <c r="AI712" i="8"/>
  <c r="AI713" i="8"/>
  <c r="AI714" i="8"/>
  <c r="AI715" i="8"/>
  <c r="AI716" i="8"/>
  <c r="AI717" i="8"/>
  <c r="AI718" i="8"/>
  <c r="AI719" i="8"/>
  <c r="AI720" i="8"/>
  <c r="AI721" i="8"/>
  <c r="AI722" i="8"/>
  <c r="AI723" i="8"/>
  <c r="AI724" i="8"/>
  <c r="AI725" i="8"/>
  <c r="AI726" i="8"/>
  <c r="AI727" i="8"/>
  <c r="AI728" i="8"/>
  <c r="AI729" i="8"/>
  <c r="AI730" i="8"/>
  <c r="AI731" i="8"/>
  <c r="AI732" i="8"/>
  <c r="AI733" i="8"/>
  <c r="AI734" i="8"/>
  <c r="AI735" i="8"/>
  <c r="AI736" i="8"/>
  <c r="AI737" i="8"/>
  <c r="AI738" i="8"/>
  <c r="AI739" i="8"/>
  <c r="AI740" i="8"/>
  <c r="AI741" i="8"/>
  <c r="AI742" i="8"/>
  <c r="AI743" i="8"/>
  <c r="AI744" i="8"/>
  <c r="AI745" i="8"/>
  <c r="AI746" i="8"/>
  <c r="AI747" i="8"/>
  <c r="AI748" i="8"/>
  <c r="AI749" i="8"/>
  <c r="AI750" i="8"/>
  <c r="AI751" i="8"/>
  <c r="AI752" i="8"/>
  <c r="AI753" i="8"/>
  <c r="AI754" i="8"/>
  <c r="AI755" i="8"/>
  <c r="AI756" i="8"/>
  <c r="AI757" i="8"/>
  <c r="AI758" i="8"/>
  <c r="AI759" i="8"/>
  <c r="AI760" i="8"/>
  <c r="AI761" i="8"/>
  <c r="AI762" i="8"/>
  <c r="AI763" i="8"/>
  <c r="AI764" i="8"/>
  <c r="AI765" i="8"/>
  <c r="AI766" i="8"/>
  <c r="AI767" i="8"/>
  <c r="AI768" i="8"/>
  <c r="AI769" i="8"/>
  <c r="AI770" i="8"/>
  <c r="AI771" i="8"/>
  <c r="AI772" i="8"/>
  <c r="AI773" i="8"/>
  <c r="AI774" i="8"/>
  <c r="AI775" i="8"/>
  <c r="AI776" i="8"/>
  <c r="AI777" i="8"/>
  <c r="AI778" i="8"/>
  <c r="AI779" i="8"/>
  <c r="AI780" i="8"/>
  <c r="AI781" i="8"/>
  <c r="AI782" i="8"/>
  <c r="AI783" i="8"/>
  <c r="AI784" i="8"/>
  <c r="AI785" i="8"/>
  <c r="AI786" i="8"/>
  <c r="AI787" i="8"/>
  <c r="AI788" i="8"/>
  <c r="AI789" i="8"/>
  <c r="AI790" i="8"/>
  <c r="AI791" i="8"/>
  <c r="AI792" i="8"/>
  <c r="AI793" i="8"/>
  <c r="AI794" i="8"/>
  <c r="AI795" i="8"/>
  <c r="AI796" i="8"/>
  <c r="AI797" i="8"/>
  <c r="AI798" i="8"/>
  <c r="AI799" i="8"/>
  <c r="AI800" i="8"/>
  <c r="AI801" i="8"/>
  <c r="AI802" i="8"/>
  <c r="AI803" i="8"/>
  <c r="AI804" i="8"/>
  <c r="AI805" i="8"/>
  <c r="AI806" i="8"/>
  <c r="AI807" i="8"/>
  <c r="AI808" i="8"/>
  <c r="AI809" i="8"/>
  <c r="AI810" i="8"/>
  <c r="AI811" i="8"/>
  <c r="AI812" i="8"/>
  <c r="AI813" i="8"/>
  <c r="AI814" i="8"/>
  <c r="AI815" i="8"/>
  <c r="AI816" i="8"/>
  <c r="AI817" i="8"/>
  <c r="AI818" i="8"/>
  <c r="AI819" i="8"/>
  <c r="AI820" i="8"/>
  <c r="AI821" i="8"/>
  <c r="AI822" i="8"/>
  <c r="AI823" i="8"/>
  <c r="AI824" i="8"/>
  <c r="AI825" i="8"/>
  <c r="AI826" i="8"/>
  <c r="AI827" i="8"/>
  <c r="AI828" i="8"/>
  <c r="AI829" i="8"/>
  <c r="AI830" i="8"/>
  <c r="AI831" i="8"/>
  <c r="AI832" i="8"/>
  <c r="AI833" i="8"/>
  <c r="AI834" i="8"/>
  <c r="AI835" i="8"/>
  <c r="AI836" i="8"/>
  <c r="AI837" i="8"/>
  <c r="AI838" i="8"/>
  <c r="AI839" i="8"/>
  <c r="AI840" i="8"/>
  <c r="AI841" i="8"/>
  <c r="AI842" i="8"/>
  <c r="AI843" i="8"/>
  <c r="AI844" i="8"/>
  <c r="AI845" i="8"/>
  <c r="AI846" i="8"/>
  <c r="AI847" i="8"/>
  <c r="AI848" i="8"/>
  <c r="AI849" i="8"/>
  <c r="AI850" i="8"/>
  <c r="AI851" i="8"/>
  <c r="AI852" i="8"/>
  <c r="AI853" i="8"/>
  <c r="AI854" i="8"/>
  <c r="AI855" i="8"/>
  <c r="AI856" i="8"/>
  <c r="AI857" i="8"/>
  <c r="AI858" i="8"/>
  <c r="AI859" i="8"/>
  <c r="AI860" i="8"/>
  <c r="AI861" i="8"/>
  <c r="AI862" i="8"/>
  <c r="AI863" i="8"/>
  <c r="AI864" i="8"/>
  <c r="AI865" i="8"/>
  <c r="AI866" i="8"/>
  <c r="AI867" i="8"/>
  <c r="AI868" i="8"/>
  <c r="AI869" i="8"/>
  <c r="AI870" i="8"/>
  <c r="AI871" i="8"/>
  <c r="AI872" i="8"/>
  <c r="AI873" i="8"/>
  <c r="AI874" i="8"/>
  <c r="AI875" i="8"/>
  <c r="AI876" i="8"/>
  <c r="AI877" i="8"/>
  <c r="AI878" i="8"/>
  <c r="AI879" i="8"/>
  <c r="AI880" i="8"/>
  <c r="AI881" i="8"/>
  <c r="AI882" i="8"/>
  <c r="AI883" i="8"/>
  <c r="AI884" i="8"/>
  <c r="AI885" i="8"/>
  <c r="AI886" i="8"/>
  <c r="AI887" i="8"/>
  <c r="AI888" i="8"/>
  <c r="AI889" i="8"/>
  <c r="AI890" i="8"/>
  <c r="AI891" i="8"/>
  <c r="AI892" i="8"/>
  <c r="AI893" i="8"/>
  <c r="AI894" i="8"/>
  <c r="AI895" i="8"/>
  <c r="AI896" i="8"/>
  <c r="AI897" i="8"/>
  <c r="AI898" i="8"/>
  <c r="AI899" i="8"/>
  <c r="AI900" i="8"/>
  <c r="AI901" i="8"/>
  <c r="AI902" i="8"/>
  <c r="AI903" i="8"/>
  <c r="AI904" i="8"/>
  <c r="AI905" i="8"/>
  <c r="AI906" i="8"/>
  <c r="AI907" i="8"/>
  <c r="AI908" i="8"/>
  <c r="AI909" i="8"/>
  <c r="AI910" i="8"/>
  <c r="AI911" i="8"/>
  <c r="AI912" i="8"/>
  <c r="AI913" i="8"/>
  <c r="AI914" i="8"/>
  <c r="AI915" i="8"/>
  <c r="AI916" i="8"/>
  <c r="AI917" i="8"/>
  <c r="AI918" i="8"/>
  <c r="AI919" i="8"/>
  <c r="AI920" i="8"/>
  <c r="AI921" i="8"/>
  <c r="AI922" i="8"/>
  <c r="AI923" i="8"/>
  <c r="AI924" i="8"/>
  <c r="AI925" i="8"/>
  <c r="AI926" i="8"/>
  <c r="AI927" i="8"/>
  <c r="AI928" i="8"/>
  <c r="AI929" i="8"/>
  <c r="AI930" i="8"/>
  <c r="AI931" i="8"/>
  <c r="AI932" i="8"/>
  <c r="AI933" i="8"/>
  <c r="AI934" i="8"/>
  <c r="AI935" i="8"/>
  <c r="AI936" i="8"/>
  <c r="AI937" i="8"/>
  <c r="AI938" i="8"/>
  <c r="AI939" i="8"/>
  <c r="AI940" i="8"/>
  <c r="AI941" i="8"/>
  <c r="AI942" i="8"/>
  <c r="AI943" i="8"/>
  <c r="AI944" i="8"/>
  <c r="AI945" i="8"/>
  <c r="AI946" i="8"/>
  <c r="AI947" i="8"/>
  <c r="AI948" i="8"/>
  <c r="AI949" i="8"/>
  <c r="AI950" i="8"/>
  <c r="AI951" i="8"/>
  <c r="AI952" i="8"/>
  <c r="AI953" i="8"/>
  <c r="AI954" i="8"/>
  <c r="AI955" i="8"/>
  <c r="AI956" i="8"/>
  <c r="AI957" i="8"/>
  <c r="AI958" i="8"/>
  <c r="AI959" i="8"/>
  <c r="AI960" i="8"/>
  <c r="AI961" i="8"/>
  <c r="AI962" i="8"/>
  <c r="AI963" i="8"/>
  <c r="AI964" i="8"/>
  <c r="AI965" i="8"/>
  <c r="AI966" i="8"/>
  <c r="AI967" i="8"/>
  <c r="AI968" i="8"/>
  <c r="AI969" i="8"/>
  <c r="AI970" i="8"/>
  <c r="AI971" i="8"/>
  <c r="AI972" i="8"/>
  <c r="AI973" i="8"/>
  <c r="AI974" i="8"/>
  <c r="AI975" i="8"/>
  <c r="AI976" i="8"/>
  <c r="AI977" i="8"/>
  <c r="AI978" i="8"/>
  <c r="AI979" i="8"/>
  <c r="AI980" i="8"/>
  <c r="AI981" i="8"/>
  <c r="AI982" i="8"/>
  <c r="AI983" i="8"/>
  <c r="AI984" i="8"/>
  <c r="AI985" i="8"/>
  <c r="AI986" i="8"/>
  <c r="AI987" i="8"/>
  <c r="AI988" i="8"/>
  <c r="AI989" i="8"/>
  <c r="AI990" i="8"/>
  <c r="AI991" i="8"/>
  <c r="AI992" i="8"/>
  <c r="AI993" i="8"/>
  <c r="AI994" i="8"/>
  <c r="AI995" i="8"/>
  <c r="AI996" i="8"/>
  <c r="AI997" i="8"/>
  <c r="AI998" i="8"/>
  <c r="AI999" i="8"/>
  <c r="AI1000" i="8"/>
  <c r="AI1001" i="8"/>
  <c r="AI1002" i="8"/>
  <c r="AI1003" i="8"/>
  <c r="AI1004" i="8"/>
  <c r="AI1005" i="8"/>
  <c r="AI1006" i="8"/>
  <c r="AI1007" i="8"/>
  <c r="AI1008" i="8"/>
  <c r="AI1009" i="8"/>
  <c r="AI1010" i="8"/>
  <c r="AI1011" i="8"/>
  <c r="AI1012" i="8"/>
  <c r="AI1013" i="8"/>
  <c r="AI1014" i="8"/>
  <c r="AI1015" i="8"/>
  <c r="AI1016" i="8"/>
  <c r="AI1017" i="8"/>
  <c r="AI1018" i="8"/>
  <c r="AI1019" i="8"/>
  <c r="AI1020" i="8"/>
  <c r="AI1021" i="8"/>
  <c r="AI1022" i="8"/>
  <c r="AI1023" i="8"/>
  <c r="AI1024" i="8"/>
  <c r="AI1025" i="8"/>
  <c r="AI1026" i="8"/>
  <c r="AI1027" i="8"/>
  <c r="AI1028" i="8"/>
  <c r="AI1029" i="8"/>
  <c r="AI1030" i="8"/>
  <c r="AI1031" i="8"/>
  <c r="AI1032" i="8"/>
  <c r="AI1033" i="8"/>
  <c r="AI1034" i="8"/>
  <c r="AI1035" i="8"/>
  <c r="AI1036" i="8"/>
  <c r="AI1037" i="8"/>
  <c r="AI1038" i="8"/>
  <c r="AI1039" i="8"/>
  <c r="AI1040" i="8"/>
  <c r="AI1041" i="8"/>
  <c r="AI1042" i="8"/>
  <c r="AI1043" i="8"/>
  <c r="AI1044" i="8"/>
  <c r="AI1045" i="8"/>
  <c r="AI1046" i="8"/>
  <c r="AI1047" i="8"/>
  <c r="AI1048" i="8"/>
  <c r="AI1049" i="8"/>
  <c r="AI1050" i="8"/>
  <c r="AI1051" i="8"/>
  <c r="AI1052" i="8"/>
  <c r="AI1053" i="8"/>
  <c r="AI1054" i="8"/>
  <c r="AI1055" i="8"/>
  <c r="AI1056" i="8"/>
  <c r="AI1057" i="8"/>
  <c r="AI1058" i="8"/>
  <c r="AI1059" i="8"/>
  <c r="AI1060" i="8"/>
  <c r="AI1061" i="8"/>
  <c r="AI1062" i="8"/>
  <c r="AI1063" i="8"/>
  <c r="AI1064" i="8"/>
  <c r="AI1065" i="8"/>
  <c r="AI1066" i="8"/>
  <c r="AI1067" i="8"/>
  <c r="AI1068" i="8"/>
  <c r="AI1069" i="8"/>
  <c r="AI1070" i="8"/>
  <c r="AI1071" i="8"/>
  <c r="AI1072" i="8"/>
  <c r="AI1073" i="8"/>
  <c r="AI1074" i="8"/>
  <c r="AI1075" i="8"/>
  <c r="AI1076" i="8"/>
  <c r="AI1077" i="8"/>
  <c r="AI1078" i="8"/>
  <c r="AI1079" i="8"/>
  <c r="AI1080" i="8"/>
  <c r="AI1081" i="8"/>
  <c r="AI1082" i="8"/>
  <c r="AI1083" i="8"/>
  <c r="AI1084" i="8"/>
  <c r="AI1085" i="8"/>
  <c r="AI1086" i="8"/>
  <c r="AI1087" i="8"/>
  <c r="AI1088" i="8"/>
  <c r="AI1089" i="8"/>
  <c r="AI1090" i="8"/>
  <c r="AI1091" i="8"/>
  <c r="AI1092" i="8"/>
  <c r="AI1093" i="8"/>
  <c r="AI1094" i="8"/>
  <c r="AI1095" i="8"/>
  <c r="AI1096" i="8"/>
  <c r="AI1097" i="8"/>
  <c r="AI1098" i="8"/>
  <c r="AI1099" i="8"/>
  <c r="AI1100" i="8"/>
  <c r="AI1101" i="8"/>
  <c r="AI1102" i="8"/>
  <c r="AI1103" i="8"/>
  <c r="AI1104" i="8"/>
  <c r="AI1105" i="8"/>
  <c r="AI1106" i="8"/>
  <c r="AI1107" i="8"/>
  <c r="AI1108" i="8"/>
  <c r="AI1109" i="8"/>
  <c r="AI1110" i="8"/>
  <c r="AI1111" i="8"/>
  <c r="AI1112" i="8"/>
  <c r="AI1113" i="8"/>
  <c r="AI1114" i="8"/>
  <c r="AI1115" i="8"/>
  <c r="AI1116" i="8"/>
  <c r="AI1117" i="8"/>
  <c r="AI1118" i="8"/>
  <c r="AI1119" i="8"/>
  <c r="AI1120" i="8"/>
  <c r="AI1121" i="8"/>
  <c r="AI1122" i="8"/>
  <c r="AI1123" i="8"/>
  <c r="AI1124" i="8"/>
  <c r="AI1125" i="8"/>
  <c r="AI1126" i="8"/>
  <c r="AI1127" i="8"/>
  <c r="AI1128" i="8"/>
  <c r="AI1129" i="8"/>
  <c r="AI1130" i="8"/>
  <c r="AI1131" i="8"/>
  <c r="AI1132" i="8"/>
  <c r="AI1133" i="8"/>
  <c r="AI1134" i="8"/>
  <c r="AI1135" i="8"/>
  <c r="AI1136" i="8"/>
  <c r="AI1137" i="8"/>
  <c r="AI1138" i="8"/>
  <c r="AI1139" i="8"/>
  <c r="AI1140" i="8"/>
  <c r="AI1141" i="8"/>
  <c r="AI1142" i="8"/>
  <c r="AI1143" i="8"/>
  <c r="AI1144" i="8"/>
  <c r="AI1145" i="8"/>
  <c r="AI1146" i="8"/>
  <c r="AI1147" i="8"/>
  <c r="AI1148" i="8"/>
  <c r="AI1149" i="8"/>
  <c r="AI1150" i="8"/>
  <c r="AI1151" i="8"/>
  <c r="AI1152" i="8"/>
  <c r="AI1153" i="8"/>
  <c r="AI1154" i="8"/>
  <c r="AI1155" i="8"/>
  <c r="AI1156" i="8"/>
  <c r="AI1157" i="8"/>
  <c r="AI1158" i="8"/>
  <c r="AI1159" i="8"/>
  <c r="AI1160" i="8"/>
  <c r="AI1161" i="8"/>
  <c r="AI1162" i="8"/>
  <c r="AI1163" i="8"/>
  <c r="AI1164" i="8"/>
  <c r="AI1165" i="8"/>
  <c r="AI1166" i="8"/>
  <c r="AI1167" i="8"/>
  <c r="AI1168" i="8"/>
  <c r="AI1169" i="8"/>
  <c r="AI1170" i="8"/>
  <c r="AI1171" i="8"/>
  <c r="AI1172" i="8"/>
  <c r="AI1173" i="8"/>
  <c r="AI1174" i="8"/>
  <c r="AI1175" i="8"/>
  <c r="AI1176" i="8"/>
  <c r="AI1177" i="8"/>
  <c r="AI1178" i="8"/>
  <c r="AI1179" i="8"/>
  <c r="AI1180" i="8"/>
  <c r="AI1181" i="8"/>
  <c r="AI1182" i="8"/>
  <c r="AI1183" i="8"/>
  <c r="AI1184" i="8"/>
  <c r="AI1185" i="8"/>
  <c r="AI1186" i="8"/>
  <c r="AI1187" i="8"/>
  <c r="AI1188" i="8"/>
  <c r="AI1189" i="8"/>
  <c r="AI1190" i="8"/>
  <c r="AI1191" i="8"/>
  <c r="AI1192" i="8"/>
  <c r="AI1193" i="8"/>
  <c r="AI1194" i="8"/>
  <c r="AI1195" i="8"/>
  <c r="AI1196" i="8"/>
  <c r="AI1197" i="8"/>
  <c r="AI1198" i="8"/>
  <c r="AI1199" i="8"/>
  <c r="AI1200" i="8"/>
  <c r="AI1201" i="8"/>
  <c r="AI1202" i="8"/>
  <c r="AI1203" i="8"/>
  <c r="AI1204" i="8"/>
  <c r="AI1205" i="8"/>
  <c r="AI1206" i="8"/>
  <c r="AI1207" i="8"/>
  <c r="AI1208" i="8"/>
  <c r="AI1209" i="8"/>
  <c r="AI1210" i="8"/>
  <c r="AI1211" i="8"/>
  <c r="AI1212" i="8"/>
  <c r="AI1213" i="8"/>
  <c r="AI1214" i="8"/>
  <c r="AI1215" i="8"/>
  <c r="AI1216" i="8"/>
  <c r="AI1217" i="8"/>
  <c r="AI1218" i="8"/>
  <c r="AI1219" i="8"/>
  <c r="AI1220" i="8"/>
  <c r="AI1221" i="8"/>
  <c r="AI1222" i="8"/>
  <c r="AI1223" i="8"/>
  <c r="AI1224" i="8"/>
  <c r="AI1225" i="8"/>
  <c r="AI1226" i="8"/>
  <c r="AI1227" i="8"/>
  <c r="AI1228" i="8"/>
  <c r="AI1229" i="8"/>
  <c r="AI1230" i="8"/>
  <c r="AI1231" i="8"/>
  <c r="AI1232" i="8"/>
  <c r="AI1233" i="8"/>
  <c r="AI1234" i="8"/>
  <c r="AI1235" i="8"/>
  <c r="AI1236" i="8"/>
  <c r="AI1237" i="8"/>
  <c r="AI1238" i="8"/>
  <c r="AI1239" i="8"/>
  <c r="AI1240" i="8"/>
  <c r="AI1241" i="8"/>
  <c r="AI1242" i="8"/>
  <c r="AI1243" i="8"/>
  <c r="AI1244" i="8"/>
  <c r="AI1245" i="8"/>
  <c r="AI1246" i="8"/>
  <c r="AI1247" i="8"/>
  <c r="AI1248" i="8"/>
  <c r="AI1249" i="8"/>
  <c r="AI1250" i="8"/>
  <c r="AI1251" i="8"/>
  <c r="AI1252" i="8"/>
  <c r="AI1253" i="8"/>
  <c r="AI1254" i="8"/>
  <c r="AI1255" i="8"/>
  <c r="AI1256" i="8"/>
  <c r="AI1257" i="8"/>
  <c r="AI1258" i="8"/>
  <c r="AI1259" i="8"/>
  <c r="AI1260" i="8"/>
  <c r="AI1261" i="8"/>
  <c r="AI1262" i="8"/>
  <c r="AI1263" i="8"/>
  <c r="AI1264" i="8"/>
  <c r="AI1265" i="8"/>
  <c r="AI1266" i="8"/>
  <c r="AI1267" i="8"/>
  <c r="AI1268" i="8"/>
  <c r="AI1269" i="8"/>
  <c r="AI1270" i="8"/>
  <c r="AI1271" i="8"/>
  <c r="AI1272" i="8"/>
  <c r="AI1273" i="8"/>
  <c r="AI1274" i="8"/>
  <c r="AI1275" i="8"/>
  <c r="AI1276" i="8"/>
  <c r="AI1277" i="8"/>
  <c r="AI1278" i="8"/>
  <c r="AI1279" i="8"/>
  <c r="AI1280" i="8"/>
  <c r="AI1281" i="8"/>
  <c r="AI1282" i="8"/>
  <c r="AI1283" i="8"/>
  <c r="AI1284" i="8"/>
  <c r="AI1285" i="8"/>
  <c r="AI1286" i="8"/>
  <c r="AI1287" i="8"/>
  <c r="AI1288" i="8"/>
  <c r="AI1289" i="8"/>
  <c r="AI1290" i="8"/>
  <c r="AI1291" i="8"/>
  <c r="AI1292" i="8"/>
  <c r="AI1293" i="8"/>
  <c r="AI1294" i="8"/>
  <c r="AI1295" i="8"/>
  <c r="AI1296" i="8"/>
  <c r="AI1297" i="8"/>
  <c r="AI1298" i="8"/>
  <c r="AI1299" i="8"/>
  <c r="AI1300" i="8"/>
  <c r="AI1301" i="8"/>
  <c r="AI1302" i="8"/>
  <c r="AI1303" i="8"/>
  <c r="AI1304" i="8"/>
  <c r="AI1305" i="8"/>
  <c r="AI1306" i="8"/>
  <c r="AI1307" i="8"/>
  <c r="AI1308" i="8"/>
  <c r="AI1309" i="8"/>
  <c r="AI1310" i="8"/>
  <c r="AI1311" i="8"/>
  <c r="AI1312" i="8"/>
  <c r="AI1313" i="8"/>
  <c r="AI1314" i="8"/>
  <c r="AI1315" i="8"/>
  <c r="AI1316" i="8"/>
  <c r="AI1317" i="8"/>
  <c r="AI1318" i="8"/>
  <c r="AI1319" i="8"/>
  <c r="AI1320" i="8"/>
  <c r="AI1321" i="8"/>
  <c r="AI1322" i="8"/>
  <c r="AI1323" i="8"/>
  <c r="AI1324" i="8"/>
  <c r="AI1325" i="8"/>
  <c r="AI1326" i="8"/>
  <c r="AI1327" i="8"/>
  <c r="AI1328" i="8"/>
  <c r="AI1329" i="8"/>
  <c r="AI1330" i="8"/>
  <c r="AI1331" i="8"/>
  <c r="AI1332" i="8"/>
  <c r="AI1333" i="8"/>
  <c r="AI1334" i="8"/>
  <c r="AI1335" i="8"/>
  <c r="AI1336" i="8"/>
  <c r="AI1337" i="8"/>
  <c r="AI1338" i="8"/>
  <c r="AI1339" i="8"/>
  <c r="AI1340" i="8"/>
  <c r="AI1341" i="8"/>
  <c r="AI1342" i="8"/>
  <c r="AI1343" i="8"/>
  <c r="AI1344" i="8"/>
  <c r="AI1345" i="8"/>
  <c r="AI1346" i="8"/>
  <c r="AI1347" i="8"/>
  <c r="AI1348" i="8"/>
  <c r="AI1349" i="8"/>
  <c r="AI1350" i="8"/>
  <c r="AI1351" i="8"/>
  <c r="AI1352" i="8"/>
  <c r="AI1353" i="8"/>
  <c r="AI1354" i="8"/>
  <c r="AI1355" i="8"/>
  <c r="AI1356" i="8"/>
  <c r="AI1357" i="8"/>
  <c r="AI1358" i="8"/>
  <c r="AI1359" i="8"/>
  <c r="AI1360" i="8"/>
  <c r="AI1361" i="8"/>
  <c r="AI1362" i="8"/>
  <c r="AI1363" i="8"/>
  <c r="AI1364" i="8"/>
  <c r="AI1365" i="8"/>
  <c r="AI1366" i="8"/>
  <c r="AI1367" i="8"/>
  <c r="AI1368" i="8"/>
  <c r="AI1369" i="8"/>
  <c r="AI1370" i="8"/>
  <c r="AI1371" i="8"/>
  <c r="AI1372" i="8"/>
  <c r="AI1373" i="8"/>
  <c r="AI1374" i="8"/>
  <c r="AI1375" i="8"/>
  <c r="AI1376" i="8"/>
  <c r="AI1377" i="8"/>
  <c r="AI1378" i="8"/>
  <c r="AI1379" i="8"/>
  <c r="AI1380" i="8"/>
  <c r="AI1381" i="8"/>
  <c r="AI1382" i="8"/>
  <c r="AI1383" i="8"/>
  <c r="AI1384" i="8"/>
  <c r="AI1385" i="8"/>
  <c r="AI1386" i="8"/>
  <c r="AI1387" i="8"/>
  <c r="AI1388" i="8"/>
  <c r="AI1389" i="8"/>
  <c r="AI1390" i="8"/>
  <c r="AI1391" i="8"/>
  <c r="AI1392" i="8"/>
  <c r="AI1393" i="8"/>
  <c r="AI1394" i="8"/>
  <c r="AI1395" i="8"/>
  <c r="AI1396" i="8"/>
  <c r="AI1397" i="8"/>
  <c r="AI1398" i="8"/>
  <c r="AI1399" i="8"/>
  <c r="AI1400" i="8"/>
  <c r="AI1401" i="8"/>
  <c r="AI1402" i="8"/>
  <c r="AI1403" i="8"/>
  <c r="AI1404" i="8"/>
  <c r="AI1405" i="8"/>
  <c r="AI1406" i="8"/>
  <c r="AI1407" i="8"/>
  <c r="AI1408" i="8"/>
  <c r="AI1409" i="8"/>
  <c r="AI1410" i="8"/>
  <c r="AI1411" i="8"/>
  <c r="AI1412" i="8"/>
  <c r="AI1413" i="8"/>
  <c r="AI1414" i="8"/>
  <c r="AI1415" i="8"/>
  <c r="AI1416" i="8"/>
  <c r="AI1417" i="8"/>
  <c r="AI1418" i="8"/>
  <c r="AI1419" i="8"/>
  <c r="AI1420" i="8"/>
  <c r="AI1421" i="8"/>
  <c r="AI1422" i="8"/>
  <c r="AI1423" i="8"/>
  <c r="AI1424" i="8"/>
  <c r="AI1425" i="8"/>
  <c r="AI1426" i="8"/>
  <c r="AI1427" i="8"/>
  <c r="AI1428" i="8"/>
  <c r="AI1429" i="8"/>
  <c r="AI1430" i="8"/>
  <c r="AI1431" i="8"/>
  <c r="AI1432" i="8"/>
  <c r="AI1433" i="8"/>
  <c r="AI1434" i="8"/>
  <c r="AI1435" i="8"/>
  <c r="AI1436" i="8"/>
  <c r="AI1437" i="8"/>
  <c r="AI1438" i="8"/>
  <c r="AI1439" i="8"/>
  <c r="AI1440" i="8"/>
  <c r="AI1441" i="8"/>
  <c r="AI1442" i="8"/>
  <c r="AI1443" i="8"/>
  <c r="AI1444" i="8"/>
  <c r="AI1445" i="8"/>
  <c r="AI1446" i="8"/>
  <c r="AI1447" i="8"/>
  <c r="AI1448" i="8"/>
  <c r="AI1449" i="8"/>
  <c r="AI1450" i="8"/>
  <c r="AI1451" i="8"/>
  <c r="AI1452" i="8"/>
  <c r="AI1453" i="8"/>
  <c r="AI1454" i="8"/>
  <c r="AI1455" i="8"/>
  <c r="AI1456" i="8"/>
  <c r="AI1457" i="8"/>
  <c r="AI1458" i="8"/>
  <c r="AI1459" i="8"/>
  <c r="AI1460" i="8"/>
  <c r="AI1461" i="8"/>
  <c r="AI1462" i="8"/>
  <c r="AI1463" i="8"/>
  <c r="AI1464" i="8"/>
  <c r="AI1465" i="8"/>
  <c r="AI1466" i="8"/>
  <c r="AI1467" i="8"/>
  <c r="AI1468" i="8"/>
  <c r="AI1469" i="8"/>
  <c r="AI1470" i="8"/>
  <c r="AI1471" i="8"/>
  <c r="AI1472" i="8"/>
  <c r="AI1473" i="8"/>
  <c r="AI1474" i="8"/>
  <c r="AI1475" i="8"/>
  <c r="AI1476" i="8"/>
  <c r="AI1477" i="8"/>
  <c r="AI1478" i="8"/>
  <c r="AI1479" i="8"/>
  <c r="AI1480" i="8"/>
  <c r="AI1481" i="8"/>
  <c r="AI1482" i="8"/>
  <c r="AI1483" i="8"/>
  <c r="AI1484" i="8"/>
  <c r="AI1485" i="8"/>
  <c r="AI1486" i="8"/>
  <c r="AI1487" i="8"/>
  <c r="AI1488" i="8"/>
  <c r="AI1489" i="8"/>
  <c r="AI1490" i="8"/>
  <c r="AI1491" i="8"/>
  <c r="AI1492" i="8"/>
  <c r="AI1493" i="8"/>
  <c r="AI1494" i="8"/>
  <c r="AI1495" i="8"/>
  <c r="AI1496" i="8"/>
  <c r="AI1497" i="8"/>
  <c r="AI1498" i="8"/>
  <c r="AI1499" i="8"/>
  <c r="AI1500" i="8"/>
  <c r="AI1501" i="8"/>
  <c r="AI1502" i="8"/>
  <c r="AI1503" i="8"/>
  <c r="AI1504" i="8"/>
  <c r="AI1505" i="8"/>
  <c r="AI1506" i="8"/>
  <c r="AI1507" i="8"/>
  <c r="AI1508" i="8"/>
  <c r="AI1509" i="8"/>
  <c r="AI1510" i="8"/>
  <c r="AI1511" i="8"/>
  <c r="AI1512" i="8"/>
  <c r="AI1513" i="8"/>
  <c r="AI1514" i="8"/>
  <c r="AI1515" i="8"/>
  <c r="AI1516" i="8"/>
  <c r="AI1517" i="8"/>
  <c r="AI1518" i="8"/>
  <c r="AI1519" i="8"/>
  <c r="AI1520" i="8"/>
  <c r="AI1521" i="8"/>
  <c r="AI1522" i="8"/>
  <c r="AI1523" i="8"/>
  <c r="AI1524" i="8"/>
  <c r="AI1525" i="8"/>
  <c r="AI1526" i="8"/>
  <c r="AI1527" i="8"/>
  <c r="AI1528" i="8"/>
  <c r="AI1529" i="8"/>
  <c r="AI1530" i="8"/>
  <c r="AI1531" i="8"/>
  <c r="AI1532" i="8"/>
  <c r="AI1533" i="8"/>
  <c r="AI1534" i="8"/>
  <c r="AI1535" i="8"/>
  <c r="AI1536" i="8"/>
  <c r="AI1537" i="8"/>
  <c r="AI1538" i="8"/>
  <c r="AI1539" i="8"/>
  <c r="AI1540" i="8"/>
  <c r="AI1541" i="8"/>
  <c r="AI1542" i="8"/>
  <c r="AI1543" i="8"/>
  <c r="AI1544" i="8"/>
  <c r="AI1545" i="8"/>
  <c r="AI1546" i="8"/>
  <c r="AI1547" i="8"/>
  <c r="AI1548" i="8"/>
  <c r="AI1549" i="8"/>
  <c r="AI1550" i="8"/>
  <c r="AI1551" i="8"/>
  <c r="AI1552" i="8"/>
  <c r="AI1553" i="8"/>
  <c r="AI1554" i="8"/>
  <c r="AI1555" i="8"/>
  <c r="AI1556" i="8"/>
  <c r="AI1557" i="8"/>
  <c r="AI1558" i="8"/>
  <c r="AI1559" i="8"/>
  <c r="AI1560" i="8"/>
  <c r="AI1561" i="8"/>
  <c r="AI1562" i="8"/>
  <c r="AI1563" i="8"/>
  <c r="AI1564" i="8"/>
  <c r="AI1565" i="8"/>
  <c r="AI1566" i="8"/>
  <c r="AI1567" i="8"/>
  <c r="AI1568" i="8"/>
  <c r="AI1569" i="8"/>
  <c r="AI1570" i="8"/>
  <c r="AI1571" i="8"/>
  <c r="AI1572" i="8"/>
  <c r="AI1573" i="8"/>
  <c r="AI1574" i="8"/>
  <c r="AI1575" i="8"/>
  <c r="AI1576" i="8"/>
  <c r="AI1577" i="8"/>
  <c r="AI1578" i="8"/>
  <c r="AI1579" i="8"/>
  <c r="AI1580" i="8"/>
  <c r="AI1581" i="8"/>
  <c r="AI1582" i="8"/>
  <c r="AI1583" i="8"/>
  <c r="AI1584" i="8"/>
  <c r="AI1585" i="8"/>
  <c r="AI1586" i="8"/>
  <c r="AI1587" i="8"/>
  <c r="AI1588" i="8"/>
  <c r="AI1589" i="8"/>
  <c r="AI1590" i="8"/>
  <c r="AI1591" i="8"/>
  <c r="AI1592" i="8"/>
  <c r="AI1593" i="8"/>
  <c r="AI1594" i="8"/>
  <c r="AI1595" i="8"/>
  <c r="AI1596" i="8"/>
  <c r="AI1597" i="8"/>
  <c r="AI1598" i="8"/>
  <c r="AI1599" i="8"/>
  <c r="AI1600" i="8"/>
  <c r="AI1601" i="8"/>
  <c r="AI1602" i="8"/>
  <c r="AI1603" i="8"/>
  <c r="AI1604" i="8"/>
  <c r="AI1605" i="8"/>
  <c r="AI1606" i="8"/>
  <c r="AI1607" i="8"/>
  <c r="AI1608" i="8"/>
  <c r="AI1609" i="8"/>
  <c r="AI1610" i="8"/>
  <c r="AI1611" i="8"/>
  <c r="AI1612" i="8"/>
  <c r="AI1613" i="8"/>
  <c r="AI1614" i="8"/>
  <c r="AI1615" i="8"/>
  <c r="AI1616" i="8"/>
  <c r="AI1617" i="8"/>
  <c r="AI1618" i="8"/>
  <c r="AI1619" i="8"/>
  <c r="AI1620" i="8"/>
  <c r="AI1621" i="8"/>
  <c r="AI1622" i="8"/>
  <c r="AI1623" i="8"/>
  <c r="AI1624" i="8"/>
  <c r="AI1625" i="8"/>
  <c r="AI1626" i="8"/>
  <c r="AI1627" i="8"/>
  <c r="AI1628" i="8"/>
  <c r="AI1629" i="8"/>
  <c r="AI1630" i="8"/>
  <c r="AI1631" i="8"/>
  <c r="AI1632" i="8"/>
  <c r="AI1633" i="8"/>
  <c r="AI1634" i="8"/>
  <c r="AI1635" i="8"/>
  <c r="AI1636" i="8"/>
  <c r="AI1637" i="8"/>
  <c r="AI1638" i="8"/>
  <c r="AI1639" i="8"/>
  <c r="AI1640" i="8"/>
  <c r="AI1641" i="8"/>
  <c r="AI1642" i="8"/>
  <c r="AI1643" i="8"/>
  <c r="AI1644" i="8"/>
  <c r="AI1645" i="8"/>
  <c r="AI1646" i="8"/>
  <c r="AI1647" i="8"/>
  <c r="AI1648" i="8"/>
  <c r="AI1649" i="8"/>
  <c r="AI1650" i="8"/>
  <c r="AI1651" i="8"/>
  <c r="AI1652" i="8"/>
  <c r="AI1653" i="8"/>
  <c r="AI1654" i="8"/>
  <c r="AI1655" i="8"/>
  <c r="AI1656" i="8"/>
  <c r="AI1657" i="8"/>
  <c r="AI1658" i="8"/>
  <c r="AI1659" i="8"/>
  <c r="AI1660" i="8"/>
  <c r="AI1661" i="8"/>
  <c r="AI1662" i="8"/>
  <c r="AI1663" i="8"/>
  <c r="AI1664" i="8"/>
  <c r="AI1665" i="8"/>
  <c r="AI1666" i="8"/>
  <c r="AI1667" i="8"/>
  <c r="AI1668" i="8"/>
  <c r="AI1669" i="8"/>
  <c r="AI1670" i="8"/>
  <c r="AI1671" i="8"/>
  <c r="AI1672" i="8"/>
  <c r="AI1673" i="8"/>
  <c r="AI1674" i="8"/>
  <c r="AI1675" i="8"/>
  <c r="AI1676" i="8"/>
  <c r="AI1677" i="8"/>
  <c r="AI1678" i="8"/>
  <c r="AI1679" i="8"/>
  <c r="AI1680" i="8"/>
  <c r="AI1681" i="8"/>
  <c r="AI1682" i="8"/>
  <c r="AI1683" i="8"/>
  <c r="AI1684" i="8"/>
  <c r="AI1685" i="8"/>
  <c r="AI1686" i="8"/>
  <c r="AI1687" i="8"/>
  <c r="AI1688" i="8"/>
  <c r="AI1689" i="8"/>
  <c r="AI1690" i="8"/>
  <c r="AI1691" i="8"/>
  <c r="AI1692" i="8"/>
  <c r="AI1693" i="8"/>
  <c r="AI1694" i="8"/>
  <c r="AI1695" i="8"/>
  <c r="AI1696" i="8"/>
  <c r="AI1697" i="8"/>
  <c r="AI1698" i="8"/>
  <c r="AI1699" i="8"/>
  <c r="AI1700" i="8"/>
  <c r="AI1701" i="8"/>
  <c r="AI1702" i="8"/>
  <c r="AI1703" i="8"/>
  <c r="AI1704" i="8"/>
  <c r="AI1705" i="8"/>
  <c r="AI1706" i="8"/>
  <c r="AI1707" i="8"/>
  <c r="AI1708" i="8"/>
  <c r="AI1709" i="8"/>
  <c r="AI1710" i="8"/>
  <c r="AI1711" i="8"/>
  <c r="AI1712" i="8"/>
  <c r="AI1713" i="8"/>
  <c r="AI1714" i="8"/>
  <c r="AI1715" i="8"/>
  <c r="AI1716" i="8"/>
  <c r="AI1717" i="8"/>
  <c r="AI1718" i="8"/>
  <c r="AI1719" i="8"/>
  <c r="AI1720" i="8"/>
  <c r="AI1721" i="8"/>
  <c r="AI1722" i="8"/>
  <c r="AI1723" i="8"/>
  <c r="AI1724" i="8"/>
  <c r="AI1725" i="8"/>
  <c r="AI1726" i="8"/>
  <c r="AI1727" i="8"/>
  <c r="AI1728" i="8"/>
  <c r="AI1729" i="8"/>
  <c r="AI1730" i="8"/>
  <c r="AI1731" i="8"/>
  <c r="AI1732" i="8"/>
  <c r="AI1733" i="8"/>
  <c r="AI1734" i="8"/>
  <c r="AI1735" i="8"/>
  <c r="AI1736" i="8"/>
  <c r="AI1737" i="8"/>
  <c r="AI1738" i="8"/>
  <c r="AI1739" i="8"/>
  <c r="AI1740" i="8"/>
  <c r="AI1741" i="8"/>
  <c r="AI1742" i="8"/>
  <c r="AI1743" i="8"/>
  <c r="AI1744" i="8"/>
  <c r="AI1745" i="8"/>
  <c r="AI1746" i="8"/>
  <c r="AI1747" i="8"/>
  <c r="AI1748" i="8"/>
  <c r="AI1749" i="8"/>
  <c r="AI1750" i="8"/>
  <c r="AI1751" i="8"/>
  <c r="AI1752" i="8"/>
  <c r="AI1753" i="8"/>
  <c r="AI1754" i="8"/>
  <c r="AI1755" i="8"/>
  <c r="AI1756" i="8"/>
  <c r="AI1757" i="8"/>
  <c r="AI1758" i="8"/>
  <c r="AI1759" i="8"/>
  <c r="AI1760" i="8"/>
  <c r="AI1761" i="8"/>
  <c r="AI1762" i="8"/>
  <c r="AI1763" i="8"/>
  <c r="AI1764" i="8"/>
  <c r="AI1765" i="8"/>
  <c r="AI1766" i="8"/>
  <c r="AI1767" i="8"/>
  <c r="AI1768" i="8"/>
  <c r="AI1769" i="8"/>
  <c r="AI1770" i="8"/>
  <c r="AI1771" i="8"/>
  <c r="AI1772" i="8"/>
  <c r="AI1773" i="8"/>
  <c r="AI1774" i="8"/>
  <c r="AI1775" i="8"/>
  <c r="AI1776" i="8"/>
  <c r="AI1777" i="8"/>
  <c r="AI1778" i="8"/>
  <c r="AI1779" i="8"/>
  <c r="AI1780" i="8"/>
  <c r="AI1781" i="8"/>
  <c r="AI1782" i="8"/>
  <c r="AI1783" i="8"/>
  <c r="AI1784" i="8"/>
  <c r="AI1785" i="8"/>
  <c r="AI1786" i="8"/>
  <c r="AI1787" i="8"/>
  <c r="AI1788" i="8"/>
  <c r="AI1789" i="8"/>
  <c r="AI1790" i="8"/>
  <c r="AI1791" i="8"/>
  <c r="AI1792" i="8"/>
  <c r="AI1793" i="8"/>
  <c r="AI1794" i="8"/>
  <c r="AI1795" i="8"/>
  <c r="AI1796" i="8"/>
  <c r="AI1797" i="8"/>
  <c r="AI1798" i="8"/>
  <c r="AI1799" i="8"/>
  <c r="AI1800" i="8"/>
  <c r="AI1801" i="8"/>
  <c r="AI1802" i="8"/>
  <c r="AI1803" i="8"/>
  <c r="AI1804" i="8"/>
  <c r="AI1805" i="8"/>
  <c r="AI1806" i="8"/>
  <c r="AI1807" i="8"/>
  <c r="AI1808" i="8"/>
  <c r="AI1809" i="8"/>
  <c r="AI1810" i="8"/>
  <c r="AI1811" i="8"/>
  <c r="AI1812" i="8"/>
  <c r="AI1813" i="8"/>
  <c r="AI1814" i="8"/>
  <c r="AI1815" i="8"/>
  <c r="AI1816" i="8"/>
  <c r="AI1817" i="8"/>
  <c r="AI1818" i="8"/>
  <c r="AI1819" i="8"/>
  <c r="L78" i="4"/>
  <c r="K78" i="4"/>
  <c r="D74" i="4"/>
  <c r="C74" i="4"/>
  <c r="L50" i="4"/>
  <c r="K50" i="4"/>
  <c r="D50" i="4"/>
  <c r="C50" i="4"/>
  <c r="L41" i="4"/>
  <c r="K41" i="4"/>
  <c r="D40" i="4"/>
  <c r="C40" i="4"/>
  <c r="P25" i="4"/>
  <c r="O25" i="4"/>
  <c r="D19" i="4"/>
  <c r="C19" i="4"/>
  <c r="AI1820" i="8" l="1"/>
  <c r="AJ1819" i="8"/>
  <c r="AK1819" i="8" s="1"/>
  <c r="AL1819" i="8" s="1"/>
  <c r="AJ1818" i="8"/>
  <c r="AK1818" i="8" s="1"/>
  <c r="AL1818" i="8" s="1"/>
  <c r="AJ1817" i="8"/>
  <c r="AK1817" i="8" s="1"/>
  <c r="AL1817" i="8" s="1"/>
  <c r="AJ1816" i="8"/>
  <c r="AK1816" i="8" s="1"/>
  <c r="AL1816" i="8" s="1"/>
  <c r="AJ1815" i="8"/>
  <c r="AK1815" i="8" s="1"/>
  <c r="AL1815" i="8" s="1"/>
  <c r="AJ1814" i="8"/>
  <c r="AK1814" i="8" s="1"/>
  <c r="AL1814" i="8" s="1"/>
  <c r="AJ1813" i="8"/>
  <c r="AK1813" i="8" s="1"/>
  <c r="AL1813" i="8" s="1"/>
  <c r="AJ1812" i="8"/>
  <c r="AK1812" i="8" s="1"/>
  <c r="AL1812" i="8" s="1"/>
  <c r="AJ1811" i="8"/>
  <c r="AK1811" i="8" s="1"/>
  <c r="AL1811" i="8" s="1"/>
  <c r="AJ1810" i="8"/>
  <c r="AK1810" i="8" s="1"/>
  <c r="AL1810" i="8" s="1"/>
  <c r="AJ1809" i="8"/>
  <c r="AK1809" i="8" s="1"/>
  <c r="AL1809" i="8" s="1"/>
  <c r="AJ1808" i="8"/>
  <c r="AK1808" i="8" s="1"/>
  <c r="AL1808" i="8" s="1"/>
  <c r="AJ1807" i="8"/>
  <c r="AK1807" i="8" s="1"/>
  <c r="AL1807" i="8" s="1"/>
  <c r="AJ1806" i="8"/>
  <c r="AK1806" i="8" s="1"/>
  <c r="AL1806" i="8" s="1"/>
  <c r="AJ1805" i="8"/>
  <c r="AK1805" i="8" s="1"/>
  <c r="AL1805" i="8" s="1"/>
  <c r="AJ1804" i="8"/>
  <c r="AK1804" i="8" s="1"/>
  <c r="AL1804" i="8" s="1"/>
  <c r="AJ1803" i="8"/>
  <c r="AK1803" i="8" s="1"/>
  <c r="AL1803" i="8" s="1"/>
  <c r="AJ1802" i="8"/>
  <c r="AK1802" i="8" s="1"/>
  <c r="AL1802" i="8" s="1"/>
  <c r="AJ1801" i="8"/>
  <c r="AK1801" i="8" s="1"/>
  <c r="AL1801" i="8" s="1"/>
  <c r="AJ1800" i="8"/>
  <c r="AK1800" i="8" s="1"/>
  <c r="AL1800" i="8" s="1"/>
  <c r="AJ1799" i="8"/>
  <c r="AK1799" i="8" s="1"/>
  <c r="AL1799" i="8" s="1"/>
  <c r="AJ1798" i="8"/>
  <c r="AK1798" i="8" s="1"/>
  <c r="AL1798" i="8" s="1"/>
  <c r="AJ1797" i="8"/>
  <c r="AK1797" i="8" s="1"/>
  <c r="AL1797" i="8" s="1"/>
  <c r="AJ1796" i="8"/>
  <c r="AK1796" i="8" s="1"/>
  <c r="AL1796" i="8" s="1"/>
  <c r="AJ1795" i="8"/>
  <c r="AK1795" i="8" s="1"/>
  <c r="AL1795" i="8" s="1"/>
  <c r="AJ1794" i="8"/>
  <c r="AK1794" i="8" s="1"/>
  <c r="AL1794" i="8" s="1"/>
  <c r="AJ1793" i="8"/>
  <c r="AK1793" i="8" s="1"/>
  <c r="AL1793" i="8" s="1"/>
  <c r="AJ1792" i="8"/>
  <c r="AK1792" i="8" s="1"/>
  <c r="AL1792" i="8" s="1"/>
  <c r="AJ1791" i="8"/>
  <c r="AK1791" i="8" s="1"/>
  <c r="AL1791" i="8" s="1"/>
  <c r="AJ1790" i="8"/>
  <c r="AK1790" i="8" s="1"/>
  <c r="AL1790" i="8" s="1"/>
  <c r="AJ1789" i="8"/>
  <c r="AK1789" i="8" s="1"/>
  <c r="AL1789" i="8" s="1"/>
  <c r="AJ1788" i="8"/>
  <c r="AK1788" i="8" s="1"/>
  <c r="AL1788" i="8" s="1"/>
  <c r="AJ1787" i="8"/>
  <c r="AK1787" i="8" s="1"/>
  <c r="AL1787" i="8" s="1"/>
  <c r="AJ1786" i="8"/>
  <c r="AK1786" i="8" s="1"/>
  <c r="AL1786" i="8" s="1"/>
  <c r="AJ1785" i="8"/>
  <c r="AK1785" i="8" s="1"/>
  <c r="AL1785" i="8" s="1"/>
  <c r="AJ1784" i="8"/>
  <c r="AK1784" i="8" s="1"/>
  <c r="AL1784" i="8" s="1"/>
  <c r="AJ1783" i="8"/>
  <c r="AK1783" i="8" s="1"/>
  <c r="AL1783" i="8" s="1"/>
  <c r="AJ1782" i="8"/>
  <c r="AK1782" i="8" s="1"/>
  <c r="AL1782" i="8" s="1"/>
  <c r="AJ1781" i="8"/>
  <c r="AK1781" i="8" s="1"/>
  <c r="AL1781" i="8" s="1"/>
  <c r="AJ1780" i="8"/>
  <c r="AK1780" i="8" s="1"/>
  <c r="AL1780" i="8" s="1"/>
  <c r="AJ1779" i="8"/>
  <c r="AK1779" i="8" s="1"/>
  <c r="AL1779" i="8" s="1"/>
  <c r="AJ1778" i="8"/>
  <c r="AK1778" i="8" s="1"/>
  <c r="AL1778" i="8" s="1"/>
  <c r="AJ1777" i="8"/>
  <c r="AK1777" i="8" s="1"/>
  <c r="AL1777" i="8" s="1"/>
  <c r="AJ1776" i="8"/>
  <c r="AK1776" i="8" s="1"/>
  <c r="AL1776" i="8" s="1"/>
  <c r="AJ1775" i="8"/>
  <c r="AK1775" i="8" s="1"/>
  <c r="AL1775" i="8" s="1"/>
  <c r="AJ1774" i="8"/>
  <c r="AK1774" i="8" s="1"/>
  <c r="AL1774" i="8" s="1"/>
  <c r="AJ1773" i="8"/>
  <c r="AK1773" i="8" s="1"/>
  <c r="AL1773" i="8" s="1"/>
  <c r="AJ1772" i="8"/>
  <c r="AK1772" i="8" s="1"/>
  <c r="AL1772" i="8" s="1"/>
  <c r="AJ1771" i="8"/>
  <c r="AK1771" i="8" s="1"/>
  <c r="AL1771" i="8" s="1"/>
  <c r="AJ1770" i="8"/>
  <c r="AK1770" i="8" s="1"/>
  <c r="AL1770" i="8" s="1"/>
  <c r="AJ1769" i="8"/>
  <c r="AK1769" i="8" s="1"/>
  <c r="AL1769" i="8" s="1"/>
  <c r="AJ1768" i="8"/>
  <c r="AK1768" i="8" s="1"/>
  <c r="AL1768" i="8" s="1"/>
  <c r="AJ1767" i="8"/>
  <c r="AK1767" i="8" s="1"/>
  <c r="AL1767" i="8" s="1"/>
  <c r="AJ1766" i="8"/>
  <c r="AK1766" i="8" s="1"/>
  <c r="AL1766" i="8" s="1"/>
  <c r="AJ1765" i="8"/>
  <c r="AK1765" i="8" s="1"/>
  <c r="AL1765" i="8" s="1"/>
  <c r="AJ1764" i="8"/>
  <c r="AK1764" i="8" s="1"/>
  <c r="AL1764" i="8" s="1"/>
  <c r="AJ1763" i="8"/>
  <c r="AK1763" i="8" s="1"/>
  <c r="AL1763" i="8" s="1"/>
  <c r="AJ1762" i="8"/>
  <c r="AK1762" i="8" s="1"/>
  <c r="AL1762" i="8" s="1"/>
  <c r="AJ1761" i="8"/>
  <c r="AK1761" i="8" s="1"/>
  <c r="AL1761" i="8" s="1"/>
  <c r="AJ1760" i="8"/>
  <c r="AK1760" i="8" s="1"/>
  <c r="AL1760" i="8" s="1"/>
  <c r="AJ1759" i="8"/>
  <c r="AK1759" i="8" s="1"/>
  <c r="AL1759" i="8" s="1"/>
  <c r="AJ1758" i="8"/>
  <c r="AK1758" i="8" s="1"/>
  <c r="AL1758" i="8" s="1"/>
  <c r="AJ1757" i="8"/>
  <c r="AK1757" i="8" s="1"/>
  <c r="AL1757" i="8" s="1"/>
  <c r="AJ1756" i="8"/>
  <c r="AK1756" i="8" s="1"/>
  <c r="AL1756" i="8" s="1"/>
  <c r="AJ1755" i="8"/>
  <c r="AK1755" i="8" s="1"/>
  <c r="AL1755" i="8" s="1"/>
  <c r="AJ1754" i="8"/>
  <c r="AK1754" i="8" s="1"/>
  <c r="AL1754" i="8" s="1"/>
  <c r="AJ1753" i="8"/>
  <c r="AK1753" i="8" s="1"/>
  <c r="AL1753" i="8" s="1"/>
  <c r="AJ1752" i="8"/>
  <c r="AK1752" i="8" s="1"/>
  <c r="AL1752" i="8" s="1"/>
  <c r="AJ1751" i="8"/>
  <c r="AK1751" i="8" s="1"/>
  <c r="AL1751" i="8" s="1"/>
  <c r="AJ1750" i="8"/>
  <c r="AK1750" i="8" s="1"/>
  <c r="AL1750" i="8" s="1"/>
  <c r="AJ1749" i="8"/>
  <c r="AK1749" i="8" s="1"/>
  <c r="AL1749" i="8" s="1"/>
  <c r="AJ1748" i="8"/>
  <c r="AK1748" i="8" s="1"/>
  <c r="AL1748" i="8" s="1"/>
  <c r="AJ1747" i="8"/>
  <c r="AK1747" i="8" s="1"/>
  <c r="AL1747" i="8" s="1"/>
  <c r="AJ1746" i="8"/>
  <c r="AK1746" i="8" s="1"/>
  <c r="AL1746" i="8" s="1"/>
  <c r="AJ1745" i="8"/>
  <c r="AK1745" i="8" s="1"/>
  <c r="AL1745" i="8" s="1"/>
  <c r="AJ1744" i="8"/>
  <c r="AK1744" i="8" s="1"/>
  <c r="AL1744" i="8" s="1"/>
  <c r="AJ1743" i="8"/>
  <c r="AK1743" i="8" s="1"/>
  <c r="AL1743" i="8" s="1"/>
  <c r="AJ1742" i="8"/>
  <c r="AK1742" i="8" s="1"/>
  <c r="AL1742" i="8" s="1"/>
  <c r="AJ1741" i="8"/>
  <c r="AK1741" i="8" s="1"/>
  <c r="AL1741" i="8" s="1"/>
  <c r="AJ1740" i="8"/>
  <c r="AK1740" i="8" s="1"/>
  <c r="AL1740" i="8" s="1"/>
  <c r="AJ1739" i="8"/>
  <c r="AK1739" i="8" s="1"/>
  <c r="AL1739" i="8" s="1"/>
  <c r="AJ1738" i="8"/>
  <c r="AK1738" i="8" s="1"/>
  <c r="AL1738" i="8" s="1"/>
  <c r="AJ1737" i="8"/>
  <c r="AK1737" i="8" s="1"/>
  <c r="AL1737" i="8" s="1"/>
  <c r="AJ1736" i="8"/>
  <c r="AK1736" i="8" s="1"/>
  <c r="AL1736" i="8" s="1"/>
  <c r="AJ1735" i="8"/>
  <c r="AK1735" i="8" s="1"/>
  <c r="AL1735" i="8" s="1"/>
  <c r="AJ1734" i="8"/>
  <c r="AK1734" i="8" s="1"/>
  <c r="AL1734" i="8" s="1"/>
  <c r="AJ1733" i="8"/>
  <c r="AK1733" i="8" s="1"/>
  <c r="AL1733" i="8" s="1"/>
  <c r="AJ1732" i="8"/>
  <c r="AK1732" i="8" s="1"/>
  <c r="AL1732" i="8" s="1"/>
  <c r="AJ1731" i="8"/>
  <c r="AK1731" i="8" s="1"/>
  <c r="AL1731" i="8" s="1"/>
  <c r="AJ1730" i="8"/>
  <c r="AK1730" i="8" s="1"/>
  <c r="AL1730" i="8" s="1"/>
  <c r="AJ1729" i="8"/>
  <c r="AK1729" i="8" s="1"/>
  <c r="AL1729" i="8" s="1"/>
  <c r="AJ1728" i="8"/>
  <c r="AK1728" i="8" s="1"/>
  <c r="AL1728" i="8" s="1"/>
  <c r="AJ1727" i="8"/>
  <c r="AK1727" i="8" s="1"/>
  <c r="AL1727" i="8" s="1"/>
  <c r="AJ1726" i="8"/>
  <c r="AK1726" i="8" s="1"/>
  <c r="AL1726" i="8" s="1"/>
  <c r="AJ1725" i="8"/>
  <c r="AK1725" i="8" s="1"/>
  <c r="AL1725" i="8" s="1"/>
  <c r="AJ1724" i="8"/>
  <c r="AK1724" i="8" s="1"/>
  <c r="AL1724" i="8" s="1"/>
  <c r="AJ1723" i="8"/>
  <c r="AK1723" i="8" s="1"/>
  <c r="AL1723" i="8" s="1"/>
  <c r="AJ1722" i="8"/>
  <c r="AK1722" i="8" s="1"/>
  <c r="AL1722" i="8" s="1"/>
  <c r="AJ1721" i="8"/>
  <c r="AK1721" i="8" s="1"/>
  <c r="AL1721" i="8" s="1"/>
  <c r="AJ1720" i="8"/>
  <c r="AK1720" i="8" s="1"/>
  <c r="AL1720" i="8" s="1"/>
  <c r="AJ1719" i="8"/>
  <c r="AK1719" i="8" s="1"/>
  <c r="AL1719" i="8" s="1"/>
  <c r="AJ1718" i="8"/>
  <c r="AK1718" i="8" s="1"/>
  <c r="AL1718" i="8" s="1"/>
  <c r="AJ1717" i="8"/>
  <c r="AK1717" i="8" s="1"/>
  <c r="AL1717" i="8" s="1"/>
  <c r="AJ1716" i="8"/>
  <c r="AK1716" i="8" s="1"/>
  <c r="AL1716" i="8" s="1"/>
  <c r="AJ1715" i="8"/>
  <c r="AK1715" i="8" s="1"/>
  <c r="AL1715" i="8" s="1"/>
  <c r="AJ1714" i="8"/>
  <c r="AK1714" i="8" s="1"/>
  <c r="AL1714" i="8" s="1"/>
  <c r="AJ1713" i="8"/>
  <c r="AK1713" i="8" s="1"/>
  <c r="AL1713" i="8" s="1"/>
  <c r="AJ1712" i="8"/>
  <c r="AK1712" i="8" s="1"/>
  <c r="AL1712" i="8" s="1"/>
  <c r="AJ1711" i="8"/>
  <c r="AK1711" i="8" s="1"/>
  <c r="AL1711" i="8" s="1"/>
  <c r="AJ1710" i="8"/>
  <c r="AK1710" i="8" s="1"/>
  <c r="AL1710" i="8" s="1"/>
  <c r="AJ1709" i="8"/>
  <c r="AK1709" i="8" s="1"/>
  <c r="AL1709" i="8" s="1"/>
  <c r="AJ1708" i="8"/>
  <c r="AK1708" i="8" s="1"/>
  <c r="AL1708" i="8" s="1"/>
  <c r="AJ1707" i="8"/>
  <c r="AK1707" i="8" s="1"/>
  <c r="AL1707" i="8" s="1"/>
  <c r="AJ1706" i="8"/>
  <c r="AK1706" i="8" s="1"/>
  <c r="AL1706" i="8" s="1"/>
  <c r="AJ1705" i="8"/>
  <c r="AK1705" i="8" s="1"/>
  <c r="AL1705" i="8" s="1"/>
  <c r="AJ1704" i="8"/>
  <c r="AK1704" i="8" s="1"/>
  <c r="AL1704" i="8" s="1"/>
  <c r="AJ1703" i="8"/>
  <c r="AK1703" i="8" s="1"/>
  <c r="AL1703" i="8" s="1"/>
  <c r="AJ1702" i="8"/>
  <c r="AK1702" i="8" s="1"/>
  <c r="AL1702" i="8" s="1"/>
  <c r="AJ1701" i="8"/>
  <c r="AK1701" i="8" s="1"/>
  <c r="AL1701" i="8" s="1"/>
  <c r="AJ1700" i="8"/>
  <c r="AK1700" i="8" s="1"/>
  <c r="AL1700" i="8" s="1"/>
  <c r="AJ1699" i="8"/>
  <c r="AK1699" i="8" s="1"/>
  <c r="AL1699" i="8" s="1"/>
  <c r="AJ1698" i="8"/>
  <c r="AK1698" i="8" s="1"/>
  <c r="AL1698" i="8" s="1"/>
  <c r="AJ1697" i="8"/>
  <c r="AK1697" i="8" s="1"/>
  <c r="AL1697" i="8" s="1"/>
  <c r="AJ1696" i="8"/>
  <c r="AK1696" i="8" s="1"/>
  <c r="AL1696" i="8" s="1"/>
  <c r="AJ1695" i="8"/>
  <c r="AK1695" i="8" s="1"/>
  <c r="AL1695" i="8" s="1"/>
  <c r="AJ1694" i="8"/>
  <c r="AK1694" i="8" s="1"/>
  <c r="AL1694" i="8" s="1"/>
  <c r="AJ1693" i="8"/>
  <c r="AK1693" i="8" s="1"/>
  <c r="AL1693" i="8" s="1"/>
  <c r="AJ1692" i="8"/>
  <c r="AK1692" i="8" s="1"/>
  <c r="AL1692" i="8" s="1"/>
  <c r="AJ1691" i="8"/>
  <c r="AK1691" i="8" s="1"/>
  <c r="AL1691" i="8" s="1"/>
  <c r="AJ1690" i="8"/>
  <c r="AK1690" i="8" s="1"/>
  <c r="AL1690" i="8" s="1"/>
  <c r="AJ1689" i="8"/>
  <c r="AK1689" i="8" s="1"/>
  <c r="AL1689" i="8" s="1"/>
  <c r="AJ1688" i="8"/>
  <c r="AK1688" i="8" s="1"/>
  <c r="AL1688" i="8" s="1"/>
  <c r="AJ1687" i="8"/>
  <c r="AK1687" i="8" s="1"/>
  <c r="AL1687" i="8" s="1"/>
  <c r="AJ1686" i="8"/>
  <c r="AK1686" i="8" s="1"/>
  <c r="AL1686" i="8" s="1"/>
  <c r="AJ1685" i="8"/>
  <c r="AK1685" i="8" s="1"/>
  <c r="AL1685" i="8" s="1"/>
  <c r="AJ1684" i="8"/>
  <c r="AK1684" i="8" s="1"/>
  <c r="AL1684" i="8" s="1"/>
  <c r="AJ1683" i="8"/>
  <c r="AK1683" i="8" s="1"/>
  <c r="AL1683" i="8" s="1"/>
  <c r="AJ1682" i="8"/>
  <c r="AK1682" i="8" s="1"/>
  <c r="AL1682" i="8" s="1"/>
  <c r="AJ1681" i="8"/>
  <c r="AK1681" i="8" s="1"/>
  <c r="AL1681" i="8" s="1"/>
  <c r="AJ1680" i="8"/>
  <c r="AK1680" i="8" s="1"/>
  <c r="AL1680" i="8" s="1"/>
  <c r="AJ1679" i="8"/>
  <c r="AK1679" i="8" s="1"/>
  <c r="AL1679" i="8" s="1"/>
  <c r="AJ1678" i="8"/>
  <c r="AK1678" i="8" s="1"/>
  <c r="AL1678" i="8" s="1"/>
  <c r="AJ1677" i="8"/>
  <c r="AK1677" i="8" s="1"/>
  <c r="AL1677" i="8" s="1"/>
  <c r="AJ1676" i="8"/>
  <c r="AK1676" i="8" s="1"/>
  <c r="AL1676" i="8" s="1"/>
  <c r="AJ1675" i="8"/>
  <c r="AK1675" i="8" s="1"/>
  <c r="AL1675" i="8" s="1"/>
  <c r="AJ1674" i="8"/>
  <c r="AK1674" i="8" s="1"/>
  <c r="AL1674" i="8" s="1"/>
  <c r="AJ1673" i="8"/>
  <c r="AK1673" i="8" s="1"/>
  <c r="AL1673" i="8" s="1"/>
  <c r="AJ1672" i="8"/>
  <c r="AK1672" i="8" s="1"/>
  <c r="AL1672" i="8" s="1"/>
  <c r="AJ1671" i="8"/>
  <c r="AK1671" i="8" s="1"/>
  <c r="AL1671" i="8" s="1"/>
  <c r="AJ1670" i="8"/>
  <c r="AK1670" i="8" s="1"/>
  <c r="AL1670" i="8" s="1"/>
  <c r="AJ1669" i="8"/>
  <c r="AK1669" i="8" s="1"/>
  <c r="AL1669" i="8" s="1"/>
  <c r="AJ1668" i="8"/>
  <c r="AK1668" i="8" s="1"/>
  <c r="AL1668" i="8" s="1"/>
  <c r="AJ1667" i="8"/>
  <c r="AK1667" i="8" s="1"/>
  <c r="AL1667" i="8" s="1"/>
  <c r="AJ1666" i="8"/>
  <c r="AK1666" i="8" s="1"/>
  <c r="AL1666" i="8" s="1"/>
  <c r="AJ1665" i="8"/>
  <c r="AK1665" i="8" s="1"/>
  <c r="AL1665" i="8" s="1"/>
  <c r="AJ1664" i="8"/>
  <c r="AK1664" i="8" s="1"/>
  <c r="AL1664" i="8" s="1"/>
  <c r="AJ1663" i="8"/>
  <c r="AK1663" i="8" s="1"/>
  <c r="AL1663" i="8" s="1"/>
  <c r="AJ1662" i="8"/>
  <c r="AK1662" i="8" s="1"/>
  <c r="AL1662" i="8" s="1"/>
  <c r="AJ1661" i="8"/>
  <c r="AK1661" i="8" s="1"/>
  <c r="AL1661" i="8" s="1"/>
  <c r="AJ1660" i="8"/>
  <c r="AK1660" i="8" s="1"/>
  <c r="AL1660" i="8" s="1"/>
  <c r="AJ1659" i="8"/>
  <c r="AK1659" i="8" s="1"/>
  <c r="AL1659" i="8" s="1"/>
  <c r="AJ1658" i="8"/>
  <c r="AK1658" i="8" s="1"/>
  <c r="AL1658" i="8" s="1"/>
  <c r="AJ1657" i="8"/>
  <c r="AK1657" i="8" s="1"/>
  <c r="AL1657" i="8" s="1"/>
  <c r="AJ1656" i="8"/>
  <c r="AK1656" i="8" s="1"/>
  <c r="AL1656" i="8" s="1"/>
  <c r="AJ1655" i="8"/>
  <c r="AK1655" i="8" s="1"/>
  <c r="AL1655" i="8" s="1"/>
  <c r="AJ1654" i="8"/>
  <c r="AK1654" i="8" s="1"/>
  <c r="AL1654" i="8" s="1"/>
  <c r="AJ1653" i="8"/>
  <c r="AK1653" i="8" s="1"/>
  <c r="AL1653" i="8" s="1"/>
  <c r="AJ1652" i="8"/>
  <c r="AK1652" i="8" s="1"/>
  <c r="AL1652" i="8" s="1"/>
  <c r="AJ1651" i="8"/>
  <c r="AK1651" i="8" s="1"/>
  <c r="AL1651" i="8" s="1"/>
  <c r="AJ1650" i="8"/>
  <c r="AK1650" i="8" s="1"/>
  <c r="AL1650" i="8" s="1"/>
  <c r="AJ1649" i="8"/>
  <c r="AK1649" i="8" s="1"/>
  <c r="AL1649" i="8" s="1"/>
  <c r="AJ1648" i="8"/>
  <c r="AK1648" i="8" s="1"/>
  <c r="AL1648" i="8" s="1"/>
  <c r="AJ1647" i="8"/>
  <c r="AK1647" i="8" s="1"/>
  <c r="AL1647" i="8" s="1"/>
  <c r="AJ1646" i="8"/>
  <c r="AK1646" i="8" s="1"/>
  <c r="AL1646" i="8" s="1"/>
  <c r="AJ1645" i="8"/>
  <c r="AK1645" i="8" s="1"/>
  <c r="AL1645" i="8" s="1"/>
  <c r="AJ1644" i="8"/>
  <c r="AK1644" i="8" s="1"/>
  <c r="AL1644" i="8" s="1"/>
  <c r="AJ1643" i="8"/>
  <c r="AK1643" i="8" s="1"/>
  <c r="AL1643" i="8" s="1"/>
  <c r="AJ1642" i="8"/>
  <c r="AK1642" i="8" s="1"/>
  <c r="AL1642" i="8" s="1"/>
  <c r="AJ1641" i="8"/>
  <c r="AK1641" i="8" s="1"/>
  <c r="AL1641" i="8" s="1"/>
  <c r="AJ1640" i="8"/>
  <c r="AK1640" i="8" s="1"/>
  <c r="AL1640" i="8" s="1"/>
  <c r="AJ1639" i="8"/>
  <c r="AK1639" i="8" s="1"/>
  <c r="AL1639" i="8" s="1"/>
  <c r="AJ1638" i="8"/>
  <c r="AK1638" i="8" s="1"/>
  <c r="AL1638" i="8" s="1"/>
  <c r="AJ1637" i="8"/>
  <c r="AK1637" i="8" s="1"/>
  <c r="AL1637" i="8" s="1"/>
  <c r="AJ1636" i="8"/>
  <c r="AK1636" i="8" s="1"/>
  <c r="AL1636" i="8" s="1"/>
  <c r="AJ1635" i="8"/>
  <c r="AK1635" i="8" s="1"/>
  <c r="AL1635" i="8" s="1"/>
  <c r="AJ1634" i="8"/>
  <c r="AK1634" i="8" s="1"/>
  <c r="AL1634" i="8" s="1"/>
  <c r="AJ1633" i="8"/>
  <c r="AK1633" i="8" s="1"/>
  <c r="AL1633" i="8" s="1"/>
  <c r="AJ1632" i="8"/>
  <c r="AK1632" i="8" s="1"/>
  <c r="AL1632" i="8" s="1"/>
  <c r="AJ1631" i="8"/>
  <c r="AK1631" i="8" s="1"/>
  <c r="AL1631" i="8" s="1"/>
  <c r="AJ1630" i="8"/>
  <c r="AK1630" i="8" s="1"/>
  <c r="AL1630" i="8" s="1"/>
  <c r="AJ1629" i="8"/>
  <c r="AK1629" i="8" s="1"/>
  <c r="AL1629" i="8" s="1"/>
  <c r="AJ1628" i="8"/>
  <c r="AK1628" i="8" s="1"/>
  <c r="AL1628" i="8" s="1"/>
  <c r="AJ1627" i="8"/>
  <c r="AK1627" i="8" s="1"/>
  <c r="AL1627" i="8" s="1"/>
  <c r="AJ1626" i="8"/>
  <c r="AK1626" i="8" s="1"/>
  <c r="AL1626" i="8" s="1"/>
  <c r="AJ1625" i="8"/>
  <c r="AK1625" i="8" s="1"/>
  <c r="AL1625" i="8" s="1"/>
  <c r="AJ1624" i="8"/>
  <c r="AK1624" i="8" s="1"/>
  <c r="AL1624" i="8" s="1"/>
  <c r="AJ1623" i="8"/>
  <c r="AK1623" i="8" s="1"/>
  <c r="AL1623" i="8" s="1"/>
  <c r="AJ1622" i="8"/>
  <c r="AK1622" i="8" s="1"/>
  <c r="AL1622" i="8" s="1"/>
  <c r="AJ1621" i="8"/>
  <c r="AK1621" i="8" s="1"/>
  <c r="AL1621" i="8" s="1"/>
  <c r="AJ1620" i="8"/>
  <c r="AK1620" i="8" s="1"/>
  <c r="AL1620" i="8" s="1"/>
  <c r="AJ1619" i="8"/>
  <c r="AK1619" i="8" s="1"/>
  <c r="AL1619" i="8" s="1"/>
  <c r="AJ1618" i="8"/>
  <c r="AK1618" i="8" s="1"/>
  <c r="AL1618" i="8" s="1"/>
  <c r="AJ1617" i="8"/>
  <c r="AK1617" i="8" s="1"/>
  <c r="AL1617" i="8" s="1"/>
  <c r="AJ1616" i="8"/>
  <c r="AK1616" i="8" s="1"/>
  <c r="AL1616" i="8" s="1"/>
  <c r="AJ1615" i="8"/>
  <c r="AK1615" i="8" s="1"/>
  <c r="AL1615" i="8" s="1"/>
  <c r="AJ1614" i="8"/>
  <c r="AK1614" i="8" s="1"/>
  <c r="AL1614" i="8" s="1"/>
  <c r="AJ1613" i="8"/>
  <c r="AK1613" i="8" s="1"/>
  <c r="AL1613" i="8" s="1"/>
  <c r="AJ1612" i="8"/>
  <c r="AK1612" i="8" s="1"/>
  <c r="AL1612" i="8" s="1"/>
  <c r="AJ1611" i="8"/>
  <c r="AK1611" i="8" s="1"/>
  <c r="AL1611" i="8" s="1"/>
  <c r="AJ1610" i="8"/>
  <c r="AK1610" i="8" s="1"/>
  <c r="AL1610" i="8" s="1"/>
  <c r="AJ1609" i="8"/>
  <c r="AK1609" i="8" s="1"/>
  <c r="AL1609" i="8" s="1"/>
  <c r="AJ1608" i="8"/>
  <c r="AK1608" i="8" s="1"/>
  <c r="AL1608" i="8" s="1"/>
  <c r="AJ1607" i="8"/>
  <c r="AK1607" i="8" s="1"/>
  <c r="AL1607" i="8" s="1"/>
  <c r="AJ1606" i="8"/>
  <c r="AK1606" i="8" s="1"/>
  <c r="AL1606" i="8" s="1"/>
  <c r="AJ1605" i="8"/>
  <c r="AK1605" i="8" s="1"/>
  <c r="AL1605" i="8" s="1"/>
  <c r="AJ1604" i="8"/>
  <c r="AK1604" i="8" s="1"/>
  <c r="AL1604" i="8" s="1"/>
  <c r="AJ1603" i="8"/>
  <c r="AK1603" i="8" s="1"/>
  <c r="AL1603" i="8" s="1"/>
  <c r="AJ1602" i="8"/>
  <c r="AK1602" i="8" s="1"/>
  <c r="AL1602" i="8" s="1"/>
  <c r="AJ1601" i="8"/>
  <c r="AK1601" i="8" s="1"/>
  <c r="AL1601" i="8" s="1"/>
  <c r="AJ1600" i="8"/>
  <c r="AK1600" i="8" s="1"/>
  <c r="AL1600" i="8" s="1"/>
  <c r="AJ1599" i="8"/>
  <c r="AK1599" i="8" s="1"/>
  <c r="AL1599" i="8" s="1"/>
  <c r="AJ1598" i="8"/>
  <c r="AK1598" i="8" s="1"/>
  <c r="AL1598" i="8" s="1"/>
  <c r="AJ1597" i="8"/>
  <c r="AK1597" i="8" s="1"/>
  <c r="AL1597" i="8" s="1"/>
  <c r="AJ1596" i="8"/>
  <c r="AK1596" i="8" s="1"/>
  <c r="AL1596" i="8" s="1"/>
  <c r="AJ1595" i="8"/>
  <c r="AK1595" i="8" s="1"/>
  <c r="AL1595" i="8" s="1"/>
  <c r="AJ1594" i="8"/>
  <c r="AK1594" i="8" s="1"/>
  <c r="AL1594" i="8" s="1"/>
  <c r="AJ1593" i="8"/>
  <c r="AK1593" i="8" s="1"/>
  <c r="AL1593" i="8" s="1"/>
  <c r="AJ1592" i="8"/>
  <c r="AK1592" i="8" s="1"/>
  <c r="AL1592" i="8" s="1"/>
  <c r="AJ1591" i="8"/>
  <c r="AK1591" i="8" s="1"/>
  <c r="AL1591" i="8" s="1"/>
  <c r="AJ1590" i="8"/>
  <c r="AK1590" i="8" s="1"/>
  <c r="AL1590" i="8" s="1"/>
  <c r="AJ1589" i="8"/>
  <c r="AK1589" i="8" s="1"/>
  <c r="AL1589" i="8" s="1"/>
  <c r="AJ1588" i="8"/>
  <c r="AK1588" i="8" s="1"/>
  <c r="AL1588" i="8" s="1"/>
  <c r="AJ1587" i="8"/>
  <c r="AK1587" i="8" s="1"/>
  <c r="AL1587" i="8" s="1"/>
  <c r="AJ1586" i="8"/>
  <c r="AK1586" i="8" s="1"/>
  <c r="AL1586" i="8" s="1"/>
  <c r="AJ1585" i="8"/>
  <c r="AK1585" i="8" s="1"/>
  <c r="AL1585" i="8" s="1"/>
  <c r="AJ1584" i="8"/>
  <c r="AK1584" i="8" s="1"/>
  <c r="AL1584" i="8" s="1"/>
  <c r="AJ1583" i="8"/>
  <c r="AK1583" i="8" s="1"/>
  <c r="AL1583" i="8" s="1"/>
  <c r="AJ1582" i="8"/>
  <c r="AK1582" i="8" s="1"/>
  <c r="AL1582" i="8" s="1"/>
  <c r="AJ1581" i="8"/>
  <c r="AK1581" i="8" s="1"/>
  <c r="AL1581" i="8" s="1"/>
  <c r="AJ1580" i="8"/>
  <c r="AK1580" i="8" s="1"/>
  <c r="AL1580" i="8" s="1"/>
  <c r="AJ1579" i="8"/>
  <c r="AK1579" i="8" s="1"/>
  <c r="AL1579" i="8" s="1"/>
  <c r="AJ1578" i="8"/>
  <c r="AK1578" i="8" s="1"/>
  <c r="AL1578" i="8" s="1"/>
  <c r="AJ1577" i="8"/>
  <c r="AK1577" i="8" s="1"/>
  <c r="AL1577" i="8" s="1"/>
  <c r="AJ1576" i="8"/>
  <c r="AK1576" i="8" s="1"/>
  <c r="AL1576" i="8" s="1"/>
  <c r="AJ1575" i="8"/>
  <c r="AK1575" i="8" s="1"/>
  <c r="AL1575" i="8" s="1"/>
  <c r="AJ1574" i="8"/>
  <c r="AK1574" i="8" s="1"/>
  <c r="AL1574" i="8" s="1"/>
  <c r="AJ1573" i="8"/>
  <c r="AK1573" i="8" s="1"/>
  <c r="AL1573" i="8" s="1"/>
  <c r="AJ1572" i="8"/>
  <c r="AK1572" i="8" s="1"/>
  <c r="AL1572" i="8" s="1"/>
  <c r="AJ1571" i="8"/>
  <c r="AK1571" i="8" s="1"/>
  <c r="AL1571" i="8" s="1"/>
  <c r="AJ1570" i="8"/>
  <c r="AK1570" i="8" s="1"/>
  <c r="AL1570" i="8" s="1"/>
  <c r="AJ1569" i="8"/>
  <c r="AK1569" i="8" s="1"/>
  <c r="AL1569" i="8" s="1"/>
  <c r="AJ1568" i="8"/>
  <c r="AK1568" i="8" s="1"/>
  <c r="AL1568" i="8" s="1"/>
  <c r="AJ1567" i="8"/>
  <c r="AK1567" i="8" s="1"/>
  <c r="AL1567" i="8" s="1"/>
  <c r="AJ1566" i="8"/>
  <c r="AK1566" i="8" s="1"/>
  <c r="AL1566" i="8" s="1"/>
  <c r="AJ1565" i="8"/>
  <c r="AK1565" i="8" s="1"/>
  <c r="AL1565" i="8" s="1"/>
  <c r="AJ1564" i="8"/>
  <c r="AK1564" i="8" s="1"/>
  <c r="AL1564" i="8" s="1"/>
  <c r="AJ1563" i="8"/>
  <c r="AK1563" i="8" s="1"/>
  <c r="AL1563" i="8" s="1"/>
  <c r="AJ1562" i="8"/>
  <c r="AK1562" i="8" s="1"/>
  <c r="AL1562" i="8" s="1"/>
  <c r="AJ1561" i="8"/>
  <c r="AK1561" i="8" s="1"/>
  <c r="AL1561" i="8" s="1"/>
  <c r="AJ1560" i="8"/>
  <c r="AK1560" i="8" s="1"/>
  <c r="AL1560" i="8" s="1"/>
  <c r="AJ1559" i="8"/>
  <c r="AK1559" i="8" s="1"/>
  <c r="AL1559" i="8" s="1"/>
  <c r="AJ1558" i="8"/>
  <c r="AK1558" i="8" s="1"/>
  <c r="AL1558" i="8" s="1"/>
  <c r="AJ1557" i="8"/>
  <c r="AK1557" i="8" s="1"/>
  <c r="AL1557" i="8" s="1"/>
  <c r="AJ1556" i="8"/>
  <c r="AK1556" i="8" s="1"/>
  <c r="AL1556" i="8" s="1"/>
  <c r="AJ1555" i="8"/>
  <c r="AK1555" i="8" s="1"/>
  <c r="AL1555" i="8" s="1"/>
  <c r="AJ1554" i="8"/>
  <c r="AK1554" i="8" s="1"/>
  <c r="AL1554" i="8" s="1"/>
  <c r="AJ1553" i="8"/>
  <c r="AK1553" i="8" s="1"/>
  <c r="AL1553" i="8" s="1"/>
  <c r="AJ1552" i="8"/>
  <c r="Q1552" i="8"/>
  <c r="AJ1551" i="8"/>
  <c r="Q1551" i="8"/>
  <c r="AJ1550" i="8"/>
  <c r="Q1550" i="8"/>
  <c r="AJ1549" i="8"/>
  <c r="Q1549" i="8"/>
  <c r="AJ1548" i="8"/>
  <c r="Q1548" i="8"/>
  <c r="AJ1547" i="8"/>
  <c r="Q1547" i="8"/>
  <c r="AJ1546" i="8"/>
  <c r="Q1546" i="8"/>
  <c r="AJ1545" i="8"/>
  <c r="Q1545" i="8"/>
  <c r="AJ1544" i="8"/>
  <c r="Q1544" i="8"/>
  <c r="AJ1543" i="8"/>
  <c r="Q1543" i="8"/>
  <c r="AJ1542" i="8"/>
  <c r="Q1542" i="8"/>
  <c r="AJ1541" i="8"/>
  <c r="Q1541" i="8"/>
  <c r="AJ1540" i="8"/>
  <c r="Q1540" i="8"/>
  <c r="AJ1539" i="8"/>
  <c r="Q1539" i="8"/>
  <c r="AJ1538" i="8"/>
  <c r="Q1538" i="8"/>
  <c r="AJ1537" i="8"/>
  <c r="Q1537" i="8"/>
  <c r="AJ1536" i="8"/>
  <c r="Q1536" i="8"/>
  <c r="AJ1535" i="8"/>
  <c r="Q1535" i="8"/>
  <c r="AJ1534" i="8"/>
  <c r="Q1534" i="8"/>
  <c r="AJ1533" i="8"/>
  <c r="Q1533" i="8"/>
  <c r="AJ1532" i="8"/>
  <c r="Q1532" i="8"/>
  <c r="AJ1531" i="8"/>
  <c r="Q1531" i="8"/>
  <c r="AJ1530" i="8"/>
  <c r="Q1530" i="8"/>
  <c r="AJ1529" i="8"/>
  <c r="Q1529" i="8"/>
  <c r="AJ1528" i="8"/>
  <c r="Q1528" i="8"/>
  <c r="AJ1527" i="8"/>
  <c r="Q1527" i="8"/>
  <c r="AJ1526" i="8"/>
  <c r="Q1526" i="8"/>
  <c r="AJ1525" i="8"/>
  <c r="Q1525" i="8"/>
  <c r="AJ1524" i="8"/>
  <c r="Q1524" i="8"/>
  <c r="AJ1523" i="8"/>
  <c r="Q1523" i="8"/>
  <c r="AJ1522" i="8"/>
  <c r="Q1522" i="8"/>
  <c r="AJ1521" i="8"/>
  <c r="Q1521" i="8"/>
  <c r="AJ1520" i="8"/>
  <c r="Q1520" i="8"/>
  <c r="AJ1519" i="8"/>
  <c r="Q1519" i="8"/>
  <c r="AJ1518" i="8"/>
  <c r="Q1518" i="8"/>
  <c r="AJ1517" i="8"/>
  <c r="Q1517" i="8"/>
  <c r="AJ1516" i="8"/>
  <c r="Q1516" i="8"/>
  <c r="AJ1515" i="8"/>
  <c r="Q1515" i="8"/>
  <c r="AJ1514" i="8"/>
  <c r="Q1514" i="8"/>
  <c r="AJ1513" i="8"/>
  <c r="Q1513" i="8"/>
  <c r="AJ1512" i="8"/>
  <c r="Q1512" i="8"/>
  <c r="AJ1511" i="8"/>
  <c r="Q1511" i="8"/>
  <c r="AJ1510" i="8"/>
  <c r="Q1510" i="8"/>
  <c r="AJ1509" i="8"/>
  <c r="Q1509" i="8"/>
  <c r="AJ1508" i="8"/>
  <c r="Q1508" i="8"/>
  <c r="AJ1507" i="8"/>
  <c r="Q1507" i="8"/>
  <c r="AJ1506" i="8"/>
  <c r="Q1506" i="8"/>
  <c r="AJ1505" i="8"/>
  <c r="Q1505" i="8"/>
  <c r="AJ1504" i="8"/>
  <c r="Q1504" i="8"/>
  <c r="AJ1503" i="8"/>
  <c r="Q1503" i="8"/>
  <c r="AJ1502" i="8"/>
  <c r="Q1502" i="8"/>
  <c r="AJ1501" i="8"/>
  <c r="Q1501" i="8"/>
  <c r="AJ1500" i="8"/>
  <c r="Q1500" i="8"/>
  <c r="AJ1499" i="8"/>
  <c r="Q1499" i="8"/>
  <c r="AJ1498" i="8"/>
  <c r="Q1498" i="8"/>
  <c r="AJ1497" i="8"/>
  <c r="Q1497" i="8"/>
  <c r="AJ1496" i="8"/>
  <c r="Q1496" i="8"/>
  <c r="AJ1495" i="8"/>
  <c r="Q1495" i="8"/>
  <c r="AJ1494" i="8"/>
  <c r="Q1494" i="8"/>
  <c r="AJ1493" i="8"/>
  <c r="Q1493" i="8"/>
  <c r="AJ1492" i="8"/>
  <c r="Q1492" i="8"/>
  <c r="AJ1491" i="8"/>
  <c r="Q1491" i="8"/>
  <c r="AJ1490" i="8"/>
  <c r="Q1490" i="8"/>
  <c r="AJ1489" i="8"/>
  <c r="Q1489" i="8"/>
  <c r="AJ1488" i="8"/>
  <c r="Q1488" i="8"/>
  <c r="AJ1487" i="8"/>
  <c r="Q1487" i="8"/>
  <c r="AJ1486" i="8"/>
  <c r="Q1486" i="8"/>
  <c r="AJ1485" i="8"/>
  <c r="Q1485" i="8"/>
  <c r="AJ1484" i="8"/>
  <c r="Q1484" i="8"/>
  <c r="AJ1483" i="8"/>
  <c r="Q1483" i="8"/>
  <c r="AJ1482" i="8"/>
  <c r="Q1482" i="8"/>
  <c r="AJ1481" i="8"/>
  <c r="Q1481" i="8"/>
  <c r="AJ1480" i="8"/>
  <c r="Q1480" i="8"/>
  <c r="AJ1479" i="8"/>
  <c r="Q1479" i="8"/>
  <c r="AJ1478" i="8"/>
  <c r="Q1478" i="8"/>
  <c r="AJ1477" i="8"/>
  <c r="Q1477" i="8"/>
  <c r="AJ1476" i="8"/>
  <c r="Q1476" i="8"/>
  <c r="AJ1475" i="8"/>
  <c r="Q1475" i="8"/>
  <c r="AJ1474" i="8"/>
  <c r="Q1474" i="8"/>
  <c r="AJ1473" i="8"/>
  <c r="Q1473" i="8"/>
  <c r="AJ1472" i="8"/>
  <c r="Q1472" i="8"/>
  <c r="AJ1471" i="8"/>
  <c r="Q1471" i="8"/>
  <c r="AJ1470" i="8"/>
  <c r="Q1470" i="8"/>
  <c r="AJ1469" i="8"/>
  <c r="Q1469" i="8"/>
  <c r="AJ1468" i="8"/>
  <c r="Q1468" i="8"/>
  <c r="AJ1467" i="8"/>
  <c r="Q1467" i="8"/>
  <c r="AJ1466" i="8"/>
  <c r="Q1466" i="8"/>
  <c r="AJ1465" i="8"/>
  <c r="Q1465" i="8"/>
  <c r="AJ1464" i="8"/>
  <c r="Q1464" i="8"/>
  <c r="AJ1463" i="8"/>
  <c r="Q1463" i="8"/>
  <c r="AJ1462" i="8"/>
  <c r="Q1462" i="8"/>
  <c r="AJ1461" i="8"/>
  <c r="Q1461" i="8"/>
  <c r="AJ1460" i="8"/>
  <c r="Q1460" i="8"/>
  <c r="AJ1459" i="8"/>
  <c r="Q1459" i="8"/>
  <c r="AJ1458" i="8"/>
  <c r="Q1458" i="8"/>
  <c r="AJ1457" i="8"/>
  <c r="Q1457" i="8"/>
  <c r="AJ1456" i="8"/>
  <c r="Q1456" i="8"/>
  <c r="AJ1455" i="8"/>
  <c r="Q1455" i="8"/>
  <c r="AJ1454" i="8"/>
  <c r="Q1454" i="8"/>
  <c r="AJ1453" i="8"/>
  <c r="Q1453" i="8"/>
  <c r="AJ1452" i="8"/>
  <c r="Q1452" i="8"/>
  <c r="AJ1451" i="8"/>
  <c r="Q1451" i="8"/>
  <c r="AJ1450" i="8"/>
  <c r="Q1450" i="8"/>
  <c r="AJ1449" i="8"/>
  <c r="Q1449" i="8"/>
  <c r="AJ1448" i="8"/>
  <c r="Q1448" i="8"/>
  <c r="AJ1447" i="8"/>
  <c r="Q1447" i="8"/>
  <c r="AJ1446" i="8"/>
  <c r="Q1446" i="8"/>
  <c r="AJ1445" i="8"/>
  <c r="Q1445" i="8"/>
  <c r="AJ1444" i="8"/>
  <c r="Q1444" i="8"/>
  <c r="AJ1443" i="8"/>
  <c r="Q1443" i="8"/>
  <c r="AJ1442" i="8"/>
  <c r="Q1442" i="8"/>
  <c r="AJ1441" i="8"/>
  <c r="Q1441" i="8"/>
  <c r="AJ1440" i="8"/>
  <c r="Q1440" i="8"/>
  <c r="AJ1439" i="8"/>
  <c r="Q1439" i="8"/>
  <c r="AJ1438" i="8"/>
  <c r="Q1438" i="8"/>
  <c r="AJ1437" i="8"/>
  <c r="Q1437" i="8"/>
  <c r="AJ1436" i="8"/>
  <c r="Q1436" i="8"/>
  <c r="AJ1435" i="8"/>
  <c r="Q1435" i="8"/>
  <c r="AJ1434" i="8"/>
  <c r="Q1434" i="8"/>
  <c r="AJ1433" i="8"/>
  <c r="Q1433" i="8"/>
  <c r="AJ1432" i="8"/>
  <c r="Q1432" i="8"/>
  <c r="AJ1431" i="8"/>
  <c r="Q1431" i="8"/>
  <c r="AJ1430" i="8"/>
  <c r="Q1430" i="8"/>
  <c r="AJ1429" i="8"/>
  <c r="Q1429" i="8"/>
  <c r="AJ1428" i="8"/>
  <c r="Q1428" i="8"/>
  <c r="AJ1427" i="8"/>
  <c r="Q1427" i="8"/>
  <c r="AJ1426" i="8"/>
  <c r="Q1426" i="8"/>
  <c r="AJ1425" i="8"/>
  <c r="Q1425" i="8"/>
  <c r="AJ1424" i="8"/>
  <c r="Q1424" i="8"/>
  <c r="AJ1423" i="8"/>
  <c r="Q1423" i="8"/>
  <c r="AJ1422" i="8"/>
  <c r="Q1422" i="8"/>
  <c r="AJ1421" i="8"/>
  <c r="Q1421" i="8"/>
  <c r="AJ1420" i="8"/>
  <c r="Q1420" i="8"/>
  <c r="AJ1419" i="8"/>
  <c r="Q1419" i="8"/>
  <c r="AJ1418" i="8"/>
  <c r="Q1418" i="8"/>
  <c r="AJ1417" i="8"/>
  <c r="Q1417" i="8"/>
  <c r="AJ1416" i="8"/>
  <c r="Q1416" i="8"/>
  <c r="AJ1415" i="8"/>
  <c r="Q1415" i="8"/>
  <c r="AJ1414" i="8"/>
  <c r="Q1414" i="8"/>
  <c r="AJ1413" i="8"/>
  <c r="Q1413" i="8"/>
  <c r="AJ1412" i="8"/>
  <c r="Q1412" i="8"/>
  <c r="AJ1411" i="8"/>
  <c r="Q1411" i="8"/>
  <c r="AJ1410" i="8"/>
  <c r="Q1410" i="8"/>
  <c r="AJ1409" i="8"/>
  <c r="Q1409" i="8"/>
  <c r="AJ1408" i="8"/>
  <c r="Q1408" i="8"/>
  <c r="AJ1407" i="8"/>
  <c r="Q1407" i="8"/>
  <c r="AJ1406" i="8"/>
  <c r="Q1406" i="8"/>
  <c r="AJ1405" i="8"/>
  <c r="Q1405" i="8"/>
  <c r="AJ1404" i="8"/>
  <c r="Q1404" i="8"/>
  <c r="AJ1403" i="8"/>
  <c r="Q1403" i="8"/>
  <c r="AJ1402" i="8"/>
  <c r="Q1402" i="8"/>
  <c r="AJ1401" i="8"/>
  <c r="Q1401" i="8"/>
  <c r="AJ1400" i="8"/>
  <c r="Q1400" i="8"/>
  <c r="AJ1399" i="8"/>
  <c r="Q1399" i="8"/>
  <c r="AJ1398" i="8"/>
  <c r="Q1398" i="8"/>
  <c r="AJ1397" i="8"/>
  <c r="Q1397" i="8"/>
  <c r="AJ1396" i="8"/>
  <c r="Q1396" i="8"/>
  <c r="AJ1395" i="8"/>
  <c r="Q1395" i="8"/>
  <c r="AJ1394" i="8"/>
  <c r="Q1394" i="8"/>
  <c r="AJ1393" i="8"/>
  <c r="Q1393" i="8"/>
  <c r="AJ1392" i="8"/>
  <c r="Q1392" i="8"/>
  <c r="AJ1391" i="8"/>
  <c r="Q1391" i="8"/>
  <c r="AJ1390" i="8"/>
  <c r="Q1390" i="8"/>
  <c r="AJ1389" i="8"/>
  <c r="Q1389" i="8"/>
  <c r="AJ1388" i="8"/>
  <c r="Q1388" i="8"/>
  <c r="AJ1387" i="8"/>
  <c r="Q1387" i="8"/>
  <c r="AJ1386" i="8"/>
  <c r="Q1386" i="8"/>
  <c r="AJ1385" i="8"/>
  <c r="Q1385" i="8"/>
  <c r="AJ1384" i="8"/>
  <c r="Q1384" i="8"/>
  <c r="AJ1383" i="8"/>
  <c r="Q1383" i="8"/>
  <c r="AJ1382" i="8"/>
  <c r="Q1382" i="8"/>
  <c r="AJ1381" i="8"/>
  <c r="Q1381" i="8"/>
  <c r="AJ1380" i="8"/>
  <c r="Q1380" i="8"/>
  <c r="AJ1379" i="8"/>
  <c r="Q1379" i="8"/>
  <c r="AJ1378" i="8"/>
  <c r="Q1378" i="8"/>
  <c r="AJ1377" i="8"/>
  <c r="Q1377" i="8"/>
  <c r="AJ1376" i="8"/>
  <c r="Q1376" i="8"/>
  <c r="AJ1375" i="8"/>
  <c r="Q1375" i="8"/>
  <c r="AJ1374" i="8"/>
  <c r="Q1374" i="8"/>
  <c r="AJ1373" i="8"/>
  <c r="Q1373" i="8"/>
  <c r="AJ1372" i="8"/>
  <c r="Q1372" i="8"/>
  <c r="AJ1371" i="8"/>
  <c r="Q1371" i="8"/>
  <c r="AJ1370" i="8"/>
  <c r="Q1370" i="8"/>
  <c r="AJ1369" i="8"/>
  <c r="Q1369" i="8"/>
  <c r="AJ1368" i="8"/>
  <c r="Q1368" i="8"/>
  <c r="AJ1367" i="8"/>
  <c r="Q1367" i="8"/>
  <c r="AJ1366" i="8"/>
  <c r="Q1366" i="8"/>
  <c r="AJ1365" i="8"/>
  <c r="Q1365" i="8"/>
  <c r="AJ1364" i="8"/>
  <c r="Q1364" i="8"/>
  <c r="AJ1363" i="8"/>
  <c r="Q1363" i="8"/>
  <c r="AJ1362" i="8"/>
  <c r="Q1362" i="8"/>
  <c r="AJ1361" i="8"/>
  <c r="Q1361" i="8"/>
  <c r="AJ1360" i="8"/>
  <c r="Q1360" i="8"/>
  <c r="AJ1359" i="8"/>
  <c r="Q1359" i="8"/>
  <c r="AJ1358" i="8"/>
  <c r="Q1358" i="8"/>
  <c r="AJ1357" i="8"/>
  <c r="Q1357" i="8"/>
  <c r="AJ1356" i="8"/>
  <c r="Q1356" i="8"/>
  <c r="AJ1355" i="8"/>
  <c r="Q1355" i="8"/>
  <c r="AJ1354" i="8"/>
  <c r="Q1354" i="8"/>
  <c r="AJ1353" i="8"/>
  <c r="Q1353" i="8"/>
  <c r="AJ1352" i="8"/>
  <c r="Q1352" i="8"/>
  <c r="AJ1351" i="8"/>
  <c r="Q1351" i="8"/>
  <c r="AJ1350" i="8"/>
  <c r="Q1350" i="8"/>
  <c r="AJ1349" i="8"/>
  <c r="Q1349" i="8"/>
  <c r="AJ1348" i="8"/>
  <c r="Q1348" i="8"/>
  <c r="AJ1347" i="8"/>
  <c r="Q1347" i="8"/>
  <c r="AJ1346" i="8"/>
  <c r="Q1346" i="8"/>
  <c r="AJ1345" i="8"/>
  <c r="Q1345" i="8"/>
  <c r="AJ1344" i="8"/>
  <c r="Q1344" i="8"/>
  <c r="AJ1343" i="8"/>
  <c r="Q1343" i="8"/>
  <c r="AJ1342" i="8"/>
  <c r="Q1342" i="8"/>
  <c r="AJ1341" i="8"/>
  <c r="Q1341" i="8"/>
  <c r="AJ1340" i="8"/>
  <c r="Q1340" i="8"/>
  <c r="AJ1339" i="8"/>
  <c r="Q1339" i="8"/>
  <c r="AJ1338" i="8"/>
  <c r="Q1338" i="8"/>
  <c r="AJ1337" i="8"/>
  <c r="Q1337" i="8"/>
  <c r="AJ1336" i="8"/>
  <c r="Q1336" i="8"/>
  <c r="AJ1335" i="8"/>
  <c r="Q1335" i="8"/>
  <c r="AJ1334" i="8"/>
  <c r="Q1334" i="8"/>
  <c r="AJ1333" i="8"/>
  <c r="Q1333" i="8"/>
  <c r="AJ1332" i="8"/>
  <c r="Q1332" i="8"/>
  <c r="AJ1331" i="8"/>
  <c r="Q1331" i="8"/>
  <c r="AJ1330" i="8"/>
  <c r="Q1330" i="8"/>
  <c r="AJ1329" i="8"/>
  <c r="Q1329" i="8"/>
  <c r="AJ1328" i="8"/>
  <c r="Q1328" i="8"/>
  <c r="AJ1327" i="8"/>
  <c r="Q1327" i="8"/>
  <c r="AJ1326" i="8"/>
  <c r="Q1326" i="8"/>
  <c r="AJ1325" i="8"/>
  <c r="Q1325" i="8"/>
  <c r="AJ1324" i="8"/>
  <c r="Q1324" i="8"/>
  <c r="AJ1323" i="8"/>
  <c r="Q1323" i="8"/>
  <c r="AJ1322" i="8"/>
  <c r="Q1322" i="8"/>
  <c r="AJ1321" i="8"/>
  <c r="Q1321" i="8"/>
  <c r="AJ1320" i="8"/>
  <c r="Q1320" i="8"/>
  <c r="AJ1319" i="8"/>
  <c r="Q1319" i="8"/>
  <c r="AJ1318" i="8"/>
  <c r="Q1318" i="8"/>
  <c r="AJ1317" i="8"/>
  <c r="Q1317" i="8"/>
  <c r="AJ1316" i="8"/>
  <c r="Q1316" i="8"/>
  <c r="AJ1315" i="8"/>
  <c r="Q1315" i="8"/>
  <c r="AJ1314" i="8"/>
  <c r="Q1314" i="8"/>
  <c r="AJ1313" i="8"/>
  <c r="Q1313" i="8"/>
  <c r="AJ1312" i="8"/>
  <c r="Q1312" i="8"/>
  <c r="AJ1311" i="8"/>
  <c r="Q1311" i="8"/>
  <c r="AJ1310" i="8"/>
  <c r="Q1310" i="8"/>
  <c r="AJ1309" i="8"/>
  <c r="Q1309" i="8"/>
  <c r="AJ1308" i="8"/>
  <c r="Q1308" i="8"/>
  <c r="AJ1307" i="8"/>
  <c r="Q1307" i="8"/>
  <c r="AJ1306" i="8"/>
  <c r="Q1306" i="8"/>
  <c r="AJ1305" i="8"/>
  <c r="Q1305" i="8"/>
  <c r="AJ1304" i="8"/>
  <c r="Q1304" i="8"/>
  <c r="AJ1303" i="8"/>
  <c r="Q1303" i="8"/>
  <c r="AJ1302" i="8"/>
  <c r="Q1302" i="8"/>
  <c r="AJ1301" i="8"/>
  <c r="Q1301" i="8"/>
  <c r="AJ1300" i="8"/>
  <c r="Q1300" i="8"/>
  <c r="AJ1299" i="8"/>
  <c r="Q1299" i="8"/>
  <c r="AJ1298" i="8"/>
  <c r="Q1298" i="8"/>
  <c r="AJ1297" i="8"/>
  <c r="Q1297" i="8"/>
  <c r="AJ1296" i="8"/>
  <c r="Q1296" i="8"/>
  <c r="AJ1295" i="8"/>
  <c r="Q1295" i="8"/>
  <c r="AJ1294" i="8"/>
  <c r="Q1294" i="8"/>
  <c r="AJ1293" i="8"/>
  <c r="Q1293" i="8"/>
  <c r="AJ1292" i="8"/>
  <c r="Q1292" i="8"/>
  <c r="AJ1291" i="8"/>
  <c r="Q1291" i="8"/>
  <c r="AJ1290" i="8"/>
  <c r="Q1290" i="8"/>
  <c r="AJ1289" i="8"/>
  <c r="Q1289" i="8"/>
  <c r="AJ1288" i="8"/>
  <c r="Q1288" i="8"/>
  <c r="AJ1287" i="8"/>
  <c r="Q1287" i="8"/>
  <c r="AJ1286" i="8"/>
  <c r="Q1286" i="8"/>
  <c r="AJ1285" i="8"/>
  <c r="Q1285" i="8"/>
  <c r="AJ1284" i="8"/>
  <c r="Q1284" i="8"/>
  <c r="AJ1283" i="8"/>
  <c r="Q1283" i="8"/>
  <c r="AJ1282" i="8"/>
  <c r="Q1282" i="8"/>
  <c r="AJ1281" i="8"/>
  <c r="Q1281" i="8"/>
  <c r="AJ1280" i="8"/>
  <c r="Q1280" i="8"/>
  <c r="AJ1279" i="8"/>
  <c r="Q1279" i="8"/>
  <c r="AJ1278" i="8"/>
  <c r="Q1278" i="8"/>
  <c r="AJ1277" i="8"/>
  <c r="Q1277" i="8"/>
  <c r="AJ1276" i="8"/>
  <c r="Q1276" i="8"/>
  <c r="AJ1275" i="8"/>
  <c r="Q1275" i="8"/>
  <c r="AJ1274" i="8"/>
  <c r="Q1274" i="8"/>
  <c r="AJ1273" i="8"/>
  <c r="Q1273" i="8"/>
  <c r="AJ1272" i="8"/>
  <c r="Q1272" i="8"/>
  <c r="AJ1271" i="8"/>
  <c r="Q1271" i="8"/>
  <c r="AJ1270" i="8"/>
  <c r="Q1270" i="8"/>
  <c r="AJ1269" i="8"/>
  <c r="Q1269" i="8"/>
  <c r="AJ1268" i="8"/>
  <c r="Q1268" i="8"/>
  <c r="AJ1267" i="8"/>
  <c r="Q1267" i="8"/>
  <c r="AJ1266" i="8"/>
  <c r="Q1266" i="8"/>
  <c r="AJ1265" i="8"/>
  <c r="Q1265" i="8"/>
  <c r="AJ1264" i="8"/>
  <c r="Q1264" i="8"/>
  <c r="AJ1263" i="8"/>
  <c r="Q1263" i="8"/>
  <c r="AJ1262" i="8"/>
  <c r="Q1262" i="8"/>
  <c r="AJ1261" i="8"/>
  <c r="Q1261" i="8"/>
  <c r="AJ1260" i="8"/>
  <c r="Q1260" i="8"/>
  <c r="AJ1259" i="8"/>
  <c r="Q1259" i="8"/>
  <c r="AJ1258" i="8"/>
  <c r="Q1258" i="8"/>
  <c r="AJ1257" i="8"/>
  <c r="Q1257" i="8"/>
  <c r="AJ1256" i="8"/>
  <c r="Q1256" i="8"/>
  <c r="AJ1255" i="8"/>
  <c r="Q1255" i="8"/>
  <c r="AJ1254" i="8"/>
  <c r="Q1254" i="8"/>
  <c r="AJ1253" i="8"/>
  <c r="Q1253" i="8"/>
  <c r="AJ1252" i="8"/>
  <c r="Q1252" i="8"/>
  <c r="AJ1251" i="8"/>
  <c r="Q1251" i="8"/>
  <c r="AJ1250" i="8"/>
  <c r="Q1250" i="8"/>
  <c r="AJ1249" i="8"/>
  <c r="Q1249" i="8"/>
  <c r="AJ1248" i="8"/>
  <c r="Q1248" i="8"/>
  <c r="AJ1247" i="8"/>
  <c r="Q1247" i="8"/>
  <c r="AJ1246" i="8"/>
  <c r="Q1246" i="8"/>
  <c r="AJ1245" i="8"/>
  <c r="Q1245" i="8"/>
  <c r="AJ1244" i="8"/>
  <c r="Q1244" i="8"/>
  <c r="AJ1243" i="8"/>
  <c r="Q1243" i="8"/>
  <c r="AJ1242" i="8"/>
  <c r="Q1242" i="8"/>
  <c r="AJ1241" i="8"/>
  <c r="Q1241" i="8"/>
  <c r="AJ1240" i="8"/>
  <c r="Q1240" i="8"/>
  <c r="AJ1239" i="8"/>
  <c r="Q1239" i="8"/>
  <c r="AJ1238" i="8"/>
  <c r="Q1238" i="8"/>
  <c r="AJ1237" i="8"/>
  <c r="Q1237" i="8"/>
  <c r="AJ1236" i="8"/>
  <c r="Q1236" i="8"/>
  <c r="AJ1235" i="8"/>
  <c r="Q1235" i="8"/>
  <c r="AJ1234" i="8"/>
  <c r="Q1234" i="8"/>
  <c r="AJ1233" i="8"/>
  <c r="Q1233" i="8"/>
  <c r="AJ1232" i="8"/>
  <c r="Q1232" i="8"/>
  <c r="AJ1231" i="8"/>
  <c r="Q1231" i="8"/>
  <c r="AJ1230" i="8"/>
  <c r="Q1230" i="8"/>
  <c r="AJ1229" i="8"/>
  <c r="Q1229" i="8"/>
  <c r="AJ1228" i="8"/>
  <c r="Q1228" i="8"/>
  <c r="AJ1227" i="8"/>
  <c r="Q1227" i="8"/>
  <c r="AJ1226" i="8"/>
  <c r="Q1226" i="8"/>
  <c r="AJ1225" i="8"/>
  <c r="Q1225" i="8"/>
  <c r="AJ1224" i="8"/>
  <c r="Q1224" i="8"/>
  <c r="AJ1223" i="8"/>
  <c r="Q1223" i="8"/>
  <c r="AJ1222" i="8"/>
  <c r="Q1222" i="8"/>
  <c r="AJ1221" i="8"/>
  <c r="Q1221" i="8"/>
  <c r="AJ1220" i="8"/>
  <c r="Q1220" i="8"/>
  <c r="AJ1219" i="8"/>
  <c r="Q1219" i="8"/>
  <c r="AJ1218" i="8"/>
  <c r="Q1218" i="8"/>
  <c r="AJ1217" i="8"/>
  <c r="Q1217" i="8"/>
  <c r="AJ1216" i="8"/>
  <c r="Q1216" i="8"/>
  <c r="AJ1215" i="8"/>
  <c r="Q1215" i="8"/>
  <c r="AJ1214" i="8"/>
  <c r="Q1214" i="8"/>
  <c r="AJ1213" i="8"/>
  <c r="Q1213" i="8"/>
  <c r="AJ1212" i="8"/>
  <c r="Q1212" i="8"/>
  <c r="AJ1211" i="8"/>
  <c r="Q1211" i="8"/>
  <c r="AJ1210" i="8"/>
  <c r="Q1210" i="8"/>
  <c r="AJ1209" i="8"/>
  <c r="Q1209" i="8"/>
  <c r="AJ1208" i="8"/>
  <c r="Q1208" i="8"/>
  <c r="AJ1207" i="8"/>
  <c r="Q1207" i="8"/>
  <c r="AJ1206" i="8"/>
  <c r="Q1206" i="8"/>
  <c r="AJ1205" i="8"/>
  <c r="Q1205" i="8"/>
  <c r="AJ1204" i="8"/>
  <c r="Q1204" i="8"/>
  <c r="AJ1203" i="8"/>
  <c r="Q1203" i="8"/>
  <c r="AJ1202" i="8"/>
  <c r="Q1202" i="8"/>
  <c r="AJ1201" i="8"/>
  <c r="Q1201" i="8"/>
  <c r="AJ1200" i="8"/>
  <c r="Q1200" i="8"/>
  <c r="AJ1199" i="8"/>
  <c r="Q1199" i="8"/>
  <c r="AJ1198" i="8"/>
  <c r="Q1198" i="8"/>
  <c r="AJ1197" i="8"/>
  <c r="Q1197" i="8"/>
  <c r="AJ1196" i="8"/>
  <c r="Q1196" i="8"/>
  <c r="AJ1195" i="8"/>
  <c r="Q1195" i="8"/>
  <c r="AJ1194" i="8"/>
  <c r="Q1194" i="8"/>
  <c r="AJ1193" i="8"/>
  <c r="Q1193" i="8"/>
  <c r="AJ1192" i="8"/>
  <c r="Q1192" i="8"/>
  <c r="AJ1191" i="8"/>
  <c r="Q1191" i="8"/>
  <c r="AJ1190" i="8"/>
  <c r="Q1190" i="8"/>
  <c r="AJ1189" i="8"/>
  <c r="Q1189" i="8"/>
  <c r="AJ1188" i="8"/>
  <c r="Q1188" i="8"/>
  <c r="AJ1187" i="8"/>
  <c r="Q1187" i="8"/>
  <c r="AJ1186" i="8"/>
  <c r="Q1186" i="8"/>
  <c r="AJ1185" i="8"/>
  <c r="Q1185" i="8"/>
  <c r="AJ1184" i="8"/>
  <c r="Q1184" i="8"/>
  <c r="AJ1183" i="8"/>
  <c r="Q1183" i="8"/>
  <c r="AJ1182" i="8"/>
  <c r="Q1182" i="8"/>
  <c r="AJ1181" i="8"/>
  <c r="Q1181" i="8"/>
  <c r="AJ1180" i="8"/>
  <c r="Q1180" i="8"/>
  <c r="AJ1179" i="8"/>
  <c r="Q1179" i="8"/>
  <c r="AJ1178" i="8"/>
  <c r="Q1178" i="8"/>
  <c r="AJ1177" i="8"/>
  <c r="Q1177" i="8"/>
  <c r="AJ1176" i="8"/>
  <c r="Q1176" i="8"/>
  <c r="AJ1175" i="8"/>
  <c r="Q1175" i="8"/>
  <c r="AJ1174" i="8"/>
  <c r="Q1174" i="8"/>
  <c r="AJ1173" i="8"/>
  <c r="Q1173" i="8"/>
  <c r="AJ1172" i="8"/>
  <c r="Q1172" i="8"/>
  <c r="AJ1171" i="8"/>
  <c r="Q1171" i="8"/>
  <c r="AJ1170" i="8"/>
  <c r="Q1170" i="8"/>
  <c r="AJ1169" i="8"/>
  <c r="Q1169" i="8"/>
  <c r="AJ1168" i="8"/>
  <c r="Q1168" i="8"/>
  <c r="AJ1167" i="8"/>
  <c r="Q1167" i="8"/>
  <c r="AJ1166" i="8"/>
  <c r="Q1166" i="8"/>
  <c r="AJ1165" i="8"/>
  <c r="Q1165" i="8"/>
  <c r="AJ1164" i="8"/>
  <c r="Q1164" i="8"/>
  <c r="AJ1163" i="8"/>
  <c r="Q1163" i="8"/>
  <c r="AJ1162" i="8"/>
  <c r="Q1162" i="8"/>
  <c r="AJ1161" i="8"/>
  <c r="Q1161" i="8"/>
  <c r="AJ1160" i="8"/>
  <c r="Q1160" i="8"/>
  <c r="AJ1159" i="8"/>
  <c r="Q1159" i="8"/>
  <c r="AJ1158" i="8"/>
  <c r="Q1158" i="8"/>
  <c r="AJ1157" i="8"/>
  <c r="Q1157" i="8"/>
  <c r="AJ1156" i="8"/>
  <c r="Q1156" i="8"/>
  <c r="AJ1155" i="8"/>
  <c r="Q1155" i="8"/>
  <c r="AJ1154" i="8"/>
  <c r="Q1154" i="8"/>
  <c r="AJ1153" i="8"/>
  <c r="Q1153" i="8"/>
  <c r="AJ1152" i="8"/>
  <c r="Q1152" i="8"/>
  <c r="AJ1151" i="8"/>
  <c r="Q1151" i="8"/>
  <c r="AJ1150" i="8"/>
  <c r="Q1150" i="8"/>
  <c r="AJ1149" i="8"/>
  <c r="Q1149" i="8"/>
  <c r="AJ1148" i="8"/>
  <c r="Q1148" i="8"/>
  <c r="AJ1147" i="8"/>
  <c r="Q1147" i="8"/>
  <c r="AJ1146" i="8"/>
  <c r="Q1146" i="8"/>
  <c r="AJ1145" i="8"/>
  <c r="Q1145" i="8"/>
  <c r="AJ1144" i="8"/>
  <c r="Q1144" i="8"/>
  <c r="AJ1143" i="8"/>
  <c r="Q1143" i="8"/>
  <c r="AJ1142" i="8"/>
  <c r="Q1142" i="8"/>
  <c r="AJ1141" i="8"/>
  <c r="Q1141" i="8"/>
  <c r="AJ1140" i="8"/>
  <c r="Q1140" i="8"/>
  <c r="AJ1139" i="8"/>
  <c r="Q1139" i="8"/>
  <c r="AJ1138" i="8"/>
  <c r="Q1138" i="8"/>
  <c r="AJ1137" i="8"/>
  <c r="Q1137" i="8"/>
  <c r="AJ1136" i="8"/>
  <c r="Q1136" i="8"/>
  <c r="AJ1135" i="8"/>
  <c r="Q1135" i="8"/>
  <c r="AJ1134" i="8"/>
  <c r="Q1134" i="8"/>
  <c r="AJ1133" i="8"/>
  <c r="Q1133" i="8"/>
  <c r="AJ1132" i="8"/>
  <c r="Q1132" i="8"/>
  <c r="AJ1131" i="8"/>
  <c r="Q1131" i="8"/>
  <c r="AJ1130" i="8"/>
  <c r="Q1130" i="8"/>
  <c r="AJ1129" i="8"/>
  <c r="Q1129" i="8"/>
  <c r="AJ1128" i="8"/>
  <c r="Q1128" i="8"/>
  <c r="AJ1127" i="8"/>
  <c r="Q1127" i="8"/>
  <c r="AJ1126" i="8"/>
  <c r="Q1126" i="8"/>
  <c r="AJ1125" i="8"/>
  <c r="Q1125" i="8"/>
  <c r="AJ1124" i="8"/>
  <c r="Q1124" i="8"/>
  <c r="AJ1123" i="8"/>
  <c r="Q1123" i="8"/>
  <c r="AJ1122" i="8"/>
  <c r="Q1122" i="8"/>
  <c r="AJ1121" i="8"/>
  <c r="Q1121" i="8"/>
  <c r="AJ1120" i="8"/>
  <c r="Q1120" i="8"/>
  <c r="AJ1119" i="8"/>
  <c r="Q1119" i="8"/>
  <c r="AJ1118" i="8"/>
  <c r="Q1118" i="8"/>
  <c r="AJ1117" i="8"/>
  <c r="Q1117" i="8"/>
  <c r="AJ1116" i="8"/>
  <c r="Q1116" i="8"/>
  <c r="AJ1115" i="8"/>
  <c r="Q1115" i="8"/>
  <c r="AJ1114" i="8"/>
  <c r="Q1114" i="8"/>
  <c r="AJ1113" i="8"/>
  <c r="Q1113" i="8"/>
  <c r="AJ1112" i="8"/>
  <c r="Q1112" i="8"/>
  <c r="AJ1111" i="8"/>
  <c r="Q1111" i="8"/>
  <c r="AJ1110" i="8"/>
  <c r="Q1110" i="8"/>
  <c r="AJ1109" i="8"/>
  <c r="Q1109" i="8"/>
  <c r="AJ1108" i="8"/>
  <c r="Q1108" i="8"/>
  <c r="AJ1107" i="8"/>
  <c r="Q1107" i="8"/>
  <c r="AJ1106" i="8"/>
  <c r="Q1106" i="8"/>
  <c r="AJ1105" i="8"/>
  <c r="Q1105" i="8"/>
  <c r="AJ1104" i="8"/>
  <c r="Q1104" i="8"/>
  <c r="AJ1103" i="8"/>
  <c r="Q1103" i="8"/>
  <c r="AJ1102" i="8"/>
  <c r="Q1102" i="8"/>
  <c r="AJ1101" i="8"/>
  <c r="Q1101" i="8"/>
  <c r="AJ1100" i="8"/>
  <c r="Q1100" i="8"/>
  <c r="AJ1099" i="8"/>
  <c r="Q1099" i="8"/>
  <c r="AJ1098" i="8"/>
  <c r="Q1098" i="8"/>
  <c r="AJ1097" i="8"/>
  <c r="Q1097" i="8"/>
  <c r="AJ1096" i="8"/>
  <c r="Q1096" i="8"/>
  <c r="AJ1095" i="8"/>
  <c r="Q1095" i="8"/>
  <c r="AJ1094" i="8"/>
  <c r="Q1094" i="8"/>
  <c r="AJ1093" i="8"/>
  <c r="Q1093" i="8"/>
  <c r="AJ1092" i="8"/>
  <c r="Q1092" i="8"/>
  <c r="AJ1091" i="8"/>
  <c r="Q1091" i="8"/>
  <c r="AJ1090" i="8"/>
  <c r="Q1090" i="8"/>
  <c r="AJ1089" i="8"/>
  <c r="Q1089" i="8"/>
  <c r="AJ1088" i="8"/>
  <c r="Q1088" i="8"/>
  <c r="AJ1087" i="8"/>
  <c r="Q1087" i="8"/>
  <c r="AJ1086" i="8"/>
  <c r="Q1086" i="8"/>
  <c r="AJ1085" i="8"/>
  <c r="Q1085" i="8"/>
  <c r="AJ1084" i="8"/>
  <c r="Q1084" i="8"/>
  <c r="AJ1083" i="8"/>
  <c r="Q1083" i="8"/>
  <c r="AJ1082" i="8"/>
  <c r="Q1082" i="8"/>
  <c r="AJ1081" i="8"/>
  <c r="Q1081" i="8"/>
  <c r="AJ1080" i="8"/>
  <c r="Q1080" i="8"/>
  <c r="AJ1079" i="8"/>
  <c r="Q1079" i="8"/>
  <c r="AJ1078" i="8"/>
  <c r="Q1078" i="8"/>
  <c r="AJ1077" i="8"/>
  <c r="Q1077" i="8"/>
  <c r="AJ1076" i="8"/>
  <c r="Q1076" i="8"/>
  <c r="AJ1075" i="8"/>
  <c r="Q1075" i="8"/>
  <c r="AJ1074" i="8"/>
  <c r="Q1074" i="8"/>
  <c r="AJ1073" i="8"/>
  <c r="Q1073" i="8"/>
  <c r="AJ1072" i="8"/>
  <c r="Q1072" i="8"/>
  <c r="AJ1071" i="8"/>
  <c r="Q1071" i="8"/>
  <c r="AJ1070" i="8"/>
  <c r="Q1070" i="8"/>
  <c r="AJ1069" i="8"/>
  <c r="Q1069" i="8"/>
  <c r="AJ1068" i="8"/>
  <c r="Q1068" i="8"/>
  <c r="AJ1067" i="8"/>
  <c r="Q1067" i="8"/>
  <c r="AJ1066" i="8"/>
  <c r="Q1066" i="8"/>
  <c r="AJ1065" i="8"/>
  <c r="Q1065" i="8"/>
  <c r="AJ1064" i="8"/>
  <c r="Q1064" i="8"/>
  <c r="AJ1063" i="8"/>
  <c r="Q1063" i="8"/>
  <c r="AJ1062" i="8"/>
  <c r="Q1062" i="8"/>
  <c r="AJ1061" i="8"/>
  <c r="Q1061" i="8"/>
  <c r="AJ1060" i="8"/>
  <c r="Q1060" i="8"/>
  <c r="AJ1059" i="8"/>
  <c r="Q1059" i="8"/>
  <c r="AJ1058" i="8"/>
  <c r="Q1058" i="8"/>
  <c r="AJ1057" i="8"/>
  <c r="Q1057" i="8"/>
  <c r="AJ1056" i="8"/>
  <c r="Q1056" i="8"/>
  <c r="AJ1055" i="8"/>
  <c r="Q1055" i="8"/>
  <c r="AJ1054" i="8"/>
  <c r="Q1054" i="8"/>
  <c r="AJ1053" i="8"/>
  <c r="Q1053" i="8"/>
  <c r="AJ1052" i="8"/>
  <c r="Q1052" i="8"/>
  <c r="AJ1051" i="8"/>
  <c r="Q1051" i="8"/>
  <c r="AJ1050" i="8"/>
  <c r="Q1050" i="8"/>
  <c r="AJ1049" i="8"/>
  <c r="Q1049" i="8"/>
  <c r="AJ1048" i="8"/>
  <c r="Q1048" i="8"/>
  <c r="AJ1047" i="8"/>
  <c r="Q1047" i="8"/>
  <c r="AJ1046" i="8"/>
  <c r="Q1046" i="8"/>
  <c r="AJ1045" i="8"/>
  <c r="Q1045" i="8"/>
  <c r="AJ1044" i="8"/>
  <c r="Q1044" i="8"/>
  <c r="AJ1043" i="8"/>
  <c r="Q1043" i="8"/>
  <c r="AJ1042" i="8"/>
  <c r="Q1042" i="8"/>
  <c r="AJ1041" i="8"/>
  <c r="Q1041" i="8"/>
  <c r="AJ1040" i="8"/>
  <c r="Q1040" i="8"/>
  <c r="AJ1039" i="8"/>
  <c r="Q1039" i="8"/>
  <c r="AJ1038" i="8"/>
  <c r="Q1038" i="8"/>
  <c r="AJ1037" i="8"/>
  <c r="Q1037" i="8"/>
  <c r="AJ1036" i="8"/>
  <c r="Q1036" i="8"/>
  <c r="AJ1035" i="8"/>
  <c r="Q1035" i="8"/>
  <c r="AJ1034" i="8"/>
  <c r="Q1034" i="8"/>
  <c r="AJ1033" i="8"/>
  <c r="Q1033" i="8"/>
  <c r="AJ1032" i="8"/>
  <c r="Q1032" i="8"/>
  <c r="AJ1031" i="8"/>
  <c r="Q1031" i="8"/>
  <c r="AJ1030" i="8"/>
  <c r="Q1030" i="8"/>
  <c r="AJ1029" i="8"/>
  <c r="Q1029" i="8"/>
  <c r="AJ1028" i="8"/>
  <c r="Q1028" i="8"/>
  <c r="AJ1027" i="8"/>
  <c r="Q1027" i="8"/>
  <c r="AJ1026" i="8"/>
  <c r="Q1026" i="8"/>
  <c r="AJ1025" i="8"/>
  <c r="Q1025" i="8"/>
  <c r="AJ1024" i="8"/>
  <c r="Q1024" i="8"/>
  <c r="AJ1023" i="8"/>
  <c r="Q1023" i="8"/>
  <c r="AJ1022" i="8"/>
  <c r="Q1022" i="8"/>
  <c r="AJ1021" i="8"/>
  <c r="Q1021" i="8"/>
  <c r="AJ1020" i="8"/>
  <c r="Q1020" i="8"/>
  <c r="AJ1019" i="8"/>
  <c r="Q1019" i="8"/>
  <c r="AJ1018" i="8"/>
  <c r="Q1018" i="8"/>
  <c r="AJ1017" i="8"/>
  <c r="Q1017" i="8"/>
  <c r="AJ1016" i="8"/>
  <c r="Q1016" i="8"/>
  <c r="AJ1015" i="8"/>
  <c r="Q1015" i="8"/>
  <c r="AJ1014" i="8"/>
  <c r="Q1014" i="8"/>
  <c r="AJ1013" i="8"/>
  <c r="Q1013" i="8"/>
  <c r="AJ1012" i="8"/>
  <c r="Q1012" i="8"/>
  <c r="AJ1011" i="8"/>
  <c r="Q1011" i="8"/>
  <c r="AJ1010" i="8"/>
  <c r="Q1010" i="8"/>
  <c r="AJ1009" i="8"/>
  <c r="Q1009" i="8"/>
  <c r="AJ1008" i="8"/>
  <c r="Q1008" i="8"/>
  <c r="AJ1007" i="8"/>
  <c r="Q1007" i="8"/>
  <c r="AJ1006" i="8"/>
  <c r="Q1006" i="8"/>
  <c r="AJ1005" i="8"/>
  <c r="Q1005" i="8"/>
  <c r="AJ1004" i="8"/>
  <c r="Q1004" i="8"/>
  <c r="AJ1003" i="8"/>
  <c r="Q1003" i="8"/>
  <c r="AJ1002" i="8"/>
  <c r="Q1002" i="8"/>
  <c r="AJ1001" i="8"/>
  <c r="Q1001" i="8"/>
  <c r="AJ1000" i="8"/>
  <c r="Q1000" i="8"/>
  <c r="AJ999" i="8"/>
  <c r="Q999" i="8"/>
  <c r="AJ998" i="8"/>
  <c r="Q998" i="8"/>
  <c r="AJ997" i="8"/>
  <c r="Q997" i="8"/>
  <c r="AJ996" i="8"/>
  <c r="Q996" i="8"/>
  <c r="AJ995" i="8"/>
  <c r="Q995" i="8"/>
  <c r="AJ994" i="8"/>
  <c r="Q994" i="8"/>
  <c r="AJ993" i="8"/>
  <c r="Q993" i="8"/>
  <c r="AJ992" i="8"/>
  <c r="Q992" i="8"/>
  <c r="AJ991" i="8"/>
  <c r="Q991" i="8"/>
  <c r="AJ990" i="8"/>
  <c r="Q990" i="8"/>
  <c r="AJ989" i="8"/>
  <c r="Q989" i="8"/>
  <c r="AJ988" i="8"/>
  <c r="Q988" i="8"/>
  <c r="AJ987" i="8"/>
  <c r="Q987" i="8"/>
  <c r="AJ986" i="8"/>
  <c r="Q986" i="8"/>
  <c r="AJ985" i="8"/>
  <c r="Q985" i="8"/>
  <c r="AJ984" i="8"/>
  <c r="Q984" i="8"/>
  <c r="AJ983" i="8"/>
  <c r="Q983" i="8"/>
  <c r="AJ982" i="8"/>
  <c r="Q982" i="8"/>
  <c r="AJ981" i="8"/>
  <c r="Q981" i="8"/>
  <c r="AJ980" i="8"/>
  <c r="Q980" i="8"/>
  <c r="AJ979" i="8"/>
  <c r="Q979" i="8"/>
  <c r="AJ978" i="8"/>
  <c r="Q978" i="8"/>
  <c r="AJ977" i="8"/>
  <c r="Q977" i="8"/>
  <c r="AJ976" i="8"/>
  <c r="Q976" i="8"/>
  <c r="AJ975" i="8"/>
  <c r="Q975" i="8"/>
  <c r="AJ974" i="8"/>
  <c r="Q974" i="8"/>
  <c r="AJ973" i="8"/>
  <c r="Q973" i="8"/>
  <c r="AJ972" i="8"/>
  <c r="Q972" i="8"/>
  <c r="AJ971" i="8"/>
  <c r="Q971" i="8"/>
  <c r="AJ970" i="8"/>
  <c r="Q970" i="8"/>
  <c r="AJ969" i="8"/>
  <c r="Q969" i="8"/>
  <c r="AJ968" i="8"/>
  <c r="Q968" i="8"/>
  <c r="AJ967" i="8"/>
  <c r="Q967" i="8"/>
  <c r="AJ966" i="8"/>
  <c r="Q966" i="8"/>
  <c r="AJ965" i="8"/>
  <c r="Q965" i="8"/>
  <c r="AJ964" i="8"/>
  <c r="Q964" i="8"/>
  <c r="AJ963" i="8"/>
  <c r="Q963" i="8"/>
  <c r="AJ962" i="8"/>
  <c r="Q962" i="8"/>
  <c r="AJ961" i="8"/>
  <c r="Q961" i="8"/>
  <c r="AJ960" i="8"/>
  <c r="Q960" i="8"/>
  <c r="AJ959" i="8"/>
  <c r="Q959" i="8"/>
  <c r="AJ958" i="8"/>
  <c r="Q958" i="8"/>
  <c r="AJ957" i="8"/>
  <c r="Q957" i="8"/>
  <c r="AJ956" i="8"/>
  <c r="Q956" i="8"/>
  <c r="AJ955" i="8"/>
  <c r="Q955" i="8"/>
  <c r="AJ954" i="8"/>
  <c r="Q954" i="8"/>
  <c r="AJ953" i="8"/>
  <c r="Q953" i="8"/>
  <c r="AJ952" i="8"/>
  <c r="Q952" i="8"/>
  <c r="AJ951" i="8"/>
  <c r="Q951" i="8"/>
  <c r="AJ950" i="8"/>
  <c r="Q950" i="8"/>
  <c r="AJ949" i="8"/>
  <c r="Q949" i="8"/>
  <c r="AJ948" i="8"/>
  <c r="Q948" i="8"/>
  <c r="AJ947" i="8"/>
  <c r="Q947" i="8"/>
  <c r="AJ946" i="8"/>
  <c r="Q946" i="8"/>
  <c r="AJ945" i="8"/>
  <c r="Q945" i="8"/>
  <c r="AJ944" i="8"/>
  <c r="Q944" i="8"/>
  <c r="AJ943" i="8"/>
  <c r="Q943" i="8"/>
  <c r="AJ942" i="8"/>
  <c r="Q942" i="8"/>
  <c r="AJ941" i="8"/>
  <c r="Q941" i="8"/>
  <c r="AJ940" i="8"/>
  <c r="Q940" i="8"/>
  <c r="AJ939" i="8"/>
  <c r="Q939" i="8"/>
  <c r="AJ938" i="8"/>
  <c r="Q938" i="8"/>
  <c r="AJ937" i="8"/>
  <c r="Q937" i="8"/>
  <c r="AJ936" i="8"/>
  <c r="Q936" i="8"/>
  <c r="AJ935" i="8"/>
  <c r="Q935" i="8"/>
  <c r="AJ934" i="8"/>
  <c r="Q934" i="8"/>
  <c r="AJ933" i="8"/>
  <c r="Q933" i="8"/>
  <c r="AJ932" i="8"/>
  <c r="Q932" i="8"/>
  <c r="AJ931" i="8"/>
  <c r="Q931" i="8"/>
  <c r="AJ930" i="8"/>
  <c r="Q930" i="8"/>
  <c r="AJ929" i="8"/>
  <c r="Q929" i="8"/>
  <c r="AJ928" i="8"/>
  <c r="Q928" i="8"/>
  <c r="AJ927" i="8"/>
  <c r="Q927" i="8"/>
  <c r="AJ926" i="8"/>
  <c r="Q926" i="8"/>
  <c r="AJ925" i="8"/>
  <c r="Q925" i="8"/>
  <c r="AJ924" i="8"/>
  <c r="Q924" i="8"/>
  <c r="AJ923" i="8"/>
  <c r="Q923" i="8"/>
  <c r="AJ922" i="8"/>
  <c r="Q922" i="8"/>
  <c r="AJ921" i="8"/>
  <c r="Q921" i="8"/>
  <c r="AJ920" i="8"/>
  <c r="Q920" i="8"/>
  <c r="AJ919" i="8"/>
  <c r="Q919" i="8"/>
  <c r="AJ918" i="8"/>
  <c r="Q918" i="8"/>
  <c r="AJ917" i="8"/>
  <c r="Q917" i="8"/>
  <c r="AJ916" i="8"/>
  <c r="Q916" i="8"/>
  <c r="AJ915" i="8"/>
  <c r="Q915" i="8"/>
  <c r="AJ914" i="8"/>
  <c r="Q914" i="8"/>
  <c r="AJ913" i="8"/>
  <c r="Q913" i="8"/>
  <c r="AJ912" i="8"/>
  <c r="Q912" i="8"/>
  <c r="AJ911" i="8"/>
  <c r="Q911" i="8"/>
  <c r="AJ910" i="8"/>
  <c r="Q910" i="8"/>
  <c r="AJ909" i="8"/>
  <c r="Q909" i="8"/>
  <c r="AJ908" i="8"/>
  <c r="Q908" i="8"/>
  <c r="AJ907" i="8"/>
  <c r="Q907" i="8"/>
  <c r="AJ906" i="8"/>
  <c r="Q906" i="8"/>
  <c r="AJ905" i="8"/>
  <c r="Q905" i="8"/>
  <c r="AJ904" i="8"/>
  <c r="Q904" i="8"/>
  <c r="AJ903" i="8"/>
  <c r="Q903" i="8"/>
  <c r="AJ902" i="8"/>
  <c r="Q902" i="8"/>
  <c r="AJ901" i="8"/>
  <c r="Q901" i="8"/>
  <c r="AJ900" i="8"/>
  <c r="Q900" i="8"/>
  <c r="AJ899" i="8"/>
  <c r="Q899" i="8"/>
  <c r="AJ898" i="8"/>
  <c r="Q898" i="8"/>
  <c r="AJ897" i="8"/>
  <c r="Q897" i="8"/>
  <c r="AJ896" i="8"/>
  <c r="Q896" i="8"/>
  <c r="AJ895" i="8"/>
  <c r="Q895" i="8"/>
  <c r="AJ894" i="8"/>
  <c r="Q894" i="8"/>
  <c r="AJ893" i="8"/>
  <c r="Q893" i="8"/>
  <c r="AJ892" i="8"/>
  <c r="Q892" i="8"/>
  <c r="AJ891" i="8"/>
  <c r="Q891" i="8"/>
  <c r="AJ890" i="8"/>
  <c r="Q890" i="8"/>
  <c r="AJ889" i="8"/>
  <c r="Q889" i="8"/>
  <c r="AJ888" i="8"/>
  <c r="Q888" i="8"/>
  <c r="AJ887" i="8"/>
  <c r="Q887" i="8"/>
  <c r="AJ886" i="8"/>
  <c r="Q886" i="8"/>
  <c r="AJ885" i="8"/>
  <c r="Q885" i="8"/>
  <c r="AJ884" i="8"/>
  <c r="Q884" i="8"/>
  <c r="AJ883" i="8"/>
  <c r="Q883" i="8"/>
  <c r="AJ882" i="8"/>
  <c r="Q882" i="8"/>
  <c r="AJ881" i="8"/>
  <c r="Q881" i="8"/>
  <c r="AJ880" i="8"/>
  <c r="Q880" i="8"/>
  <c r="AJ879" i="8"/>
  <c r="Q879" i="8"/>
  <c r="AJ878" i="8"/>
  <c r="Q878" i="8"/>
  <c r="AJ877" i="8"/>
  <c r="Q877" i="8"/>
  <c r="AJ876" i="8"/>
  <c r="Q876" i="8"/>
  <c r="AJ875" i="8"/>
  <c r="Q875" i="8"/>
  <c r="AJ874" i="8"/>
  <c r="Q874" i="8"/>
  <c r="AJ873" i="8"/>
  <c r="Q873" i="8"/>
  <c r="AJ872" i="8"/>
  <c r="Q872" i="8"/>
  <c r="AJ871" i="8"/>
  <c r="Q871" i="8"/>
  <c r="AJ870" i="8"/>
  <c r="Q870" i="8"/>
  <c r="AJ869" i="8"/>
  <c r="Q869" i="8"/>
  <c r="AJ868" i="8"/>
  <c r="Q868" i="8"/>
  <c r="AJ867" i="8"/>
  <c r="Q867" i="8"/>
  <c r="AJ866" i="8"/>
  <c r="Q866" i="8"/>
  <c r="AJ865" i="8"/>
  <c r="Q865" i="8"/>
  <c r="AJ864" i="8"/>
  <c r="Q864" i="8"/>
  <c r="AJ863" i="8"/>
  <c r="Q863" i="8"/>
  <c r="AJ862" i="8"/>
  <c r="Q862" i="8"/>
  <c r="AJ861" i="8"/>
  <c r="Q861" i="8"/>
  <c r="AJ860" i="8"/>
  <c r="Q860" i="8"/>
  <c r="AJ859" i="8"/>
  <c r="Q859" i="8"/>
  <c r="AJ858" i="8"/>
  <c r="Q858" i="8"/>
  <c r="AJ857" i="8"/>
  <c r="Q857" i="8"/>
  <c r="AJ856" i="8"/>
  <c r="Q856" i="8"/>
  <c r="AJ855" i="8"/>
  <c r="Q855" i="8"/>
  <c r="AJ854" i="8"/>
  <c r="Q854" i="8"/>
  <c r="AJ853" i="8"/>
  <c r="Q853" i="8"/>
  <c r="AJ852" i="8"/>
  <c r="Q852" i="8"/>
  <c r="AJ851" i="8"/>
  <c r="Q851" i="8"/>
  <c r="AJ850" i="8"/>
  <c r="Q850" i="8"/>
  <c r="AJ849" i="8"/>
  <c r="Q849" i="8"/>
  <c r="AJ848" i="8"/>
  <c r="Q848" i="8"/>
  <c r="AJ847" i="8"/>
  <c r="Q847" i="8"/>
  <c r="AJ846" i="8"/>
  <c r="Q846" i="8"/>
  <c r="AJ845" i="8"/>
  <c r="Q845" i="8"/>
  <c r="AJ844" i="8"/>
  <c r="Q844" i="8"/>
  <c r="AJ843" i="8"/>
  <c r="Q843" i="8"/>
  <c r="AJ842" i="8"/>
  <c r="Q842" i="8"/>
  <c r="AJ841" i="8"/>
  <c r="Q841" i="8"/>
  <c r="AJ840" i="8"/>
  <c r="Q840" i="8"/>
  <c r="AJ839" i="8"/>
  <c r="Q839" i="8"/>
  <c r="AJ838" i="8"/>
  <c r="Q838" i="8"/>
  <c r="AJ837" i="8"/>
  <c r="Q837" i="8"/>
  <c r="AJ836" i="8"/>
  <c r="Q836" i="8"/>
  <c r="AJ835" i="8"/>
  <c r="Q835" i="8"/>
  <c r="AJ834" i="8"/>
  <c r="Q834" i="8"/>
  <c r="AJ833" i="8"/>
  <c r="Q833" i="8"/>
  <c r="AJ832" i="8"/>
  <c r="Q832" i="8"/>
  <c r="AJ831" i="8"/>
  <c r="Q831" i="8"/>
  <c r="AJ830" i="8"/>
  <c r="Q830" i="8"/>
  <c r="AJ829" i="8"/>
  <c r="Q829" i="8"/>
  <c r="AJ828" i="8"/>
  <c r="Q828" i="8"/>
  <c r="AJ827" i="8"/>
  <c r="Q827" i="8"/>
  <c r="AJ826" i="8"/>
  <c r="Q826" i="8"/>
  <c r="AJ825" i="8"/>
  <c r="Q825" i="8"/>
  <c r="AJ824" i="8"/>
  <c r="Q824" i="8"/>
  <c r="AJ823" i="8"/>
  <c r="Q823" i="8"/>
  <c r="AJ822" i="8"/>
  <c r="Q822" i="8"/>
  <c r="AJ821" i="8"/>
  <c r="Q821" i="8"/>
  <c r="AJ820" i="8"/>
  <c r="Q820" i="8"/>
  <c r="AJ819" i="8"/>
  <c r="Q819" i="8"/>
  <c r="AJ818" i="8"/>
  <c r="Q818" i="8"/>
  <c r="AJ817" i="8"/>
  <c r="Q817" i="8"/>
  <c r="AJ816" i="8"/>
  <c r="Q816" i="8"/>
  <c r="AJ815" i="8"/>
  <c r="Q815" i="8"/>
  <c r="AJ814" i="8"/>
  <c r="Q814" i="8"/>
  <c r="AJ813" i="8"/>
  <c r="Q813" i="8"/>
  <c r="AJ812" i="8"/>
  <c r="Q812" i="8"/>
  <c r="AJ811" i="8"/>
  <c r="Q811" i="8"/>
  <c r="AJ810" i="8"/>
  <c r="Q810" i="8"/>
  <c r="AJ809" i="8"/>
  <c r="Q809" i="8"/>
  <c r="AJ808" i="8"/>
  <c r="Q808" i="8"/>
  <c r="AJ807" i="8"/>
  <c r="Q807" i="8"/>
  <c r="AJ806" i="8"/>
  <c r="Q806" i="8"/>
  <c r="AJ805" i="8"/>
  <c r="Q805" i="8"/>
  <c r="AJ804" i="8"/>
  <c r="Q804" i="8"/>
  <c r="AJ803" i="8"/>
  <c r="Q803" i="8"/>
  <c r="AJ802" i="8"/>
  <c r="Q802" i="8"/>
  <c r="AJ801" i="8"/>
  <c r="Q801" i="8"/>
  <c r="AJ800" i="8"/>
  <c r="Q800" i="8"/>
  <c r="AJ799" i="8"/>
  <c r="Q799" i="8"/>
  <c r="AJ798" i="8"/>
  <c r="Q798" i="8"/>
  <c r="AJ797" i="8"/>
  <c r="Q797" i="8"/>
  <c r="AJ796" i="8"/>
  <c r="Q796" i="8"/>
  <c r="AJ795" i="8"/>
  <c r="Q795" i="8"/>
  <c r="AJ794" i="8"/>
  <c r="Q794" i="8"/>
  <c r="AJ793" i="8"/>
  <c r="Q793" i="8"/>
  <c r="AJ792" i="8"/>
  <c r="Q792" i="8"/>
  <c r="AJ791" i="8"/>
  <c r="Q791" i="8"/>
  <c r="AJ790" i="8"/>
  <c r="Q790" i="8"/>
  <c r="AJ789" i="8"/>
  <c r="Q789" i="8"/>
  <c r="AJ788" i="8"/>
  <c r="Q788" i="8"/>
  <c r="AJ787" i="8"/>
  <c r="Q787" i="8"/>
  <c r="AJ786" i="8"/>
  <c r="Q786" i="8"/>
  <c r="AJ785" i="8"/>
  <c r="Q785" i="8"/>
  <c r="AJ784" i="8"/>
  <c r="Q784" i="8"/>
  <c r="AJ783" i="8"/>
  <c r="Q783" i="8"/>
  <c r="AJ782" i="8"/>
  <c r="Q782" i="8"/>
  <c r="AJ781" i="8"/>
  <c r="Q781" i="8"/>
  <c r="AJ780" i="8"/>
  <c r="Q780" i="8"/>
  <c r="AJ779" i="8"/>
  <c r="Q779" i="8"/>
  <c r="AJ778" i="8"/>
  <c r="Q778" i="8"/>
  <c r="AJ777" i="8"/>
  <c r="Q777" i="8"/>
  <c r="AJ776" i="8"/>
  <c r="Q776" i="8"/>
  <c r="AJ775" i="8"/>
  <c r="Q775" i="8"/>
  <c r="AJ774" i="8"/>
  <c r="Q774" i="8"/>
  <c r="AJ773" i="8"/>
  <c r="Q773" i="8"/>
  <c r="AJ772" i="8"/>
  <c r="Q772" i="8"/>
  <c r="AJ771" i="8"/>
  <c r="Q771" i="8"/>
  <c r="AJ770" i="8"/>
  <c r="Q770" i="8"/>
  <c r="AJ769" i="8"/>
  <c r="AK769" i="8" s="1"/>
  <c r="AL769" i="8" s="1"/>
  <c r="AJ768" i="8"/>
  <c r="AK768" i="8" s="1"/>
  <c r="AL768" i="8" s="1"/>
  <c r="AJ767" i="8"/>
  <c r="AK767" i="8" s="1"/>
  <c r="AL767" i="8" s="1"/>
  <c r="AJ766" i="8"/>
  <c r="AK766" i="8" s="1"/>
  <c r="AL766" i="8" s="1"/>
  <c r="AJ765" i="8"/>
  <c r="AK765" i="8" s="1"/>
  <c r="AL765" i="8" s="1"/>
  <c r="AJ764" i="8"/>
  <c r="AK764" i="8" s="1"/>
  <c r="AL764" i="8" s="1"/>
  <c r="AJ763" i="8"/>
  <c r="AK763" i="8" s="1"/>
  <c r="AL763" i="8" s="1"/>
  <c r="AJ762" i="8"/>
  <c r="AK762" i="8" s="1"/>
  <c r="AL762" i="8" s="1"/>
  <c r="AJ761" i="8"/>
  <c r="AK761" i="8" s="1"/>
  <c r="AL761" i="8" s="1"/>
  <c r="AJ760" i="8"/>
  <c r="AK760" i="8" s="1"/>
  <c r="AL760" i="8" s="1"/>
  <c r="AJ759" i="8"/>
  <c r="AK759" i="8" s="1"/>
  <c r="AL759" i="8" s="1"/>
  <c r="AJ758" i="8"/>
  <c r="AK758" i="8" s="1"/>
  <c r="AL758" i="8" s="1"/>
  <c r="AJ757" i="8"/>
  <c r="AK757" i="8" s="1"/>
  <c r="AL757" i="8" s="1"/>
  <c r="AJ756" i="8"/>
  <c r="AK756" i="8" s="1"/>
  <c r="AL756" i="8" s="1"/>
  <c r="AJ755" i="8"/>
  <c r="AK755" i="8" s="1"/>
  <c r="AL755" i="8" s="1"/>
  <c r="AJ754" i="8"/>
  <c r="AK754" i="8" s="1"/>
  <c r="AL754" i="8" s="1"/>
  <c r="AJ753" i="8"/>
  <c r="AK753" i="8" s="1"/>
  <c r="AL753" i="8" s="1"/>
  <c r="AJ752" i="8"/>
  <c r="AK752" i="8" s="1"/>
  <c r="AL752" i="8" s="1"/>
  <c r="AJ751" i="8"/>
  <c r="AK751" i="8" s="1"/>
  <c r="AL751" i="8" s="1"/>
  <c r="AJ750" i="8"/>
  <c r="AK750" i="8" s="1"/>
  <c r="AL750" i="8" s="1"/>
  <c r="AJ749" i="8"/>
  <c r="AK749" i="8" s="1"/>
  <c r="AL749" i="8" s="1"/>
  <c r="AJ748" i="8"/>
  <c r="AK748" i="8" s="1"/>
  <c r="AL748" i="8" s="1"/>
  <c r="AJ747" i="8"/>
  <c r="AK747" i="8" s="1"/>
  <c r="AL747" i="8" s="1"/>
  <c r="AJ746" i="8"/>
  <c r="AK746" i="8" s="1"/>
  <c r="AL746" i="8" s="1"/>
  <c r="AJ745" i="8"/>
  <c r="AK745" i="8" s="1"/>
  <c r="AL745" i="8" s="1"/>
  <c r="AJ744" i="8"/>
  <c r="AK744" i="8" s="1"/>
  <c r="AL744" i="8" s="1"/>
  <c r="AJ743" i="8"/>
  <c r="AK743" i="8" s="1"/>
  <c r="AL743" i="8" s="1"/>
  <c r="AJ742" i="8"/>
  <c r="AK742" i="8" s="1"/>
  <c r="AL742" i="8" s="1"/>
  <c r="AJ741" i="8"/>
  <c r="AK741" i="8" s="1"/>
  <c r="AL741" i="8" s="1"/>
  <c r="AJ740" i="8"/>
  <c r="AK740" i="8" s="1"/>
  <c r="AL740" i="8" s="1"/>
  <c r="AJ739" i="8"/>
  <c r="AK739" i="8" s="1"/>
  <c r="AL739" i="8" s="1"/>
  <c r="AJ738" i="8"/>
  <c r="AK738" i="8" s="1"/>
  <c r="AL738" i="8" s="1"/>
  <c r="AJ737" i="8"/>
  <c r="AK737" i="8" s="1"/>
  <c r="AL737" i="8" s="1"/>
  <c r="AJ736" i="8"/>
  <c r="AK736" i="8" s="1"/>
  <c r="AL736" i="8" s="1"/>
  <c r="AJ735" i="8"/>
  <c r="AK735" i="8" s="1"/>
  <c r="AL735" i="8" s="1"/>
  <c r="AJ734" i="8"/>
  <c r="AK734" i="8" s="1"/>
  <c r="AL734" i="8" s="1"/>
  <c r="AJ733" i="8"/>
  <c r="AK733" i="8" s="1"/>
  <c r="AL733" i="8" s="1"/>
  <c r="AJ732" i="8"/>
  <c r="AK732" i="8" s="1"/>
  <c r="AL732" i="8" s="1"/>
  <c r="AJ731" i="8"/>
  <c r="AK731" i="8" s="1"/>
  <c r="AL731" i="8" s="1"/>
  <c r="AJ730" i="8"/>
  <c r="AK730" i="8" s="1"/>
  <c r="AL730" i="8" s="1"/>
  <c r="AJ729" i="8"/>
  <c r="AK729" i="8" s="1"/>
  <c r="AL729" i="8" s="1"/>
  <c r="AJ728" i="8"/>
  <c r="AK728" i="8" s="1"/>
  <c r="AL728" i="8" s="1"/>
  <c r="AJ727" i="8"/>
  <c r="AK727" i="8" s="1"/>
  <c r="AL727" i="8" s="1"/>
  <c r="AJ726" i="8"/>
  <c r="AK726" i="8" s="1"/>
  <c r="AL726" i="8" s="1"/>
  <c r="AJ725" i="8"/>
  <c r="AK725" i="8" s="1"/>
  <c r="AL725" i="8" s="1"/>
  <c r="AJ724" i="8"/>
  <c r="AK724" i="8" s="1"/>
  <c r="AL724" i="8" s="1"/>
  <c r="AJ723" i="8"/>
  <c r="AK723" i="8" s="1"/>
  <c r="AL723" i="8" s="1"/>
  <c r="AJ722" i="8"/>
  <c r="AK722" i="8" s="1"/>
  <c r="AL722" i="8" s="1"/>
  <c r="AJ721" i="8"/>
  <c r="AK721" i="8" s="1"/>
  <c r="AL721" i="8" s="1"/>
  <c r="AJ720" i="8"/>
  <c r="AK720" i="8" s="1"/>
  <c r="AL720" i="8" s="1"/>
  <c r="AJ719" i="8"/>
  <c r="AK719" i="8" s="1"/>
  <c r="AL719" i="8" s="1"/>
  <c r="AJ718" i="8"/>
  <c r="AK718" i="8" s="1"/>
  <c r="AL718" i="8" s="1"/>
  <c r="AJ717" i="8"/>
  <c r="AK717" i="8" s="1"/>
  <c r="AL717" i="8" s="1"/>
  <c r="AJ716" i="8"/>
  <c r="AK716" i="8" s="1"/>
  <c r="AL716" i="8" s="1"/>
  <c r="AJ715" i="8"/>
  <c r="AK715" i="8" s="1"/>
  <c r="AL715" i="8" s="1"/>
  <c r="AJ714" i="8"/>
  <c r="AK714" i="8" s="1"/>
  <c r="AL714" i="8" s="1"/>
  <c r="AJ713" i="8"/>
  <c r="AK713" i="8" s="1"/>
  <c r="AL713" i="8" s="1"/>
  <c r="AJ712" i="8"/>
  <c r="AK712" i="8" s="1"/>
  <c r="AL712" i="8" s="1"/>
  <c r="AJ711" i="8"/>
  <c r="AK711" i="8" s="1"/>
  <c r="AL711" i="8" s="1"/>
  <c r="AJ710" i="8"/>
  <c r="AK710" i="8" s="1"/>
  <c r="AL710" i="8" s="1"/>
  <c r="AJ709" i="8"/>
  <c r="AK709" i="8" s="1"/>
  <c r="AL709" i="8" s="1"/>
  <c r="AJ708" i="8"/>
  <c r="AK708" i="8" s="1"/>
  <c r="AL708" i="8" s="1"/>
  <c r="AJ707" i="8"/>
  <c r="AK707" i="8" s="1"/>
  <c r="AL707" i="8" s="1"/>
  <c r="AJ706" i="8"/>
  <c r="AK706" i="8" s="1"/>
  <c r="AL706" i="8" s="1"/>
  <c r="AJ705" i="8"/>
  <c r="AK705" i="8" s="1"/>
  <c r="AL705" i="8" s="1"/>
  <c r="AJ704" i="8"/>
  <c r="AK704" i="8" s="1"/>
  <c r="AL704" i="8" s="1"/>
  <c r="AJ703" i="8"/>
  <c r="AK703" i="8" s="1"/>
  <c r="AL703" i="8" s="1"/>
  <c r="AJ702" i="8"/>
  <c r="AK702" i="8" s="1"/>
  <c r="AL702" i="8" s="1"/>
  <c r="AJ701" i="8"/>
  <c r="AK701" i="8" s="1"/>
  <c r="AL701" i="8" s="1"/>
  <c r="AJ700" i="8"/>
  <c r="AK700" i="8" s="1"/>
  <c r="AL700" i="8" s="1"/>
  <c r="AJ699" i="8"/>
  <c r="AK699" i="8" s="1"/>
  <c r="AL699" i="8" s="1"/>
  <c r="AJ698" i="8"/>
  <c r="AK698" i="8" s="1"/>
  <c r="AL698" i="8" s="1"/>
  <c r="AJ697" i="8"/>
  <c r="AK697" i="8" s="1"/>
  <c r="AL697" i="8" s="1"/>
  <c r="AJ696" i="8"/>
  <c r="AK696" i="8" s="1"/>
  <c r="AL696" i="8" s="1"/>
  <c r="AJ695" i="8"/>
  <c r="AK695" i="8" s="1"/>
  <c r="AL695" i="8" s="1"/>
  <c r="AJ694" i="8"/>
  <c r="AK694" i="8" s="1"/>
  <c r="AL694" i="8" s="1"/>
  <c r="AJ693" i="8"/>
  <c r="AK693" i="8" s="1"/>
  <c r="AL693" i="8" s="1"/>
  <c r="AJ692" i="8"/>
  <c r="AK692" i="8" s="1"/>
  <c r="AL692" i="8" s="1"/>
  <c r="AJ691" i="8"/>
  <c r="AK691" i="8" s="1"/>
  <c r="AL691" i="8" s="1"/>
  <c r="AJ690" i="8"/>
  <c r="AK690" i="8" s="1"/>
  <c r="AL690" i="8" s="1"/>
  <c r="AJ689" i="8"/>
  <c r="AK689" i="8" s="1"/>
  <c r="AL689" i="8" s="1"/>
  <c r="AJ688" i="8"/>
  <c r="AK688" i="8" s="1"/>
  <c r="AL688" i="8" s="1"/>
  <c r="AJ687" i="8"/>
  <c r="AK687" i="8" s="1"/>
  <c r="AL687" i="8" s="1"/>
  <c r="AJ686" i="8"/>
  <c r="AK686" i="8" s="1"/>
  <c r="AL686" i="8" s="1"/>
  <c r="AJ685" i="8"/>
  <c r="AK685" i="8" s="1"/>
  <c r="AL685" i="8" s="1"/>
  <c r="AJ684" i="8"/>
  <c r="AK684" i="8" s="1"/>
  <c r="AL684" i="8" s="1"/>
  <c r="AJ683" i="8"/>
  <c r="AK683" i="8" s="1"/>
  <c r="AL683" i="8" s="1"/>
  <c r="AJ682" i="8"/>
  <c r="AK682" i="8" s="1"/>
  <c r="AL682" i="8" s="1"/>
  <c r="AJ681" i="8"/>
  <c r="AK681" i="8" s="1"/>
  <c r="AL681" i="8" s="1"/>
  <c r="AJ680" i="8"/>
  <c r="AK680" i="8" s="1"/>
  <c r="AL680" i="8" s="1"/>
  <c r="AJ679" i="8"/>
  <c r="AK679" i="8" s="1"/>
  <c r="AL679" i="8" s="1"/>
  <c r="AJ678" i="8"/>
  <c r="AK678" i="8" s="1"/>
  <c r="AL678" i="8" s="1"/>
  <c r="AJ677" i="8"/>
  <c r="AK677" i="8" s="1"/>
  <c r="AL677" i="8" s="1"/>
  <c r="AJ676" i="8"/>
  <c r="AK676" i="8" s="1"/>
  <c r="AL676" i="8" s="1"/>
  <c r="AJ675" i="8"/>
  <c r="AK675" i="8" s="1"/>
  <c r="AL675" i="8" s="1"/>
  <c r="AJ674" i="8"/>
  <c r="AK674" i="8" s="1"/>
  <c r="AL674" i="8" s="1"/>
  <c r="AJ673" i="8"/>
  <c r="AK673" i="8" s="1"/>
  <c r="AL673" i="8" s="1"/>
  <c r="AJ672" i="8"/>
  <c r="AK672" i="8" s="1"/>
  <c r="AL672" i="8" s="1"/>
  <c r="AJ671" i="8"/>
  <c r="AK671" i="8" s="1"/>
  <c r="AL671" i="8" s="1"/>
  <c r="AJ670" i="8"/>
  <c r="AK670" i="8" s="1"/>
  <c r="AL670" i="8" s="1"/>
  <c r="AJ669" i="8"/>
  <c r="AK669" i="8" s="1"/>
  <c r="AL669" i="8" s="1"/>
  <c r="AJ668" i="8"/>
  <c r="AK668" i="8" s="1"/>
  <c r="AL668" i="8" s="1"/>
  <c r="AJ667" i="8"/>
  <c r="AK667" i="8" s="1"/>
  <c r="AL667" i="8" s="1"/>
  <c r="AJ666" i="8"/>
  <c r="AK666" i="8" s="1"/>
  <c r="AL666" i="8" s="1"/>
  <c r="AJ665" i="8"/>
  <c r="AK665" i="8" s="1"/>
  <c r="AL665" i="8" s="1"/>
  <c r="AJ664" i="8"/>
  <c r="AK664" i="8" s="1"/>
  <c r="AL664" i="8" s="1"/>
  <c r="AJ663" i="8"/>
  <c r="AK663" i="8" s="1"/>
  <c r="AL663" i="8" s="1"/>
  <c r="AJ662" i="8"/>
  <c r="AK662" i="8" s="1"/>
  <c r="AL662" i="8" s="1"/>
  <c r="AJ661" i="8"/>
  <c r="AK661" i="8" s="1"/>
  <c r="AL661" i="8" s="1"/>
  <c r="AJ660" i="8"/>
  <c r="AK660" i="8" s="1"/>
  <c r="AL660" i="8" s="1"/>
  <c r="AJ659" i="8"/>
  <c r="AK659" i="8" s="1"/>
  <c r="AL659" i="8" s="1"/>
  <c r="AJ658" i="8"/>
  <c r="AK658" i="8" s="1"/>
  <c r="AL658" i="8" s="1"/>
  <c r="AJ657" i="8"/>
  <c r="AK657" i="8" s="1"/>
  <c r="AL657" i="8" s="1"/>
  <c r="AJ656" i="8"/>
  <c r="AK656" i="8" s="1"/>
  <c r="AL656" i="8" s="1"/>
  <c r="AJ655" i="8"/>
  <c r="AK655" i="8" s="1"/>
  <c r="AL655" i="8" s="1"/>
  <c r="AJ654" i="8"/>
  <c r="AK654" i="8" s="1"/>
  <c r="AL654" i="8" s="1"/>
  <c r="AJ653" i="8"/>
  <c r="AK653" i="8" s="1"/>
  <c r="AL653" i="8" s="1"/>
  <c r="AJ652" i="8"/>
  <c r="AK652" i="8" s="1"/>
  <c r="AL652" i="8" s="1"/>
  <c r="AJ651" i="8"/>
  <c r="AK651" i="8" s="1"/>
  <c r="AL651" i="8" s="1"/>
  <c r="AJ650" i="8"/>
  <c r="AK650" i="8" s="1"/>
  <c r="AL650" i="8" s="1"/>
  <c r="AJ649" i="8"/>
  <c r="AK649" i="8" s="1"/>
  <c r="AL649" i="8" s="1"/>
  <c r="AJ648" i="8"/>
  <c r="AK648" i="8" s="1"/>
  <c r="AL648" i="8" s="1"/>
  <c r="AJ647" i="8"/>
  <c r="AK647" i="8" s="1"/>
  <c r="AL647" i="8" s="1"/>
  <c r="AJ646" i="8"/>
  <c r="AK646" i="8" s="1"/>
  <c r="AL646" i="8" s="1"/>
  <c r="AJ645" i="8"/>
  <c r="AK645" i="8" s="1"/>
  <c r="AL645" i="8" s="1"/>
  <c r="AJ644" i="8"/>
  <c r="AK644" i="8" s="1"/>
  <c r="AL644" i="8" s="1"/>
  <c r="AJ643" i="8"/>
  <c r="Q643" i="8"/>
  <c r="AJ642" i="8"/>
  <c r="Q642" i="8"/>
  <c r="AJ641" i="8"/>
  <c r="Q641" i="8"/>
  <c r="AJ640" i="8"/>
  <c r="Q640" i="8"/>
  <c r="AJ639" i="8"/>
  <c r="Q639" i="8"/>
  <c r="AJ638" i="8"/>
  <c r="Q638" i="8"/>
  <c r="AJ637" i="8"/>
  <c r="Q637" i="8"/>
  <c r="AJ636" i="8"/>
  <c r="Q636" i="8"/>
  <c r="AJ635" i="8"/>
  <c r="Q635" i="8"/>
  <c r="AJ634" i="8"/>
  <c r="Q634" i="8"/>
  <c r="AJ633" i="8"/>
  <c r="Q633" i="8"/>
  <c r="AJ632" i="8"/>
  <c r="Q632" i="8"/>
  <c r="AJ631" i="8"/>
  <c r="Q631" i="8"/>
  <c r="AJ630" i="8"/>
  <c r="Q630" i="8"/>
  <c r="AJ629" i="8"/>
  <c r="Q629" i="8"/>
  <c r="AJ628" i="8"/>
  <c r="Q628" i="8"/>
  <c r="AJ627" i="8"/>
  <c r="Q627" i="8"/>
  <c r="AJ626" i="8"/>
  <c r="Q626" i="8"/>
  <c r="AJ625" i="8"/>
  <c r="Q625" i="8"/>
  <c r="AJ624" i="8"/>
  <c r="Q624" i="8"/>
  <c r="AJ623" i="8"/>
  <c r="Q623" i="8"/>
  <c r="AJ622" i="8"/>
  <c r="Q622" i="8"/>
  <c r="AJ621" i="8"/>
  <c r="Q621" i="8"/>
  <c r="AJ620" i="8"/>
  <c r="Q620" i="8"/>
  <c r="AJ619" i="8"/>
  <c r="Q619" i="8"/>
  <c r="AJ618" i="8"/>
  <c r="Q618" i="8"/>
  <c r="AJ617" i="8"/>
  <c r="Q617" i="8"/>
  <c r="AJ616" i="8"/>
  <c r="Q616" i="8"/>
  <c r="AJ615" i="8"/>
  <c r="Q615" i="8"/>
  <c r="AJ614" i="8"/>
  <c r="Q614" i="8"/>
  <c r="AJ613" i="8"/>
  <c r="Q613" i="8"/>
  <c r="AJ612" i="8"/>
  <c r="Q612" i="8"/>
  <c r="AJ611" i="8"/>
  <c r="Q611" i="8"/>
  <c r="AJ610" i="8"/>
  <c r="Q610" i="8"/>
  <c r="AJ609" i="8"/>
  <c r="Q609" i="8"/>
  <c r="AJ608" i="8"/>
  <c r="Q608" i="8"/>
  <c r="AJ607" i="8"/>
  <c r="Q607" i="8"/>
  <c r="AJ606" i="8"/>
  <c r="Q606" i="8"/>
  <c r="AJ605" i="8"/>
  <c r="Q605" i="8"/>
  <c r="AJ604" i="8"/>
  <c r="Q604" i="8"/>
  <c r="AJ603" i="8"/>
  <c r="Q603" i="8"/>
  <c r="AJ602" i="8"/>
  <c r="Q602" i="8"/>
  <c r="AJ601" i="8"/>
  <c r="Q601" i="8"/>
  <c r="AJ600" i="8"/>
  <c r="Q600" i="8"/>
  <c r="AJ599" i="8"/>
  <c r="Q599" i="8"/>
  <c r="AJ598" i="8"/>
  <c r="Q598" i="8"/>
  <c r="AJ597" i="8"/>
  <c r="Q597" i="8"/>
  <c r="AJ596" i="8"/>
  <c r="Q596" i="8"/>
  <c r="AJ595" i="8"/>
  <c r="Q595" i="8"/>
  <c r="AJ594" i="8"/>
  <c r="Q594" i="8"/>
  <c r="AJ593" i="8"/>
  <c r="Q593" i="8"/>
  <c r="AJ592" i="8"/>
  <c r="Q592" i="8"/>
  <c r="AJ591" i="8"/>
  <c r="Q591" i="8"/>
  <c r="AJ590" i="8"/>
  <c r="Q590" i="8"/>
  <c r="AJ589" i="8"/>
  <c r="Q589" i="8"/>
  <c r="AJ588" i="8"/>
  <c r="Q588" i="8"/>
  <c r="AJ587" i="8"/>
  <c r="Q587" i="8"/>
  <c r="AJ586" i="8"/>
  <c r="Q586" i="8"/>
  <c r="AJ585" i="8"/>
  <c r="Q585" i="8"/>
  <c r="AJ584" i="8"/>
  <c r="Q584" i="8"/>
  <c r="AJ583" i="8"/>
  <c r="Q583" i="8"/>
  <c r="AJ582" i="8"/>
  <c r="Q582" i="8"/>
  <c r="AJ581" i="8"/>
  <c r="Q581" i="8"/>
  <c r="AJ580" i="8"/>
  <c r="Q580" i="8"/>
  <c r="AJ579" i="8"/>
  <c r="Q579" i="8"/>
  <c r="AJ578" i="8"/>
  <c r="Q578" i="8"/>
  <c r="AJ577" i="8"/>
  <c r="Q577" i="8"/>
  <c r="AJ576" i="8"/>
  <c r="Q576" i="8"/>
  <c r="AJ575" i="8"/>
  <c r="Q575" i="8"/>
  <c r="AJ574" i="8"/>
  <c r="Q574" i="8"/>
  <c r="AJ573" i="8"/>
  <c r="Q573" i="8"/>
  <c r="AJ572" i="8"/>
  <c r="Q572" i="8"/>
  <c r="AJ571" i="8"/>
  <c r="Q571" i="8"/>
  <c r="AJ570" i="8"/>
  <c r="Q570" i="8"/>
  <c r="AJ569" i="8"/>
  <c r="Q569" i="8"/>
  <c r="AJ568" i="8"/>
  <c r="Q568" i="8"/>
  <c r="AJ567" i="8"/>
  <c r="Q567" i="8"/>
  <c r="AJ566" i="8"/>
  <c r="Q566" i="8"/>
  <c r="AJ565" i="8"/>
  <c r="Q565" i="8"/>
  <c r="AJ564" i="8"/>
  <c r="Q564" i="8"/>
  <c r="AJ563" i="8"/>
  <c r="Q563" i="8"/>
  <c r="AJ562" i="8"/>
  <c r="Q562" i="8"/>
  <c r="AJ561" i="8"/>
  <c r="Q561" i="8"/>
  <c r="AJ560" i="8"/>
  <c r="Q560" i="8"/>
  <c r="AJ559" i="8"/>
  <c r="Q559" i="8"/>
  <c r="AJ558" i="8"/>
  <c r="Q558" i="8"/>
  <c r="AJ557" i="8"/>
  <c r="Q557" i="8"/>
  <c r="AJ556" i="8"/>
  <c r="Q556" i="8"/>
  <c r="AJ555" i="8"/>
  <c r="Q555" i="8"/>
  <c r="AJ554" i="8"/>
  <c r="Q554" i="8"/>
  <c r="AJ553" i="8"/>
  <c r="Q553" i="8"/>
  <c r="AJ552" i="8"/>
  <c r="Q552" i="8"/>
  <c r="AJ551" i="8"/>
  <c r="Q551" i="8"/>
  <c r="AJ550" i="8"/>
  <c r="Q550" i="8"/>
  <c r="AJ549" i="8"/>
  <c r="Q549" i="8"/>
  <c r="AJ548" i="8"/>
  <c r="Q548" i="8"/>
  <c r="AJ547" i="8"/>
  <c r="Q547" i="8"/>
  <c r="AJ546" i="8"/>
  <c r="Q546" i="8"/>
  <c r="AJ545" i="8"/>
  <c r="Q545" i="8"/>
  <c r="AJ544" i="8"/>
  <c r="Q544" i="8"/>
  <c r="AJ543" i="8"/>
  <c r="Q543" i="8"/>
  <c r="AJ542" i="8"/>
  <c r="Q542" i="8"/>
  <c r="AJ541" i="8"/>
  <c r="Q541" i="8"/>
  <c r="AJ540" i="8"/>
  <c r="Q540" i="8"/>
  <c r="AJ539" i="8"/>
  <c r="Q539" i="8"/>
  <c r="AJ538" i="8"/>
  <c r="Q538" i="8"/>
  <c r="AJ537" i="8"/>
  <c r="Q537" i="8"/>
  <c r="AJ536" i="8"/>
  <c r="Q536" i="8"/>
  <c r="AJ535" i="8"/>
  <c r="Q535" i="8"/>
  <c r="AJ534" i="8"/>
  <c r="Q534" i="8"/>
  <c r="AJ533" i="8"/>
  <c r="Q533" i="8"/>
  <c r="AJ532" i="8"/>
  <c r="Q532" i="8"/>
  <c r="AJ531" i="8"/>
  <c r="Q531" i="8"/>
  <c r="AJ530" i="8"/>
  <c r="Q530" i="8"/>
  <c r="AJ529" i="8"/>
  <c r="Q529" i="8"/>
  <c r="AJ528" i="8"/>
  <c r="Q528" i="8"/>
  <c r="AJ527" i="8"/>
  <c r="Q527" i="8"/>
  <c r="AJ526" i="8"/>
  <c r="Q526" i="8"/>
  <c r="AJ525" i="8"/>
  <c r="Q525" i="8"/>
  <c r="AJ524" i="8"/>
  <c r="Q524" i="8"/>
  <c r="AJ523" i="8"/>
  <c r="Q523" i="8"/>
  <c r="AJ522" i="8"/>
  <c r="Q522" i="8"/>
  <c r="AJ521" i="8"/>
  <c r="Q521" i="8"/>
  <c r="AJ520" i="8"/>
  <c r="Q520" i="8"/>
  <c r="AJ519" i="8"/>
  <c r="Q519" i="8"/>
  <c r="AJ518" i="8"/>
  <c r="Q518" i="8"/>
  <c r="AJ517" i="8"/>
  <c r="Q517" i="8"/>
  <c r="AJ516" i="8"/>
  <c r="Q516" i="8"/>
  <c r="AJ515" i="8"/>
  <c r="Q515" i="8"/>
  <c r="AJ514" i="8"/>
  <c r="Q514" i="8"/>
  <c r="AJ513" i="8"/>
  <c r="Q513" i="8"/>
  <c r="AJ512" i="8"/>
  <c r="Q512" i="8"/>
  <c r="AJ511" i="8"/>
  <c r="Q511" i="8"/>
  <c r="AJ510" i="8"/>
  <c r="Q510" i="8"/>
  <c r="AJ509" i="8"/>
  <c r="Q509" i="8"/>
  <c r="AJ508" i="8"/>
  <c r="Q508" i="8"/>
  <c r="AJ507" i="8"/>
  <c r="Q507" i="8"/>
  <c r="AJ506" i="8"/>
  <c r="Q506" i="8"/>
  <c r="AJ505" i="8"/>
  <c r="Q505" i="8"/>
  <c r="AJ504" i="8"/>
  <c r="Q504" i="8"/>
  <c r="AJ503" i="8"/>
  <c r="Q503" i="8"/>
  <c r="AJ502" i="8"/>
  <c r="Q502" i="8"/>
  <c r="AJ501" i="8"/>
  <c r="Q501" i="8"/>
  <c r="AJ500" i="8"/>
  <c r="Q500" i="8"/>
  <c r="AJ499" i="8"/>
  <c r="Q499" i="8"/>
  <c r="AJ498" i="8"/>
  <c r="Q498" i="8"/>
  <c r="AJ497" i="8"/>
  <c r="Q497" i="8"/>
  <c r="AJ496" i="8"/>
  <c r="Q496" i="8"/>
  <c r="AJ495" i="8"/>
  <c r="Q495" i="8"/>
  <c r="AJ494" i="8"/>
  <c r="Q494" i="8"/>
  <c r="AJ493" i="8"/>
  <c r="Q493" i="8"/>
  <c r="AJ492" i="8"/>
  <c r="Q492" i="8"/>
  <c r="AJ491" i="8"/>
  <c r="Q491" i="8"/>
  <c r="AJ490" i="8"/>
  <c r="Q490" i="8"/>
  <c r="AJ489" i="8"/>
  <c r="Q489" i="8"/>
  <c r="AJ488" i="8"/>
  <c r="Q488" i="8"/>
  <c r="AJ487" i="8"/>
  <c r="Q487" i="8"/>
  <c r="AJ486" i="8"/>
  <c r="Q486" i="8"/>
  <c r="AJ485" i="8"/>
  <c r="Q485" i="8"/>
  <c r="AJ484" i="8"/>
  <c r="Q484" i="8"/>
  <c r="AJ483" i="8"/>
  <c r="Q483" i="8"/>
  <c r="AJ482" i="8"/>
  <c r="Q482" i="8"/>
  <c r="AJ481" i="8"/>
  <c r="Q481" i="8"/>
  <c r="AJ480" i="8"/>
  <c r="Q480" i="8"/>
  <c r="AJ479" i="8"/>
  <c r="Q479" i="8"/>
  <c r="AJ478" i="8"/>
  <c r="Q478" i="8"/>
  <c r="AJ477" i="8"/>
  <c r="Q477" i="8"/>
  <c r="AJ476" i="8"/>
  <c r="Q476" i="8"/>
  <c r="AJ475" i="8"/>
  <c r="Q475" i="8"/>
  <c r="AJ474" i="8"/>
  <c r="Q474" i="8"/>
  <c r="AJ473" i="8"/>
  <c r="Q473" i="8"/>
  <c r="AJ472" i="8"/>
  <c r="Q472" i="8"/>
  <c r="AJ471" i="8"/>
  <c r="Q471" i="8"/>
  <c r="AJ470" i="8"/>
  <c r="Q470" i="8"/>
  <c r="AJ469" i="8"/>
  <c r="Q469" i="8"/>
  <c r="AJ468" i="8"/>
  <c r="Q468" i="8"/>
  <c r="AJ467" i="8"/>
  <c r="Q467" i="8"/>
  <c r="AJ466" i="8"/>
  <c r="Q466" i="8"/>
  <c r="AJ465" i="8"/>
  <c r="Q465" i="8"/>
  <c r="AJ464" i="8"/>
  <c r="Q464" i="8"/>
  <c r="AJ463" i="8"/>
  <c r="Q463" i="8"/>
  <c r="AJ462" i="8"/>
  <c r="Q462" i="8"/>
  <c r="AJ461" i="8"/>
  <c r="Q461" i="8"/>
  <c r="AJ460" i="8"/>
  <c r="Q460" i="8"/>
  <c r="AJ459" i="8"/>
  <c r="Q459" i="8"/>
  <c r="AJ458" i="8"/>
  <c r="Q458" i="8"/>
  <c r="AJ457" i="8"/>
  <c r="Q457" i="8"/>
  <c r="AJ456" i="8"/>
  <c r="Q456" i="8"/>
  <c r="AJ455" i="8"/>
  <c r="Q455" i="8"/>
  <c r="AJ454" i="8"/>
  <c r="Q454" i="8"/>
  <c r="AJ453" i="8"/>
  <c r="Q453" i="8"/>
  <c r="AJ452" i="8"/>
  <c r="Q452" i="8"/>
  <c r="AJ451" i="8"/>
  <c r="Q451" i="8"/>
  <c r="AJ450" i="8"/>
  <c r="Q450" i="8"/>
  <c r="AJ449" i="8"/>
  <c r="Q449" i="8"/>
  <c r="AJ448" i="8"/>
  <c r="Q448" i="8"/>
  <c r="AJ447" i="8"/>
  <c r="Q447" i="8"/>
  <c r="AJ446" i="8"/>
  <c r="Q446" i="8"/>
  <c r="AJ445" i="8"/>
  <c r="Q445" i="8"/>
  <c r="AJ444" i="8"/>
  <c r="Q444" i="8"/>
  <c r="AJ443" i="8"/>
  <c r="Q443" i="8"/>
  <c r="AJ442" i="8"/>
  <c r="Q442" i="8"/>
  <c r="AJ441" i="8"/>
  <c r="Q441" i="8"/>
  <c r="AJ440" i="8"/>
  <c r="Q440" i="8"/>
  <c r="AJ439" i="8"/>
  <c r="Q439" i="8"/>
  <c r="AJ438" i="8"/>
  <c r="Q438" i="8"/>
  <c r="AJ437" i="8"/>
  <c r="Q437" i="8"/>
  <c r="AJ436" i="8"/>
  <c r="Q436" i="8"/>
  <c r="AJ435" i="8"/>
  <c r="Q435" i="8"/>
  <c r="AJ434" i="8"/>
  <c r="Q434" i="8"/>
  <c r="AJ433" i="8"/>
  <c r="Q433" i="8"/>
  <c r="AJ432" i="8"/>
  <c r="Q432" i="8"/>
  <c r="AJ431" i="8"/>
  <c r="Q431" i="8"/>
  <c r="AJ430" i="8"/>
  <c r="Q430" i="8"/>
  <c r="AJ429" i="8"/>
  <c r="Q429" i="8"/>
  <c r="AJ428" i="8"/>
  <c r="Q428" i="8"/>
  <c r="AJ427" i="8"/>
  <c r="Q427" i="8"/>
  <c r="AJ426" i="8"/>
  <c r="Q426" i="8"/>
  <c r="AJ425" i="8"/>
  <c r="Q425" i="8"/>
  <c r="AJ424" i="8"/>
  <c r="Q424" i="8"/>
  <c r="AJ423" i="8"/>
  <c r="Q423" i="8"/>
  <c r="AJ422" i="8"/>
  <c r="Q422" i="8"/>
  <c r="AJ421" i="8"/>
  <c r="Q421" i="8"/>
  <c r="AJ420" i="8"/>
  <c r="Q420" i="8"/>
  <c r="AJ419" i="8"/>
  <c r="Q419" i="8"/>
  <c r="AJ418" i="8"/>
  <c r="Q418" i="8"/>
  <c r="AJ417" i="8"/>
  <c r="Q417" i="8"/>
  <c r="AJ416" i="8"/>
  <c r="Q416" i="8"/>
  <c r="AJ415" i="8"/>
  <c r="Q415" i="8"/>
  <c r="AJ414" i="8"/>
  <c r="Q414" i="8"/>
  <c r="AJ413" i="8"/>
  <c r="Q413" i="8"/>
  <c r="AJ412" i="8"/>
  <c r="Q412" i="8"/>
  <c r="AJ411" i="8"/>
  <c r="Q411" i="8"/>
  <c r="AJ410" i="8"/>
  <c r="Q410" i="8"/>
  <c r="AJ409" i="8"/>
  <c r="Q409" i="8"/>
  <c r="AJ408" i="8"/>
  <c r="Q408" i="8"/>
  <c r="AJ407" i="8"/>
  <c r="Q407" i="8"/>
  <c r="AJ406" i="8"/>
  <c r="Q406" i="8"/>
  <c r="AJ405" i="8"/>
  <c r="Q405" i="8"/>
  <c r="AJ404" i="8"/>
  <c r="Q404" i="8"/>
  <c r="AJ403" i="8"/>
  <c r="Q403" i="8"/>
  <c r="AJ402" i="8"/>
  <c r="Q402" i="8"/>
  <c r="AJ401" i="8"/>
  <c r="Q401" i="8"/>
  <c r="AJ400" i="8"/>
  <c r="Q400" i="8"/>
  <c r="AJ399" i="8"/>
  <c r="Q399" i="8"/>
  <c r="AJ398" i="8"/>
  <c r="Q398" i="8"/>
  <c r="AJ397" i="8"/>
  <c r="Q397" i="8"/>
  <c r="AJ396" i="8"/>
  <c r="Q396" i="8"/>
  <c r="AJ395" i="8"/>
  <c r="Q395" i="8"/>
  <c r="AJ394" i="8"/>
  <c r="Q394" i="8"/>
  <c r="AJ393" i="8"/>
  <c r="Q393" i="8"/>
  <c r="AJ392" i="8"/>
  <c r="Q392" i="8"/>
  <c r="AJ391" i="8"/>
  <c r="Q391" i="8"/>
  <c r="AJ390" i="8"/>
  <c r="Q390" i="8"/>
  <c r="AJ389" i="8"/>
  <c r="Q389" i="8"/>
  <c r="AJ388" i="8"/>
  <c r="Q388" i="8"/>
  <c r="AJ387" i="8"/>
  <c r="Q387" i="8"/>
  <c r="AJ386" i="8"/>
  <c r="Q386" i="8"/>
  <c r="AJ385" i="8"/>
  <c r="Q385" i="8"/>
  <c r="AJ384" i="8"/>
  <c r="Q384" i="8"/>
  <c r="AJ383" i="8"/>
  <c r="Q383" i="8"/>
  <c r="AJ382" i="8"/>
  <c r="Q382" i="8"/>
  <c r="AJ381" i="8"/>
  <c r="Q381" i="8"/>
  <c r="AJ380" i="8"/>
  <c r="Q380" i="8"/>
  <c r="AJ379" i="8"/>
  <c r="Q379" i="8"/>
  <c r="AJ378" i="8"/>
  <c r="Q378" i="8"/>
  <c r="AJ377" i="8"/>
  <c r="Q377" i="8"/>
  <c r="AJ376" i="8"/>
  <c r="Q376" i="8"/>
  <c r="AJ375" i="8"/>
  <c r="Q375" i="8"/>
  <c r="AJ374" i="8"/>
  <c r="Q374" i="8"/>
  <c r="AJ373" i="8"/>
  <c r="Q373" i="8"/>
  <c r="AJ372" i="8"/>
  <c r="Q372" i="8"/>
  <c r="AJ371" i="8"/>
  <c r="Q371" i="8"/>
  <c r="AJ370" i="8"/>
  <c r="Q370" i="8"/>
  <c r="AJ369" i="8"/>
  <c r="Q369" i="8"/>
  <c r="AJ368" i="8"/>
  <c r="Q368" i="8"/>
  <c r="AJ367" i="8"/>
  <c r="Q367" i="8"/>
  <c r="AJ366" i="8"/>
  <c r="Q366" i="8"/>
  <c r="AJ365" i="8"/>
  <c r="Q365" i="8"/>
  <c r="AJ364" i="8"/>
  <c r="Q364" i="8"/>
  <c r="AJ363" i="8"/>
  <c r="Q363" i="8"/>
  <c r="AJ362" i="8"/>
  <c r="Q362" i="8"/>
  <c r="AJ361" i="8"/>
  <c r="Q361" i="8"/>
  <c r="AJ360" i="8"/>
  <c r="Q360" i="8"/>
  <c r="AJ359" i="8"/>
  <c r="Q359" i="8"/>
  <c r="AJ358" i="8"/>
  <c r="Q358" i="8"/>
  <c r="AJ357" i="8"/>
  <c r="Q357" i="8"/>
  <c r="AJ356" i="8"/>
  <c r="Q356" i="8"/>
  <c r="AJ355" i="8"/>
  <c r="Q355" i="8"/>
  <c r="AJ354" i="8"/>
  <c r="Q354" i="8"/>
  <c r="AJ353" i="8"/>
  <c r="Q353" i="8"/>
  <c r="AJ352" i="8"/>
  <c r="Q352" i="8"/>
  <c r="AJ351" i="8"/>
  <c r="Q351" i="8"/>
  <c r="AJ350" i="8"/>
  <c r="Q350" i="8"/>
  <c r="AJ349" i="8"/>
  <c r="Q349" i="8"/>
  <c r="AJ348" i="8"/>
  <c r="Q348" i="8"/>
  <c r="AJ347" i="8"/>
  <c r="Q347" i="8"/>
  <c r="AJ346" i="8"/>
  <c r="Q346" i="8"/>
  <c r="AJ345" i="8"/>
  <c r="Q345" i="8"/>
  <c r="AJ344" i="8"/>
  <c r="Q344" i="8"/>
  <c r="AJ343" i="8"/>
  <c r="Q343" i="8"/>
  <c r="AJ342" i="8"/>
  <c r="Q342" i="8"/>
  <c r="AJ341" i="8"/>
  <c r="Q341" i="8"/>
  <c r="AJ340" i="8"/>
  <c r="Q340" i="8"/>
  <c r="AJ339" i="8"/>
  <c r="Q339" i="8"/>
  <c r="AJ338" i="8"/>
  <c r="Q338" i="8"/>
  <c r="AJ337" i="8"/>
  <c r="Q337" i="8"/>
  <c r="AJ336" i="8"/>
  <c r="Q336" i="8"/>
  <c r="AJ335" i="8"/>
  <c r="Q335" i="8"/>
  <c r="AJ334" i="8"/>
  <c r="Q334" i="8"/>
  <c r="AJ333" i="8"/>
  <c r="Q333" i="8"/>
  <c r="AJ332" i="8"/>
  <c r="Q332" i="8"/>
  <c r="AJ331" i="8"/>
  <c r="Q331" i="8"/>
  <c r="AJ330" i="8"/>
  <c r="Q330" i="8"/>
  <c r="AJ329" i="8"/>
  <c r="Q329" i="8"/>
  <c r="AJ328" i="8"/>
  <c r="Q328" i="8"/>
  <c r="AJ327" i="8"/>
  <c r="Q327" i="8"/>
  <c r="AJ326" i="8"/>
  <c r="Q326" i="8"/>
  <c r="AJ325" i="8"/>
  <c r="Q325" i="8"/>
  <c r="AJ324" i="8"/>
  <c r="Q324" i="8"/>
  <c r="AJ323" i="8"/>
  <c r="Q323" i="8"/>
  <c r="AJ322" i="8"/>
  <c r="Q322" i="8"/>
  <c r="AJ321" i="8"/>
  <c r="Q321" i="8"/>
  <c r="AJ320" i="8"/>
  <c r="Q320" i="8"/>
  <c r="AJ319" i="8"/>
  <c r="Q319" i="8"/>
  <c r="AJ318" i="8"/>
  <c r="Q318" i="8"/>
  <c r="AJ317" i="8"/>
  <c r="Q317" i="8"/>
  <c r="AJ316" i="8"/>
  <c r="Q316" i="8"/>
  <c r="AJ315" i="8"/>
  <c r="Q315" i="8"/>
  <c r="AJ314" i="8"/>
  <c r="Q314" i="8"/>
  <c r="AJ313" i="8"/>
  <c r="Q313" i="8"/>
  <c r="AJ312" i="8"/>
  <c r="Q312" i="8"/>
  <c r="AJ311" i="8"/>
  <c r="Q311" i="8"/>
  <c r="AJ310" i="8"/>
  <c r="Q310" i="8"/>
  <c r="AJ309" i="8"/>
  <c r="Q309" i="8"/>
  <c r="AJ308" i="8"/>
  <c r="Q308" i="8"/>
  <c r="AJ307" i="8"/>
  <c r="Q307" i="8"/>
  <c r="AJ306" i="8"/>
  <c r="Q306" i="8"/>
  <c r="AJ305" i="8"/>
  <c r="Q305" i="8"/>
  <c r="AJ304" i="8"/>
  <c r="Q304" i="8"/>
  <c r="AJ303" i="8"/>
  <c r="Q303" i="8"/>
  <c r="AJ302" i="8"/>
  <c r="Q302" i="8"/>
  <c r="AJ301" i="8"/>
  <c r="Q301" i="8"/>
  <c r="AJ300" i="8"/>
  <c r="Q300" i="8"/>
  <c r="AJ299" i="8"/>
  <c r="Q299" i="8"/>
  <c r="AJ298" i="8"/>
  <c r="Q298" i="8"/>
  <c r="AJ297" i="8"/>
  <c r="Q297" i="8"/>
  <c r="AJ296" i="8"/>
  <c r="Q296" i="8"/>
  <c r="AJ295" i="8"/>
  <c r="Q295" i="8"/>
  <c r="AJ294" i="8"/>
  <c r="Q294" i="8"/>
  <c r="AJ293" i="8"/>
  <c r="Q293" i="8"/>
  <c r="AJ292" i="8"/>
  <c r="Q292" i="8"/>
  <c r="AJ291" i="8"/>
  <c r="Q291" i="8"/>
  <c r="AJ290" i="8"/>
  <c r="Q290" i="8"/>
  <c r="AJ289" i="8"/>
  <c r="Q289" i="8"/>
  <c r="AJ288" i="8"/>
  <c r="Q288" i="8"/>
  <c r="AJ287" i="8"/>
  <c r="Q287" i="8"/>
  <c r="AJ286" i="8"/>
  <c r="Q286" i="8"/>
  <c r="AJ285" i="8"/>
  <c r="Q285" i="8"/>
  <c r="AJ284" i="8"/>
  <c r="Q284" i="8"/>
  <c r="AJ283" i="8"/>
  <c r="Q283" i="8"/>
  <c r="AJ282" i="8"/>
  <c r="Q282" i="8"/>
  <c r="AJ281" i="8"/>
  <c r="Q281" i="8"/>
  <c r="AJ280" i="8"/>
  <c r="Q280" i="8"/>
  <c r="AJ279" i="8"/>
  <c r="Q279" i="8"/>
  <c r="AJ278" i="8"/>
  <c r="Q278" i="8"/>
  <c r="AJ277" i="8"/>
  <c r="Q277" i="8"/>
  <c r="AJ276" i="8"/>
  <c r="Q276" i="8"/>
  <c r="AJ275" i="8"/>
  <c r="Q275" i="8"/>
  <c r="AJ274" i="8"/>
  <c r="Q274" i="8"/>
  <c r="AJ273" i="8"/>
  <c r="Q273" i="8"/>
  <c r="AJ272" i="8"/>
  <c r="Q272" i="8"/>
  <c r="AJ271" i="8"/>
  <c r="Q271" i="8"/>
  <c r="AJ270" i="8"/>
  <c r="Q270" i="8"/>
  <c r="AJ269" i="8"/>
  <c r="Q269" i="8"/>
  <c r="AJ268" i="8"/>
  <c r="Q268" i="8"/>
  <c r="AJ267" i="8"/>
  <c r="Q267" i="8"/>
  <c r="AJ266" i="8"/>
  <c r="Q266" i="8"/>
  <c r="AJ265" i="8"/>
  <c r="Q265" i="8"/>
  <c r="AJ264" i="8"/>
  <c r="Q264" i="8"/>
  <c r="AJ263" i="8"/>
  <c r="Q263" i="8"/>
  <c r="AJ262" i="8"/>
  <c r="Q262" i="8"/>
  <c r="AJ261" i="8"/>
  <c r="Q261" i="8"/>
  <c r="AJ260" i="8"/>
  <c r="Q260" i="8"/>
  <c r="AJ259" i="8"/>
  <c r="Q259" i="8"/>
  <c r="AJ258" i="8"/>
  <c r="Q258" i="8"/>
  <c r="AJ257" i="8"/>
  <c r="Q257" i="8"/>
  <c r="AJ256" i="8"/>
  <c r="Q256" i="8"/>
  <c r="AJ255" i="8"/>
  <c r="Q255" i="8"/>
  <c r="AJ254" i="8"/>
  <c r="Q254" i="8"/>
  <c r="AJ253" i="8"/>
  <c r="Q253" i="8"/>
  <c r="AJ252" i="8"/>
  <c r="Q252" i="8"/>
  <c r="AJ251" i="8"/>
  <c r="Q251" i="8"/>
  <c r="AJ250" i="8"/>
  <c r="Q250" i="8"/>
  <c r="AJ249" i="8"/>
  <c r="Q249" i="8"/>
  <c r="AJ248" i="8"/>
  <c r="Q248" i="8"/>
  <c r="AJ247" i="8"/>
  <c r="Q247" i="8"/>
  <c r="AJ246" i="8"/>
  <c r="Q246" i="8"/>
  <c r="AJ245" i="8"/>
  <c r="Q245" i="8"/>
  <c r="AJ244" i="8"/>
  <c r="Q244" i="8"/>
  <c r="AJ243" i="8"/>
  <c r="Q243" i="8"/>
  <c r="AJ242" i="8"/>
  <c r="Q242" i="8"/>
  <c r="AJ241" i="8"/>
  <c r="Q241" i="8"/>
  <c r="AJ240" i="8"/>
  <c r="Q240" i="8"/>
  <c r="AJ239" i="8"/>
  <c r="Q239" i="8"/>
  <c r="AJ238" i="8"/>
  <c r="Q238" i="8"/>
  <c r="AJ237" i="8"/>
  <c r="Q237" i="8"/>
  <c r="AJ236" i="8"/>
  <c r="Q236" i="8"/>
  <c r="AJ235" i="8"/>
  <c r="Q235" i="8"/>
  <c r="AJ234" i="8"/>
  <c r="Q234" i="8"/>
  <c r="AJ233" i="8"/>
  <c r="Q233" i="8"/>
  <c r="AJ232" i="8"/>
  <c r="Q232" i="8"/>
  <c r="AJ231" i="8"/>
  <c r="Q231" i="8"/>
  <c r="AJ230" i="8"/>
  <c r="Q230" i="8"/>
  <c r="AJ229" i="8"/>
  <c r="Q229" i="8"/>
  <c r="AJ228" i="8"/>
  <c r="Q228" i="8"/>
  <c r="AJ227" i="8"/>
  <c r="Q227" i="8"/>
  <c r="AJ226" i="8"/>
  <c r="Q226" i="8"/>
  <c r="AJ225" i="8"/>
  <c r="Q225" i="8"/>
  <c r="AJ224" i="8"/>
  <c r="Q224" i="8"/>
  <c r="AJ223" i="8"/>
  <c r="Q223" i="8"/>
  <c r="AJ222" i="8"/>
  <c r="Q222" i="8"/>
  <c r="AJ221" i="8"/>
  <c r="Q221" i="8"/>
  <c r="AJ220" i="8"/>
  <c r="Q220" i="8"/>
  <c r="AJ219" i="8"/>
  <c r="Q219" i="8"/>
  <c r="AJ218" i="8"/>
  <c r="Q218" i="8"/>
  <c r="AJ217" i="8"/>
  <c r="Q217" i="8"/>
  <c r="AJ216" i="8"/>
  <c r="Q216" i="8"/>
  <c r="AJ215" i="8"/>
  <c r="Q215" i="8"/>
  <c r="AJ214" i="8"/>
  <c r="AK214" i="8" s="1"/>
  <c r="AL214" i="8" s="1"/>
  <c r="AJ213" i="8"/>
  <c r="AK213" i="8" s="1"/>
  <c r="AL213" i="8" s="1"/>
  <c r="AJ212" i="8"/>
  <c r="AK212" i="8" s="1"/>
  <c r="AL212" i="8" s="1"/>
  <c r="AJ211" i="8"/>
  <c r="AK211" i="8" s="1"/>
  <c r="AL211" i="8" s="1"/>
  <c r="AJ210" i="8"/>
  <c r="AK210" i="8" s="1"/>
  <c r="AL210" i="8" s="1"/>
  <c r="AJ209" i="8"/>
  <c r="AK209" i="8" s="1"/>
  <c r="AL209" i="8" s="1"/>
  <c r="AJ208" i="8"/>
  <c r="AK208" i="8" s="1"/>
  <c r="AL208" i="8" s="1"/>
  <c r="AJ207" i="8"/>
  <c r="AK207" i="8" s="1"/>
  <c r="AL207" i="8" s="1"/>
  <c r="AJ206" i="8"/>
  <c r="AK206" i="8" s="1"/>
  <c r="AL206" i="8" s="1"/>
  <c r="AJ205" i="8"/>
  <c r="AK205" i="8" s="1"/>
  <c r="AL205" i="8" s="1"/>
  <c r="AJ204" i="8"/>
  <c r="AK204" i="8" s="1"/>
  <c r="AL204" i="8" s="1"/>
  <c r="AJ203" i="8"/>
  <c r="AK203" i="8" s="1"/>
  <c r="AL203" i="8" s="1"/>
  <c r="AJ202" i="8"/>
  <c r="AK202" i="8" s="1"/>
  <c r="AL202" i="8" s="1"/>
  <c r="AJ201" i="8"/>
  <c r="AK201" i="8" s="1"/>
  <c r="AL201" i="8" s="1"/>
  <c r="AJ200" i="8"/>
  <c r="AK200" i="8" s="1"/>
  <c r="AL200" i="8" s="1"/>
  <c r="AJ199" i="8"/>
  <c r="AK199" i="8" s="1"/>
  <c r="AL199" i="8" s="1"/>
  <c r="AJ198" i="8"/>
  <c r="AK198" i="8" s="1"/>
  <c r="AL198" i="8" s="1"/>
  <c r="AJ197" i="8"/>
  <c r="AK197" i="8" s="1"/>
  <c r="AL197" i="8" s="1"/>
  <c r="AJ196" i="8"/>
  <c r="AK196" i="8" s="1"/>
  <c r="AL196" i="8" s="1"/>
  <c r="AJ195" i="8"/>
  <c r="AK195" i="8" s="1"/>
  <c r="AL195" i="8" s="1"/>
  <c r="AJ194" i="8"/>
  <c r="AK194" i="8" s="1"/>
  <c r="AL194" i="8" s="1"/>
  <c r="AJ193" i="8"/>
  <c r="AK193" i="8" s="1"/>
  <c r="AL193" i="8" s="1"/>
  <c r="AJ192" i="8"/>
  <c r="AK192" i="8" s="1"/>
  <c r="AL192" i="8" s="1"/>
  <c r="AJ191" i="8"/>
  <c r="AK191" i="8" s="1"/>
  <c r="AL191" i="8" s="1"/>
  <c r="AJ190" i="8"/>
  <c r="AK190" i="8" s="1"/>
  <c r="AL190" i="8" s="1"/>
  <c r="AJ189" i="8"/>
  <c r="AK189" i="8" s="1"/>
  <c r="AL189" i="8" s="1"/>
  <c r="AJ188" i="8"/>
  <c r="AK188" i="8" s="1"/>
  <c r="AL188" i="8" s="1"/>
  <c r="AJ187" i="8"/>
  <c r="AK187" i="8" s="1"/>
  <c r="AL187" i="8" s="1"/>
  <c r="AJ186" i="8"/>
  <c r="AK186" i="8" s="1"/>
  <c r="AL186" i="8" s="1"/>
  <c r="AJ185" i="8"/>
  <c r="AK185" i="8" s="1"/>
  <c r="AL185" i="8" s="1"/>
  <c r="AJ184" i="8"/>
  <c r="AK184" i="8" s="1"/>
  <c r="AL184" i="8" s="1"/>
  <c r="AJ183" i="8"/>
  <c r="AK183" i="8" s="1"/>
  <c r="AL183" i="8" s="1"/>
  <c r="AJ182" i="8"/>
  <c r="AK182" i="8" s="1"/>
  <c r="AL182" i="8" s="1"/>
  <c r="AJ181" i="8"/>
  <c r="AK181" i="8" s="1"/>
  <c r="AL181" i="8" s="1"/>
  <c r="AJ180" i="8"/>
  <c r="AK180" i="8" s="1"/>
  <c r="AL180" i="8" s="1"/>
  <c r="AJ179" i="8"/>
  <c r="AK179" i="8" s="1"/>
  <c r="AL179" i="8" s="1"/>
  <c r="AJ178" i="8"/>
  <c r="AK178" i="8" s="1"/>
  <c r="AL178" i="8" s="1"/>
  <c r="AJ177" i="8"/>
  <c r="AK177" i="8" s="1"/>
  <c r="AL177" i="8" s="1"/>
  <c r="AJ176" i="8"/>
  <c r="AK176" i="8" s="1"/>
  <c r="AL176" i="8" s="1"/>
  <c r="AJ175" i="8"/>
  <c r="AK175" i="8" s="1"/>
  <c r="AL175" i="8" s="1"/>
  <c r="AJ174" i="8"/>
  <c r="AK174" i="8" s="1"/>
  <c r="AL174" i="8" s="1"/>
  <c r="AJ173" i="8"/>
  <c r="AK173" i="8" s="1"/>
  <c r="AL173" i="8" s="1"/>
  <c r="AJ172" i="8"/>
  <c r="AK172" i="8" s="1"/>
  <c r="AL172" i="8" s="1"/>
  <c r="AJ171" i="8"/>
  <c r="AK171" i="8" s="1"/>
  <c r="AL171" i="8" s="1"/>
  <c r="AJ170" i="8"/>
  <c r="AK170" i="8" s="1"/>
  <c r="AL170" i="8" s="1"/>
  <c r="AJ169" i="8"/>
  <c r="AK169" i="8" s="1"/>
  <c r="AL169" i="8" s="1"/>
  <c r="AJ168" i="8"/>
  <c r="AK168" i="8" s="1"/>
  <c r="AL168" i="8" s="1"/>
  <c r="AJ167" i="8"/>
  <c r="AK167" i="8" s="1"/>
  <c r="AL167" i="8" s="1"/>
  <c r="AJ166" i="8"/>
  <c r="AK166" i="8" s="1"/>
  <c r="AL166" i="8" s="1"/>
  <c r="AJ165" i="8"/>
  <c r="AK165" i="8" s="1"/>
  <c r="AL165" i="8" s="1"/>
  <c r="AJ164" i="8"/>
  <c r="AK164" i="8" s="1"/>
  <c r="AL164" i="8" s="1"/>
  <c r="AJ163" i="8"/>
  <c r="AK163" i="8" s="1"/>
  <c r="AL163" i="8" s="1"/>
  <c r="AJ162" i="8"/>
  <c r="AK162" i="8" s="1"/>
  <c r="AL162" i="8" s="1"/>
  <c r="AJ161" i="8"/>
  <c r="AK161" i="8" s="1"/>
  <c r="AL161" i="8" s="1"/>
  <c r="AJ160" i="8"/>
  <c r="AK160" i="8" s="1"/>
  <c r="AL160" i="8" s="1"/>
  <c r="AJ159" i="8"/>
  <c r="AK159" i="8" s="1"/>
  <c r="AL159" i="8" s="1"/>
  <c r="AJ158" i="8"/>
  <c r="AK158" i="8" s="1"/>
  <c r="AL158" i="8" s="1"/>
  <c r="AJ157" i="8"/>
  <c r="AK157" i="8" s="1"/>
  <c r="AL157" i="8" s="1"/>
  <c r="AJ156" i="8"/>
  <c r="AK156" i="8" s="1"/>
  <c r="AL156" i="8" s="1"/>
  <c r="AJ155" i="8"/>
  <c r="AK155" i="8" s="1"/>
  <c r="AL155" i="8" s="1"/>
  <c r="AJ154" i="8"/>
  <c r="AK154" i="8" s="1"/>
  <c r="AL154" i="8" s="1"/>
  <c r="AJ153" i="8"/>
  <c r="AK153" i="8" s="1"/>
  <c r="AL153" i="8" s="1"/>
  <c r="AJ152" i="8"/>
  <c r="AK152" i="8" s="1"/>
  <c r="AL152" i="8" s="1"/>
  <c r="AJ151" i="8"/>
  <c r="AK151" i="8" s="1"/>
  <c r="AL151" i="8" s="1"/>
  <c r="AJ150" i="8"/>
  <c r="AK150" i="8" s="1"/>
  <c r="AL150" i="8" s="1"/>
  <c r="AJ149" i="8"/>
  <c r="AK149" i="8" s="1"/>
  <c r="AL149" i="8" s="1"/>
  <c r="AJ148" i="8"/>
  <c r="AK148" i="8" s="1"/>
  <c r="AL148" i="8" s="1"/>
  <c r="AJ147" i="8"/>
  <c r="AK147" i="8" s="1"/>
  <c r="AL147" i="8" s="1"/>
  <c r="AJ146" i="8"/>
  <c r="AK146" i="8" s="1"/>
  <c r="AL146" i="8" s="1"/>
  <c r="AJ145" i="8"/>
  <c r="AK145" i="8" s="1"/>
  <c r="AL145" i="8" s="1"/>
  <c r="AJ144" i="8"/>
  <c r="AK144" i="8" s="1"/>
  <c r="AL144" i="8" s="1"/>
  <c r="AJ143" i="8"/>
  <c r="AK143" i="8" s="1"/>
  <c r="AL143" i="8" s="1"/>
  <c r="AJ142" i="8"/>
  <c r="AK142" i="8" s="1"/>
  <c r="AL142" i="8" s="1"/>
  <c r="AJ141" i="8"/>
  <c r="AK141" i="8" s="1"/>
  <c r="AL141" i="8" s="1"/>
  <c r="AJ140" i="8"/>
  <c r="AK140" i="8" s="1"/>
  <c r="AL140" i="8" s="1"/>
  <c r="AJ139" i="8"/>
  <c r="AK139" i="8" s="1"/>
  <c r="AL139" i="8" s="1"/>
  <c r="AJ138" i="8"/>
  <c r="AK138" i="8" s="1"/>
  <c r="AL138" i="8" s="1"/>
  <c r="AJ137" i="8"/>
  <c r="AK137" i="8" s="1"/>
  <c r="AL137" i="8" s="1"/>
  <c r="AJ136" i="8"/>
  <c r="AK136" i="8" s="1"/>
  <c r="AL136" i="8" s="1"/>
  <c r="AJ135" i="8"/>
  <c r="AK135" i="8" s="1"/>
  <c r="AL135" i="8" s="1"/>
  <c r="AJ134" i="8"/>
  <c r="AK134" i="8" s="1"/>
  <c r="AL134" i="8" s="1"/>
  <c r="AJ133" i="8"/>
  <c r="AK133" i="8" s="1"/>
  <c r="AL133" i="8" s="1"/>
  <c r="AJ132" i="8"/>
  <c r="AK132" i="8" s="1"/>
  <c r="AL132" i="8" s="1"/>
  <c r="AJ131" i="8"/>
  <c r="AK131" i="8" s="1"/>
  <c r="AL131" i="8" s="1"/>
  <c r="AJ130" i="8"/>
  <c r="AK130" i="8" s="1"/>
  <c r="AL130" i="8" s="1"/>
  <c r="AJ129" i="8"/>
  <c r="AK129" i="8" s="1"/>
  <c r="AL129" i="8" s="1"/>
  <c r="AJ128" i="8"/>
  <c r="AK128" i="8" s="1"/>
  <c r="AL128" i="8" s="1"/>
  <c r="AJ127" i="8"/>
  <c r="AK127" i="8" s="1"/>
  <c r="AL127" i="8" s="1"/>
  <c r="AJ126" i="8"/>
  <c r="AK126" i="8" s="1"/>
  <c r="AL126" i="8" s="1"/>
  <c r="AJ125" i="8"/>
  <c r="AK125" i="8" s="1"/>
  <c r="AL125" i="8" s="1"/>
  <c r="AJ124" i="8"/>
  <c r="AK124" i="8" s="1"/>
  <c r="AL124" i="8" s="1"/>
  <c r="AJ123" i="8"/>
  <c r="AK123" i="8" s="1"/>
  <c r="AL123" i="8" s="1"/>
  <c r="AJ122" i="8"/>
  <c r="AK122" i="8" s="1"/>
  <c r="AL122" i="8" s="1"/>
  <c r="AJ121" i="8"/>
  <c r="AK121" i="8" s="1"/>
  <c r="AL121" i="8" s="1"/>
  <c r="AJ120" i="8"/>
  <c r="AK120" i="8" s="1"/>
  <c r="AL120" i="8" s="1"/>
  <c r="AJ119" i="8"/>
  <c r="AK119" i="8" s="1"/>
  <c r="AL119" i="8" s="1"/>
  <c r="AJ118" i="8"/>
  <c r="AK118" i="8" s="1"/>
  <c r="AL118" i="8" s="1"/>
  <c r="AJ117" i="8"/>
  <c r="AK117" i="8" s="1"/>
  <c r="AL117" i="8" s="1"/>
  <c r="AJ116" i="8"/>
  <c r="AK116" i="8" s="1"/>
  <c r="AL116" i="8" s="1"/>
  <c r="AJ115" i="8"/>
  <c r="AK115" i="8" s="1"/>
  <c r="AL115" i="8" s="1"/>
  <c r="AJ114" i="8"/>
  <c r="AK114" i="8" s="1"/>
  <c r="AL114" i="8" s="1"/>
  <c r="AJ113" i="8"/>
  <c r="AK113" i="8" s="1"/>
  <c r="AL113" i="8" s="1"/>
  <c r="AJ112" i="8"/>
  <c r="AK112" i="8" s="1"/>
  <c r="AL112" i="8" s="1"/>
  <c r="AJ111" i="8"/>
  <c r="AK111" i="8" s="1"/>
  <c r="AL111" i="8" s="1"/>
  <c r="AJ110" i="8"/>
  <c r="AK110" i="8" s="1"/>
  <c r="AL110" i="8" s="1"/>
  <c r="AJ109" i="8"/>
  <c r="AK109" i="8" s="1"/>
  <c r="AL109" i="8" s="1"/>
  <c r="AJ108" i="8"/>
  <c r="AK108" i="8" s="1"/>
  <c r="AL108" i="8" s="1"/>
  <c r="AJ107" i="8"/>
  <c r="AK107" i="8" s="1"/>
  <c r="AL107" i="8" s="1"/>
  <c r="AJ106" i="8"/>
  <c r="Q106" i="8"/>
  <c r="AJ105" i="8"/>
  <c r="Q105" i="8"/>
  <c r="AJ104" i="8"/>
  <c r="Q104" i="8"/>
  <c r="AJ103" i="8"/>
  <c r="Q103" i="8"/>
  <c r="AJ102" i="8"/>
  <c r="Q102" i="8"/>
  <c r="AJ101" i="8"/>
  <c r="Q101" i="8"/>
  <c r="AJ100" i="8"/>
  <c r="Q100" i="8"/>
  <c r="AJ99" i="8"/>
  <c r="Q99" i="8"/>
  <c r="AJ98" i="8"/>
  <c r="Q98" i="8"/>
  <c r="AJ97" i="8"/>
  <c r="Q97" i="8"/>
  <c r="AJ96" i="8"/>
  <c r="Q96" i="8"/>
  <c r="AJ95" i="8"/>
  <c r="Q95" i="8"/>
  <c r="AJ94" i="8"/>
  <c r="Q94" i="8"/>
  <c r="AJ93" i="8"/>
  <c r="Q93" i="8"/>
  <c r="AJ92" i="8"/>
  <c r="Q92" i="8"/>
  <c r="AJ91" i="8"/>
  <c r="Q91" i="8"/>
  <c r="AJ90" i="8"/>
  <c r="Q90" i="8"/>
  <c r="AJ89" i="8"/>
  <c r="Q89" i="8"/>
  <c r="AJ88" i="8"/>
  <c r="Q88" i="8"/>
  <c r="AJ87" i="8"/>
  <c r="Q87" i="8"/>
  <c r="AJ86" i="8"/>
  <c r="Q86" i="8"/>
  <c r="AJ85" i="8"/>
  <c r="Q85" i="8"/>
  <c r="AJ84" i="8"/>
  <c r="Q84" i="8"/>
  <c r="AJ83" i="8"/>
  <c r="Q83" i="8"/>
  <c r="AJ82" i="8"/>
  <c r="Q82" i="8"/>
  <c r="AJ81" i="8"/>
  <c r="Q81" i="8"/>
  <c r="AJ80" i="8"/>
  <c r="Q80" i="8"/>
  <c r="AJ79" i="8"/>
  <c r="Q79" i="8"/>
  <c r="AJ78" i="8"/>
  <c r="Q78" i="8"/>
  <c r="AJ77" i="8"/>
  <c r="Q77" i="8"/>
  <c r="AJ76" i="8"/>
  <c r="Q76" i="8"/>
  <c r="AJ75" i="8"/>
  <c r="Q75" i="8"/>
  <c r="AJ74" i="8"/>
  <c r="Q74" i="8"/>
  <c r="AJ73" i="8"/>
  <c r="Q73" i="8"/>
  <c r="AJ72" i="8"/>
  <c r="Q72" i="8"/>
  <c r="AJ71" i="8"/>
  <c r="Q71" i="8"/>
  <c r="AJ70" i="8"/>
  <c r="Q70" i="8"/>
  <c r="AJ69" i="8"/>
  <c r="Q69" i="8"/>
  <c r="AJ68" i="8"/>
  <c r="Q68" i="8"/>
  <c r="AJ67" i="8"/>
  <c r="Q67" i="8"/>
  <c r="AJ66" i="8"/>
  <c r="Q66" i="8"/>
  <c r="AJ65" i="8"/>
  <c r="Q65" i="8"/>
  <c r="AJ64" i="8"/>
  <c r="Q64" i="8"/>
  <c r="AJ63" i="8"/>
  <c r="Q63" i="8"/>
  <c r="AJ62" i="8"/>
  <c r="Q62" i="8"/>
  <c r="AJ61" i="8"/>
  <c r="Q61" i="8"/>
  <c r="AJ60" i="8"/>
  <c r="Q60" i="8"/>
  <c r="AJ59" i="8"/>
  <c r="Q59" i="8"/>
  <c r="AJ58" i="8"/>
  <c r="Q58" i="8"/>
  <c r="AJ57" i="8"/>
  <c r="Q57" i="8"/>
  <c r="AJ56" i="8"/>
  <c r="Q56" i="8"/>
  <c r="AJ55" i="8"/>
  <c r="Q55" i="8"/>
  <c r="AJ54" i="8"/>
  <c r="Q54" i="8"/>
  <c r="AJ53" i="8"/>
  <c r="Q53" i="8"/>
  <c r="AJ52" i="8"/>
  <c r="Q52" i="8"/>
  <c r="AJ51" i="8"/>
  <c r="Q51" i="8"/>
  <c r="AJ50" i="8"/>
  <c r="Q50" i="8"/>
  <c r="AJ49" i="8"/>
  <c r="Q49" i="8"/>
  <c r="AJ48" i="8"/>
  <c r="Q48" i="8"/>
  <c r="AJ47" i="8"/>
  <c r="Q47" i="8"/>
  <c r="AJ46" i="8"/>
  <c r="Q46" i="8"/>
  <c r="AJ45" i="8"/>
  <c r="Q45" i="8"/>
  <c r="AJ44" i="8"/>
  <c r="Q44" i="8"/>
  <c r="AJ43" i="8"/>
  <c r="Q43" i="8"/>
  <c r="AJ42" i="8"/>
  <c r="Q42" i="8"/>
  <c r="AJ41" i="8"/>
  <c r="Q41" i="8"/>
  <c r="AJ40" i="8"/>
  <c r="Q40" i="8"/>
  <c r="AJ39" i="8"/>
  <c r="Q39" i="8"/>
  <c r="AJ38" i="8"/>
  <c r="Q38" i="8"/>
  <c r="AJ37" i="8"/>
  <c r="Q37" i="8"/>
  <c r="AJ36" i="8"/>
  <c r="Q36" i="8"/>
  <c r="AJ35" i="8"/>
  <c r="Q35" i="8"/>
  <c r="AJ34" i="8"/>
  <c r="Q34" i="8"/>
  <c r="AJ33" i="8"/>
  <c r="Q33" i="8"/>
  <c r="AJ32" i="8"/>
  <c r="Q32" i="8"/>
  <c r="AJ31" i="8"/>
  <c r="Q31" i="8"/>
  <c r="AJ30" i="8"/>
  <c r="Q30" i="8"/>
  <c r="AJ29" i="8"/>
  <c r="Q29" i="8"/>
  <c r="AJ28" i="8"/>
  <c r="Q28" i="8"/>
  <c r="AJ27" i="8"/>
  <c r="Q27" i="8"/>
  <c r="AJ26" i="8"/>
  <c r="Q26" i="8"/>
  <c r="AJ25" i="8"/>
  <c r="Q25" i="8"/>
  <c r="AJ24" i="8"/>
  <c r="Q24" i="8"/>
  <c r="AJ23" i="8"/>
  <c r="Q23" i="8"/>
  <c r="AJ22" i="8"/>
  <c r="Q22" i="8"/>
  <c r="AJ21" i="8"/>
  <c r="Q21" i="8"/>
  <c r="AJ20" i="8"/>
  <c r="Q20" i="8"/>
  <c r="AJ19" i="8"/>
  <c r="Q19" i="8"/>
  <c r="AJ18" i="8"/>
  <c r="Q18" i="8"/>
  <c r="AJ17" i="8"/>
  <c r="Q17" i="8"/>
  <c r="AJ16" i="8"/>
  <c r="Q16" i="8"/>
  <c r="AJ15" i="8"/>
  <c r="Q15" i="8"/>
  <c r="AJ14" i="8"/>
  <c r="Q14" i="8"/>
  <c r="AJ13" i="8"/>
  <c r="Q13" i="8"/>
  <c r="AJ12" i="8"/>
  <c r="Q12" i="8"/>
  <c r="AJ11" i="8"/>
  <c r="Q11" i="8"/>
  <c r="AJ10" i="8"/>
  <c r="Q10" i="8"/>
  <c r="AJ9" i="8"/>
  <c r="Q9" i="8"/>
  <c r="AJ8" i="8"/>
  <c r="Q8" i="8"/>
  <c r="AJ7" i="8"/>
  <c r="Q7" i="8"/>
  <c r="AJ6" i="8"/>
  <c r="Q6" i="8"/>
  <c r="AJ5" i="8"/>
  <c r="Q5" i="8"/>
  <c r="AJ4" i="8"/>
  <c r="Q4" i="8"/>
  <c r="AJ3" i="8"/>
  <c r="Q3" i="8"/>
  <c r="AK550" i="8" l="1"/>
  <c r="AL550" i="8" s="1"/>
  <c r="AK554" i="8"/>
  <c r="AL554" i="8" s="1"/>
  <c r="AK1357" i="8"/>
  <c r="AL1357" i="8" s="1"/>
  <c r="AK1549" i="8"/>
  <c r="AL1549" i="8" s="1"/>
  <c r="AK458" i="8"/>
  <c r="AL458" i="8" s="1"/>
  <c r="AK266" i="8"/>
  <c r="AL266" i="8" s="1"/>
  <c r="AK622" i="8"/>
  <c r="AL622" i="8" s="1"/>
  <c r="AK223" i="8"/>
  <c r="AL223" i="8" s="1"/>
  <c r="AK227" i="8"/>
  <c r="AL227" i="8" s="1"/>
  <c r="AK243" i="8"/>
  <c r="AL243" i="8" s="1"/>
  <c r="AK251" i="8"/>
  <c r="AL251" i="8" s="1"/>
  <c r="AK267" i="8"/>
  <c r="AL267" i="8" s="1"/>
  <c r="AK275" i="8"/>
  <c r="AL275" i="8" s="1"/>
  <c r="AK283" i="8"/>
  <c r="AL283" i="8" s="1"/>
  <c r="AK319" i="8"/>
  <c r="AL319" i="8" s="1"/>
  <c r="AK323" i="8"/>
  <c r="AL323" i="8" s="1"/>
  <c r="AK327" i="8"/>
  <c r="AL327" i="8" s="1"/>
  <c r="AK236" i="8"/>
  <c r="AL236" i="8" s="1"/>
  <c r="AK268" i="8"/>
  <c r="AL268" i="8" s="1"/>
  <c r="AK620" i="8"/>
  <c r="AL620" i="8" s="1"/>
  <c r="AK1299" i="8"/>
  <c r="AL1299" i="8" s="1"/>
  <c r="AK484" i="8"/>
  <c r="AL484" i="8" s="1"/>
  <c r="AK492" i="8"/>
  <c r="AL492" i="8" s="1"/>
  <c r="AK500" i="8"/>
  <c r="AL500" i="8" s="1"/>
  <c r="AK532" i="8"/>
  <c r="AL532" i="8" s="1"/>
  <c r="AK337" i="8"/>
  <c r="AL337" i="8" s="1"/>
  <c r="AK461" i="8"/>
  <c r="AL461" i="8" s="1"/>
  <c r="AK465" i="8"/>
  <c r="AL465" i="8" s="1"/>
  <c r="AK473" i="8"/>
  <c r="AL473" i="8" s="1"/>
  <c r="AK593" i="8"/>
  <c r="AL593" i="8" s="1"/>
  <c r="AK613" i="8"/>
  <c r="AL613" i="8" s="1"/>
  <c r="AK772" i="8"/>
  <c r="AL772" i="8" s="1"/>
  <c r="AK776" i="8"/>
  <c r="AL776" i="8" s="1"/>
  <c r="AK780" i="8"/>
  <c r="AL780" i="8" s="1"/>
  <c r="AK784" i="8"/>
  <c r="AL784" i="8" s="1"/>
  <c r="AK1220" i="8"/>
  <c r="AL1220" i="8" s="1"/>
  <c r="AK16" i="8"/>
  <c r="AL16" i="8" s="1"/>
  <c r="AK20" i="8"/>
  <c r="AL20" i="8" s="1"/>
  <c r="AK68" i="8"/>
  <c r="AL68" i="8" s="1"/>
  <c r="AK84" i="8"/>
  <c r="AL84" i="8" s="1"/>
  <c r="AK615" i="8"/>
  <c r="AL615" i="8" s="1"/>
  <c r="AK1266" i="8"/>
  <c r="AL1266" i="8" s="1"/>
  <c r="AK1274" i="8"/>
  <c r="AL1274" i="8" s="1"/>
  <c r="AK1286" i="8"/>
  <c r="AL1286" i="8" s="1"/>
  <c r="AK96" i="8"/>
  <c r="AL96" i="8" s="1"/>
  <c r="AK378" i="8"/>
  <c r="AL378" i="8" s="1"/>
  <c r="AK386" i="8"/>
  <c r="AL386" i="8" s="1"/>
  <c r="AK438" i="8"/>
  <c r="AL438" i="8" s="1"/>
  <c r="AK446" i="8"/>
  <c r="AL446" i="8" s="1"/>
  <c r="AK466" i="8"/>
  <c r="AL466" i="8" s="1"/>
  <c r="AK1269" i="8"/>
  <c r="AL1269" i="8" s="1"/>
  <c r="AK29" i="8"/>
  <c r="AL29" i="8" s="1"/>
  <c r="AK375" i="8"/>
  <c r="AL375" i="8" s="1"/>
  <c r="AK451" i="8"/>
  <c r="AL451" i="8" s="1"/>
  <c r="AK455" i="8"/>
  <c r="AL455" i="8" s="1"/>
  <c r="AK483" i="8"/>
  <c r="AL483" i="8" s="1"/>
  <c r="AK487" i="8"/>
  <c r="AL487" i="8" s="1"/>
  <c r="AK491" i="8"/>
  <c r="AL491" i="8" s="1"/>
  <c r="AK495" i="8"/>
  <c r="AL495" i="8" s="1"/>
  <c r="AK499" i="8"/>
  <c r="AL499" i="8" s="1"/>
  <c r="AK515" i="8"/>
  <c r="AL515" i="8" s="1"/>
  <c r="AK523" i="8"/>
  <c r="AL523" i="8" s="1"/>
  <c r="AK535" i="8"/>
  <c r="AL535" i="8" s="1"/>
  <c r="AK583" i="8"/>
  <c r="AL583" i="8" s="1"/>
  <c r="AK619" i="8"/>
  <c r="AL619" i="8" s="1"/>
  <c r="AK627" i="8"/>
  <c r="AL627" i="8" s="1"/>
  <c r="AK631" i="8"/>
  <c r="AL631" i="8" s="1"/>
  <c r="AK102" i="8"/>
  <c r="AL102" i="8" s="1"/>
  <c r="AK476" i="8"/>
  <c r="AL476" i="8" s="1"/>
  <c r="AK332" i="8"/>
  <c r="AL332" i="8" s="1"/>
  <c r="AK336" i="8"/>
  <c r="AL336" i="8" s="1"/>
  <c r="AK400" i="8"/>
  <c r="AL400" i="8" s="1"/>
  <c r="AK540" i="8"/>
  <c r="AL540" i="8" s="1"/>
  <c r="AK245" i="8"/>
  <c r="AL245" i="8" s="1"/>
  <c r="AK249" i="8"/>
  <c r="AL249" i="8" s="1"/>
  <c r="AK257" i="8"/>
  <c r="AL257" i="8" s="1"/>
  <c r="AK261" i="8"/>
  <c r="AL261" i="8" s="1"/>
  <c r="AK265" i="8"/>
  <c r="AL265" i="8" s="1"/>
  <c r="AK277" i="8"/>
  <c r="AL277" i="8" s="1"/>
  <c r="AK281" i="8"/>
  <c r="AL281" i="8" s="1"/>
  <c r="AK285" i="8"/>
  <c r="AL285" i="8" s="1"/>
  <c r="AK301" i="8"/>
  <c r="AL301" i="8" s="1"/>
  <c r="AK329" i="8"/>
  <c r="AL329" i="8" s="1"/>
  <c r="AK529" i="8"/>
  <c r="AL529" i="8" s="1"/>
  <c r="AK545" i="8"/>
  <c r="AL545" i="8" s="1"/>
  <c r="AK633" i="8"/>
  <c r="AL633" i="8" s="1"/>
  <c r="AK637" i="8"/>
  <c r="AL637" i="8" s="1"/>
  <c r="AK1300" i="8"/>
  <c r="AL1300" i="8" s="1"/>
  <c r="AK1308" i="8"/>
  <c r="AL1308" i="8" s="1"/>
  <c r="AK1340" i="8"/>
  <c r="AL1340" i="8" s="1"/>
  <c r="AK1352" i="8"/>
  <c r="AL1352" i="8" s="1"/>
  <c r="AK1364" i="8"/>
  <c r="AL1364" i="8" s="1"/>
  <c r="AK1368" i="8"/>
  <c r="AL1368" i="8" s="1"/>
  <c r="AK22" i="8"/>
  <c r="AL22" i="8" s="1"/>
  <c r="AK38" i="8"/>
  <c r="AL38" i="8" s="1"/>
  <c r="AK70" i="8"/>
  <c r="AL70" i="8" s="1"/>
  <c r="AK82" i="8"/>
  <c r="AL82" i="8" s="1"/>
  <c r="AK221" i="8"/>
  <c r="AL221" i="8" s="1"/>
  <c r="AK356" i="8"/>
  <c r="AL356" i="8" s="1"/>
  <c r="AK379" i="8"/>
  <c r="AL379" i="8" s="1"/>
  <c r="AK387" i="8"/>
  <c r="AL387" i="8" s="1"/>
  <c r="AK395" i="8"/>
  <c r="AL395" i="8" s="1"/>
  <c r="AK415" i="8"/>
  <c r="AL415" i="8" s="1"/>
  <c r="AK513" i="8"/>
  <c r="AL513" i="8" s="1"/>
  <c r="AK854" i="8"/>
  <c r="AL854" i="8" s="1"/>
  <c r="AK954" i="8"/>
  <c r="AL954" i="8" s="1"/>
  <c r="AK958" i="8"/>
  <c r="AL958" i="8" s="1"/>
  <c r="AK962" i="8"/>
  <c r="AL962" i="8" s="1"/>
  <c r="AK1114" i="8"/>
  <c r="AL1114" i="8" s="1"/>
  <c r="AK1226" i="8"/>
  <c r="AL1226" i="8" s="1"/>
  <c r="AK1230" i="8"/>
  <c r="AL1230" i="8" s="1"/>
  <c r="AK1234" i="8"/>
  <c r="AL1234" i="8" s="1"/>
  <c r="AK1254" i="8"/>
  <c r="AL1254" i="8" s="1"/>
  <c r="AK1342" i="8"/>
  <c r="AL1342" i="8" s="1"/>
  <c r="AK1346" i="8"/>
  <c r="AL1346" i="8" s="1"/>
  <c r="AK1358" i="8"/>
  <c r="AL1358" i="8" s="1"/>
  <c r="AK1362" i="8"/>
  <c r="AL1362" i="8" s="1"/>
  <c r="AK1366" i="8"/>
  <c r="AL1366" i="8" s="1"/>
  <c r="AK1382" i="8"/>
  <c r="AL1382" i="8" s="1"/>
  <c r="AK106" i="8"/>
  <c r="AL106" i="8" s="1"/>
  <c r="AK388" i="8"/>
  <c r="AL388" i="8" s="1"/>
  <c r="AK514" i="8"/>
  <c r="AL514" i="8" s="1"/>
  <c r="AK522" i="8"/>
  <c r="AL522" i="8" s="1"/>
  <c r="AK530" i="8"/>
  <c r="AL530" i="8" s="1"/>
  <c r="AK538" i="8"/>
  <c r="AL538" i="8" s="1"/>
  <c r="AK1119" i="8"/>
  <c r="AL1119" i="8" s="1"/>
  <c r="AK1127" i="8"/>
  <c r="AL1127" i="8" s="1"/>
  <c r="AK1143" i="8"/>
  <c r="AL1143" i="8" s="1"/>
  <c r="AK1155" i="8"/>
  <c r="AL1155" i="8" s="1"/>
  <c r="AK1159" i="8"/>
  <c r="AL1159" i="8" s="1"/>
  <c r="AK1523" i="8"/>
  <c r="AL1523" i="8" s="1"/>
  <c r="AK1551" i="8"/>
  <c r="AL1551" i="8" s="1"/>
  <c r="AK64" i="8"/>
  <c r="AL64" i="8" s="1"/>
  <c r="AK353" i="8"/>
  <c r="AL353" i="8" s="1"/>
  <c r="AK361" i="8"/>
  <c r="AL361" i="8" s="1"/>
  <c r="AK393" i="8"/>
  <c r="AL393" i="8" s="1"/>
  <c r="AK412" i="8"/>
  <c r="AL412" i="8" s="1"/>
  <c r="AK428" i="8"/>
  <c r="AL428" i="8" s="1"/>
  <c r="AK436" i="8"/>
  <c r="AL436" i="8" s="1"/>
  <c r="AK503" i="8"/>
  <c r="AL503" i="8" s="1"/>
  <c r="AK551" i="8"/>
  <c r="AL551" i="8" s="1"/>
  <c r="AK563" i="8"/>
  <c r="AL563" i="8" s="1"/>
  <c r="AK571" i="8"/>
  <c r="AL571" i="8" s="1"/>
  <c r="AK586" i="8"/>
  <c r="AL586" i="8" s="1"/>
  <c r="AK539" i="8"/>
  <c r="AL539" i="8" s="1"/>
  <c r="AK964" i="8"/>
  <c r="AL964" i="8" s="1"/>
  <c r="AK1236" i="8"/>
  <c r="AL1236" i="8" s="1"/>
  <c r="AK1252" i="8"/>
  <c r="AL1252" i="8" s="1"/>
  <c r="AK1256" i="8"/>
  <c r="AL1256" i="8" s="1"/>
  <c r="AK1296" i="8"/>
  <c r="AL1296" i="8" s="1"/>
  <c r="AK272" i="8"/>
  <c r="AL272" i="8" s="1"/>
  <c r="AK320" i="8"/>
  <c r="AL320" i="8" s="1"/>
  <c r="AK409" i="8"/>
  <c r="AL409" i="8" s="1"/>
  <c r="AK417" i="8"/>
  <c r="AL417" i="8" s="1"/>
  <c r="AK441" i="8"/>
  <c r="AL441" i="8" s="1"/>
  <c r="AK453" i="8"/>
  <c r="AL453" i="8" s="1"/>
  <c r="AK460" i="8"/>
  <c r="AL460" i="8" s="1"/>
  <c r="AK587" i="8"/>
  <c r="AL587" i="8" s="1"/>
  <c r="AK595" i="8"/>
  <c r="AL595" i="8" s="1"/>
  <c r="AK599" i="8"/>
  <c r="AL599" i="8" s="1"/>
  <c r="AK611" i="8"/>
  <c r="AL611" i="8" s="1"/>
  <c r="AK1261" i="8"/>
  <c r="AL1261" i="8" s="1"/>
  <c r="AK33" i="8"/>
  <c r="AL33" i="8" s="1"/>
  <c r="AK69" i="8"/>
  <c r="AL69" i="8" s="1"/>
  <c r="AK77" i="8"/>
  <c r="AL77" i="8" s="1"/>
  <c r="AK426" i="8"/>
  <c r="AL426" i="8" s="1"/>
  <c r="AK1277" i="8"/>
  <c r="AL1277" i="8" s="1"/>
  <c r="AK42" i="8"/>
  <c r="AL42" i="8" s="1"/>
  <c r="AK46" i="8"/>
  <c r="AL46" i="8" s="1"/>
  <c r="AK50" i="8"/>
  <c r="AL50" i="8" s="1"/>
  <c r="AK58" i="8"/>
  <c r="AL58" i="8" s="1"/>
  <c r="AK62" i="8"/>
  <c r="AL62" i="8" s="1"/>
  <c r="AK93" i="8"/>
  <c r="AL93" i="8" s="1"/>
  <c r="AK97" i="8"/>
  <c r="AL97" i="8" s="1"/>
  <c r="AK101" i="8"/>
  <c r="AL101" i="8" s="1"/>
  <c r="AK377" i="8"/>
  <c r="AL377" i="8" s="1"/>
  <c r="AK381" i="8"/>
  <c r="AL381" i="8" s="1"/>
  <c r="AK385" i="8"/>
  <c r="AL385" i="8" s="1"/>
  <c r="AK444" i="8"/>
  <c r="AL444" i="8" s="1"/>
  <c r="AK478" i="8"/>
  <c r="AL478" i="8" s="1"/>
  <c r="AK482" i="8"/>
  <c r="AL482" i="8" s="1"/>
  <c r="AK490" i="8"/>
  <c r="AL490" i="8" s="1"/>
  <c r="AK498" i="8"/>
  <c r="AL498" i="8" s="1"/>
  <c r="AK521" i="8"/>
  <c r="AL521" i="8" s="1"/>
  <c r="AK584" i="8"/>
  <c r="AL584" i="8" s="1"/>
  <c r="AK596" i="8"/>
  <c r="AL596" i="8" s="1"/>
  <c r="AK612" i="8"/>
  <c r="AL612" i="8" s="1"/>
  <c r="AK1125" i="8"/>
  <c r="AL1125" i="8" s="1"/>
  <c r="AK1129" i="8"/>
  <c r="AL1129" i="8" s="1"/>
  <c r="AK1141" i="8"/>
  <c r="AL1141" i="8" s="1"/>
  <c r="AK1177" i="8"/>
  <c r="AL1177" i="8" s="1"/>
  <c r="AK1181" i="8"/>
  <c r="AL1181" i="8" s="1"/>
  <c r="AK1185" i="8"/>
  <c r="AL1185" i="8" s="1"/>
  <c r="AK1189" i="8"/>
  <c r="AL1189" i="8" s="1"/>
  <c r="AK1205" i="8"/>
  <c r="AL1205" i="8" s="1"/>
  <c r="AK1221" i="8"/>
  <c r="AL1221" i="8" s="1"/>
  <c r="AK1285" i="8"/>
  <c r="AL1285" i="8" s="1"/>
  <c r="AK1344" i="8"/>
  <c r="AL1344" i="8" s="1"/>
  <c r="AK1348" i="8"/>
  <c r="AL1348" i="8" s="1"/>
  <c r="AK1548" i="8"/>
  <c r="AL1548" i="8" s="1"/>
  <c r="AK232" i="8"/>
  <c r="AL232" i="8" s="1"/>
  <c r="AK248" i="8"/>
  <c r="AL248" i="8" s="1"/>
  <c r="AK264" i="8"/>
  <c r="AL264" i="8" s="1"/>
  <c r="AK296" i="8"/>
  <c r="AL296" i="8" s="1"/>
  <c r="AK316" i="8"/>
  <c r="AL316" i="8" s="1"/>
  <c r="AK354" i="8"/>
  <c r="AL354" i="8" s="1"/>
  <c r="AK433" i="8"/>
  <c r="AL433" i="8" s="1"/>
  <c r="AK468" i="8"/>
  <c r="AL468" i="8" s="1"/>
  <c r="AK526" i="8"/>
  <c r="AL526" i="8" s="1"/>
  <c r="AK542" i="8"/>
  <c r="AL542" i="8" s="1"/>
  <c r="AK553" i="8"/>
  <c r="AL553" i="8" s="1"/>
  <c r="AK581" i="8"/>
  <c r="AL581" i="8" s="1"/>
  <c r="AK589" i="8"/>
  <c r="AL589" i="8" s="1"/>
  <c r="AK601" i="8"/>
  <c r="AL601" i="8" s="1"/>
  <c r="AK1258" i="8"/>
  <c r="AL1258" i="8" s="1"/>
  <c r="AK36" i="8"/>
  <c r="AL36" i="8" s="1"/>
  <c r="AK51" i="8"/>
  <c r="AL51" i="8" s="1"/>
  <c r="AK86" i="8"/>
  <c r="AL86" i="8" s="1"/>
  <c r="AK1513" i="8"/>
  <c r="AL1513" i="8" s="1"/>
  <c r="AK225" i="8"/>
  <c r="AL225" i="8" s="1"/>
  <c r="AK237" i="8"/>
  <c r="AL237" i="8" s="1"/>
  <c r="AK253" i="8"/>
  <c r="AL253" i="8" s="1"/>
  <c r="AK269" i="8"/>
  <c r="AL269" i="8" s="1"/>
  <c r="AK317" i="8"/>
  <c r="AL317" i="8" s="1"/>
  <c r="AK321" i="8"/>
  <c r="AL321" i="8" s="1"/>
  <c r="AK325" i="8"/>
  <c r="AL325" i="8" s="1"/>
  <c r="AK339" i="8"/>
  <c r="AL339" i="8" s="1"/>
  <c r="AK347" i="8"/>
  <c r="AL347" i="8" s="1"/>
  <c r="AK351" i="8"/>
  <c r="AL351" i="8" s="1"/>
  <c r="AK363" i="8"/>
  <c r="AL363" i="8" s="1"/>
  <c r="AK367" i="8"/>
  <c r="AL367" i="8" s="1"/>
  <c r="AK402" i="8"/>
  <c r="AL402" i="8" s="1"/>
  <c r="AK406" i="8"/>
  <c r="AL406" i="8" s="1"/>
  <c r="AK422" i="8"/>
  <c r="AL422" i="8" s="1"/>
  <c r="AK442" i="8"/>
  <c r="AL442" i="8" s="1"/>
  <c r="AK625" i="8"/>
  <c r="AL625" i="8" s="1"/>
  <c r="AK641" i="8"/>
  <c r="AL641" i="8" s="1"/>
  <c r="AK887" i="8"/>
  <c r="AL887" i="8" s="1"/>
  <c r="AK895" i="8"/>
  <c r="AL895" i="8" s="1"/>
  <c r="AK903" i="8"/>
  <c r="AL903" i="8" s="1"/>
  <c r="AK907" i="8"/>
  <c r="AL907" i="8" s="1"/>
  <c r="AK919" i="8"/>
  <c r="AL919" i="8" s="1"/>
  <c r="AK923" i="8"/>
  <c r="AL923" i="8" s="1"/>
  <c r="AK927" i="8"/>
  <c r="AL927" i="8" s="1"/>
  <c r="AK1306" i="8"/>
  <c r="AL1306" i="8" s="1"/>
  <c r="AK1330" i="8"/>
  <c r="AL1330" i="8" s="1"/>
  <c r="AK1334" i="8"/>
  <c r="AL1334" i="8" s="1"/>
  <c r="AK1338" i="8"/>
  <c r="AL1338" i="8" s="1"/>
  <c r="AK44" i="8"/>
  <c r="AL44" i="8" s="1"/>
  <c r="AK72" i="8"/>
  <c r="AL72" i="8" s="1"/>
  <c r="AK80" i="8"/>
  <c r="AL80" i="8" s="1"/>
  <c r="AK234" i="8"/>
  <c r="AL234" i="8" s="1"/>
  <c r="AK250" i="8"/>
  <c r="AL250" i="8" s="1"/>
  <c r="AK330" i="8"/>
  <c r="AL330" i="8" s="1"/>
  <c r="AK340" i="8"/>
  <c r="AL340" i="8" s="1"/>
  <c r="AK360" i="8"/>
  <c r="AL360" i="8" s="1"/>
  <c r="AK372" i="8"/>
  <c r="AL372" i="8" s="1"/>
  <c r="AK376" i="8"/>
  <c r="AL376" i="8" s="1"/>
  <c r="AK396" i="8"/>
  <c r="AL396" i="8" s="1"/>
  <c r="AK427" i="8"/>
  <c r="AL427" i="8" s="1"/>
  <c r="AK431" i="8"/>
  <c r="AL431" i="8" s="1"/>
  <c r="AK481" i="8"/>
  <c r="AL481" i="8" s="1"/>
  <c r="AK508" i="8"/>
  <c r="AL508" i="8" s="1"/>
  <c r="AK528" i="8"/>
  <c r="AL528" i="8" s="1"/>
  <c r="AK642" i="8"/>
  <c r="AL642" i="8" s="1"/>
  <c r="AK1283" i="8"/>
  <c r="AL1283" i="8" s="1"/>
  <c r="AK1367" i="8"/>
  <c r="AL1367" i="8" s="1"/>
  <c r="AK1371" i="8"/>
  <c r="AL1371" i="8" s="1"/>
  <c r="AK1547" i="8"/>
  <c r="AL1547" i="8" s="1"/>
  <c r="AK307" i="8"/>
  <c r="AL307" i="8" s="1"/>
  <c r="AK345" i="8"/>
  <c r="AL345" i="8" s="1"/>
  <c r="AK420" i="8"/>
  <c r="AL420" i="8" s="1"/>
  <c r="AK424" i="8"/>
  <c r="AL424" i="8" s="1"/>
  <c r="AK432" i="8"/>
  <c r="AL432" i="8" s="1"/>
  <c r="AK474" i="8"/>
  <c r="AL474" i="8" s="1"/>
  <c r="AK8" i="8"/>
  <c r="AL8" i="8" s="1"/>
  <c r="AK35" i="8"/>
  <c r="AL35" i="8" s="1"/>
  <c r="AK66" i="8"/>
  <c r="AL66" i="8" s="1"/>
  <c r="AK226" i="8"/>
  <c r="AL226" i="8" s="1"/>
  <c r="AK318" i="8"/>
  <c r="AL318" i="8" s="1"/>
  <c r="AK326" i="8"/>
  <c r="AL326" i="8" s="1"/>
  <c r="AK358" i="8"/>
  <c r="AL358" i="8" s="1"/>
  <c r="AK380" i="8"/>
  <c r="AL380" i="8" s="1"/>
  <c r="AK384" i="8"/>
  <c r="AL384" i="8" s="1"/>
  <c r="AK403" i="8"/>
  <c r="AL403" i="8" s="1"/>
  <c r="AK407" i="8"/>
  <c r="AL407" i="8" s="1"/>
  <c r="AK452" i="8"/>
  <c r="AL452" i="8" s="1"/>
  <c r="AK459" i="8"/>
  <c r="AL459" i="8" s="1"/>
  <c r="AK463" i="8"/>
  <c r="AL463" i="8" s="1"/>
  <c r="AK470" i="8"/>
  <c r="AL470" i="8" s="1"/>
  <c r="AK485" i="8"/>
  <c r="AL485" i="8" s="1"/>
  <c r="AK489" i="8"/>
  <c r="AL489" i="8" s="1"/>
  <c r="AK493" i="8"/>
  <c r="AL493" i="8" s="1"/>
  <c r="AK497" i="8"/>
  <c r="AL497" i="8" s="1"/>
  <c r="AK516" i="8"/>
  <c r="AL516" i="8" s="1"/>
  <c r="AK531" i="8"/>
  <c r="AL531" i="8" s="1"/>
  <c r="AK558" i="8"/>
  <c r="AL558" i="8" s="1"/>
  <c r="AK605" i="8"/>
  <c r="AL605" i="8" s="1"/>
  <c r="AK609" i="8"/>
  <c r="AL609" i="8" s="1"/>
  <c r="AK643" i="8"/>
  <c r="AL643" i="8" s="1"/>
  <c r="AK1278" i="8"/>
  <c r="AL1278" i="8" s="1"/>
  <c r="AK1320" i="8"/>
  <c r="AL1320" i="8" s="1"/>
  <c r="AK1336" i="8"/>
  <c r="AL1336" i="8" s="1"/>
  <c r="AK1370" i="8"/>
  <c r="AL1370" i="8" s="1"/>
  <c r="AK1525" i="8"/>
  <c r="AL1525" i="8" s="1"/>
  <c r="AK4" i="8"/>
  <c r="AL4" i="8" s="1"/>
  <c r="AK215" i="8"/>
  <c r="AL215" i="8" s="1"/>
  <c r="AK219" i="8"/>
  <c r="AL219" i="8" s="1"/>
  <c r="AK280" i="8"/>
  <c r="AL280" i="8" s="1"/>
  <c r="AK288" i="8"/>
  <c r="AL288" i="8" s="1"/>
  <c r="AK315" i="8"/>
  <c r="AL315" i="8" s="1"/>
  <c r="AK352" i="8"/>
  <c r="AL352" i="8" s="1"/>
  <c r="AK362" i="8"/>
  <c r="AL362" i="8" s="1"/>
  <c r="AK369" i="8"/>
  <c r="AL369" i="8" s="1"/>
  <c r="AK373" i="8"/>
  <c r="AL373" i="8" s="1"/>
  <c r="AK404" i="8"/>
  <c r="AL404" i="8" s="1"/>
  <c r="AK416" i="8"/>
  <c r="AL416" i="8" s="1"/>
  <c r="AK419" i="8"/>
  <c r="AL419" i="8" s="1"/>
  <c r="AK434" i="8"/>
  <c r="AL434" i="8" s="1"/>
  <c r="AK449" i="8"/>
  <c r="AL449" i="8" s="1"/>
  <c r="AK464" i="8"/>
  <c r="AL464" i="8" s="1"/>
  <c r="AK471" i="8"/>
  <c r="AL471" i="8" s="1"/>
  <c r="AK505" i="8"/>
  <c r="AL505" i="8" s="1"/>
  <c r="AK524" i="8"/>
  <c r="AL524" i="8" s="1"/>
  <c r="AK546" i="8"/>
  <c r="AL546" i="8" s="1"/>
  <c r="AK590" i="8"/>
  <c r="AL590" i="8" s="1"/>
  <c r="AK597" i="8"/>
  <c r="AL597" i="8" s="1"/>
  <c r="AK621" i="8"/>
  <c r="AL621" i="8" s="1"/>
  <c r="AK628" i="8"/>
  <c r="AL628" i="8" s="1"/>
  <c r="AK851" i="8"/>
  <c r="AL851" i="8" s="1"/>
  <c r="AK859" i="8"/>
  <c r="AL859" i="8" s="1"/>
  <c r="AK867" i="8"/>
  <c r="AL867" i="8" s="1"/>
  <c r="AK931" i="8"/>
  <c r="AL931" i="8" s="1"/>
  <c r="AK1163" i="8"/>
  <c r="AL1163" i="8" s="1"/>
  <c r="AK1386" i="8"/>
  <c r="AL1386" i="8" s="1"/>
  <c r="AK28" i="8"/>
  <c r="AL28" i="8" s="1"/>
  <c r="AK32" i="8"/>
  <c r="AL32" i="8" s="1"/>
  <c r="AK1341" i="8"/>
  <c r="AL1341" i="8" s="1"/>
  <c r="AK1356" i="8"/>
  <c r="AL1356" i="8" s="1"/>
  <c r="AK1383" i="8"/>
  <c r="AL1383" i="8" s="1"/>
  <c r="AK1542" i="8"/>
  <c r="AL1542" i="8" s="1"/>
  <c r="AK48" i="8"/>
  <c r="AL48" i="8" s="1"/>
  <c r="AK52" i="8"/>
  <c r="AL52" i="8" s="1"/>
  <c r="AK60" i="8"/>
  <c r="AL60" i="8" s="1"/>
  <c r="AK83" i="8"/>
  <c r="AL83" i="8" s="1"/>
  <c r="AK90" i="8"/>
  <c r="AL90" i="8" s="1"/>
  <c r="AK94" i="8"/>
  <c r="AL94" i="8" s="1"/>
  <c r="AK235" i="8"/>
  <c r="AL235" i="8" s="1"/>
  <c r="AK289" i="8"/>
  <c r="AL289" i="8" s="1"/>
  <c r="AK308" i="8"/>
  <c r="AL308" i="8" s="1"/>
  <c r="AK328" i="8"/>
  <c r="AL328" i="8" s="1"/>
  <c r="AK335" i="8"/>
  <c r="AL335" i="8" s="1"/>
  <c r="AK338" i="8"/>
  <c r="AL338" i="8" s="1"/>
  <c r="AK370" i="8"/>
  <c r="AL370" i="8" s="1"/>
  <c r="AK374" i="8"/>
  <c r="AL374" i="8" s="1"/>
  <c r="AK401" i="8"/>
  <c r="AL401" i="8" s="1"/>
  <c r="AK435" i="8"/>
  <c r="AL435" i="8" s="1"/>
  <c r="AK439" i="8"/>
  <c r="AL439" i="8" s="1"/>
  <c r="AK457" i="8"/>
  <c r="AL457" i="8" s="1"/>
  <c r="AK475" i="8"/>
  <c r="AL475" i="8" s="1"/>
  <c r="AK502" i="8"/>
  <c r="AL502" i="8" s="1"/>
  <c r="AK506" i="8"/>
  <c r="AL506" i="8" s="1"/>
  <c r="AK544" i="8"/>
  <c r="AL544" i="8" s="1"/>
  <c r="AK547" i="8"/>
  <c r="AL547" i="8" s="1"/>
  <c r="AK555" i="8"/>
  <c r="AL555" i="8" s="1"/>
  <c r="AK575" i="8"/>
  <c r="AL575" i="8" s="1"/>
  <c r="AK598" i="8"/>
  <c r="AL598" i="8" s="1"/>
  <c r="AK610" i="8"/>
  <c r="AL610" i="8" s="1"/>
  <c r="AK629" i="8"/>
  <c r="AL629" i="8" s="1"/>
  <c r="AK788" i="8"/>
  <c r="AL788" i="8" s="1"/>
  <c r="AK792" i="8"/>
  <c r="AL792" i="8" s="1"/>
  <c r="AK796" i="8"/>
  <c r="AL796" i="8" s="1"/>
  <c r="AK800" i="8"/>
  <c r="AL800" i="8" s="1"/>
  <c r="AK804" i="8"/>
  <c r="AL804" i="8" s="1"/>
  <c r="AK808" i="8"/>
  <c r="AL808" i="8" s="1"/>
  <c r="AK812" i="8"/>
  <c r="AL812" i="8" s="1"/>
  <c r="AK820" i="8"/>
  <c r="AL820" i="8" s="1"/>
  <c r="AK932" i="8"/>
  <c r="AL932" i="8" s="1"/>
  <c r="AK936" i="8"/>
  <c r="AL936" i="8" s="1"/>
  <c r="AK948" i="8"/>
  <c r="AL948" i="8" s="1"/>
  <c r="AK1267" i="8"/>
  <c r="AL1267" i="8" s="1"/>
  <c r="AK1380" i="8"/>
  <c r="AL1380" i="8" s="1"/>
  <c r="AK324" i="8"/>
  <c r="AL324" i="8" s="1"/>
  <c r="AK913" i="8"/>
  <c r="AL913" i="8" s="1"/>
  <c r="AK917" i="8"/>
  <c r="AL917" i="8" s="1"/>
  <c r="AK921" i="8"/>
  <c r="AL921" i="8" s="1"/>
  <c r="AK929" i="8"/>
  <c r="AL929" i="8" s="1"/>
  <c r="AK1287" i="8"/>
  <c r="AL1287" i="8" s="1"/>
  <c r="AK1310" i="8"/>
  <c r="AL1310" i="8" s="1"/>
  <c r="AK6" i="8"/>
  <c r="AL6" i="8" s="1"/>
  <c r="AK18" i="8"/>
  <c r="AL18" i="8" s="1"/>
  <c r="AK49" i="8"/>
  <c r="AL49" i="8" s="1"/>
  <c r="AK53" i="8"/>
  <c r="AL53" i="8" s="1"/>
  <c r="AK61" i="8"/>
  <c r="AL61" i="8" s="1"/>
  <c r="AK99" i="8"/>
  <c r="AL99" i="8" s="1"/>
  <c r="AK217" i="8"/>
  <c r="AL217" i="8" s="1"/>
  <c r="AK229" i="8"/>
  <c r="AL229" i="8" s="1"/>
  <c r="AK233" i="8"/>
  <c r="AL233" i="8" s="1"/>
  <c r="AK240" i="8"/>
  <c r="AL240" i="8" s="1"/>
  <c r="AK259" i="8"/>
  <c r="AL259" i="8" s="1"/>
  <c r="AK282" i="8"/>
  <c r="AL282" i="8" s="1"/>
  <c r="AK309" i="8"/>
  <c r="AL309" i="8" s="1"/>
  <c r="AK313" i="8"/>
  <c r="AL313" i="8" s="1"/>
  <c r="AK342" i="8"/>
  <c r="AL342" i="8" s="1"/>
  <c r="AK390" i="8"/>
  <c r="AL390" i="8" s="1"/>
  <c r="AK394" i="8"/>
  <c r="AL394" i="8" s="1"/>
  <c r="AK421" i="8"/>
  <c r="AL421" i="8" s="1"/>
  <c r="AK425" i="8"/>
  <c r="AL425" i="8" s="1"/>
  <c r="AK440" i="8"/>
  <c r="AL440" i="8" s="1"/>
  <c r="AK496" i="8"/>
  <c r="AL496" i="8" s="1"/>
  <c r="AK507" i="8"/>
  <c r="AL507" i="8" s="1"/>
  <c r="AK519" i="8"/>
  <c r="AL519" i="8" s="1"/>
  <c r="AK534" i="8"/>
  <c r="AL534" i="8" s="1"/>
  <c r="AK537" i="8"/>
  <c r="AL537" i="8" s="1"/>
  <c r="AK548" i="8"/>
  <c r="AL548" i="8" s="1"/>
  <c r="AK556" i="8"/>
  <c r="AL556" i="8" s="1"/>
  <c r="AK576" i="8"/>
  <c r="AL576" i="8" s="1"/>
  <c r="AK580" i="8"/>
  <c r="AL580" i="8" s="1"/>
  <c r="AK588" i="8"/>
  <c r="AL588" i="8" s="1"/>
  <c r="AK592" i="8"/>
  <c r="AL592" i="8" s="1"/>
  <c r="AK626" i="8"/>
  <c r="AL626" i="8" s="1"/>
  <c r="AK630" i="8"/>
  <c r="AL630" i="8" s="1"/>
  <c r="AK1284" i="8"/>
  <c r="AL1284" i="8" s="1"/>
  <c r="AK1311" i="8"/>
  <c r="AL1311" i="8" s="1"/>
  <c r="AK1315" i="8"/>
  <c r="AL1315" i="8" s="1"/>
  <c r="AK1319" i="8"/>
  <c r="AL1319" i="8" s="1"/>
  <c r="AK1323" i="8"/>
  <c r="AL1323" i="8" s="1"/>
  <c r="AK1339" i="8"/>
  <c r="AL1339" i="8" s="1"/>
  <c r="AK1532" i="8"/>
  <c r="AL1532" i="8" s="1"/>
  <c r="AK54" i="8"/>
  <c r="AL54" i="8" s="1"/>
  <c r="AK88" i="8"/>
  <c r="AL88" i="8" s="1"/>
  <c r="AK100" i="8"/>
  <c r="AL100" i="8" s="1"/>
  <c r="AK256" i="8"/>
  <c r="AL256" i="8" s="1"/>
  <c r="AK310" i="8"/>
  <c r="AL310" i="8" s="1"/>
  <c r="AK399" i="8"/>
  <c r="AL399" i="8" s="1"/>
  <c r="AK504" i="8"/>
  <c r="AL504" i="8" s="1"/>
  <c r="AK512" i="8"/>
  <c r="AL512" i="8" s="1"/>
  <c r="AK561" i="8"/>
  <c r="AL561" i="8" s="1"/>
  <c r="AK565" i="8"/>
  <c r="AL565" i="8" s="1"/>
  <c r="AK573" i="8"/>
  <c r="AL573" i="8" s="1"/>
  <c r="AK604" i="8"/>
  <c r="AL604" i="8" s="1"/>
  <c r="AK1343" i="8"/>
  <c r="AL1343" i="8" s="1"/>
  <c r="AK10" i="8"/>
  <c r="AL10" i="8" s="1"/>
  <c r="AK14" i="8"/>
  <c r="AL14" i="8" s="1"/>
  <c r="AK25" i="8"/>
  <c r="AL25" i="8" s="1"/>
  <c r="AK65" i="8"/>
  <c r="AL65" i="8" s="1"/>
  <c r="AK76" i="8"/>
  <c r="AL76" i="8" s="1"/>
  <c r="AK98" i="8"/>
  <c r="AL98" i="8" s="1"/>
  <c r="AK224" i="8"/>
  <c r="AL224" i="8" s="1"/>
  <c r="AK242" i="8"/>
  <c r="AL242" i="8" s="1"/>
  <c r="AK274" i="8"/>
  <c r="AL274" i="8" s="1"/>
  <c r="AK299" i="8"/>
  <c r="AL299" i="8" s="1"/>
  <c r="AK303" i="8"/>
  <c r="AL303" i="8" s="1"/>
  <c r="AK314" i="8"/>
  <c r="AL314" i="8" s="1"/>
  <c r="AK343" i="8"/>
  <c r="AL343" i="8" s="1"/>
  <c r="AK357" i="8"/>
  <c r="AL357" i="8" s="1"/>
  <c r="AK364" i="8"/>
  <c r="AL364" i="8" s="1"/>
  <c r="AK368" i="8"/>
  <c r="AL368" i="8" s="1"/>
  <c r="AK371" i="8"/>
  <c r="AL371" i="8" s="1"/>
  <c r="AK391" i="8"/>
  <c r="AL391" i="8" s="1"/>
  <c r="AK408" i="8"/>
  <c r="AL408" i="8" s="1"/>
  <c r="AK411" i="8"/>
  <c r="AL411" i="8" s="1"/>
  <c r="AK418" i="8"/>
  <c r="AL418" i="8" s="1"/>
  <c r="AK445" i="8"/>
  <c r="AL445" i="8" s="1"/>
  <c r="AK456" i="8"/>
  <c r="AL456" i="8" s="1"/>
  <c r="AK462" i="8"/>
  <c r="AL462" i="8" s="1"/>
  <c r="AK469" i="8"/>
  <c r="AL469" i="8" s="1"/>
  <c r="AK479" i="8"/>
  <c r="AL479" i="8" s="1"/>
  <c r="AK486" i="8"/>
  <c r="AL486" i="8" s="1"/>
  <c r="AK1541" i="8"/>
  <c r="AL1541" i="8" s="1"/>
  <c r="AK7" i="8"/>
  <c r="AL7" i="8" s="1"/>
  <c r="AK11" i="8"/>
  <c r="AL11" i="8" s="1"/>
  <c r="AK15" i="8"/>
  <c r="AL15" i="8" s="1"/>
  <c r="AK40" i="8"/>
  <c r="AL40" i="8" s="1"/>
  <c r="AK228" i="8"/>
  <c r="AL228" i="8" s="1"/>
  <c r="AK246" i="8"/>
  <c r="AL246" i="8" s="1"/>
  <c r="AK260" i="8"/>
  <c r="AL260" i="8" s="1"/>
  <c r="AK300" i="8"/>
  <c r="AL300" i="8" s="1"/>
  <c r="AK304" i="8"/>
  <c r="AL304" i="8" s="1"/>
  <c r="AK344" i="8"/>
  <c r="AL344" i="8" s="1"/>
  <c r="AK392" i="8"/>
  <c r="AL392" i="8" s="1"/>
  <c r="AK480" i="8"/>
  <c r="AL480" i="8" s="1"/>
  <c r="AK26" i="8"/>
  <c r="AL26" i="8" s="1"/>
  <c r="AK218" i="8"/>
  <c r="AL218" i="8" s="1"/>
  <c r="AK293" i="8"/>
  <c r="AL293" i="8" s="1"/>
  <c r="AK311" i="8"/>
  <c r="AL311" i="8" s="1"/>
  <c r="AK331" i="8"/>
  <c r="AL331" i="8" s="1"/>
  <c r="AK348" i="8"/>
  <c r="AL348" i="8" s="1"/>
  <c r="AK355" i="8"/>
  <c r="AL355" i="8" s="1"/>
  <c r="AK405" i="8"/>
  <c r="AL405" i="8" s="1"/>
  <c r="AK423" i="8"/>
  <c r="AL423" i="8" s="1"/>
  <c r="AK430" i="8"/>
  <c r="AL430" i="8" s="1"/>
  <c r="AK443" i="8"/>
  <c r="AL443" i="8" s="1"/>
  <c r="AK450" i="8"/>
  <c r="AL450" i="8" s="1"/>
  <c r="AK467" i="8"/>
  <c r="AL467" i="8" s="1"/>
  <c r="AK12" i="8"/>
  <c r="AL12" i="8" s="1"/>
  <c r="AK23" i="8"/>
  <c r="AL23" i="8" s="1"/>
  <c r="AK27" i="8"/>
  <c r="AL27" i="8" s="1"/>
  <c r="AK34" i="8"/>
  <c r="AL34" i="8" s="1"/>
  <c r="AK45" i="8"/>
  <c r="AL45" i="8" s="1"/>
  <c r="AK56" i="8"/>
  <c r="AL56" i="8" s="1"/>
  <c r="AK67" i="8"/>
  <c r="AL67" i="8" s="1"/>
  <c r="AK74" i="8"/>
  <c r="AL74" i="8" s="1"/>
  <c r="AK78" i="8"/>
  <c r="AL78" i="8" s="1"/>
  <c r="AK85" i="8"/>
  <c r="AL85" i="8" s="1"/>
  <c r="AK222" i="8"/>
  <c r="AL222" i="8" s="1"/>
  <c r="AK258" i="8"/>
  <c r="AL258" i="8" s="1"/>
  <c r="AK290" i="8"/>
  <c r="AL290" i="8" s="1"/>
  <c r="AK294" i="8"/>
  <c r="AL294" i="8" s="1"/>
  <c r="AK305" i="8"/>
  <c r="AL305" i="8" s="1"/>
  <c r="AK312" i="8"/>
  <c r="AL312" i="8" s="1"/>
  <c r="AK322" i="8"/>
  <c r="AL322" i="8" s="1"/>
  <c r="AK341" i="8"/>
  <c r="AL341" i="8" s="1"/>
  <c r="AK359" i="8"/>
  <c r="AL359" i="8" s="1"/>
  <c r="AK366" i="8"/>
  <c r="AL366" i="8" s="1"/>
  <c r="AK383" i="8"/>
  <c r="AL383" i="8" s="1"/>
  <c r="AK389" i="8"/>
  <c r="AL389" i="8" s="1"/>
  <c r="AK437" i="8"/>
  <c r="AL437" i="8" s="1"/>
  <c r="AK447" i="8"/>
  <c r="AL447" i="8" s="1"/>
  <c r="AK454" i="8"/>
  <c r="AL454" i="8" s="1"/>
  <c r="AK477" i="8"/>
  <c r="AL477" i="8" s="1"/>
  <c r="AK488" i="8"/>
  <c r="AL488" i="8" s="1"/>
  <c r="AK494" i="8"/>
  <c r="AL494" i="8" s="1"/>
  <c r="AK501" i="8"/>
  <c r="AL501" i="8" s="1"/>
  <c r="AK1372" i="8"/>
  <c r="AL1372" i="8" s="1"/>
  <c r="AK30" i="8"/>
  <c r="AL30" i="8" s="1"/>
  <c r="AK81" i="8"/>
  <c r="AL81" i="8" s="1"/>
  <c r="AK9" i="8"/>
  <c r="AL9" i="8" s="1"/>
  <c r="AK104" i="8"/>
  <c r="AL104" i="8" s="1"/>
  <c r="AK230" i="8"/>
  <c r="AL230" i="8" s="1"/>
  <c r="AK244" i="8"/>
  <c r="AL244" i="8" s="1"/>
  <c r="AK262" i="8"/>
  <c r="AL262" i="8" s="1"/>
  <c r="AK276" i="8"/>
  <c r="AL276" i="8" s="1"/>
  <c r="AK306" i="8"/>
  <c r="AL306" i="8" s="1"/>
  <c r="AK410" i="8"/>
  <c r="AL410" i="8" s="1"/>
  <c r="AK448" i="8"/>
  <c r="AL448" i="8" s="1"/>
  <c r="AK37" i="8"/>
  <c r="AL37" i="8" s="1"/>
  <c r="AK92" i="8"/>
  <c r="AL92" i="8" s="1"/>
  <c r="AK24" i="8"/>
  <c r="AL24" i="8" s="1"/>
  <c r="AK241" i="8"/>
  <c r="AL241" i="8" s="1"/>
  <c r="AK252" i="8"/>
  <c r="AL252" i="8" s="1"/>
  <c r="AK273" i="8"/>
  <c r="AL273" i="8" s="1"/>
  <c r="AK284" i="8"/>
  <c r="AL284" i="8" s="1"/>
  <c r="AK291" i="8"/>
  <c r="AL291" i="8" s="1"/>
  <c r="AK346" i="8"/>
  <c r="AL346" i="8" s="1"/>
  <c r="AK472" i="8"/>
  <c r="AL472" i="8" s="1"/>
  <c r="AK1350" i="8"/>
  <c r="AL1350" i="8" s="1"/>
  <c r="AK939" i="8"/>
  <c r="AL939" i="8" s="1"/>
  <c r="AK947" i="8"/>
  <c r="AL947" i="8" s="1"/>
  <c r="AK1118" i="8"/>
  <c r="AL1118" i="8" s="1"/>
  <c r="AK1122" i="8"/>
  <c r="AL1122" i="8" s="1"/>
  <c r="AK1130" i="8"/>
  <c r="AL1130" i="8" s="1"/>
  <c r="AK1142" i="8"/>
  <c r="AL1142" i="8" s="1"/>
  <c r="AK1166" i="8"/>
  <c r="AL1166" i="8" s="1"/>
  <c r="AK1170" i="8"/>
  <c r="AL1170" i="8" s="1"/>
  <c r="AK1237" i="8"/>
  <c r="AL1237" i="8" s="1"/>
  <c r="AK1241" i="8"/>
  <c r="AL1241" i="8" s="1"/>
  <c r="AK1245" i="8"/>
  <c r="AL1245" i="8" s="1"/>
  <c r="AK1249" i="8"/>
  <c r="AL1249" i="8" s="1"/>
  <c r="AK1264" i="8"/>
  <c r="AL1264" i="8" s="1"/>
  <c r="AK1272" i="8"/>
  <c r="AL1272" i="8" s="1"/>
  <c r="AK1280" i="8"/>
  <c r="AL1280" i="8" s="1"/>
  <c r="AK1291" i="8"/>
  <c r="AL1291" i="8" s="1"/>
  <c r="AK1374" i="8"/>
  <c r="AL1374" i="8" s="1"/>
  <c r="AK1378" i="8"/>
  <c r="AL1378" i="8" s="1"/>
  <c r="AK1389" i="8"/>
  <c r="AL1389" i="8" s="1"/>
  <c r="AK1393" i="8"/>
  <c r="AL1393" i="8" s="1"/>
  <c r="AK1397" i="8"/>
  <c r="AL1397" i="8" s="1"/>
  <c r="AK1401" i="8"/>
  <c r="AL1401" i="8" s="1"/>
  <c r="AK1405" i="8"/>
  <c r="AL1405" i="8" s="1"/>
  <c r="AK1409" i="8"/>
  <c r="AL1409" i="8" s="1"/>
  <c r="AK1413" i="8"/>
  <c r="AL1413" i="8" s="1"/>
  <c r="AK1417" i="8"/>
  <c r="AL1417" i="8" s="1"/>
  <c r="AK1421" i="8"/>
  <c r="AL1421" i="8" s="1"/>
  <c r="AK1425" i="8"/>
  <c r="AL1425" i="8" s="1"/>
  <c r="AK1429" i="8"/>
  <c r="AL1429" i="8" s="1"/>
  <c r="AK1433" i="8"/>
  <c r="AL1433" i="8" s="1"/>
  <c r="AK1437" i="8"/>
  <c r="AL1437" i="8" s="1"/>
  <c r="AK1517" i="8"/>
  <c r="AL1517" i="8" s="1"/>
  <c r="AK1543" i="8"/>
  <c r="AL1543" i="8" s="1"/>
  <c r="AK1550" i="8"/>
  <c r="AL1550" i="8" s="1"/>
  <c r="AK509" i="8"/>
  <c r="AL509" i="8" s="1"/>
  <c r="AK520" i="8"/>
  <c r="AL520" i="8" s="1"/>
  <c r="AK533" i="8"/>
  <c r="AL533" i="8" s="1"/>
  <c r="AK543" i="8"/>
  <c r="AL543" i="8" s="1"/>
  <c r="AK623" i="8"/>
  <c r="AL623" i="8" s="1"/>
  <c r="AK638" i="8"/>
  <c r="AL638" i="8" s="1"/>
  <c r="AK773" i="8"/>
  <c r="AL773" i="8" s="1"/>
  <c r="AK777" i="8"/>
  <c r="AL777" i="8" s="1"/>
  <c r="AK781" i="8"/>
  <c r="AL781" i="8" s="1"/>
  <c r="AK785" i="8"/>
  <c r="AL785" i="8" s="1"/>
  <c r="AK789" i="8"/>
  <c r="AL789" i="8" s="1"/>
  <c r="AK793" i="8"/>
  <c r="AL793" i="8" s="1"/>
  <c r="AK797" i="8"/>
  <c r="AL797" i="8" s="1"/>
  <c r="AK801" i="8"/>
  <c r="AL801" i="8" s="1"/>
  <c r="AK805" i="8"/>
  <c r="AL805" i="8" s="1"/>
  <c r="AK809" i="8"/>
  <c r="AL809" i="8" s="1"/>
  <c r="AK813" i="8"/>
  <c r="AL813" i="8" s="1"/>
  <c r="AK817" i="8"/>
  <c r="AL817" i="8" s="1"/>
  <c r="AK821" i="8"/>
  <c r="AL821" i="8" s="1"/>
  <c r="AK825" i="8"/>
  <c r="AL825" i="8" s="1"/>
  <c r="AK829" i="8"/>
  <c r="AL829" i="8" s="1"/>
  <c r="AK833" i="8"/>
  <c r="AL833" i="8" s="1"/>
  <c r="AK837" i="8"/>
  <c r="AL837" i="8" s="1"/>
  <c r="AK841" i="8"/>
  <c r="AL841" i="8" s="1"/>
  <c r="AK845" i="8"/>
  <c r="AL845" i="8" s="1"/>
  <c r="AK884" i="8"/>
  <c r="AL884" i="8" s="1"/>
  <c r="AK892" i="8"/>
  <c r="AL892" i="8" s="1"/>
  <c r="AK896" i="8"/>
  <c r="AL896" i="8" s="1"/>
  <c r="AK916" i="8"/>
  <c r="AL916" i="8" s="1"/>
  <c r="AK956" i="8"/>
  <c r="AL956" i="8" s="1"/>
  <c r="AK960" i="8"/>
  <c r="AL960" i="8" s="1"/>
  <c r="AK1015" i="8"/>
  <c r="AL1015" i="8" s="1"/>
  <c r="AK1019" i="8"/>
  <c r="AL1019" i="8" s="1"/>
  <c r="AK1023" i="8"/>
  <c r="AL1023" i="8" s="1"/>
  <c r="AK1027" i="8"/>
  <c r="AL1027" i="8" s="1"/>
  <c r="AK1031" i="8"/>
  <c r="AL1031" i="8" s="1"/>
  <c r="AK1039" i="8"/>
  <c r="AL1039" i="8" s="1"/>
  <c r="AK1043" i="8"/>
  <c r="AL1043" i="8" s="1"/>
  <c r="AK1047" i="8"/>
  <c r="AL1047" i="8" s="1"/>
  <c r="AK1055" i="8"/>
  <c r="AL1055" i="8" s="1"/>
  <c r="AK1059" i="8"/>
  <c r="AL1059" i="8" s="1"/>
  <c r="AK1063" i="8"/>
  <c r="AL1063" i="8" s="1"/>
  <c r="AK1071" i="8"/>
  <c r="AL1071" i="8" s="1"/>
  <c r="AK1075" i="8"/>
  <c r="AL1075" i="8" s="1"/>
  <c r="AK1079" i="8"/>
  <c r="AL1079" i="8" s="1"/>
  <c r="AK1087" i="8"/>
  <c r="AL1087" i="8" s="1"/>
  <c r="AK1091" i="8"/>
  <c r="AL1091" i="8" s="1"/>
  <c r="AK1095" i="8"/>
  <c r="AL1095" i="8" s="1"/>
  <c r="AK1103" i="8"/>
  <c r="AL1103" i="8" s="1"/>
  <c r="AK1107" i="8"/>
  <c r="AL1107" i="8" s="1"/>
  <c r="AK1174" i="8"/>
  <c r="AL1174" i="8" s="1"/>
  <c r="AK1194" i="8"/>
  <c r="AL1194" i="8" s="1"/>
  <c r="AK1206" i="8"/>
  <c r="AL1206" i="8" s="1"/>
  <c r="AK1222" i="8"/>
  <c r="AL1222" i="8" s="1"/>
  <c r="AK1265" i="8"/>
  <c r="AL1265" i="8" s="1"/>
  <c r="AK1288" i="8"/>
  <c r="AL1288" i="8" s="1"/>
  <c r="AK1292" i="8"/>
  <c r="AL1292" i="8" s="1"/>
  <c r="AK1326" i="8"/>
  <c r="AL1326" i="8" s="1"/>
  <c r="AK1360" i="8"/>
  <c r="AL1360" i="8" s="1"/>
  <c r="AK1375" i="8"/>
  <c r="AL1375" i="8" s="1"/>
  <c r="AK510" i="8"/>
  <c r="AL510" i="8" s="1"/>
  <c r="AK517" i="8"/>
  <c r="AL517" i="8" s="1"/>
  <c r="AK527" i="8"/>
  <c r="AL527" i="8" s="1"/>
  <c r="AK557" i="8"/>
  <c r="AL557" i="8" s="1"/>
  <c r="AK591" i="8"/>
  <c r="AL591" i="8" s="1"/>
  <c r="AK606" i="8"/>
  <c r="AL606" i="8" s="1"/>
  <c r="AK617" i="8"/>
  <c r="AL617" i="8" s="1"/>
  <c r="AK635" i="8"/>
  <c r="AL635" i="8" s="1"/>
  <c r="AK818" i="8"/>
  <c r="AL818" i="8" s="1"/>
  <c r="AK822" i="8"/>
  <c r="AL822" i="8" s="1"/>
  <c r="AK826" i="8"/>
  <c r="AL826" i="8" s="1"/>
  <c r="AK830" i="8"/>
  <c r="AL830" i="8" s="1"/>
  <c r="AK834" i="8"/>
  <c r="AL834" i="8" s="1"/>
  <c r="AK838" i="8"/>
  <c r="AL838" i="8" s="1"/>
  <c r="AK842" i="8"/>
  <c r="AL842" i="8" s="1"/>
  <c r="AK846" i="8"/>
  <c r="AL846" i="8" s="1"/>
  <c r="AK869" i="8"/>
  <c r="AL869" i="8" s="1"/>
  <c r="AK873" i="8"/>
  <c r="AL873" i="8" s="1"/>
  <c r="AK901" i="8"/>
  <c r="AL901" i="8" s="1"/>
  <c r="AK909" i="8"/>
  <c r="AL909" i="8" s="1"/>
  <c r="AK933" i="8"/>
  <c r="AL933" i="8" s="1"/>
  <c r="AK968" i="8"/>
  <c r="AL968" i="8" s="1"/>
  <c r="AK980" i="8"/>
  <c r="AL980" i="8" s="1"/>
  <c r="AK1108" i="8"/>
  <c r="AL1108" i="8" s="1"/>
  <c r="AK1112" i="8"/>
  <c r="AL1112" i="8" s="1"/>
  <c r="AK1175" i="8"/>
  <c r="AL1175" i="8" s="1"/>
  <c r="AK1179" i="8"/>
  <c r="AL1179" i="8" s="1"/>
  <c r="AK1183" i="8"/>
  <c r="AL1183" i="8" s="1"/>
  <c r="AK1191" i="8"/>
  <c r="AL1191" i="8" s="1"/>
  <c r="AK1203" i="8"/>
  <c r="AL1203" i="8" s="1"/>
  <c r="AK1207" i="8"/>
  <c r="AL1207" i="8" s="1"/>
  <c r="AK1211" i="8"/>
  <c r="AL1211" i="8" s="1"/>
  <c r="AK1215" i="8"/>
  <c r="AL1215" i="8" s="1"/>
  <c r="AK1514" i="8"/>
  <c r="AL1514" i="8" s="1"/>
  <c r="AK1132" i="8"/>
  <c r="AL1132" i="8" s="1"/>
  <c r="AK1136" i="8"/>
  <c r="AL1136" i="8" s="1"/>
  <c r="AK1140" i="8"/>
  <c r="AL1140" i="8" s="1"/>
  <c r="AK1148" i="8"/>
  <c r="AL1148" i="8" s="1"/>
  <c r="AK1152" i="8"/>
  <c r="AL1152" i="8" s="1"/>
  <c r="AK1156" i="8"/>
  <c r="AL1156" i="8" s="1"/>
  <c r="AK1160" i="8"/>
  <c r="AL1160" i="8" s="1"/>
  <c r="AK1164" i="8"/>
  <c r="AL1164" i="8" s="1"/>
  <c r="AK1168" i="8"/>
  <c r="AL1168" i="8" s="1"/>
  <c r="AK1235" i="8"/>
  <c r="AL1235" i="8" s="1"/>
  <c r="AK1251" i="8"/>
  <c r="AL1251" i="8" s="1"/>
  <c r="AK1270" i="8"/>
  <c r="AL1270" i="8" s="1"/>
  <c r="AK1293" i="8"/>
  <c r="AL1293" i="8" s="1"/>
  <c r="AK1297" i="8"/>
  <c r="AL1297" i="8" s="1"/>
  <c r="AK1304" i="8"/>
  <c r="AL1304" i="8" s="1"/>
  <c r="AK1324" i="8"/>
  <c r="AL1324" i="8" s="1"/>
  <c r="AK1354" i="8"/>
  <c r="AL1354" i="8" s="1"/>
  <c r="AK1376" i="8"/>
  <c r="AL1376" i="8" s="1"/>
  <c r="AK511" i="8"/>
  <c r="AL511" i="8" s="1"/>
  <c r="AK518" i="8"/>
  <c r="AL518" i="8" s="1"/>
  <c r="AK541" i="8"/>
  <c r="AL541" i="8" s="1"/>
  <c r="AK552" i="8"/>
  <c r="AL552" i="8" s="1"/>
  <c r="AK562" i="8"/>
  <c r="AL562" i="8" s="1"/>
  <c r="AK585" i="8"/>
  <c r="AL585" i="8" s="1"/>
  <c r="AK603" i="8"/>
  <c r="AL603" i="8" s="1"/>
  <c r="AK771" i="8"/>
  <c r="AL771" i="8" s="1"/>
  <c r="AK775" i="8"/>
  <c r="AL775" i="8" s="1"/>
  <c r="AK779" i="8"/>
  <c r="AL779" i="8" s="1"/>
  <c r="AK783" i="8"/>
  <c r="AL783" i="8" s="1"/>
  <c r="AK787" i="8"/>
  <c r="AL787" i="8" s="1"/>
  <c r="AK791" i="8"/>
  <c r="AL791" i="8" s="1"/>
  <c r="AK795" i="8"/>
  <c r="AL795" i="8" s="1"/>
  <c r="AK799" i="8"/>
  <c r="AL799" i="8" s="1"/>
  <c r="AK803" i="8"/>
  <c r="AL803" i="8" s="1"/>
  <c r="AK807" i="8"/>
  <c r="AL807" i="8" s="1"/>
  <c r="AK811" i="8"/>
  <c r="AL811" i="8" s="1"/>
  <c r="AK815" i="8"/>
  <c r="AL815" i="8" s="1"/>
  <c r="AK819" i="8"/>
  <c r="AL819" i="8" s="1"/>
  <c r="AK823" i="8"/>
  <c r="AL823" i="8" s="1"/>
  <c r="AK827" i="8"/>
  <c r="AL827" i="8" s="1"/>
  <c r="AK831" i="8"/>
  <c r="AL831" i="8" s="1"/>
  <c r="AK835" i="8"/>
  <c r="AL835" i="8" s="1"/>
  <c r="AK839" i="8"/>
  <c r="AL839" i="8" s="1"/>
  <c r="AK843" i="8"/>
  <c r="AL843" i="8" s="1"/>
  <c r="AK847" i="8"/>
  <c r="AL847" i="8" s="1"/>
  <c r="AK855" i="8"/>
  <c r="AL855" i="8" s="1"/>
  <c r="AK930" i="8"/>
  <c r="AL930" i="8" s="1"/>
  <c r="AK981" i="8"/>
  <c r="AL981" i="8" s="1"/>
  <c r="AK989" i="8"/>
  <c r="AL989" i="8" s="1"/>
  <c r="AK997" i="8"/>
  <c r="AL997" i="8" s="1"/>
  <c r="AK1005" i="8"/>
  <c r="AL1005" i="8" s="1"/>
  <c r="AK1013" i="8"/>
  <c r="AL1013" i="8" s="1"/>
  <c r="AK1021" i="8"/>
  <c r="AL1021" i="8" s="1"/>
  <c r="AK1180" i="8"/>
  <c r="AL1180" i="8" s="1"/>
  <c r="AK1184" i="8"/>
  <c r="AL1184" i="8" s="1"/>
  <c r="AK1192" i="8"/>
  <c r="AL1192" i="8" s="1"/>
  <c r="AK1196" i="8"/>
  <c r="AL1196" i="8" s="1"/>
  <c r="AK1200" i="8"/>
  <c r="AL1200" i="8" s="1"/>
  <c r="AK1275" i="8"/>
  <c r="AL1275" i="8" s="1"/>
  <c r="AK1279" i="8"/>
  <c r="AL1279" i="8" s="1"/>
  <c r="AK1290" i="8"/>
  <c r="AL1290" i="8" s="1"/>
  <c r="AK1305" i="8"/>
  <c r="AL1305" i="8" s="1"/>
  <c r="AK1309" i="8"/>
  <c r="AL1309" i="8" s="1"/>
  <c r="AK1351" i="8"/>
  <c r="AL1351" i="8" s="1"/>
  <c r="AK1355" i="8"/>
  <c r="AL1355" i="8" s="1"/>
  <c r="AK1373" i="8"/>
  <c r="AL1373" i="8" s="1"/>
  <c r="AK1384" i="8"/>
  <c r="AL1384" i="8" s="1"/>
  <c r="AK1515" i="8"/>
  <c r="AL1515" i="8" s="1"/>
  <c r="AK1531" i="8"/>
  <c r="AL1531" i="8" s="1"/>
  <c r="AK1538" i="8"/>
  <c r="AL1538" i="8" s="1"/>
  <c r="AK1298" i="8"/>
  <c r="AL1298" i="8" s="1"/>
  <c r="AK1321" i="8"/>
  <c r="AL1321" i="8" s="1"/>
  <c r="AK1325" i="8"/>
  <c r="AL1325" i="8" s="1"/>
  <c r="AK1359" i="8"/>
  <c r="AL1359" i="8" s="1"/>
  <c r="AK525" i="8"/>
  <c r="AL525" i="8" s="1"/>
  <c r="AK536" i="8"/>
  <c r="AL536" i="8" s="1"/>
  <c r="AK549" i="8"/>
  <c r="AL549" i="8" s="1"/>
  <c r="AK559" i="8"/>
  <c r="AL559" i="8" s="1"/>
  <c r="AK579" i="8"/>
  <c r="AL579" i="8" s="1"/>
  <c r="AK582" i="8"/>
  <c r="AL582" i="8" s="1"/>
  <c r="AK875" i="8"/>
  <c r="AL875" i="8" s="1"/>
  <c r="AK883" i="8"/>
  <c r="AL883" i="8" s="1"/>
  <c r="AK899" i="8"/>
  <c r="AL899" i="8" s="1"/>
  <c r="AK915" i="8"/>
  <c r="AL915" i="8" s="1"/>
  <c r="AK966" i="8"/>
  <c r="AL966" i="8" s="1"/>
  <c r="AK970" i="8"/>
  <c r="AL970" i="8" s="1"/>
  <c r="AK974" i="8"/>
  <c r="AL974" i="8" s="1"/>
  <c r="AK978" i="8"/>
  <c r="AL978" i="8" s="1"/>
  <c r="AK982" i="8"/>
  <c r="AL982" i="8" s="1"/>
  <c r="AK986" i="8"/>
  <c r="AL986" i="8" s="1"/>
  <c r="AK990" i="8"/>
  <c r="AL990" i="8" s="1"/>
  <c r="AK994" i="8"/>
  <c r="AL994" i="8" s="1"/>
  <c r="AK998" i="8"/>
  <c r="AL998" i="8" s="1"/>
  <c r="AK1002" i="8"/>
  <c r="AL1002" i="8" s="1"/>
  <c r="AK1006" i="8"/>
  <c r="AL1006" i="8" s="1"/>
  <c r="AK1010" i="8"/>
  <c r="AL1010" i="8" s="1"/>
  <c r="AK1535" i="8"/>
  <c r="AL1535" i="8" s="1"/>
  <c r="AK1539" i="8"/>
  <c r="AL1539" i="8" s="1"/>
  <c r="AK5" i="8"/>
  <c r="AL5" i="8" s="1"/>
  <c r="AK21" i="8"/>
  <c r="AL21" i="8" s="1"/>
  <c r="AK43" i="8"/>
  <c r="AL43" i="8" s="1"/>
  <c r="AK59" i="8"/>
  <c r="AL59" i="8" s="1"/>
  <c r="AK75" i="8"/>
  <c r="AL75" i="8" s="1"/>
  <c r="AK91" i="8"/>
  <c r="AL91" i="8" s="1"/>
  <c r="AK216" i="8"/>
  <c r="AL216" i="8" s="1"/>
  <c r="AK239" i="8"/>
  <c r="AL239" i="8" s="1"/>
  <c r="AK255" i="8"/>
  <c r="AL255" i="8" s="1"/>
  <c r="AK271" i="8"/>
  <c r="AL271" i="8" s="1"/>
  <c r="AK287" i="8"/>
  <c r="AL287" i="8" s="1"/>
  <c r="AK297" i="8"/>
  <c r="AL297" i="8" s="1"/>
  <c r="AK334" i="8"/>
  <c r="AL334" i="8" s="1"/>
  <c r="AK349" i="8"/>
  <c r="AL349" i="8" s="1"/>
  <c r="AK398" i="8"/>
  <c r="AL398" i="8" s="1"/>
  <c r="AK413" i="8"/>
  <c r="AL413" i="8" s="1"/>
  <c r="AK567" i="8"/>
  <c r="AL567" i="8" s="1"/>
  <c r="AK600" i="8"/>
  <c r="AL600" i="8" s="1"/>
  <c r="AK607" i="8"/>
  <c r="AL607" i="8" s="1"/>
  <c r="AK632" i="8"/>
  <c r="AL632" i="8" s="1"/>
  <c r="AK639" i="8"/>
  <c r="AL639" i="8" s="1"/>
  <c r="AK852" i="8"/>
  <c r="AL852" i="8" s="1"/>
  <c r="AK860" i="8"/>
  <c r="AL860" i="8" s="1"/>
  <c r="AK864" i="8"/>
  <c r="AL864" i="8" s="1"/>
  <c r="AK31" i="8"/>
  <c r="AL31" i="8" s="1"/>
  <c r="AK47" i="8"/>
  <c r="AL47" i="8" s="1"/>
  <c r="AK63" i="8"/>
  <c r="AL63" i="8" s="1"/>
  <c r="AK79" i="8"/>
  <c r="AL79" i="8" s="1"/>
  <c r="AK95" i="8"/>
  <c r="AL95" i="8" s="1"/>
  <c r="AK220" i="8"/>
  <c r="AL220" i="8" s="1"/>
  <c r="AK278" i="8"/>
  <c r="AL278" i="8" s="1"/>
  <c r="AK298" i="8"/>
  <c r="AL298" i="8" s="1"/>
  <c r="AK350" i="8"/>
  <c r="AL350" i="8" s="1"/>
  <c r="AK365" i="8"/>
  <c r="AL365" i="8" s="1"/>
  <c r="AK414" i="8"/>
  <c r="AL414" i="8" s="1"/>
  <c r="AK429" i="8"/>
  <c r="AL429" i="8" s="1"/>
  <c r="AK594" i="8"/>
  <c r="AL594" i="8" s="1"/>
  <c r="AK849" i="8"/>
  <c r="AL849" i="8" s="1"/>
  <c r="AK857" i="8"/>
  <c r="AL857" i="8" s="1"/>
  <c r="AK928" i="8"/>
  <c r="AL928" i="8" s="1"/>
  <c r="AK940" i="8"/>
  <c r="AL940" i="8" s="1"/>
  <c r="AK944" i="8"/>
  <c r="AL944" i="8" s="1"/>
  <c r="AK951" i="8"/>
  <c r="AL951" i="8" s="1"/>
  <c r="AK955" i="8"/>
  <c r="AL955" i="8" s="1"/>
  <c r="AK963" i="8"/>
  <c r="AL963" i="8" s="1"/>
  <c r="AK1172" i="8"/>
  <c r="AL1172" i="8" s="1"/>
  <c r="AK3" i="8"/>
  <c r="AL3" i="8" s="1"/>
  <c r="AK19" i="8"/>
  <c r="AL19" i="8" s="1"/>
  <c r="AK41" i="8"/>
  <c r="AL41" i="8" s="1"/>
  <c r="AK57" i="8"/>
  <c r="AL57" i="8" s="1"/>
  <c r="AK73" i="8"/>
  <c r="AL73" i="8" s="1"/>
  <c r="AK89" i="8"/>
  <c r="AL89" i="8" s="1"/>
  <c r="AK105" i="8"/>
  <c r="AL105" i="8" s="1"/>
  <c r="AK295" i="8"/>
  <c r="AL295" i="8" s="1"/>
  <c r="AK1145" i="8"/>
  <c r="AL1145" i="8" s="1"/>
  <c r="AK1149" i="8"/>
  <c r="AL1149" i="8" s="1"/>
  <c r="AK1153" i="8"/>
  <c r="AL1153" i="8" s="1"/>
  <c r="AK1157" i="8"/>
  <c r="AL1157" i="8" s="1"/>
  <c r="AK1161" i="8"/>
  <c r="AL1161" i="8" s="1"/>
  <c r="AK13" i="8"/>
  <c r="AL13" i="8" s="1"/>
  <c r="AK231" i="8"/>
  <c r="AL231" i="8" s="1"/>
  <c r="AK247" i="8"/>
  <c r="AL247" i="8" s="1"/>
  <c r="AK263" i="8"/>
  <c r="AL263" i="8" s="1"/>
  <c r="AK279" i="8"/>
  <c r="AL279" i="8" s="1"/>
  <c r="AK292" i="8"/>
  <c r="AL292" i="8" s="1"/>
  <c r="AK302" i="8"/>
  <c r="AL302" i="8" s="1"/>
  <c r="AK577" i="8"/>
  <c r="AL577" i="8" s="1"/>
  <c r="AK616" i="8"/>
  <c r="AL616" i="8" s="1"/>
  <c r="AK925" i="8"/>
  <c r="AL925" i="8" s="1"/>
  <c r="AK1123" i="8"/>
  <c r="AL1123" i="8" s="1"/>
  <c r="AK1134" i="8"/>
  <c r="AL1134" i="8" s="1"/>
  <c r="AK1138" i="8"/>
  <c r="AL1138" i="8" s="1"/>
  <c r="AK17" i="8"/>
  <c r="AL17" i="8" s="1"/>
  <c r="AK39" i="8"/>
  <c r="AL39" i="8" s="1"/>
  <c r="AK55" i="8"/>
  <c r="AL55" i="8" s="1"/>
  <c r="AK71" i="8"/>
  <c r="AL71" i="8" s="1"/>
  <c r="AK87" i="8"/>
  <c r="AL87" i="8" s="1"/>
  <c r="AK103" i="8"/>
  <c r="AL103" i="8" s="1"/>
  <c r="AK238" i="8"/>
  <c r="AL238" i="8" s="1"/>
  <c r="AK254" i="8"/>
  <c r="AL254" i="8" s="1"/>
  <c r="AK270" i="8"/>
  <c r="AL270" i="8" s="1"/>
  <c r="AK286" i="8"/>
  <c r="AL286" i="8" s="1"/>
  <c r="AK333" i="8"/>
  <c r="AL333" i="8" s="1"/>
  <c r="AK382" i="8"/>
  <c r="AL382" i="8" s="1"/>
  <c r="AK397" i="8"/>
  <c r="AL397" i="8" s="1"/>
  <c r="AK871" i="8"/>
  <c r="AL871" i="8" s="1"/>
  <c r="AK879" i="8"/>
  <c r="AL879" i="8" s="1"/>
  <c r="AK1116" i="8"/>
  <c r="AL1116" i="8" s="1"/>
  <c r="AK1120" i="8"/>
  <c r="AL1120" i="8" s="1"/>
  <c r="AK853" i="8"/>
  <c r="AL853" i="8" s="1"/>
  <c r="AK868" i="8"/>
  <c r="AL868" i="8" s="1"/>
  <c r="AK891" i="8"/>
  <c r="AL891" i="8" s="1"/>
  <c r="AK967" i="8"/>
  <c r="AL967" i="8" s="1"/>
  <c r="AK971" i="8"/>
  <c r="AL971" i="8" s="1"/>
  <c r="AK979" i="8"/>
  <c r="AL979" i="8" s="1"/>
  <c r="AK1014" i="8"/>
  <c r="AL1014" i="8" s="1"/>
  <c r="AK1018" i="8"/>
  <c r="AL1018" i="8" s="1"/>
  <c r="AK1022" i="8"/>
  <c r="AL1022" i="8" s="1"/>
  <c r="AK1102" i="8"/>
  <c r="AL1102" i="8" s="1"/>
  <c r="AK1106" i="8"/>
  <c r="AL1106" i="8" s="1"/>
  <c r="AK1124" i="8"/>
  <c r="AL1124" i="8" s="1"/>
  <c r="AK1131" i="8"/>
  <c r="AL1131" i="8" s="1"/>
  <c r="AK1135" i="8"/>
  <c r="AL1135" i="8" s="1"/>
  <c r="AK1146" i="8"/>
  <c r="AL1146" i="8" s="1"/>
  <c r="AK560" i="8"/>
  <c r="AL560" i="8" s="1"/>
  <c r="AK564" i="8"/>
  <c r="AL564" i="8" s="1"/>
  <c r="AK578" i="8"/>
  <c r="AL578" i="8" s="1"/>
  <c r="AK614" i="8"/>
  <c r="AL614" i="8" s="1"/>
  <c r="AK636" i="8"/>
  <c r="AL636" i="8" s="1"/>
  <c r="AK770" i="8"/>
  <c r="AL770" i="8" s="1"/>
  <c r="AK774" i="8"/>
  <c r="AL774" i="8" s="1"/>
  <c r="AK778" i="8"/>
  <c r="AL778" i="8" s="1"/>
  <c r="AK782" i="8"/>
  <c r="AL782" i="8" s="1"/>
  <c r="AK786" i="8"/>
  <c r="AL786" i="8" s="1"/>
  <c r="AK790" i="8"/>
  <c r="AL790" i="8" s="1"/>
  <c r="AK794" i="8"/>
  <c r="AL794" i="8" s="1"/>
  <c r="AK798" i="8"/>
  <c r="AL798" i="8" s="1"/>
  <c r="AK802" i="8"/>
  <c r="AL802" i="8" s="1"/>
  <c r="AK806" i="8"/>
  <c r="AL806" i="8" s="1"/>
  <c r="AK810" i="8"/>
  <c r="AL810" i="8" s="1"/>
  <c r="AK814" i="8"/>
  <c r="AL814" i="8" s="1"/>
  <c r="AK861" i="8"/>
  <c r="AL861" i="8" s="1"/>
  <c r="AK865" i="8"/>
  <c r="AL865" i="8" s="1"/>
  <c r="AK876" i="8"/>
  <c r="AL876" i="8" s="1"/>
  <c r="AK880" i="8"/>
  <c r="AL880" i="8" s="1"/>
  <c r="AK911" i="8"/>
  <c r="AL911" i="8" s="1"/>
  <c r="AK952" i="8"/>
  <c r="AL952" i="8" s="1"/>
  <c r="AK972" i="8"/>
  <c r="AL972" i="8" s="1"/>
  <c r="AK976" i="8"/>
  <c r="AL976" i="8" s="1"/>
  <c r="AK983" i="8"/>
  <c r="AL983" i="8" s="1"/>
  <c r="AK987" i="8"/>
  <c r="AL987" i="8" s="1"/>
  <c r="AK991" i="8"/>
  <c r="AL991" i="8" s="1"/>
  <c r="AK995" i="8"/>
  <c r="AL995" i="8" s="1"/>
  <c r="AK999" i="8"/>
  <c r="AL999" i="8" s="1"/>
  <c r="AK1003" i="8"/>
  <c r="AL1003" i="8" s="1"/>
  <c r="AK1007" i="8"/>
  <c r="AL1007" i="8" s="1"/>
  <c r="AK1011" i="8"/>
  <c r="AL1011" i="8" s="1"/>
  <c r="AK1110" i="8"/>
  <c r="AL1110" i="8" s="1"/>
  <c r="AK1121" i="8"/>
  <c r="AL1121" i="8" s="1"/>
  <c r="AK1128" i="8"/>
  <c r="AL1128" i="8" s="1"/>
  <c r="AK1139" i="8"/>
  <c r="AL1139" i="8" s="1"/>
  <c r="AK1150" i="8"/>
  <c r="AL1150" i="8" s="1"/>
  <c r="AK1154" i="8"/>
  <c r="AL1154" i="8" s="1"/>
  <c r="AK568" i="8"/>
  <c r="AL568" i="8" s="1"/>
  <c r="AK572" i="8"/>
  <c r="AL572" i="8" s="1"/>
  <c r="AK602" i="8"/>
  <c r="AL602" i="8" s="1"/>
  <c r="AK608" i="8"/>
  <c r="AL608" i="8" s="1"/>
  <c r="AK618" i="8"/>
  <c r="AL618" i="8" s="1"/>
  <c r="AK624" i="8"/>
  <c r="AL624" i="8" s="1"/>
  <c r="AK634" i="8"/>
  <c r="AL634" i="8" s="1"/>
  <c r="AK640" i="8"/>
  <c r="AL640" i="8" s="1"/>
  <c r="AK877" i="8"/>
  <c r="AL877" i="8" s="1"/>
  <c r="AK881" i="8"/>
  <c r="AL881" i="8" s="1"/>
  <c r="AK900" i="8"/>
  <c r="AL900" i="8" s="1"/>
  <c r="AK934" i="8"/>
  <c r="AL934" i="8" s="1"/>
  <c r="AK938" i="8"/>
  <c r="AL938" i="8" s="1"/>
  <c r="AK942" i="8"/>
  <c r="AL942" i="8" s="1"/>
  <c r="AK946" i="8"/>
  <c r="AL946" i="8" s="1"/>
  <c r="AK984" i="8"/>
  <c r="AL984" i="8" s="1"/>
  <c r="AK988" i="8"/>
  <c r="AL988" i="8" s="1"/>
  <c r="AK992" i="8"/>
  <c r="AL992" i="8" s="1"/>
  <c r="AK996" i="8"/>
  <c r="AL996" i="8" s="1"/>
  <c r="AK1000" i="8"/>
  <c r="AL1000" i="8" s="1"/>
  <c r="AK1004" i="8"/>
  <c r="AL1004" i="8" s="1"/>
  <c r="AK1008" i="8"/>
  <c r="AL1008" i="8" s="1"/>
  <c r="AK1012" i="8"/>
  <c r="AL1012" i="8" s="1"/>
  <c r="AK1167" i="8"/>
  <c r="AL1167" i="8" s="1"/>
  <c r="AK1178" i="8"/>
  <c r="AL1178" i="8" s="1"/>
  <c r="AK569" i="8"/>
  <c r="AL569" i="8" s="1"/>
  <c r="AK816" i="8"/>
  <c r="AL816" i="8" s="1"/>
  <c r="AK824" i="8"/>
  <c r="AL824" i="8" s="1"/>
  <c r="AK828" i="8"/>
  <c r="AL828" i="8" s="1"/>
  <c r="AK832" i="8"/>
  <c r="AL832" i="8" s="1"/>
  <c r="AK836" i="8"/>
  <c r="AL836" i="8" s="1"/>
  <c r="AK840" i="8"/>
  <c r="AL840" i="8" s="1"/>
  <c r="AK844" i="8"/>
  <c r="AL844" i="8" s="1"/>
  <c r="AK863" i="8"/>
  <c r="AL863" i="8" s="1"/>
  <c r="AK870" i="8"/>
  <c r="AL870" i="8" s="1"/>
  <c r="AK885" i="8"/>
  <c r="AL885" i="8" s="1"/>
  <c r="AK889" i="8"/>
  <c r="AL889" i="8" s="1"/>
  <c r="AK893" i="8"/>
  <c r="AL893" i="8" s="1"/>
  <c r="AK897" i="8"/>
  <c r="AL897" i="8" s="1"/>
  <c r="AK905" i="8"/>
  <c r="AL905" i="8" s="1"/>
  <c r="AK912" i="8"/>
  <c r="AL912" i="8" s="1"/>
  <c r="AK935" i="8"/>
  <c r="AL935" i="8" s="1"/>
  <c r="AK950" i="8"/>
  <c r="AL950" i="8" s="1"/>
  <c r="AK1016" i="8"/>
  <c r="AL1016" i="8" s="1"/>
  <c r="AK1020" i="8"/>
  <c r="AL1020" i="8" s="1"/>
  <c r="AK1024" i="8"/>
  <c r="AL1024" i="8" s="1"/>
  <c r="AK1028" i="8"/>
  <c r="AL1028" i="8" s="1"/>
  <c r="AK1036" i="8"/>
  <c r="AL1036" i="8" s="1"/>
  <c r="AK1040" i="8"/>
  <c r="AL1040" i="8" s="1"/>
  <c r="AK1044" i="8"/>
  <c r="AL1044" i="8" s="1"/>
  <c r="AK1052" i="8"/>
  <c r="AL1052" i="8" s="1"/>
  <c r="AK1056" i="8"/>
  <c r="AL1056" i="8" s="1"/>
  <c r="AK1060" i="8"/>
  <c r="AL1060" i="8" s="1"/>
  <c r="AK1068" i="8"/>
  <c r="AL1068" i="8" s="1"/>
  <c r="AK1072" i="8"/>
  <c r="AL1072" i="8" s="1"/>
  <c r="AK1076" i="8"/>
  <c r="AL1076" i="8" s="1"/>
  <c r="AK1084" i="8"/>
  <c r="AL1084" i="8" s="1"/>
  <c r="AK1088" i="8"/>
  <c r="AL1088" i="8" s="1"/>
  <c r="AK1092" i="8"/>
  <c r="AL1092" i="8" s="1"/>
  <c r="AK1100" i="8"/>
  <c r="AL1100" i="8" s="1"/>
  <c r="AK1104" i="8"/>
  <c r="AL1104" i="8" s="1"/>
  <c r="AK1111" i="8"/>
  <c r="AL1111" i="8" s="1"/>
  <c r="AK1126" i="8"/>
  <c r="AL1126" i="8" s="1"/>
  <c r="AK1133" i="8"/>
  <c r="AL1133" i="8" s="1"/>
  <c r="AK1137" i="8"/>
  <c r="AL1137" i="8" s="1"/>
  <c r="AK1144" i="8"/>
  <c r="AL1144" i="8" s="1"/>
  <c r="AK1171" i="8"/>
  <c r="AL1171" i="8" s="1"/>
  <c r="AK1182" i="8"/>
  <c r="AL1182" i="8" s="1"/>
  <c r="AK1190" i="8"/>
  <c r="AL1190" i="8" s="1"/>
  <c r="AK1197" i="8"/>
  <c r="AL1197" i="8" s="1"/>
  <c r="AK1201" i="8"/>
  <c r="AL1201" i="8" s="1"/>
  <c r="AK1208" i="8"/>
  <c r="AL1208" i="8" s="1"/>
  <c r="AK1212" i="8"/>
  <c r="AL1212" i="8" s="1"/>
  <c r="AK1216" i="8"/>
  <c r="AL1216" i="8" s="1"/>
  <c r="AK1223" i="8"/>
  <c r="AL1223" i="8" s="1"/>
  <c r="AK1227" i="8"/>
  <c r="AL1227" i="8" s="1"/>
  <c r="AK1231" i="8"/>
  <c r="AL1231" i="8" s="1"/>
  <c r="AK1242" i="8"/>
  <c r="AL1242" i="8" s="1"/>
  <c r="AK1246" i="8"/>
  <c r="AL1246" i="8" s="1"/>
  <c r="AK1250" i="8"/>
  <c r="AL1250" i="8" s="1"/>
  <c r="AK1257" i="8"/>
  <c r="AL1257" i="8" s="1"/>
  <c r="AK1268" i="8"/>
  <c r="AL1268" i="8" s="1"/>
  <c r="AK1271" i="8"/>
  <c r="AL1271" i="8" s="1"/>
  <c r="AK1281" i="8"/>
  <c r="AL1281" i="8" s="1"/>
  <c r="AK1294" i="8"/>
  <c r="AL1294" i="8" s="1"/>
  <c r="AK1301" i="8"/>
  <c r="AL1301" i="8" s="1"/>
  <c r="AK1312" i="8"/>
  <c r="AL1312" i="8" s="1"/>
  <c r="AK1316" i="8"/>
  <c r="AL1316" i="8" s="1"/>
  <c r="AK1327" i="8"/>
  <c r="AL1327" i="8" s="1"/>
  <c r="AK1331" i="8"/>
  <c r="AL1331" i="8" s="1"/>
  <c r="AK1335" i="8"/>
  <c r="AL1335" i="8" s="1"/>
  <c r="AK1345" i="8"/>
  <c r="AL1345" i="8" s="1"/>
  <c r="AK1361" i="8"/>
  <c r="AL1361" i="8" s="1"/>
  <c r="AK1377" i="8"/>
  <c r="AL1377" i="8" s="1"/>
  <c r="AK1390" i="8"/>
  <c r="AL1390" i="8" s="1"/>
  <c r="AK1394" i="8"/>
  <c r="AL1394" i="8" s="1"/>
  <c r="AK1398" i="8"/>
  <c r="AL1398" i="8" s="1"/>
  <c r="AK1402" i="8"/>
  <c r="AL1402" i="8" s="1"/>
  <c r="AK1406" i="8"/>
  <c r="AL1406" i="8" s="1"/>
  <c r="AK1410" i="8"/>
  <c r="AL1410" i="8" s="1"/>
  <c r="AK1414" i="8"/>
  <c r="AL1414" i="8" s="1"/>
  <c r="AK1418" i="8"/>
  <c r="AL1418" i="8" s="1"/>
  <c r="AK1422" i="8"/>
  <c r="AL1422" i="8" s="1"/>
  <c r="AK1426" i="8"/>
  <c r="AL1426" i="8" s="1"/>
  <c r="AK1430" i="8"/>
  <c r="AL1430" i="8" s="1"/>
  <c r="AK1434" i="8"/>
  <c r="AL1434" i="8" s="1"/>
  <c r="AK1438" i="8"/>
  <c r="AL1438" i="8" s="1"/>
  <c r="AK1442" i="8"/>
  <c r="AL1442" i="8" s="1"/>
  <c r="AK1446" i="8"/>
  <c r="AL1446" i="8" s="1"/>
  <c r="AK1450" i="8"/>
  <c r="AL1450" i="8" s="1"/>
  <c r="AK1454" i="8"/>
  <c r="AL1454" i="8" s="1"/>
  <c r="AK1458" i="8"/>
  <c r="AL1458" i="8" s="1"/>
  <c r="AK1462" i="8"/>
  <c r="AL1462" i="8" s="1"/>
  <c r="AK1466" i="8"/>
  <c r="AL1466" i="8" s="1"/>
  <c r="AK1470" i="8"/>
  <c r="AL1470" i="8" s="1"/>
  <c r="AK1474" i="8"/>
  <c r="AL1474" i="8" s="1"/>
  <c r="AK1478" i="8"/>
  <c r="AL1478" i="8" s="1"/>
  <c r="AK1482" i="8"/>
  <c r="AL1482" i="8" s="1"/>
  <c r="AK1486" i="8"/>
  <c r="AL1486" i="8" s="1"/>
  <c r="AK1490" i="8"/>
  <c r="AL1490" i="8" s="1"/>
  <c r="AK1494" i="8"/>
  <c r="AL1494" i="8" s="1"/>
  <c r="AK1498" i="8"/>
  <c r="AL1498" i="8" s="1"/>
  <c r="AK1502" i="8"/>
  <c r="AL1502" i="8" s="1"/>
  <c r="AK1510" i="8"/>
  <c r="AL1510" i="8" s="1"/>
  <c r="AK1528" i="8"/>
  <c r="AL1528" i="8" s="1"/>
  <c r="AK1536" i="8"/>
  <c r="AL1536" i="8" s="1"/>
  <c r="AK1546" i="8"/>
  <c r="AL1546" i="8" s="1"/>
  <c r="AK1552" i="8"/>
  <c r="AL1552" i="8" s="1"/>
  <c r="AK1158" i="8"/>
  <c r="AL1158" i="8" s="1"/>
  <c r="AK1165" i="8"/>
  <c r="AL1165" i="8" s="1"/>
  <c r="AK1169" i="8"/>
  <c r="AL1169" i="8" s="1"/>
  <c r="AK1176" i="8"/>
  <c r="AL1176" i="8" s="1"/>
  <c r="AK1187" i="8"/>
  <c r="AL1187" i="8" s="1"/>
  <c r="AK1198" i="8"/>
  <c r="AL1198" i="8" s="1"/>
  <c r="AK1202" i="8"/>
  <c r="AL1202" i="8" s="1"/>
  <c r="AK1209" i="8"/>
  <c r="AL1209" i="8" s="1"/>
  <c r="AK1213" i="8"/>
  <c r="AL1213" i="8" s="1"/>
  <c r="AK1217" i="8"/>
  <c r="AL1217" i="8" s="1"/>
  <c r="AK1224" i="8"/>
  <c r="AL1224" i="8" s="1"/>
  <c r="AK1228" i="8"/>
  <c r="AL1228" i="8" s="1"/>
  <c r="AK1232" i="8"/>
  <c r="AL1232" i="8" s="1"/>
  <c r="AK1239" i="8"/>
  <c r="AL1239" i="8" s="1"/>
  <c r="AK1243" i="8"/>
  <c r="AL1243" i="8" s="1"/>
  <c r="AK1247" i="8"/>
  <c r="AL1247" i="8" s="1"/>
  <c r="AK1255" i="8"/>
  <c r="AL1255" i="8" s="1"/>
  <c r="AK1262" i="8"/>
  <c r="AL1262" i="8" s="1"/>
  <c r="AK1282" i="8"/>
  <c r="AL1282" i="8" s="1"/>
  <c r="AK1295" i="8"/>
  <c r="AL1295" i="8" s="1"/>
  <c r="AK1302" i="8"/>
  <c r="AL1302" i="8" s="1"/>
  <c r="AK1313" i="8"/>
  <c r="AL1313" i="8" s="1"/>
  <c r="AK1317" i="8"/>
  <c r="AL1317" i="8" s="1"/>
  <c r="AK1328" i="8"/>
  <c r="AL1328" i="8" s="1"/>
  <c r="AK1332" i="8"/>
  <c r="AL1332" i="8" s="1"/>
  <c r="AK1349" i="8"/>
  <c r="AL1349" i="8" s="1"/>
  <c r="AK1365" i="8"/>
  <c r="AL1365" i="8" s="1"/>
  <c r="AK1381" i="8"/>
  <c r="AL1381" i="8" s="1"/>
  <c r="AK1435" i="8"/>
  <c r="AL1435" i="8" s="1"/>
  <c r="AK1439" i="8"/>
  <c r="AL1439" i="8" s="1"/>
  <c r="AK1443" i="8"/>
  <c r="AL1443" i="8" s="1"/>
  <c r="AK1447" i="8"/>
  <c r="AL1447" i="8" s="1"/>
  <c r="AK1451" i="8"/>
  <c r="AL1451" i="8" s="1"/>
  <c r="AK1455" i="8"/>
  <c r="AL1455" i="8" s="1"/>
  <c r="AK1459" i="8"/>
  <c r="AL1459" i="8" s="1"/>
  <c r="AK1463" i="8"/>
  <c r="AL1463" i="8" s="1"/>
  <c r="AK1467" i="8"/>
  <c r="AL1467" i="8" s="1"/>
  <c r="AK1471" i="8"/>
  <c r="AL1471" i="8" s="1"/>
  <c r="AK1475" i="8"/>
  <c r="AL1475" i="8" s="1"/>
  <c r="AK1479" i="8"/>
  <c r="AL1479" i="8" s="1"/>
  <c r="AK1483" i="8"/>
  <c r="AL1483" i="8" s="1"/>
  <c r="AK1487" i="8"/>
  <c r="AL1487" i="8" s="1"/>
  <c r="AK1491" i="8"/>
  <c r="AL1491" i="8" s="1"/>
  <c r="AK1495" i="8"/>
  <c r="AL1495" i="8" s="1"/>
  <c r="AK1499" i="8"/>
  <c r="AL1499" i="8" s="1"/>
  <c r="AK1503" i="8"/>
  <c r="AL1503" i="8" s="1"/>
  <c r="AK1507" i="8"/>
  <c r="AL1507" i="8" s="1"/>
  <c r="AK1511" i="8"/>
  <c r="AL1511" i="8" s="1"/>
  <c r="AK1518" i="8"/>
  <c r="AL1518" i="8" s="1"/>
  <c r="AK1533" i="8"/>
  <c r="AL1533" i="8" s="1"/>
  <c r="AK1147" i="8"/>
  <c r="AL1147" i="8" s="1"/>
  <c r="AK1151" i="8"/>
  <c r="AL1151" i="8" s="1"/>
  <c r="AK1162" i="8"/>
  <c r="AL1162" i="8" s="1"/>
  <c r="AK1173" i="8"/>
  <c r="AL1173" i="8" s="1"/>
  <c r="AK1188" i="8"/>
  <c r="AL1188" i="8" s="1"/>
  <c r="AK1195" i="8"/>
  <c r="AL1195" i="8" s="1"/>
  <c r="AK1199" i="8"/>
  <c r="AL1199" i="8" s="1"/>
  <c r="AK1210" i="8"/>
  <c r="AL1210" i="8" s="1"/>
  <c r="AK1214" i="8"/>
  <c r="AL1214" i="8" s="1"/>
  <c r="AK1218" i="8"/>
  <c r="AL1218" i="8" s="1"/>
  <c r="AK1225" i="8"/>
  <c r="AL1225" i="8" s="1"/>
  <c r="AK1229" i="8"/>
  <c r="AL1229" i="8" s="1"/>
  <c r="AK1233" i="8"/>
  <c r="AL1233" i="8" s="1"/>
  <c r="AK1240" i="8"/>
  <c r="AL1240" i="8" s="1"/>
  <c r="AK1244" i="8"/>
  <c r="AL1244" i="8" s="1"/>
  <c r="AK1248" i="8"/>
  <c r="AL1248" i="8" s="1"/>
  <c r="AK1259" i="8"/>
  <c r="AL1259" i="8" s="1"/>
  <c r="AK1263" i="8"/>
  <c r="AL1263" i="8" s="1"/>
  <c r="AK1276" i="8"/>
  <c r="AL1276" i="8" s="1"/>
  <c r="AK1289" i="8"/>
  <c r="AL1289" i="8" s="1"/>
  <c r="AK1303" i="8"/>
  <c r="AL1303" i="8" s="1"/>
  <c r="AK1314" i="8"/>
  <c r="AL1314" i="8" s="1"/>
  <c r="AK1318" i="8"/>
  <c r="AL1318" i="8" s="1"/>
  <c r="AK1329" i="8"/>
  <c r="AL1329" i="8" s="1"/>
  <c r="AK1333" i="8"/>
  <c r="AL1333" i="8" s="1"/>
  <c r="AK1353" i="8"/>
  <c r="AL1353" i="8" s="1"/>
  <c r="AK1369" i="8"/>
  <c r="AL1369" i="8" s="1"/>
  <c r="AK1385" i="8"/>
  <c r="AL1385" i="8" s="1"/>
  <c r="AK1519" i="8"/>
  <c r="AL1519" i="8" s="1"/>
  <c r="AK1526" i="8"/>
  <c r="AL1526" i="8" s="1"/>
  <c r="AK1534" i="8"/>
  <c r="AL1534" i="8" s="1"/>
  <c r="AK1544" i="8"/>
  <c r="AL1544" i="8" s="1"/>
  <c r="AK1260" i="8"/>
  <c r="AL1260" i="8" s="1"/>
  <c r="AK1273" i="8"/>
  <c r="AL1273" i="8" s="1"/>
  <c r="AK1307" i="8"/>
  <c r="AL1307" i="8" s="1"/>
  <c r="AK1322" i="8"/>
  <c r="AL1322" i="8" s="1"/>
  <c r="AK1337" i="8"/>
  <c r="AL1337" i="8" s="1"/>
  <c r="AK1347" i="8"/>
  <c r="AL1347" i="8" s="1"/>
  <c r="AK1363" i="8"/>
  <c r="AL1363" i="8" s="1"/>
  <c r="AK1379" i="8"/>
  <c r="AL1379" i="8" s="1"/>
  <c r="AK1441" i="8"/>
  <c r="AL1441" i="8" s="1"/>
  <c r="AK1445" i="8"/>
  <c r="AL1445" i="8" s="1"/>
  <c r="AK1449" i="8"/>
  <c r="AL1449" i="8" s="1"/>
  <c r="AK1453" i="8"/>
  <c r="AL1453" i="8" s="1"/>
  <c r="AK1457" i="8"/>
  <c r="AL1457" i="8" s="1"/>
  <c r="AK1461" i="8"/>
  <c r="AL1461" i="8" s="1"/>
  <c r="AK1465" i="8"/>
  <c r="AL1465" i="8" s="1"/>
  <c r="AK1469" i="8"/>
  <c r="AL1469" i="8" s="1"/>
  <c r="AK1473" i="8"/>
  <c r="AL1473" i="8" s="1"/>
  <c r="AK1477" i="8"/>
  <c r="AL1477" i="8" s="1"/>
  <c r="AK1481" i="8"/>
  <c r="AL1481" i="8" s="1"/>
  <c r="AK1485" i="8"/>
  <c r="AL1485" i="8" s="1"/>
  <c r="AK1489" i="8"/>
  <c r="AL1489" i="8" s="1"/>
  <c r="AK1493" i="8"/>
  <c r="AL1493" i="8" s="1"/>
  <c r="AK1497" i="8"/>
  <c r="AL1497" i="8" s="1"/>
  <c r="AK1501" i="8"/>
  <c r="AL1501" i="8" s="1"/>
  <c r="AK1505" i="8"/>
  <c r="AL1505" i="8" s="1"/>
  <c r="AK1509" i="8"/>
  <c r="AL1509" i="8" s="1"/>
  <c r="AK1520" i="8"/>
  <c r="AL1520" i="8" s="1"/>
  <c r="AK1527" i="8"/>
  <c r="AL1527" i="8" s="1"/>
  <c r="AK1545" i="8"/>
  <c r="AL1545" i="8" s="1"/>
  <c r="AJ1820" i="8"/>
  <c r="AK1820" i="8" s="1"/>
  <c r="AK1186" i="8"/>
  <c r="AL1186" i="8" s="1"/>
  <c r="AK1193" i="8"/>
  <c r="AL1193" i="8" s="1"/>
  <c r="AK1204" i="8"/>
  <c r="AL1204" i="8" s="1"/>
  <c r="AK1219" i="8"/>
  <c r="AL1219" i="8" s="1"/>
  <c r="AK1238" i="8"/>
  <c r="AL1238" i="8" s="1"/>
  <c r="AK1253" i="8"/>
  <c r="AL1253" i="8" s="1"/>
  <c r="AK566" i="8"/>
  <c r="AL566" i="8" s="1"/>
  <c r="AK570" i="8"/>
  <c r="AL570" i="8" s="1"/>
  <c r="AK574" i="8"/>
  <c r="AL574" i="8" s="1"/>
  <c r="AK858" i="8"/>
  <c r="AL858" i="8" s="1"/>
  <c r="AK874" i="8"/>
  <c r="AL874" i="8" s="1"/>
  <c r="AK890" i="8"/>
  <c r="AL890" i="8" s="1"/>
  <c r="AK906" i="8"/>
  <c r="AL906" i="8" s="1"/>
  <c r="AK922" i="8"/>
  <c r="AL922" i="8" s="1"/>
  <c r="AK862" i="8"/>
  <c r="AL862" i="8" s="1"/>
  <c r="AK878" i="8"/>
  <c r="AL878" i="8" s="1"/>
  <c r="AK894" i="8"/>
  <c r="AL894" i="8" s="1"/>
  <c r="AK910" i="8"/>
  <c r="AL910" i="8" s="1"/>
  <c r="AK926" i="8"/>
  <c r="AL926" i="8" s="1"/>
  <c r="AK850" i="8"/>
  <c r="AL850" i="8" s="1"/>
  <c r="AK856" i="8"/>
  <c r="AL856" i="8" s="1"/>
  <c r="AK872" i="8"/>
  <c r="AL872" i="8" s="1"/>
  <c r="AK888" i="8"/>
  <c r="AL888" i="8" s="1"/>
  <c r="AK904" i="8"/>
  <c r="AL904" i="8" s="1"/>
  <c r="AK920" i="8"/>
  <c r="AL920" i="8" s="1"/>
  <c r="AK848" i="8"/>
  <c r="AL848" i="8" s="1"/>
  <c r="AK866" i="8"/>
  <c r="AL866" i="8" s="1"/>
  <c r="AK882" i="8"/>
  <c r="AL882" i="8" s="1"/>
  <c r="AK898" i="8"/>
  <c r="AL898" i="8" s="1"/>
  <c r="AK914" i="8"/>
  <c r="AL914" i="8" s="1"/>
  <c r="AK908" i="8"/>
  <c r="AL908" i="8" s="1"/>
  <c r="AK924" i="8"/>
  <c r="AL924" i="8" s="1"/>
  <c r="AK886" i="8"/>
  <c r="AL886" i="8" s="1"/>
  <c r="AK902" i="8"/>
  <c r="AL902" i="8" s="1"/>
  <c r="AK918" i="8"/>
  <c r="AL918" i="8" s="1"/>
  <c r="AK937" i="8"/>
  <c r="AL937" i="8" s="1"/>
  <c r="AK953" i="8"/>
  <c r="AL953" i="8" s="1"/>
  <c r="AK969" i="8"/>
  <c r="AL969" i="8" s="1"/>
  <c r="AK1030" i="8"/>
  <c r="AL1030" i="8" s="1"/>
  <c r="AK1033" i="8"/>
  <c r="AL1033" i="8" s="1"/>
  <c r="AK1046" i="8"/>
  <c r="AL1046" i="8" s="1"/>
  <c r="AK1049" i="8"/>
  <c r="AL1049" i="8" s="1"/>
  <c r="AK1062" i="8"/>
  <c r="AL1062" i="8" s="1"/>
  <c r="AK1065" i="8"/>
  <c r="AL1065" i="8" s="1"/>
  <c r="AK1078" i="8"/>
  <c r="AL1078" i="8" s="1"/>
  <c r="AK1081" i="8"/>
  <c r="AL1081" i="8" s="1"/>
  <c r="AK1094" i="8"/>
  <c r="AL1094" i="8" s="1"/>
  <c r="AK1097" i="8"/>
  <c r="AL1097" i="8" s="1"/>
  <c r="AK1113" i="8"/>
  <c r="AL1113" i="8" s="1"/>
  <c r="AK949" i="8"/>
  <c r="AL949" i="8" s="1"/>
  <c r="AK965" i="8"/>
  <c r="AL965" i="8" s="1"/>
  <c r="AK1034" i="8"/>
  <c r="AL1034" i="8" s="1"/>
  <c r="AK1037" i="8"/>
  <c r="AL1037" i="8" s="1"/>
  <c r="AK1050" i="8"/>
  <c r="AL1050" i="8" s="1"/>
  <c r="AK1053" i="8"/>
  <c r="AL1053" i="8" s="1"/>
  <c r="AK1066" i="8"/>
  <c r="AL1066" i="8" s="1"/>
  <c r="AK1069" i="8"/>
  <c r="AL1069" i="8" s="1"/>
  <c r="AK1082" i="8"/>
  <c r="AL1082" i="8" s="1"/>
  <c r="AK1085" i="8"/>
  <c r="AL1085" i="8" s="1"/>
  <c r="AK1098" i="8"/>
  <c r="AL1098" i="8" s="1"/>
  <c r="AK1101" i="8"/>
  <c r="AL1101" i="8" s="1"/>
  <c r="AK1117" i="8"/>
  <c r="AL1117" i="8" s="1"/>
  <c r="AK945" i="8"/>
  <c r="AL945" i="8" s="1"/>
  <c r="AK961" i="8"/>
  <c r="AL961" i="8" s="1"/>
  <c r="AK977" i="8"/>
  <c r="AL977" i="8" s="1"/>
  <c r="AK1025" i="8"/>
  <c r="AL1025" i="8" s="1"/>
  <c r="AK1038" i="8"/>
  <c r="AL1038" i="8" s="1"/>
  <c r="AK1041" i="8"/>
  <c r="AL1041" i="8" s="1"/>
  <c r="AK1054" i="8"/>
  <c r="AL1054" i="8" s="1"/>
  <c r="AK1057" i="8"/>
  <c r="AL1057" i="8" s="1"/>
  <c r="AK1070" i="8"/>
  <c r="AL1070" i="8" s="1"/>
  <c r="AK1073" i="8"/>
  <c r="AL1073" i="8" s="1"/>
  <c r="AK1086" i="8"/>
  <c r="AL1086" i="8" s="1"/>
  <c r="AK1089" i="8"/>
  <c r="AL1089" i="8" s="1"/>
  <c r="AK1105" i="8"/>
  <c r="AL1105" i="8" s="1"/>
  <c r="AK943" i="8"/>
  <c r="AL943" i="8" s="1"/>
  <c r="AK959" i="8"/>
  <c r="AL959" i="8" s="1"/>
  <c r="AK975" i="8"/>
  <c r="AL975" i="8" s="1"/>
  <c r="AK985" i="8"/>
  <c r="AL985" i="8" s="1"/>
  <c r="AK993" i="8"/>
  <c r="AL993" i="8" s="1"/>
  <c r="AK1001" i="8"/>
  <c r="AL1001" i="8" s="1"/>
  <c r="AK1009" i="8"/>
  <c r="AL1009" i="8" s="1"/>
  <c r="AK1017" i="8"/>
  <c r="AL1017" i="8" s="1"/>
  <c r="AK1032" i="8"/>
  <c r="AL1032" i="8" s="1"/>
  <c r="AK1035" i="8"/>
  <c r="AL1035" i="8" s="1"/>
  <c r="AK1048" i="8"/>
  <c r="AL1048" i="8" s="1"/>
  <c r="AK1051" i="8"/>
  <c r="AL1051" i="8" s="1"/>
  <c r="AK1064" i="8"/>
  <c r="AL1064" i="8" s="1"/>
  <c r="AK1067" i="8"/>
  <c r="AL1067" i="8" s="1"/>
  <c r="AK1080" i="8"/>
  <c r="AL1080" i="8" s="1"/>
  <c r="AK1083" i="8"/>
  <c r="AL1083" i="8" s="1"/>
  <c r="AK1096" i="8"/>
  <c r="AL1096" i="8" s="1"/>
  <c r="AK1099" i="8"/>
  <c r="AL1099" i="8" s="1"/>
  <c r="AK1115" i="8"/>
  <c r="AL1115" i="8" s="1"/>
  <c r="AK941" i="8"/>
  <c r="AL941" i="8" s="1"/>
  <c r="AK957" i="8"/>
  <c r="AL957" i="8" s="1"/>
  <c r="AK973" i="8"/>
  <c r="AL973" i="8" s="1"/>
  <c r="AK1026" i="8"/>
  <c r="AL1026" i="8" s="1"/>
  <c r="AK1029" i="8"/>
  <c r="AL1029" i="8" s="1"/>
  <c r="AK1042" i="8"/>
  <c r="AL1042" i="8" s="1"/>
  <c r="AK1045" i="8"/>
  <c r="AL1045" i="8" s="1"/>
  <c r="AK1058" i="8"/>
  <c r="AL1058" i="8" s="1"/>
  <c r="AK1061" i="8"/>
  <c r="AL1061" i="8" s="1"/>
  <c r="AK1074" i="8"/>
  <c r="AL1074" i="8" s="1"/>
  <c r="AK1077" i="8"/>
  <c r="AL1077" i="8" s="1"/>
  <c r="AK1090" i="8"/>
  <c r="AL1090" i="8" s="1"/>
  <c r="AK1093" i="8"/>
  <c r="AL1093" i="8" s="1"/>
  <c r="AK1109" i="8"/>
  <c r="AL1109" i="8" s="1"/>
  <c r="AK1396" i="8"/>
  <c r="AL1396" i="8" s="1"/>
  <c r="AK1399" i="8"/>
  <c r="AL1399" i="8" s="1"/>
  <c r="AK1412" i="8"/>
  <c r="AL1412" i="8" s="1"/>
  <c r="AK1415" i="8"/>
  <c r="AL1415" i="8" s="1"/>
  <c r="AK1428" i="8"/>
  <c r="AL1428" i="8" s="1"/>
  <c r="AK1431" i="8"/>
  <c r="AL1431" i="8" s="1"/>
  <c r="AK1444" i="8"/>
  <c r="AL1444" i="8" s="1"/>
  <c r="AK1460" i="8"/>
  <c r="AL1460" i="8" s="1"/>
  <c r="AK1476" i="8"/>
  <c r="AL1476" i="8" s="1"/>
  <c r="AK1492" i="8"/>
  <c r="AL1492" i="8" s="1"/>
  <c r="AK1508" i="8"/>
  <c r="AL1508" i="8" s="1"/>
  <c r="AK1530" i="8"/>
  <c r="AL1530" i="8" s="1"/>
  <c r="AK1387" i="8"/>
  <c r="AL1387" i="8" s="1"/>
  <c r="AK1400" i="8"/>
  <c r="AL1400" i="8" s="1"/>
  <c r="AK1403" i="8"/>
  <c r="AL1403" i="8" s="1"/>
  <c r="AK1416" i="8"/>
  <c r="AL1416" i="8" s="1"/>
  <c r="AK1419" i="8"/>
  <c r="AL1419" i="8" s="1"/>
  <c r="AK1432" i="8"/>
  <c r="AL1432" i="8" s="1"/>
  <c r="AK1448" i="8"/>
  <c r="AL1448" i="8" s="1"/>
  <c r="AK1464" i="8"/>
  <c r="AL1464" i="8" s="1"/>
  <c r="AK1480" i="8"/>
  <c r="AL1480" i="8" s="1"/>
  <c r="AK1496" i="8"/>
  <c r="AL1496" i="8" s="1"/>
  <c r="AK1512" i="8"/>
  <c r="AL1512" i="8" s="1"/>
  <c r="AK1521" i="8"/>
  <c r="AL1521" i="8" s="1"/>
  <c r="AK1537" i="8"/>
  <c r="AL1537" i="8" s="1"/>
  <c r="AK1506" i="8"/>
  <c r="AL1506" i="8" s="1"/>
  <c r="AK1388" i="8"/>
  <c r="AL1388" i="8" s="1"/>
  <c r="AK1391" i="8"/>
  <c r="AL1391" i="8" s="1"/>
  <c r="AK1404" i="8"/>
  <c r="AL1404" i="8" s="1"/>
  <c r="AK1407" i="8"/>
  <c r="AL1407" i="8" s="1"/>
  <c r="AK1420" i="8"/>
  <c r="AL1420" i="8" s="1"/>
  <c r="AK1423" i="8"/>
  <c r="AL1423" i="8" s="1"/>
  <c r="AK1436" i="8"/>
  <c r="AL1436" i="8" s="1"/>
  <c r="AK1452" i="8"/>
  <c r="AL1452" i="8" s="1"/>
  <c r="AK1468" i="8"/>
  <c r="AL1468" i="8" s="1"/>
  <c r="AK1484" i="8"/>
  <c r="AL1484" i="8" s="1"/>
  <c r="AK1500" i="8"/>
  <c r="AL1500" i="8" s="1"/>
  <c r="AK1522" i="8"/>
  <c r="AL1522" i="8" s="1"/>
  <c r="AK1392" i="8"/>
  <c r="AL1392" i="8" s="1"/>
  <c r="AK1395" i="8"/>
  <c r="AL1395" i="8" s="1"/>
  <c r="AK1408" i="8"/>
  <c r="AL1408" i="8" s="1"/>
  <c r="AK1411" i="8"/>
  <c r="AL1411" i="8" s="1"/>
  <c r="AK1424" i="8"/>
  <c r="AL1424" i="8" s="1"/>
  <c r="AK1427" i="8"/>
  <c r="AL1427" i="8" s="1"/>
  <c r="AK1440" i="8"/>
  <c r="AL1440" i="8" s="1"/>
  <c r="AK1456" i="8"/>
  <c r="AL1456" i="8" s="1"/>
  <c r="AK1472" i="8"/>
  <c r="AL1472" i="8" s="1"/>
  <c r="AK1488" i="8"/>
  <c r="AL1488" i="8" s="1"/>
  <c r="AK1504" i="8"/>
  <c r="AL1504" i="8" s="1"/>
  <c r="AK1529" i="8"/>
  <c r="AL1529" i="8" s="1"/>
  <c r="AK1516" i="8"/>
  <c r="AL1516" i="8" s="1"/>
  <c r="AK1524" i="8"/>
  <c r="AL1524" i="8" s="1"/>
  <c r="AK1540" i="8"/>
  <c r="AL1540" i="8" s="1"/>
  <c r="E53" i="6" l="1"/>
  <c r="E54" i="6" s="1"/>
  <c r="B53" i="6"/>
  <c r="B54" i="6" s="1"/>
  <c r="P53" i="6"/>
  <c r="P54" i="6" s="1"/>
  <c r="O53" i="6"/>
  <c r="O54" i="6" s="1"/>
  <c r="N53" i="6"/>
  <c r="N54" i="6" s="1"/>
  <c r="M53" i="6"/>
  <c r="M54" i="6" s="1"/>
  <c r="L53" i="6"/>
  <c r="L54" i="6" s="1"/>
  <c r="K53" i="6"/>
  <c r="K54" i="6" s="1"/>
  <c r="J53" i="6"/>
  <c r="J54" i="6" s="1"/>
  <c r="I53" i="6"/>
  <c r="I54" i="6" s="1"/>
  <c r="H53" i="6"/>
  <c r="H54" i="6" s="1"/>
  <c r="G53" i="6"/>
  <c r="G54" i="6" s="1"/>
  <c r="F53" i="6"/>
  <c r="F54" i="6" s="1"/>
  <c r="D53" i="6"/>
  <c r="D54" i="6" s="1"/>
  <c r="C53" i="6"/>
  <c r="C54" i="6" s="1"/>
  <c r="C26" i="6"/>
  <c r="C27" i="6" s="1"/>
  <c r="D26" i="6"/>
  <c r="D27" i="6" s="1"/>
  <c r="E26" i="6"/>
  <c r="E27" i="6" s="1"/>
  <c r="F26" i="6"/>
  <c r="F27" i="6" s="1"/>
  <c r="G26" i="6"/>
  <c r="G27" i="6" s="1"/>
  <c r="H26" i="6"/>
  <c r="H27" i="6" s="1"/>
  <c r="I26" i="6"/>
  <c r="I27" i="6" s="1"/>
  <c r="J26" i="6"/>
  <c r="J27" i="6" s="1"/>
  <c r="K26" i="6"/>
  <c r="K27" i="6" s="1"/>
  <c r="L26" i="6"/>
  <c r="L27" i="6" s="1"/>
  <c r="M26" i="6"/>
  <c r="M27" i="6" s="1"/>
  <c r="N26" i="6"/>
  <c r="N27" i="6" s="1"/>
  <c r="O26" i="6"/>
  <c r="O27" i="6" s="1"/>
  <c r="P26" i="6"/>
  <c r="P27" i="6" s="1"/>
  <c r="B26" i="6"/>
  <c r="B27" i="6" s="1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M56" i="4"/>
  <c r="N56" i="4" s="1"/>
  <c r="M57" i="4"/>
  <c r="N57" i="4" s="1"/>
  <c r="M58" i="4"/>
  <c r="N58" i="4" s="1"/>
  <c r="M59" i="4"/>
  <c r="N59" i="4" s="1"/>
  <c r="M60" i="4"/>
  <c r="N60" i="4" s="1"/>
  <c r="M61" i="4"/>
  <c r="N61" i="4" s="1"/>
  <c r="M62" i="4"/>
  <c r="N62" i="4" s="1"/>
  <c r="M63" i="4"/>
  <c r="N63" i="4" s="1"/>
  <c r="M64" i="4"/>
  <c r="N64" i="4" s="1"/>
  <c r="M65" i="4"/>
  <c r="N65" i="4" s="1"/>
  <c r="M66" i="4"/>
  <c r="N66" i="4" s="1"/>
  <c r="M67" i="4"/>
  <c r="N67" i="4" s="1"/>
  <c r="M68" i="4"/>
  <c r="N68" i="4" s="1"/>
  <c r="M69" i="4"/>
  <c r="N69" i="4" s="1"/>
  <c r="M70" i="4"/>
  <c r="N70" i="4" s="1"/>
  <c r="M71" i="4"/>
  <c r="N71" i="4" s="1"/>
  <c r="M72" i="4"/>
  <c r="N72" i="4" s="1"/>
  <c r="M73" i="4"/>
  <c r="N73" i="4" s="1"/>
  <c r="M74" i="4"/>
  <c r="N74" i="4" s="1"/>
  <c r="M75" i="4"/>
  <c r="N75" i="4" s="1"/>
  <c r="M76" i="4"/>
  <c r="N76" i="4" s="1"/>
  <c r="M77" i="4"/>
  <c r="N77" i="4" s="1"/>
  <c r="M78" i="4"/>
  <c r="N78" i="4" s="1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E57" i="4"/>
  <c r="F57" i="4" s="1"/>
  <c r="E64" i="4"/>
  <c r="F64" i="4" s="1"/>
  <c r="E61" i="4"/>
  <c r="F61" i="4" s="1"/>
  <c r="E62" i="4"/>
  <c r="F62" i="4" s="1"/>
  <c r="E72" i="4"/>
  <c r="F72" i="4" s="1"/>
  <c r="E73" i="4"/>
  <c r="F73" i="4" s="1"/>
  <c r="E71" i="4"/>
  <c r="F71" i="4" s="1"/>
  <c r="E58" i="4"/>
  <c r="F58" i="4" s="1"/>
  <c r="E59" i="4"/>
  <c r="F59" i="4" s="1"/>
  <c r="E68" i="4"/>
  <c r="F68" i="4" s="1"/>
  <c r="E69" i="4"/>
  <c r="F69" i="4" s="1"/>
  <c r="E63" i="4"/>
  <c r="F63" i="4" s="1"/>
  <c r="E66" i="4"/>
  <c r="F66" i="4" s="1"/>
  <c r="E56" i="4"/>
  <c r="F56" i="4" s="1"/>
  <c r="E65" i="4"/>
  <c r="F65" i="4" s="1"/>
  <c r="E60" i="4"/>
  <c r="F60" i="4" s="1"/>
  <c r="E67" i="4"/>
  <c r="F67" i="4" s="1"/>
  <c r="E70" i="4"/>
  <c r="F70" i="4" s="1"/>
  <c r="E74" i="4"/>
  <c r="F74" i="4" s="1"/>
  <c r="P46" i="4"/>
  <c r="P47" i="4"/>
  <c r="P48" i="4"/>
  <c r="P49" i="4"/>
  <c r="O46" i="4"/>
  <c r="O47" i="4"/>
  <c r="O48" i="4"/>
  <c r="O49" i="4"/>
  <c r="M46" i="4"/>
  <c r="N46" i="4" s="1"/>
  <c r="M47" i="4"/>
  <c r="N47" i="4" s="1"/>
  <c r="M48" i="4"/>
  <c r="N48" i="4" s="1"/>
  <c r="M49" i="4"/>
  <c r="N49" i="4" s="1"/>
  <c r="M50" i="4"/>
  <c r="N50" i="4" s="1"/>
  <c r="H46" i="4"/>
  <c r="H47" i="4"/>
  <c r="H48" i="4"/>
  <c r="H49" i="4"/>
  <c r="G46" i="4"/>
  <c r="G47" i="4"/>
  <c r="G48" i="4"/>
  <c r="G49" i="4"/>
  <c r="E46" i="4"/>
  <c r="F46" i="4" s="1"/>
  <c r="E47" i="4"/>
  <c r="F47" i="4" s="1"/>
  <c r="E48" i="4"/>
  <c r="F48" i="4" s="1"/>
  <c r="E49" i="4"/>
  <c r="F49" i="4" s="1"/>
  <c r="E50" i="4"/>
  <c r="F50" i="4" s="1"/>
  <c r="P31" i="4"/>
  <c r="P32" i="4"/>
  <c r="P33" i="4"/>
  <c r="P34" i="4"/>
  <c r="P35" i="4"/>
  <c r="P36" i="4"/>
  <c r="P37" i="4"/>
  <c r="P38" i="4"/>
  <c r="P39" i="4"/>
  <c r="P40" i="4"/>
  <c r="O31" i="4"/>
  <c r="O32" i="4"/>
  <c r="O33" i="4"/>
  <c r="O34" i="4"/>
  <c r="O35" i="4"/>
  <c r="O36" i="4"/>
  <c r="O37" i="4"/>
  <c r="O38" i="4"/>
  <c r="O39" i="4"/>
  <c r="O40" i="4"/>
  <c r="N31" i="4"/>
  <c r="M32" i="4"/>
  <c r="N32" i="4" s="1"/>
  <c r="M33" i="4"/>
  <c r="N33" i="4" s="1"/>
  <c r="M34" i="4"/>
  <c r="N34" i="4" s="1"/>
  <c r="M35" i="4"/>
  <c r="N35" i="4" s="1"/>
  <c r="M36" i="4"/>
  <c r="N36" i="4" s="1"/>
  <c r="M37" i="4"/>
  <c r="N37" i="4" s="1"/>
  <c r="M38" i="4"/>
  <c r="N38" i="4" s="1"/>
  <c r="M39" i="4"/>
  <c r="N39" i="4" s="1"/>
  <c r="M40" i="4"/>
  <c r="N40" i="4" s="1"/>
  <c r="M41" i="4"/>
  <c r="N41" i="4" s="1"/>
  <c r="D20" i="4"/>
  <c r="C20" i="4"/>
  <c r="H31" i="4"/>
  <c r="H32" i="4"/>
  <c r="H33" i="4"/>
  <c r="H34" i="4"/>
  <c r="H35" i="4"/>
  <c r="H36" i="4"/>
  <c r="H37" i="4"/>
  <c r="H38" i="4"/>
  <c r="H39" i="4"/>
  <c r="G31" i="4"/>
  <c r="G32" i="4"/>
  <c r="G33" i="4"/>
  <c r="G34" i="4"/>
  <c r="G35" i="4"/>
  <c r="G36" i="4"/>
  <c r="G37" i="4"/>
  <c r="G38" i="4"/>
  <c r="G39" i="4"/>
  <c r="E31" i="4"/>
  <c r="F31" i="4" s="1"/>
  <c r="E32" i="4"/>
  <c r="F32" i="4" s="1"/>
  <c r="E33" i="4"/>
  <c r="F33" i="4" s="1"/>
  <c r="E34" i="4"/>
  <c r="F34" i="4" s="1"/>
  <c r="E35" i="4"/>
  <c r="F35" i="4" s="1"/>
  <c r="E36" i="4"/>
  <c r="F36" i="4" s="1"/>
  <c r="E37" i="4"/>
  <c r="F37" i="4" s="1"/>
  <c r="E38" i="4"/>
  <c r="F38" i="4" s="1"/>
  <c r="E39" i="4"/>
  <c r="F39" i="4" s="1"/>
  <c r="E40" i="4"/>
  <c r="F40" i="4" s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4" i="4"/>
  <c r="E14" i="4"/>
  <c r="F14" i="4" s="1"/>
  <c r="E15" i="4"/>
  <c r="F15" i="4" s="1"/>
  <c r="E8" i="4"/>
  <c r="F8" i="4" s="1"/>
  <c r="E16" i="4"/>
  <c r="F16" i="4" s="1"/>
  <c r="E6" i="4"/>
  <c r="F6" i="4" s="1"/>
  <c r="E13" i="4"/>
  <c r="F13" i="4" s="1"/>
  <c r="E17" i="4"/>
  <c r="F17" i="4" s="1"/>
  <c r="E7" i="4"/>
  <c r="F7" i="4" s="1"/>
  <c r="E4" i="4"/>
  <c r="F4" i="4" s="1"/>
  <c r="E10" i="4"/>
  <c r="F10" i="4" s="1"/>
  <c r="E9" i="4"/>
  <c r="F9" i="4" s="1"/>
  <c r="E18" i="4"/>
  <c r="F18" i="4" s="1"/>
  <c r="E12" i="4"/>
  <c r="F12" i="4" s="1"/>
  <c r="E5" i="4"/>
  <c r="F5" i="4" s="1"/>
  <c r="E11" i="4"/>
  <c r="F11" i="4" s="1"/>
  <c r="E19" i="4"/>
  <c r="F19" i="4" s="1"/>
  <c r="X769" i="2"/>
  <c r="Y769" i="2" s="1"/>
  <c r="Z769" i="2" s="1"/>
  <c r="X768" i="2"/>
  <c r="Y768" i="2" s="1"/>
  <c r="Z768" i="2" s="1"/>
  <c r="X767" i="2"/>
  <c r="Y767" i="2" s="1"/>
  <c r="Z767" i="2" s="1"/>
  <c r="X766" i="2"/>
  <c r="Y766" i="2" s="1"/>
  <c r="Z766" i="2" s="1"/>
  <c r="X765" i="2"/>
  <c r="Y765" i="2" s="1"/>
  <c r="Z765" i="2" s="1"/>
  <c r="X764" i="2"/>
  <c r="Y764" i="2" s="1"/>
  <c r="Z764" i="2" s="1"/>
  <c r="X763" i="2"/>
  <c r="Y763" i="2" s="1"/>
  <c r="Z763" i="2" s="1"/>
  <c r="X762" i="2"/>
  <c r="Y762" i="2" s="1"/>
  <c r="Z762" i="2" s="1"/>
  <c r="X761" i="2"/>
  <c r="Y761" i="2" s="1"/>
  <c r="Z761" i="2" s="1"/>
  <c r="X760" i="2"/>
  <c r="Y760" i="2" s="1"/>
  <c r="Z760" i="2" s="1"/>
  <c r="X759" i="2"/>
  <c r="Y759" i="2" s="1"/>
  <c r="Z759" i="2" s="1"/>
  <c r="X758" i="2"/>
  <c r="Y758" i="2" s="1"/>
  <c r="Z758" i="2" s="1"/>
  <c r="X757" i="2"/>
  <c r="Y757" i="2" s="1"/>
  <c r="Z757" i="2" s="1"/>
  <c r="X756" i="2"/>
  <c r="Y756" i="2" s="1"/>
  <c r="Z756" i="2" s="1"/>
  <c r="X755" i="2"/>
  <c r="Y755" i="2" s="1"/>
  <c r="Z755" i="2" s="1"/>
  <c r="X754" i="2"/>
  <c r="Y754" i="2" s="1"/>
  <c r="Z754" i="2" s="1"/>
  <c r="X753" i="2"/>
  <c r="Y753" i="2" s="1"/>
  <c r="Z753" i="2" s="1"/>
  <c r="X752" i="2"/>
  <c r="Y752" i="2" s="1"/>
  <c r="Z752" i="2" s="1"/>
  <c r="X751" i="2"/>
  <c r="Y751" i="2" s="1"/>
  <c r="Z751" i="2" s="1"/>
  <c r="X750" i="2"/>
  <c r="Y750" i="2" s="1"/>
  <c r="Z750" i="2" s="1"/>
  <c r="X749" i="2"/>
  <c r="Y749" i="2" s="1"/>
  <c r="Z749" i="2" s="1"/>
  <c r="X748" i="2"/>
  <c r="Y748" i="2" s="1"/>
  <c r="Z748" i="2" s="1"/>
  <c r="X747" i="2"/>
  <c r="Y747" i="2" s="1"/>
  <c r="Z747" i="2" s="1"/>
  <c r="X746" i="2"/>
  <c r="Y746" i="2" s="1"/>
  <c r="Z746" i="2" s="1"/>
  <c r="X745" i="2"/>
  <c r="Y745" i="2" s="1"/>
  <c r="Z745" i="2" s="1"/>
  <c r="X744" i="2"/>
  <c r="Y744" i="2" s="1"/>
  <c r="Z744" i="2" s="1"/>
  <c r="X743" i="2"/>
  <c r="Y743" i="2" s="1"/>
  <c r="Z743" i="2" s="1"/>
  <c r="X742" i="2"/>
  <c r="Y742" i="2" s="1"/>
  <c r="Z742" i="2" s="1"/>
  <c r="X741" i="2"/>
  <c r="Y741" i="2" s="1"/>
  <c r="Z741" i="2" s="1"/>
  <c r="X740" i="2"/>
  <c r="Y740" i="2" s="1"/>
  <c r="Z740" i="2" s="1"/>
  <c r="X739" i="2"/>
  <c r="Y739" i="2" s="1"/>
  <c r="Z739" i="2" s="1"/>
  <c r="X738" i="2"/>
  <c r="Y738" i="2" s="1"/>
  <c r="Z738" i="2" s="1"/>
  <c r="X737" i="2"/>
  <c r="Y737" i="2" s="1"/>
  <c r="Z737" i="2" s="1"/>
  <c r="X736" i="2"/>
  <c r="Y736" i="2" s="1"/>
  <c r="Z736" i="2" s="1"/>
  <c r="X735" i="2"/>
  <c r="Y735" i="2" s="1"/>
  <c r="Z735" i="2" s="1"/>
  <c r="X734" i="2"/>
  <c r="Y734" i="2" s="1"/>
  <c r="Z734" i="2" s="1"/>
  <c r="X733" i="2"/>
  <c r="Y733" i="2" s="1"/>
  <c r="Z733" i="2" s="1"/>
  <c r="X732" i="2"/>
  <c r="Y732" i="2" s="1"/>
  <c r="Z732" i="2" s="1"/>
  <c r="X731" i="2"/>
  <c r="Y731" i="2" s="1"/>
  <c r="Z731" i="2" s="1"/>
  <c r="X730" i="2"/>
  <c r="Y730" i="2" s="1"/>
  <c r="Z730" i="2" s="1"/>
  <c r="X729" i="2"/>
  <c r="Y729" i="2" s="1"/>
  <c r="Z729" i="2" s="1"/>
  <c r="X728" i="2"/>
  <c r="Y728" i="2" s="1"/>
  <c r="Z728" i="2" s="1"/>
  <c r="X727" i="2"/>
  <c r="Y727" i="2" s="1"/>
  <c r="Z727" i="2" s="1"/>
  <c r="X726" i="2"/>
  <c r="Y726" i="2" s="1"/>
  <c r="Z726" i="2" s="1"/>
  <c r="X725" i="2"/>
  <c r="Y725" i="2" s="1"/>
  <c r="Z725" i="2" s="1"/>
  <c r="X724" i="2"/>
  <c r="Y724" i="2" s="1"/>
  <c r="Z724" i="2" s="1"/>
  <c r="X723" i="2"/>
  <c r="Y723" i="2" s="1"/>
  <c r="Z723" i="2" s="1"/>
  <c r="X722" i="2"/>
  <c r="Y722" i="2" s="1"/>
  <c r="Z722" i="2" s="1"/>
  <c r="X721" i="2"/>
  <c r="Y721" i="2" s="1"/>
  <c r="Z721" i="2" s="1"/>
  <c r="X720" i="2"/>
  <c r="Y720" i="2" s="1"/>
  <c r="Z720" i="2" s="1"/>
  <c r="X719" i="2"/>
  <c r="Y719" i="2" s="1"/>
  <c r="Z719" i="2" s="1"/>
  <c r="X718" i="2"/>
  <c r="Y718" i="2" s="1"/>
  <c r="Z718" i="2" s="1"/>
  <c r="X717" i="2"/>
  <c r="Y717" i="2" s="1"/>
  <c r="Z717" i="2" s="1"/>
  <c r="X716" i="2"/>
  <c r="Y716" i="2" s="1"/>
  <c r="Z716" i="2" s="1"/>
  <c r="X715" i="2"/>
  <c r="Y715" i="2" s="1"/>
  <c r="Z715" i="2" s="1"/>
  <c r="X714" i="2"/>
  <c r="Y714" i="2" s="1"/>
  <c r="Z714" i="2" s="1"/>
  <c r="X713" i="2"/>
  <c r="Y713" i="2" s="1"/>
  <c r="Z713" i="2" s="1"/>
  <c r="X712" i="2"/>
  <c r="Y712" i="2" s="1"/>
  <c r="Z712" i="2" s="1"/>
  <c r="X711" i="2"/>
  <c r="Y711" i="2" s="1"/>
  <c r="Z711" i="2" s="1"/>
  <c r="X710" i="2"/>
  <c r="Y710" i="2" s="1"/>
  <c r="Z710" i="2" s="1"/>
  <c r="X709" i="2"/>
  <c r="Y709" i="2" s="1"/>
  <c r="Z709" i="2" s="1"/>
  <c r="X708" i="2"/>
  <c r="Y708" i="2" s="1"/>
  <c r="Z708" i="2" s="1"/>
  <c r="X707" i="2"/>
  <c r="Y707" i="2" s="1"/>
  <c r="Z707" i="2" s="1"/>
  <c r="X706" i="2"/>
  <c r="Y706" i="2" s="1"/>
  <c r="Z706" i="2" s="1"/>
  <c r="X705" i="2"/>
  <c r="Y705" i="2" s="1"/>
  <c r="Z705" i="2" s="1"/>
  <c r="X704" i="2"/>
  <c r="Y704" i="2" s="1"/>
  <c r="Z704" i="2" s="1"/>
  <c r="X703" i="2"/>
  <c r="Y703" i="2" s="1"/>
  <c r="Z703" i="2" s="1"/>
  <c r="X702" i="2"/>
  <c r="Y702" i="2" s="1"/>
  <c r="Z702" i="2" s="1"/>
  <c r="X701" i="2"/>
  <c r="Y701" i="2" s="1"/>
  <c r="Z701" i="2" s="1"/>
  <c r="X700" i="2"/>
  <c r="Y700" i="2" s="1"/>
  <c r="Z700" i="2" s="1"/>
  <c r="X699" i="2"/>
  <c r="Y699" i="2" s="1"/>
  <c r="Z699" i="2" s="1"/>
  <c r="X698" i="2"/>
  <c r="Y698" i="2" s="1"/>
  <c r="Z698" i="2" s="1"/>
  <c r="X697" i="2"/>
  <c r="Y697" i="2" s="1"/>
  <c r="Z697" i="2" s="1"/>
  <c r="X696" i="2"/>
  <c r="Y696" i="2" s="1"/>
  <c r="Z696" i="2" s="1"/>
  <c r="X695" i="2"/>
  <c r="Y695" i="2" s="1"/>
  <c r="Z695" i="2" s="1"/>
  <c r="X694" i="2"/>
  <c r="Y694" i="2" s="1"/>
  <c r="Z694" i="2" s="1"/>
  <c r="X693" i="2"/>
  <c r="Y693" i="2" s="1"/>
  <c r="Z693" i="2" s="1"/>
  <c r="X692" i="2"/>
  <c r="Y692" i="2" s="1"/>
  <c r="Z692" i="2" s="1"/>
  <c r="X691" i="2"/>
  <c r="Y691" i="2" s="1"/>
  <c r="Z691" i="2" s="1"/>
  <c r="X690" i="2"/>
  <c r="Y690" i="2" s="1"/>
  <c r="Z690" i="2" s="1"/>
  <c r="X689" i="2"/>
  <c r="Y689" i="2" s="1"/>
  <c r="Z689" i="2" s="1"/>
  <c r="X688" i="2"/>
  <c r="Y688" i="2" s="1"/>
  <c r="Z688" i="2" s="1"/>
  <c r="X687" i="2"/>
  <c r="Y687" i="2" s="1"/>
  <c r="Z687" i="2" s="1"/>
  <c r="X686" i="2"/>
  <c r="Y686" i="2" s="1"/>
  <c r="Z686" i="2" s="1"/>
  <c r="X685" i="2"/>
  <c r="Y685" i="2" s="1"/>
  <c r="Z685" i="2" s="1"/>
  <c r="X684" i="2"/>
  <c r="Y684" i="2" s="1"/>
  <c r="Z684" i="2" s="1"/>
  <c r="X683" i="2"/>
  <c r="Y683" i="2" s="1"/>
  <c r="Z683" i="2" s="1"/>
  <c r="X682" i="2"/>
  <c r="Y682" i="2" s="1"/>
  <c r="Z682" i="2" s="1"/>
  <c r="X681" i="2"/>
  <c r="Y681" i="2" s="1"/>
  <c r="Z681" i="2" s="1"/>
  <c r="X680" i="2"/>
  <c r="Y680" i="2" s="1"/>
  <c r="Z680" i="2" s="1"/>
  <c r="X679" i="2"/>
  <c r="Y679" i="2" s="1"/>
  <c r="Z679" i="2" s="1"/>
  <c r="X678" i="2"/>
  <c r="Y678" i="2" s="1"/>
  <c r="Z678" i="2" s="1"/>
  <c r="X677" i="2"/>
  <c r="Y677" i="2" s="1"/>
  <c r="Z677" i="2" s="1"/>
  <c r="X676" i="2"/>
  <c r="Y676" i="2" s="1"/>
  <c r="Z676" i="2" s="1"/>
  <c r="X675" i="2"/>
  <c r="Y675" i="2" s="1"/>
  <c r="Z675" i="2" s="1"/>
  <c r="X674" i="2"/>
  <c r="Y674" i="2" s="1"/>
  <c r="Z674" i="2" s="1"/>
  <c r="X673" i="2"/>
  <c r="Y673" i="2" s="1"/>
  <c r="Z673" i="2" s="1"/>
  <c r="X672" i="2"/>
  <c r="Y672" i="2" s="1"/>
  <c r="Z672" i="2" s="1"/>
  <c r="X671" i="2"/>
  <c r="Y671" i="2" s="1"/>
  <c r="Z671" i="2" s="1"/>
  <c r="X670" i="2"/>
  <c r="Y670" i="2" s="1"/>
  <c r="Z670" i="2" s="1"/>
  <c r="X669" i="2"/>
  <c r="Y669" i="2" s="1"/>
  <c r="Z669" i="2" s="1"/>
  <c r="X668" i="2"/>
  <c r="Y668" i="2" s="1"/>
  <c r="Z668" i="2" s="1"/>
  <c r="X667" i="2"/>
  <c r="Y667" i="2" s="1"/>
  <c r="Z667" i="2" s="1"/>
  <c r="X666" i="2"/>
  <c r="Y666" i="2" s="1"/>
  <c r="Z666" i="2" s="1"/>
  <c r="X665" i="2"/>
  <c r="Y665" i="2" s="1"/>
  <c r="Z665" i="2" s="1"/>
  <c r="X664" i="2"/>
  <c r="Y664" i="2" s="1"/>
  <c r="Z664" i="2" s="1"/>
  <c r="X663" i="2"/>
  <c r="Y663" i="2" s="1"/>
  <c r="Z663" i="2" s="1"/>
  <c r="X662" i="2"/>
  <c r="Y662" i="2" s="1"/>
  <c r="Z662" i="2" s="1"/>
  <c r="X661" i="2"/>
  <c r="Y661" i="2" s="1"/>
  <c r="Z661" i="2" s="1"/>
  <c r="X660" i="2"/>
  <c r="Y660" i="2" s="1"/>
  <c r="Z660" i="2" s="1"/>
  <c r="X659" i="2"/>
  <c r="Y659" i="2" s="1"/>
  <c r="Z659" i="2" s="1"/>
  <c r="X658" i="2"/>
  <c r="Y658" i="2" s="1"/>
  <c r="Z658" i="2" s="1"/>
  <c r="X657" i="2"/>
  <c r="Y657" i="2" s="1"/>
  <c r="Z657" i="2" s="1"/>
  <c r="X656" i="2"/>
  <c r="Y656" i="2" s="1"/>
  <c r="Z656" i="2" s="1"/>
  <c r="X655" i="2"/>
  <c r="Y655" i="2" s="1"/>
  <c r="Z655" i="2" s="1"/>
  <c r="X654" i="2"/>
  <c r="Y654" i="2" s="1"/>
  <c r="Z654" i="2" s="1"/>
  <c r="X653" i="2"/>
  <c r="Y653" i="2" s="1"/>
  <c r="Z653" i="2" s="1"/>
  <c r="X652" i="2"/>
  <c r="Y652" i="2" s="1"/>
  <c r="Z652" i="2" s="1"/>
  <c r="X651" i="2"/>
  <c r="Y651" i="2" s="1"/>
  <c r="Z651" i="2" s="1"/>
  <c r="X650" i="2"/>
  <c r="Y650" i="2" s="1"/>
  <c r="Z650" i="2" s="1"/>
  <c r="X649" i="2"/>
  <c r="Y649" i="2" s="1"/>
  <c r="Z649" i="2" s="1"/>
  <c r="X648" i="2"/>
  <c r="Y648" i="2" s="1"/>
  <c r="Z648" i="2" s="1"/>
  <c r="X647" i="2"/>
  <c r="Y647" i="2" s="1"/>
  <c r="Z647" i="2" s="1"/>
  <c r="X646" i="2"/>
  <c r="Y646" i="2" s="1"/>
  <c r="Z646" i="2" s="1"/>
  <c r="X645" i="2"/>
  <c r="Y645" i="2" s="1"/>
  <c r="Z645" i="2" s="1"/>
  <c r="X644" i="2"/>
  <c r="Y644" i="2" s="1"/>
  <c r="Z644" i="2" s="1"/>
  <c r="X643" i="2"/>
  <c r="Y643" i="2" s="1"/>
  <c r="Z643" i="2" s="1"/>
  <c r="X642" i="2"/>
  <c r="Y642" i="2" s="1"/>
  <c r="Z642" i="2" s="1"/>
  <c r="X641" i="2"/>
  <c r="Y641" i="2" s="1"/>
  <c r="Z641" i="2" s="1"/>
  <c r="X640" i="2"/>
  <c r="Y640" i="2" s="1"/>
  <c r="Z640" i="2" s="1"/>
  <c r="X639" i="2"/>
  <c r="Y639" i="2" s="1"/>
  <c r="Z639" i="2" s="1"/>
  <c r="X638" i="2"/>
  <c r="Y638" i="2" s="1"/>
  <c r="Z638" i="2" s="1"/>
  <c r="X637" i="2"/>
  <c r="Y637" i="2" s="1"/>
  <c r="Z637" i="2" s="1"/>
  <c r="X636" i="2"/>
  <c r="Y636" i="2" s="1"/>
  <c r="Z636" i="2" s="1"/>
  <c r="X635" i="2"/>
  <c r="Y635" i="2" s="1"/>
  <c r="Z635" i="2" s="1"/>
  <c r="X634" i="2"/>
  <c r="Y634" i="2" s="1"/>
  <c r="Z634" i="2" s="1"/>
  <c r="X633" i="2"/>
  <c r="Y633" i="2" s="1"/>
  <c r="Z633" i="2" s="1"/>
  <c r="X632" i="2"/>
  <c r="Y632" i="2" s="1"/>
  <c r="Z632" i="2" s="1"/>
  <c r="X631" i="2"/>
  <c r="Y631" i="2" s="1"/>
  <c r="Z631" i="2" s="1"/>
  <c r="X630" i="2"/>
  <c r="Y630" i="2" s="1"/>
  <c r="Z630" i="2" s="1"/>
  <c r="X629" i="2"/>
  <c r="Y629" i="2" s="1"/>
  <c r="Z629" i="2" s="1"/>
  <c r="X628" i="2"/>
  <c r="Y628" i="2" s="1"/>
  <c r="Z628" i="2" s="1"/>
  <c r="X627" i="2"/>
  <c r="Y627" i="2" s="1"/>
  <c r="Z627" i="2" s="1"/>
  <c r="X626" i="2"/>
  <c r="Y626" i="2" s="1"/>
  <c r="Z626" i="2" s="1"/>
  <c r="X625" i="2"/>
  <c r="Y625" i="2" s="1"/>
  <c r="Z625" i="2" s="1"/>
  <c r="X624" i="2"/>
  <c r="Y624" i="2" s="1"/>
  <c r="Z624" i="2" s="1"/>
  <c r="X623" i="2"/>
  <c r="Y623" i="2" s="1"/>
  <c r="Z623" i="2" s="1"/>
  <c r="X622" i="2"/>
  <c r="Y622" i="2" s="1"/>
  <c r="Z622" i="2" s="1"/>
  <c r="X621" i="2"/>
  <c r="Y621" i="2" s="1"/>
  <c r="Z621" i="2" s="1"/>
  <c r="X620" i="2"/>
  <c r="Y620" i="2" s="1"/>
  <c r="Z620" i="2" s="1"/>
  <c r="X619" i="2"/>
  <c r="Y619" i="2" s="1"/>
  <c r="Z619" i="2" s="1"/>
  <c r="X618" i="2"/>
  <c r="Y618" i="2" s="1"/>
  <c r="Z618" i="2" s="1"/>
  <c r="X617" i="2"/>
  <c r="Y617" i="2" s="1"/>
  <c r="Z617" i="2" s="1"/>
  <c r="X616" i="2"/>
  <c r="Y616" i="2" s="1"/>
  <c r="Z616" i="2" s="1"/>
  <c r="X615" i="2"/>
  <c r="Y615" i="2" s="1"/>
  <c r="Z615" i="2" s="1"/>
  <c r="X614" i="2"/>
  <c r="Y614" i="2" s="1"/>
  <c r="Z614" i="2" s="1"/>
  <c r="X613" i="2"/>
  <c r="Y613" i="2" s="1"/>
  <c r="Z613" i="2" s="1"/>
  <c r="X612" i="2"/>
  <c r="Y612" i="2" s="1"/>
  <c r="Z612" i="2" s="1"/>
  <c r="X611" i="2"/>
  <c r="Y611" i="2" s="1"/>
  <c r="Z611" i="2" s="1"/>
  <c r="X610" i="2"/>
  <c r="Y610" i="2" s="1"/>
  <c r="Z610" i="2" s="1"/>
  <c r="X609" i="2"/>
  <c r="Y609" i="2" s="1"/>
  <c r="Z609" i="2" s="1"/>
  <c r="X608" i="2"/>
  <c r="Y608" i="2" s="1"/>
  <c r="Z608" i="2" s="1"/>
  <c r="X607" i="2"/>
  <c r="Y607" i="2" s="1"/>
  <c r="Z607" i="2" s="1"/>
  <c r="X606" i="2"/>
  <c r="Y606" i="2" s="1"/>
  <c r="Z606" i="2" s="1"/>
  <c r="X605" i="2"/>
  <c r="Y605" i="2" s="1"/>
  <c r="Z605" i="2" s="1"/>
  <c r="X604" i="2"/>
  <c r="Y604" i="2" s="1"/>
  <c r="Z604" i="2" s="1"/>
  <c r="X603" i="2"/>
  <c r="Y603" i="2" s="1"/>
  <c r="Z603" i="2" s="1"/>
  <c r="X602" i="2"/>
  <c r="Y602" i="2" s="1"/>
  <c r="Z602" i="2" s="1"/>
  <c r="X601" i="2"/>
  <c r="Y601" i="2" s="1"/>
  <c r="Z601" i="2" s="1"/>
  <c r="X600" i="2"/>
  <c r="Y600" i="2" s="1"/>
  <c r="Z600" i="2" s="1"/>
  <c r="X599" i="2"/>
  <c r="Y599" i="2" s="1"/>
  <c r="Z599" i="2" s="1"/>
  <c r="X598" i="2"/>
  <c r="Y598" i="2" s="1"/>
  <c r="Z598" i="2" s="1"/>
  <c r="X597" i="2"/>
  <c r="Y597" i="2" s="1"/>
  <c r="Z597" i="2" s="1"/>
  <c r="X596" i="2"/>
  <c r="Y596" i="2" s="1"/>
  <c r="Z596" i="2" s="1"/>
  <c r="X595" i="2"/>
  <c r="Y595" i="2" s="1"/>
  <c r="Z595" i="2" s="1"/>
  <c r="X594" i="2"/>
  <c r="Y594" i="2" s="1"/>
  <c r="Z594" i="2" s="1"/>
  <c r="X593" i="2"/>
  <c r="Y593" i="2" s="1"/>
  <c r="Z593" i="2" s="1"/>
  <c r="X592" i="2"/>
  <c r="Y592" i="2" s="1"/>
  <c r="Z592" i="2" s="1"/>
  <c r="X591" i="2"/>
  <c r="Y591" i="2" s="1"/>
  <c r="Z591" i="2" s="1"/>
  <c r="X590" i="2"/>
  <c r="Y590" i="2" s="1"/>
  <c r="Z590" i="2" s="1"/>
  <c r="X589" i="2"/>
  <c r="Y589" i="2" s="1"/>
  <c r="Z589" i="2" s="1"/>
  <c r="X588" i="2"/>
  <c r="Y588" i="2" s="1"/>
  <c r="Z588" i="2" s="1"/>
  <c r="X587" i="2"/>
  <c r="Y587" i="2" s="1"/>
  <c r="Z587" i="2" s="1"/>
  <c r="X586" i="2"/>
  <c r="Y586" i="2" s="1"/>
  <c r="Z586" i="2" s="1"/>
  <c r="X585" i="2"/>
  <c r="Y585" i="2" s="1"/>
  <c r="Z585" i="2" s="1"/>
  <c r="X584" i="2"/>
  <c r="Y584" i="2" s="1"/>
  <c r="Z584" i="2" s="1"/>
  <c r="X583" i="2"/>
  <c r="Y583" i="2" s="1"/>
  <c r="Z583" i="2" s="1"/>
  <c r="X582" i="2"/>
  <c r="Y582" i="2" s="1"/>
  <c r="Z582" i="2" s="1"/>
  <c r="X581" i="2"/>
  <c r="Y581" i="2" s="1"/>
  <c r="Z581" i="2" s="1"/>
  <c r="X580" i="2"/>
  <c r="Y580" i="2" s="1"/>
  <c r="Z580" i="2" s="1"/>
  <c r="X579" i="2"/>
  <c r="Y579" i="2" s="1"/>
  <c r="Z579" i="2" s="1"/>
  <c r="X578" i="2"/>
  <c r="Y578" i="2" s="1"/>
  <c r="Z578" i="2" s="1"/>
  <c r="X577" i="2"/>
  <c r="Y577" i="2" s="1"/>
  <c r="Z577" i="2" s="1"/>
  <c r="X576" i="2"/>
  <c r="Y576" i="2" s="1"/>
  <c r="Z576" i="2" s="1"/>
  <c r="X575" i="2"/>
  <c r="Y575" i="2" s="1"/>
  <c r="Z575" i="2" s="1"/>
  <c r="X574" i="2"/>
  <c r="Y574" i="2" s="1"/>
  <c r="Z574" i="2" s="1"/>
  <c r="X573" i="2"/>
  <c r="Y573" i="2" s="1"/>
  <c r="Z573" i="2" s="1"/>
  <c r="X572" i="2"/>
  <c r="Y572" i="2" s="1"/>
  <c r="Z572" i="2" s="1"/>
  <c r="X571" i="2"/>
  <c r="Y571" i="2" s="1"/>
  <c r="Z571" i="2" s="1"/>
  <c r="X570" i="2"/>
  <c r="Y570" i="2" s="1"/>
  <c r="Z570" i="2" s="1"/>
  <c r="X569" i="2"/>
  <c r="Y569" i="2" s="1"/>
  <c r="Z569" i="2" s="1"/>
  <c r="X568" i="2"/>
  <c r="Y568" i="2" s="1"/>
  <c r="Z568" i="2" s="1"/>
  <c r="X567" i="2"/>
  <c r="Y567" i="2" s="1"/>
  <c r="Z567" i="2" s="1"/>
  <c r="X566" i="2"/>
  <c r="Y566" i="2" s="1"/>
  <c r="Z566" i="2" s="1"/>
  <c r="X565" i="2"/>
  <c r="Y565" i="2" s="1"/>
  <c r="Z565" i="2" s="1"/>
  <c r="X564" i="2"/>
  <c r="Y564" i="2" s="1"/>
  <c r="Z564" i="2" s="1"/>
  <c r="X563" i="2"/>
  <c r="Y563" i="2" s="1"/>
  <c r="Z563" i="2" s="1"/>
  <c r="X562" i="2"/>
  <c r="Y562" i="2" s="1"/>
  <c r="Z562" i="2" s="1"/>
  <c r="X561" i="2"/>
  <c r="Y561" i="2" s="1"/>
  <c r="Z561" i="2" s="1"/>
  <c r="X560" i="2"/>
  <c r="Y560" i="2" s="1"/>
  <c r="Z560" i="2" s="1"/>
  <c r="X559" i="2"/>
  <c r="Y559" i="2" s="1"/>
  <c r="Z559" i="2" s="1"/>
  <c r="X558" i="2"/>
  <c r="Y558" i="2" s="1"/>
  <c r="Z558" i="2" s="1"/>
  <c r="X557" i="2"/>
  <c r="Y557" i="2" s="1"/>
  <c r="Z557" i="2" s="1"/>
  <c r="X556" i="2"/>
  <c r="Y556" i="2" s="1"/>
  <c r="Z556" i="2" s="1"/>
  <c r="X555" i="2"/>
  <c r="Y555" i="2" s="1"/>
  <c r="Z555" i="2" s="1"/>
  <c r="X554" i="2"/>
  <c r="Y554" i="2" s="1"/>
  <c r="Z554" i="2" s="1"/>
  <c r="X553" i="2"/>
  <c r="Y553" i="2" s="1"/>
  <c r="Z553" i="2" s="1"/>
  <c r="X552" i="2"/>
  <c r="Y552" i="2" s="1"/>
  <c r="Z552" i="2" s="1"/>
  <c r="X551" i="2"/>
  <c r="Y551" i="2" s="1"/>
  <c r="Z551" i="2" s="1"/>
  <c r="X550" i="2"/>
  <c r="Y550" i="2" s="1"/>
  <c r="Z550" i="2" s="1"/>
  <c r="X549" i="2"/>
  <c r="Y549" i="2" s="1"/>
  <c r="Z549" i="2" s="1"/>
  <c r="X548" i="2"/>
  <c r="Y548" i="2" s="1"/>
  <c r="Z548" i="2" s="1"/>
  <c r="X547" i="2"/>
  <c r="Y547" i="2" s="1"/>
  <c r="Z547" i="2" s="1"/>
  <c r="X546" i="2"/>
  <c r="Y546" i="2" s="1"/>
  <c r="Z546" i="2" s="1"/>
  <c r="X545" i="2"/>
  <c r="Y545" i="2" s="1"/>
  <c r="Z545" i="2" s="1"/>
  <c r="X544" i="2"/>
  <c r="Y544" i="2" s="1"/>
  <c r="Z544" i="2" s="1"/>
  <c r="X543" i="2"/>
  <c r="Y543" i="2" s="1"/>
  <c r="Z543" i="2" s="1"/>
  <c r="X542" i="2"/>
  <c r="Y542" i="2" s="1"/>
  <c r="Z542" i="2" s="1"/>
  <c r="X541" i="2"/>
  <c r="Y541" i="2" s="1"/>
  <c r="Z541" i="2" s="1"/>
  <c r="X540" i="2"/>
  <c r="Y540" i="2" s="1"/>
  <c r="Z540" i="2" s="1"/>
  <c r="X539" i="2"/>
  <c r="Y539" i="2" s="1"/>
  <c r="Z539" i="2" s="1"/>
  <c r="X538" i="2"/>
  <c r="Y538" i="2" s="1"/>
  <c r="Z538" i="2" s="1"/>
  <c r="X537" i="2"/>
  <c r="Y537" i="2" s="1"/>
  <c r="Z537" i="2" s="1"/>
  <c r="X536" i="2"/>
  <c r="Y536" i="2" s="1"/>
  <c r="Z536" i="2" s="1"/>
  <c r="X535" i="2"/>
  <c r="Y535" i="2" s="1"/>
  <c r="Z535" i="2" s="1"/>
  <c r="X534" i="2"/>
  <c r="Y534" i="2" s="1"/>
  <c r="Z534" i="2" s="1"/>
  <c r="X533" i="2"/>
  <c r="Y533" i="2" s="1"/>
  <c r="Z533" i="2" s="1"/>
  <c r="X532" i="2"/>
  <c r="Y532" i="2" s="1"/>
  <c r="Z532" i="2" s="1"/>
  <c r="X531" i="2"/>
  <c r="Y531" i="2" s="1"/>
  <c r="Z531" i="2" s="1"/>
  <c r="X530" i="2"/>
  <c r="Y530" i="2" s="1"/>
  <c r="Z530" i="2" s="1"/>
  <c r="X529" i="2"/>
  <c r="Y529" i="2" s="1"/>
  <c r="Z529" i="2" s="1"/>
  <c r="X528" i="2"/>
  <c r="Y528" i="2" s="1"/>
  <c r="Z528" i="2" s="1"/>
  <c r="X527" i="2"/>
  <c r="Y527" i="2" s="1"/>
  <c r="Z527" i="2" s="1"/>
  <c r="X526" i="2"/>
  <c r="Y526" i="2" s="1"/>
  <c r="Z526" i="2" s="1"/>
  <c r="X525" i="2"/>
  <c r="Y525" i="2" s="1"/>
  <c r="Z525" i="2" s="1"/>
  <c r="X524" i="2"/>
  <c r="Y524" i="2" s="1"/>
  <c r="Z524" i="2" s="1"/>
  <c r="X523" i="2"/>
  <c r="Y523" i="2" s="1"/>
  <c r="Z523" i="2" s="1"/>
  <c r="X522" i="2"/>
  <c r="Y522" i="2" s="1"/>
  <c r="Z522" i="2" s="1"/>
  <c r="X521" i="2"/>
  <c r="Y521" i="2" s="1"/>
  <c r="Z521" i="2" s="1"/>
  <c r="X520" i="2"/>
  <c r="Y520" i="2" s="1"/>
  <c r="Z520" i="2" s="1"/>
  <c r="X519" i="2"/>
  <c r="Y519" i="2" s="1"/>
  <c r="Z519" i="2" s="1"/>
  <c r="X518" i="2"/>
  <c r="Y518" i="2" s="1"/>
  <c r="Z518" i="2" s="1"/>
  <c r="X517" i="2"/>
  <c r="Y517" i="2" s="1"/>
  <c r="Z517" i="2" s="1"/>
  <c r="X516" i="2"/>
  <c r="Y516" i="2" s="1"/>
  <c r="Z516" i="2" s="1"/>
  <c r="X515" i="2"/>
  <c r="Y515" i="2" s="1"/>
  <c r="Z515" i="2" s="1"/>
  <c r="X514" i="2"/>
  <c r="Y514" i="2" s="1"/>
  <c r="Z514" i="2" s="1"/>
  <c r="X513" i="2"/>
  <c r="Y513" i="2" s="1"/>
  <c r="Z513" i="2" s="1"/>
  <c r="X512" i="2"/>
  <c r="Y512" i="2" s="1"/>
  <c r="Z512" i="2" s="1"/>
  <c r="X511" i="2"/>
  <c r="Y511" i="2" s="1"/>
  <c r="Z511" i="2" s="1"/>
  <c r="X510" i="2"/>
  <c r="Y510" i="2" s="1"/>
  <c r="Z510" i="2" s="1"/>
  <c r="X509" i="2"/>
  <c r="Y509" i="2" s="1"/>
  <c r="Z509" i="2" s="1"/>
  <c r="X508" i="2"/>
  <c r="Y508" i="2" s="1"/>
  <c r="Z508" i="2" s="1"/>
  <c r="X507" i="2"/>
  <c r="Y507" i="2" s="1"/>
  <c r="Z507" i="2" s="1"/>
  <c r="X506" i="2"/>
  <c r="Y506" i="2" s="1"/>
  <c r="Z506" i="2" s="1"/>
  <c r="X505" i="2"/>
  <c r="Y505" i="2" s="1"/>
  <c r="Z505" i="2" s="1"/>
  <c r="X504" i="2"/>
  <c r="Y504" i="2" s="1"/>
  <c r="Z504" i="2" s="1"/>
  <c r="X503" i="2"/>
  <c r="Y503" i="2" s="1"/>
  <c r="Z503" i="2" s="1"/>
  <c r="X502" i="2"/>
  <c r="Y502" i="2" s="1"/>
  <c r="Z502" i="2" s="1"/>
  <c r="X501" i="2"/>
  <c r="Y501" i="2" s="1"/>
  <c r="Z501" i="2" s="1"/>
  <c r="X500" i="2"/>
  <c r="Y500" i="2" s="1"/>
  <c r="Z500" i="2" s="1"/>
  <c r="X499" i="2"/>
  <c r="Y499" i="2" s="1"/>
  <c r="Z499" i="2" s="1"/>
  <c r="X498" i="2"/>
  <c r="Y498" i="2" s="1"/>
  <c r="Z498" i="2" s="1"/>
  <c r="X497" i="2"/>
  <c r="Y497" i="2" s="1"/>
  <c r="Z497" i="2" s="1"/>
  <c r="X496" i="2"/>
  <c r="Y496" i="2" s="1"/>
  <c r="Z496" i="2" s="1"/>
  <c r="X495" i="2"/>
  <c r="Y495" i="2" s="1"/>
  <c r="Z495" i="2" s="1"/>
  <c r="X494" i="2"/>
  <c r="Y494" i="2" s="1"/>
  <c r="Z494" i="2" s="1"/>
  <c r="X493" i="2"/>
  <c r="Y493" i="2" s="1"/>
  <c r="Z493" i="2" s="1"/>
  <c r="X492" i="2"/>
  <c r="Y492" i="2" s="1"/>
  <c r="Z492" i="2" s="1"/>
  <c r="X491" i="2"/>
  <c r="Y491" i="2" s="1"/>
  <c r="Z491" i="2" s="1"/>
  <c r="X490" i="2"/>
  <c r="Y490" i="2" s="1"/>
  <c r="Z490" i="2" s="1"/>
  <c r="X489" i="2"/>
  <c r="Y489" i="2" s="1"/>
  <c r="Z489" i="2" s="1"/>
  <c r="X488" i="2"/>
  <c r="Y488" i="2" s="1"/>
  <c r="Z488" i="2" s="1"/>
  <c r="X487" i="2"/>
  <c r="Y487" i="2" s="1"/>
  <c r="Z487" i="2" s="1"/>
  <c r="X486" i="2"/>
  <c r="Y486" i="2" s="1"/>
  <c r="Z486" i="2" s="1"/>
  <c r="X485" i="2"/>
  <c r="Y485" i="2" s="1"/>
  <c r="Z485" i="2" s="1"/>
  <c r="X484" i="2"/>
  <c r="Y484" i="2" s="1"/>
  <c r="Z484" i="2" s="1"/>
  <c r="X483" i="2"/>
  <c r="Y483" i="2" s="1"/>
  <c r="Z483" i="2" s="1"/>
  <c r="X482" i="2"/>
  <c r="Y482" i="2" s="1"/>
  <c r="Z482" i="2" s="1"/>
  <c r="X481" i="2"/>
  <c r="Y481" i="2" s="1"/>
  <c r="Z481" i="2" s="1"/>
  <c r="X480" i="2"/>
  <c r="Y480" i="2" s="1"/>
  <c r="Z480" i="2" s="1"/>
  <c r="X479" i="2"/>
  <c r="Y479" i="2" s="1"/>
  <c r="Z479" i="2" s="1"/>
  <c r="X478" i="2"/>
  <c r="Y478" i="2" s="1"/>
  <c r="Z478" i="2" s="1"/>
  <c r="X477" i="2"/>
  <c r="Y477" i="2" s="1"/>
  <c r="Z477" i="2" s="1"/>
  <c r="X476" i="2"/>
  <c r="Y476" i="2" s="1"/>
  <c r="Z476" i="2" s="1"/>
  <c r="X475" i="2"/>
  <c r="Y475" i="2" s="1"/>
  <c r="Z475" i="2" s="1"/>
  <c r="X474" i="2"/>
  <c r="Y474" i="2" s="1"/>
  <c r="Z474" i="2" s="1"/>
  <c r="X473" i="2"/>
  <c r="Y473" i="2" s="1"/>
  <c r="Z473" i="2" s="1"/>
  <c r="X472" i="2"/>
  <c r="Y472" i="2" s="1"/>
  <c r="Z472" i="2" s="1"/>
  <c r="X471" i="2"/>
  <c r="Y471" i="2" s="1"/>
  <c r="Z471" i="2" s="1"/>
  <c r="X470" i="2"/>
  <c r="Y470" i="2" s="1"/>
  <c r="Z470" i="2" s="1"/>
  <c r="X469" i="2"/>
  <c r="Y469" i="2" s="1"/>
  <c r="Z469" i="2" s="1"/>
  <c r="X468" i="2"/>
  <c r="Y468" i="2" s="1"/>
  <c r="Z468" i="2" s="1"/>
  <c r="X467" i="2"/>
  <c r="Y467" i="2" s="1"/>
  <c r="Z467" i="2" s="1"/>
  <c r="X466" i="2"/>
  <c r="Y466" i="2" s="1"/>
  <c r="Z466" i="2" s="1"/>
  <c r="X465" i="2"/>
  <c r="Y465" i="2" s="1"/>
  <c r="Z465" i="2" s="1"/>
  <c r="X464" i="2"/>
  <c r="Y464" i="2" s="1"/>
  <c r="Z464" i="2" s="1"/>
  <c r="X463" i="2"/>
  <c r="Y463" i="2" s="1"/>
  <c r="Z463" i="2" s="1"/>
  <c r="X462" i="2"/>
  <c r="Y462" i="2" s="1"/>
  <c r="Z462" i="2" s="1"/>
  <c r="X461" i="2"/>
  <c r="Y461" i="2" s="1"/>
  <c r="Z461" i="2" s="1"/>
  <c r="X460" i="2"/>
  <c r="Y460" i="2" s="1"/>
  <c r="Z460" i="2" s="1"/>
  <c r="X459" i="2"/>
  <c r="Y459" i="2" s="1"/>
  <c r="Z459" i="2" s="1"/>
  <c r="X458" i="2"/>
  <c r="Y458" i="2" s="1"/>
  <c r="Z458" i="2" s="1"/>
  <c r="X457" i="2"/>
  <c r="Y457" i="2" s="1"/>
  <c r="Z457" i="2" s="1"/>
  <c r="X456" i="2"/>
  <c r="Y456" i="2" s="1"/>
  <c r="Z456" i="2" s="1"/>
  <c r="X455" i="2"/>
  <c r="Y455" i="2" s="1"/>
  <c r="Z455" i="2" s="1"/>
  <c r="X454" i="2"/>
  <c r="Y454" i="2" s="1"/>
  <c r="Z454" i="2" s="1"/>
  <c r="X453" i="2"/>
  <c r="Y453" i="2" s="1"/>
  <c r="Z453" i="2" s="1"/>
  <c r="X452" i="2"/>
  <c r="Y452" i="2" s="1"/>
  <c r="Z452" i="2" s="1"/>
  <c r="X451" i="2"/>
  <c r="Y451" i="2" s="1"/>
  <c r="Z451" i="2" s="1"/>
  <c r="X450" i="2"/>
  <c r="Y450" i="2" s="1"/>
  <c r="Z450" i="2" s="1"/>
  <c r="X449" i="2"/>
  <c r="Y449" i="2" s="1"/>
  <c r="Z449" i="2" s="1"/>
  <c r="X448" i="2"/>
  <c r="Y448" i="2" s="1"/>
  <c r="Z448" i="2" s="1"/>
  <c r="X447" i="2"/>
  <c r="Y447" i="2" s="1"/>
  <c r="Z447" i="2" s="1"/>
  <c r="X446" i="2"/>
  <c r="Y446" i="2" s="1"/>
  <c r="Z446" i="2" s="1"/>
  <c r="X445" i="2"/>
  <c r="Y445" i="2" s="1"/>
  <c r="Z445" i="2" s="1"/>
  <c r="X444" i="2"/>
  <c r="Y444" i="2" s="1"/>
  <c r="Z444" i="2" s="1"/>
  <c r="X443" i="2"/>
  <c r="Y443" i="2" s="1"/>
  <c r="Z443" i="2" s="1"/>
  <c r="X442" i="2"/>
  <c r="Y442" i="2" s="1"/>
  <c r="Z442" i="2" s="1"/>
  <c r="X441" i="2"/>
  <c r="Y441" i="2" s="1"/>
  <c r="Z441" i="2" s="1"/>
  <c r="X440" i="2"/>
  <c r="Y440" i="2" s="1"/>
  <c r="Z440" i="2" s="1"/>
  <c r="X439" i="2"/>
  <c r="Y439" i="2" s="1"/>
  <c r="Z439" i="2" s="1"/>
  <c r="X438" i="2"/>
  <c r="Y438" i="2" s="1"/>
  <c r="Z438" i="2" s="1"/>
  <c r="X437" i="2"/>
  <c r="Y437" i="2" s="1"/>
  <c r="Z437" i="2" s="1"/>
  <c r="X436" i="2"/>
  <c r="Y436" i="2" s="1"/>
  <c r="Z436" i="2" s="1"/>
  <c r="X435" i="2"/>
  <c r="Y435" i="2" s="1"/>
  <c r="Z435" i="2" s="1"/>
  <c r="X434" i="2"/>
  <c r="Y434" i="2" s="1"/>
  <c r="Z434" i="2" s="1"/>
  <c r="X433" i="2"/>
  <c r="Y433" i="2" s="1"/>
  <c r="Z433" i="2" s="1"/>
  <c r="X432" i="2"/>
  <c r="Y432" i="2" s="1"/>
  <c r="Z432" i="2" s="1"/>
  <c r="X431" i="2"/>
  <c r="Y431" i="2" s="1"/>
  <c r="Z431" i="2" s="1"/>
  <c r="X430" i="2"/>
  <c r="Y430" i="2" s="1"/>
  <c r="Z430" i="2" s="1"/>
  <c r="X429" i="2"/>
  <c r="Y429" i="2" s="1"/>
  <c r="Z429" i="2" s="1"/>
  <c r="X428" i="2"/>
  <c r="Y428" i="2" s="1"/>
  <c r="Z428" i="2" s="1"/>
  <c r="X427" i="2"/>
  <c r="Y427" i="2" s="1"/>
  <c r="Z427" i="2" s="1"/>
  <c r="X426" i="2"/>
  <c r="Y426" i="2" s="1"/>
  <c r="Z426" i="2" s="1"/>
  <c r="X425" i="2"/>
  <c r="Y425" i="2" s="1"/>
  <c r="Z425" i="2" s="1"/>
  <c r="X424" i="2"/>
  <c r="Y424" i="2" s="1"/>
  <c r="Z424" i="2" s="1"/>
  <c r="X423" i="2"/>
  <c r="Y423" i="2" s="1"/>
  <c r="Z423" i="2" s="1"/>
  <c r="X422" i="2"/>
  <c r="Y422" i="2" s="1"/>
  <c r="Z422" i="2" s="1"/>
  <c r="X421" i="2"/>
  <c r="Y421" i="2" s="1"/>
  <c r="Z421" i="2" s="1"/>
  <c r="X420" i="2"/>
  <c r="Y420" i="2" s="1"/>
  <c r="Z420" i="2" s="1"/>
  <c r="X419" i="2"/>
  <c r="Y419" i="2" s="1"/>
  <c r="Z419" i="2" s="1"/>
  <c r="X418" i="2"/>
  <c r="Y418" i="2" s="1"/>
  <c r="Z418" i="2" s="1"/>
  <c r="X417" i="2"/>
  <c r="Y417" i="2" s="1"/>
  <c r="Z417" i="2" s="1"/>
  <c r="X416" i="2"/>
  <c r="Y416" i="2" s="1"/>
  <c r="Z416" i="2" s="1"/>
  <c r="X415" i="2"/>
  <c r="Y415" i="2" s="1"/>
  <c r="Z415" i="2" s="1"/>
  <c r="X414" i="2"/>
  <c r="Y414" i="2" s="1"/>
  <c r="Z414" i="2" s="1"/>
  <c r="X413" i="2"/>
  <c r="Y413" i="2" s="1"/>
  <c r="Z413" i="2" s="1"/>
  <c r="X412" i="2"/>
  <c r="Y412" i="2" s="1"/>
  <c r="Z412" i="2" s="1"/>
  <c r="X411" i="2"/>
  <c r="Y411" i="2" s="1"/>
  <c r="Z411" i="2" s="1"/>
  <c r="X410" i="2"/>
  <c r="Y410" i="2" s="1"/>
  <c r="Z410" i="2" s="1"/>
  <c r="X409" i="2"/>
  <c r="Y409" i="2" s="1"/>
  <c r="Z409" i="2" s="1"/>
  <c r="X408" i="2"/>
  <c r="Y408" i="2" s="1"/>
  <c r="Z408" i="2" s="1"/>
  <c r="X407" i="2"/>
  <c r="Y407" i="2" s="1"/>
  <c r="Z407" i="2" s="1"/>
  <c r="X406" i="2"/>
  <c r="Y406" i="2" s="1"/>
  <c r="Z406" i="2" s="1"/>
  <c r="X405" i="2"/>
  <c r="Y405" i="2" s="1"/>
  <c r="Z405" i="2" s="1"/>
  <c r="X404" i="2"/>
  <c r="Y404" i="2" s="1"/>
  <c r="Z404" i="2" s="1"/>
  <c r="X403" i="2"/>
  <c r="Y403" i="2" s="1"/>
  <c r="Z403" i="2" s="1"/>
  <c r="X402" i="2"/>
  <c r="Y402" i="2" s="1"/>
  <c r="Z402" i="2" s="1"/>
  <c r="X401" i="2"/>
  <c r="Y401" i="2" s="1"/>
  <c r="Z401" i="2" s="1"/>
  <c r="X400" i="2"/>
  <c r="Y400" i="2" s="1"/>
  <c r="Z400" i="2" s="1"/>
  <c r="X399" i="2"/>
  <c r="Y399" i="2" s="1"/>
  <c r="Z399" i="2" s="1"/>
  <c r="X398" i="2"/>
  <c r="Y398" i="2" s="1"/>
  <c r="Z398" i="2" s="1"/>
  <c r="X397" i="2"/>
  <c r="Y397" i="2" s="1"/>
  <c r="Z397" i="2" s="1"/>
  <c r="X396" i="2"/>
  <c r="Y396" i="2" s="1"/>
  <c r="Z396" i="2" s="1"/>
  <c r="X395" i="2"/>
  <c r="Y395" i="2" s="1"/>
  <c r="Z395" i="2" s="1"/>
  <c r="X394" i="2"/>
  <c r="Y394" i="2" s="1"/>
  <c r="Z394" i="2" s="1"/>
  <c r="X393" i="2"/>
  <c r="Y393" i="2" s="1"/>
  <c r="Z393" i="2" s="1"/>
  <c r="X392" i="2"/>
  <c r="Y392" i="2" s="1"/>
  <c r="Z392" i="2" s="1"/>
  <c r="X391" i="2"/>
  <c r="Y391" i="2" s="1"/>
  <c r="Z391" i="2" s="1"/>
  <c r="X390" i="2"/>
  <c r="Y390" i="2" s="1"/>
  <c r="Z390" i="2" s="1"/>
  <c r="X389" i="2"/>
  <c r="Y389" i="2" s="1"/>
  <c r="Z389" i="2" s="1"/>
  <c r="X388" i="2"/>
  <c r="Y388" i="2" s="1"/>
  <c r="Z388" i="2" s="1"/>
  <c r="X387" i="2"/>
  <c r="Y387" i="2" s="1"/>
  <c r="Z387" i="2" s="1"/>
  <c r="X386" i="2"/>
  <c r="Y386" i="2" s="1"/>
  <c r="Z386" i="2" s="1"/>
  <c r="X385" i="2"/>
  <c r="Y385" i="2" s="1"/>
  <c r="Z385" i="2" s="1"/>
  <c r="X384" i="2"/>
  <c r="Y384" i="2" s="1"/>
  <c r="Z384" i="2" s="1"/>
  <c r="X383" i="2"/>
  <c r="Y383" i="2" s="1"/>
  <c r="Z383" i="2" s="1"/>
  <c r="X382" i="2"/>
  <c r="Y382" i="2" s="1"/>
  <c r="Z382" i="2" s="1"/>
  <c r="X381" i="2"/>
  <c r="Y381" i="2" s="1"/>
  <c r="Z381" i="2" s="1"/>
  <c r="X380" i="2"/>
  <c r="Y380" i="2" s="1"/>
  <c r="Z380" i="2" s="1"/>
  <c r="X379" i="2"/>
  <c r="Y379" i="2" s="1"/>
  <c r="Z379" i="2" s="1"/>
  <c r="X378" i="2"/>
  <c r="Y378" i="2" s="1"/>
  <c r="Z378" i="2" s="1"/>
  <c r="X377" i="2"/>
  <c r="Y377" i="2" s="1"/>
  <c r="Z377" i="2" s="1"/>
  <c r="X376" i="2"/>
  <c r="Y376" i="2" s="1"/>
  <c r="Z376" i="2" s="1"/>
  <c r="X375" i="2"/>
  <c r="Y375" i="2" s="1"/>
  <c r="Z375" i="2" s="1"/>
  <c r="X374" i="2"/>
  <c r="Y374" i="2" s="1"/>
  <c r="Z374" i="2" s="1"/>
  <c r="X373" i="2"/>
  <c r="Y373" i="2" s="1"/>
  <c r="Z373" i="2" s="1"/>
  <c r="X372" i="2"/>
  <c r="Y372" i="2" s="1"/>
  <c r="Z372" i="2" s="1"/>
  <c r="X371" i="2"/>
  <c r="Y371" i="2" s="1"/>
  <c r="Z371" i="2" s="1"/>
  <c r="X370" i="2"/>
  <c r="Y370" i="2" s="1"/>
  <c r="Z370" i="2" s="1"/>
  <c r="X369" i="2"/>
  <c r="Y369" i="2" s="1"/>
  <c r="Z369" i="2" s="1"/>
  <c r="X368" i="2"/>
  <c r="Y368" i="2" s="1"/>
  <c r="Z368" i="2" s="1"/>
  <c r="X367" i="2"/>
  <c r="Y367" i="2" s="1"/>
  <c r="Z367" i="2" s="1"/>
  <c r="X366" i="2"/>
  <c r="Y366" i="2" s="1"/>
  <c r="Z366" i="2" s="1"/>
  <c r="X365" i="2"/>
  <c r="Y365" i="2" s="1"/>
  <c r="Z365" i="2" s="1"/>
  <c r="X364" i="2"/>
  <c r="Y364" i="2" s="1"/>
  <c r="Z364" i="2" s="1"/>
  <c r="X363" i="2"/>
  <c r="Y363" i="2" s="1"/>
  <c r="Z363" i="2" s="1"/>
  <c r="X362" i="2"/>
  <c r="Y362" i="2" s="1"/>
  <c r="Z362" i="2" s="1"/>
  <c r="X361" i="2"/>
  <c r="Y361" i="2" s="1"/>
  <c r="Z361" i="2" s="1"/>
  <c r="X360" i="2"/>
  <c r="Y360" i="2" s="1"/>
  <c r="Z360" i="2" s="1"/>
  <c r="X359" i="2"/>
  <c r="Y359" i="2" s="1"/>
  <c r="Z359" i="2" s="1"/>
  <c r="X358" i="2"/>
  <c r="Y358" i="2" s="1"/>
  <c r="Z358" i="2" s="1"/>
  <c r="X357" i="2"/>
  <c r="Y357" i="2" s="1"/>
  <c r="Z357" i="2" s="1"/>
  <c r="X356" i="2"/>
  <c r="Y356" i="2" s="1"/>
  <c r="Z356" i="2" s="1"/>
  <c r="X355" i="2"/>
  <c r="Y355" i="2" s="1"/>
  <c r="Z355" i="2" s="1"/>
  <c r="X354" i="2"/>
  <c r="Y354" i="2" s="1"/>
  <c r="Z354" i="2" s="1"/>
  <c r="X353" i="2"/>
  <c r="Y353" i="2" s="1"/>
  <c r="Z353" i="2" s="1"/>
  <c r="X352" i="2"/>
  <c r="Y352" i="2" s="1"/>
  <c r="Z352" i="2" s="1"/>
  <c r="X351" i="2"/>
  <c r="Y351" i="2" s="1"/>
  <c r="Z351" i="2" s="1"/>
  <c r="X350" i="2"/>
  <c r="Y350" i="2" s="1"/>
  <c r="Z350" i="2" s="1"/>
  <c r="X349" i="2"/>
  <c r="Y349" i="2" s="1"/>
  <c r="Z349" i="2" s="1"/>
  <c r="X348" i="2"/>
  <c r="Y348" i="2" s="1"/>
  <c r="Z348" i="2" s="1"/>
  <c r="X347" i="2"/>
  <c r="Y347" i="2" s="1"/>
  <c r="Z347" i="2" s="1"/>
  <c r="X346" i="2"/>
  <c r="Y346" i="2" s="1"/>
  <c r="Z346" i="2" s="1"/>
  <c r="X345" i="2"/>
  <c r="Y345" i="2" s="1"/>
  <c r="Z345" i="2" s="1"/>
  <c r="X344" i="2"/>
  <c r="Y344" i="2" s="1"/>
  <c r="Z344" i="2" s="1"/>
  <c r="X343" i="2"/>
  <c r="Y343" i="2" s="1"/>
  <c r="Z343" i="2" s="1"/>
  <c r="X342" i="2"/>
  <c r="Y342" i="2" s="1"/>
  <c r="Z342" i="2" s="1"/>
  <c r="X341" i="2"/>
  <c r="Y341" i="2" s="1"/>
  <c r="Z341" i="2" s="1"/>
  <c r="X340" i="2"/>
  <c r="Y340" i="2" s="1"/>
  <c r="Z340" i="2" s="1"/>
  <c r="X339" i="2"/>
  <c r="Y339" i="2" s="1"/>
  <c r="Z339" i="2" s="1"/>
  <c r="X338" i="2"/>
  <c r="Y338" i="2" s="1"/>
  <c r="Z338" i="2" s="1"/>
  <c r="X337" i="2"/>
  <c r="Y337" i="2" s="1"/>
  <c r="Z337" i="2" s="1"/>
  <c r="X336" i="2"/>
  <c r="Y336" i="2" s="1"/>
  <c r="Z336" i="2" s="1"/>
  <c r="X335" i="2"/>
  <c r="Y335" i="2" s="1"/>
  <c r="Z335" i="2" s="1"/>
  <c r="X334" i="2"/>
  <c r="Y334" i="2" s="1"/>
  <c r="Z334" i="2" s="1"/>
  <c r="X333" i="2"/>
  <c r="Y333" i="2" s="1"/>
  <c r="Z333" i="2" s="1"/>
  <c r="X332" i="2"/>
  <c r="Y332" i="2" s="1"/>
  <c r="Z332" i="2" s="1"/>
  <c r="X331" i="2"/>
  <c r="Y331" i="2" s="1"/>
  <c r="Z331" i="2" s="1"/>
  <c r="X330" i="2"/>
  <c r="Y330" i="2" s="1"/>
  <c r="Z330" i="2" s="1"/>
  <c r="X329" i="2"/>
  <c r="Y329" i="2" s="1"/>
  <c r="Z329" i="2" s="1"/>
  <c r="X328" i="2"/>
  <c r="Y328" i="2" s="1"/>
  <c r="Z328" i="2" s="1"/>
  <c r="X327" i="2"/>
  <c r="Y327" i="2" s="1"/>
  <c r="Z327" i="2" s="1"/>
  <c r="X326" i="2"/>
  <c r="Y326" i="2" s="1"/>
  <c r="Z326" i="2" s="1"/>
  <c r="X325" i="2"/>
  <c r="Y325" i="2" s="1"/>
  <c r="Z325" i="2" s="1"/>
  <c r="X324" i="2"/>
  <c r="Y324" i="2" s="1"/>
  <c r="Z324" i="2" s="1"/>
  <c r="X323" i="2"/>
  <c r="Y323" i="2" s="1"/>
  <c r="Z323" i="2" s="1"/>
  <c r="X322" i="2"/>
  <c r="Y322" i="2" s="1"/>
  <c r="Z322" i="2" s="1"/>
  <c r="X321" i="2"/>
  <c r="Y321" i="2" s="1"/>
  <c r="Z321" i="2" s="1"/>
  <c r="X320" i="2"/>
  <c r="Y320" i="2" s="1"/>
  <c r="Z320" i="2" s="1"/>
  <c r="X319" i="2"/>
  <c r="Y319" i="2" s="1"/>
  <c r="Z319" i="2" s="1"/>
  <c r="X318" i="2"/>
  <c r="Y318" i="2" s="1"/>
  <c r="Z318" i="2" s="1"/>
  <c r="X317" i="2"/>
  <c r="Y317" i="2" s="1"/>
  <c r="Z317" i="2" s="1"/>
  <c r="X316" i="2"/>
  <c r="Y316" i="2" s="1"/>
  <c r="Z316" i="2" s="1"/>
  <c r="X315" i="2"/>
  <c r="Y315" i="2" s="1"/>
  <c r="Z315" i="2" s="1"/>
  <c r="X314" i="2"/>
  <c r="Y314" i="2" s="1"/>
  <c r="Z314" i="2" s="1"/>
  <c r="X313" i="2"/>
  <c r="Y313" i="2" s="1"/>
  <c r="Z313" i="2" s="1"/>
  <c r="X312" i="2"/>
  <c r="Y312" i="2" s="1"/>
  <c r="Z312" i="2" s="1"/>
  <c r="X311" i="2"/>
  <c r="Y311" i="2" s="1"/>
  <c r="Z311" i="2" s="1"/>
  <c r="X310" i="2"/>
  <c r="Y310" i="2" s="1"/>
  <c r="Z310" i="2" s="1"/>
  <c r="X309" i="2"/>
  <c r="Y309" i="2" s="1"/>
  <c r="Z309" i="2" s="1"/>
  <c r="X308" i="2"/>
  <c r="Y308" i="2" s="1"/>
  <c r="Z308" i="2" s="1"/>
  <c r="X307" i="2"/>
  <c r="Y307" i="2" s="1"/>
  <c r="Z307" i="2" s="1"/>
  <c r="X306" i="2"/>
  <c r="Y306" i="2" s="1"/>
  <c r="Z306" i="2" s="1"/>
  <c r="X305" i="2"/>
  <c r="Y305" i="2" s="1"/>
  <c r="Z305" i="2" s="1"/>
  <c r="X304" i="2"/>
  <c r="Y304" i="2" s="1"/>
  <c r="Z304" i="2" s="1"/>
  <c r="X303" i="2"/>
  <c r="Y303" i="2" s="1"/>
  <c r="Z303" i="2" s="1"/>
  <c r="X302" i="2"/>
  <c r="Y302" i="2" s="1"/>
  <c r="Z302" i="2" s="1"/>
  <c r="X301" i="2"/>
  <c r="Y301" i="2" s="1"/>
  <c r="Z301" i="2" s="1"/>
  <c r="X300" i="2"/>
  <c r="Y300" i="2" s="1"/>
  <c r="Z300" i="2" s="1"/>
  <c r="X299" i="2"/>
  <c r="Y299" i="2" s="1"/>
  <c r="Z299" i="2" s="1"/>
  <c r="X298" i="2"/>
  <c r="Y298" i="2" s="1"/>
  <c r="Z298" i="2" s="1"/>
  <c r="X297" i="2"/>
  <c r="Y297" i="2" s="1"/>
  <c r="Z297" i="2" s="1"/>
  <c r="X296" i="2"/>
  <c r="Y296" i="2" s="1"/>
  <c r="Z296" i="2" s="1"/>
  <c r="X295" i="2"/>
  <c r="Y295" i="2" s="1"/>
  <c r="Z295" i="2" s="1"/>
  <c r="X294" i="2"/>
  <c r="Y294" i="2" s="1"/>
  <c r="Z294" i="2" s="1"/>
  <c r="X293" i="2"/>
  <c r="Y293" i="2" s="1"/>
  <c r="Z293" i="2" s="1"/>
  <c r="X292" i="2"/>
  <c r="Y292" i="2" s="1"/>
  <c r="Z292" i="2" s="1"/>
  <c r="X291" i="2"/>
  <c r="Y291" i="2" s="1"/>
  <c r="Z291" i="2" s="1"/>
  <c r="X290" i="2"/>
  <c r="Y290" i="2" s="1"/>
  <c r="Z290" i="2" s="1"/>
  <c r="X289" i="2"/>
  <c r="Y289" i="2" s="1"/>
  <c r="Z289" i="2" s="1"/>
  <c r="X288" i="2"/>
  <c r="Y288" i="2" s="1"/>
  <c r="Z288" i="2" s="1"/>
  <c r="X287" i="2"/>
  <c r="Y287" i="2" s="1"/>
  <c r="Z287" i="2" s="1"/>
  <c r="X286" i="2"/>
  <c r="Y286" i="2" s="1"/>
  <c r="Z286" i="2" s="1"/>
  <c r="X285" i="2"/>
  <c r="Y285" i="2" s="1"/>
  <c r="Z285" i="2" s="1"/>
  <c r="X284" i="2"/>
  <c r="Y284" i="2" s="1"/>
  <c r="Z284" i="2" s="1"/>
  <c r="X283" i="2"/>
  <c r="Y283" i="2" s="1"/>
  <c r="Z283" i="2" s="1"/>
  <c r="X282" i="2"/>
  <c r="Y282" i="2" s="1"/>
  <c r="Z282" i="2" s="1"/>
  <c r="X281" i="2"/>
  <c r="Y281" i="2" s="1"/>
  <c r="Z281" i="2" s="1"/>
  <c r="X280" i="2"/>
  <c r="Y280" i="2" s="1"/>
  <c r="Z280" i="2" s="1"/>
  <c r="X279" i="2"/>
  <c r="Y279" i="2" s="1"/>
  <c r="Z279" i="2" s="1"/>
  <c r="X278" i="2"/>
  <c r="Y278" i="2" s="1"/>
  <c r="Z278" i="2" s="1"/>
  <c r="X277" i="2"/>
  <c r="Y277" i="2" s="1"/>
  <c r="Z277" i="2" s="1"/>
  <c r="X276" i="2"/>
  <c r="Y276" i="2" s="1"/>
  <c r="Z276" i="2" s="1"/>
  <c r="X275" i="2"/>
  <c r="Y275" i="2" s="1"/>
  <c r="Z275" i="2" s="1"/>
  <c r="X274" i="2"/>
  <c r="Y274" i="2" s="1"/>
  <c r="Z274" i="2" s="1"/>
  <c r="X273" i="2"/>
  <c r="Y273" i="2" s="1"/>
  <c r="Z273" i="2" s="1"/>
  <c r="X272" i="2"/>
  <c r="Y272" i="2" s="1"/>
  <c r="Z272" i="2" s="1"/>
  <c r="X271" i="2"/>
  <c r="Y271" i="2" s="1"/>
  <c r="Z271" i="2" s="1"/>
  <c r="X270" i="2"/>
  <c r="Y270" i="2" s="1"/>
  <c r="Z270" i="2" s="1"/>
  <c r="X269" i="2"/>
  <c r="Y269" i="2" s="1"/>
  <c r="Z269" i="2" s="1"/>
  <c r="X268" i="2"/>
  <c r="Y268" i="2" s="1"/>
  <c r="Z268" i="2" s="1"/>
  <c r="X267" i="2"/>
  <c r="Y267" i="2" s="1"/>
  <c r="Z267" i="2" s="1"/>
  <c r="X266" i="2"/>
  <c r="Y266" i="2" s="1"/>
  <c r="Z266" i="2" s="1"/>
  <c r="X265" i="2"/>
  <c r="Y265" i="2" s="1"/>
  <c r="Z265" i="2" s="1"/>
  <c r="X264" i="2"/>
  <c r="Y264" i="2" s="1"/>
  <c r="Z264" i="2" s="1"/>
  <c r="X263" i="2"/>
  <c r="Y263" i="2" s="1"/>
  <c r="Z263" i="2" s="1"/>
  <c r="X262" i="2"/>
  <c r="Y262" i="2" s="1"/>
  <c r="Z262" i="2" s="1"/>
  <c r="X261" i="2"/>
  <c r="Y261" i="2" s="1"/>
  <c r="Z261" i="2" s="1"/>
  <c r="X260" i="2"/>
  <c r="Y260" i="2" s="1"/>
  <c r="Z260" i="2" s="1"/>
  <c r="X259" i="2"/>
  <c r="Y259" i="2" s="1"/>
  <c r="Z259" i="2" s="1"/>
  <c r="X258" i="2"/>
  <c r="Y258" i="2" s="1"/>
  <c r="Z258" i="2" s="1"/>
  <c r="X257" i="2"/>
  <c r="Y257" i="2" s="1"/>
  <c r="Z257" i="2" s="1"/>
  <c r="X256" i="2"/>
  <c r="Y256" i="2" s="1"/>
  <c r="Z256" i="2" s="1"/>
  <c r="X255" i="2"/>
  <c r="Y255" i="2" s="1"/>
  <c r="Z255" i="2" s="1"/>
  <c r="X254" i="2"/>
  <c r="Y254" i="2" s="1"/>
  <c r="Z254" i="2" s="1"/>
  <c r="X253" i="2"/>
  <c r="Y253" i="2" s="1"/>
  <c r="Z253" i="2" s="1"/>
  <c r="X252" i="2"/>
  <c r="Y252" i="2" s="1"/>
  <c r="Z252" i="2" s="1"/>
  <c r="X251" i="2"/>
  <c r="Y251" i="2" s="1"/>
  <c r="Z251" i="2" s="1"/>
  <c r="X250" i="2"/>
  <c r="Y250" i="2" s="1"/>
  <c r="Z250" i="2" s="1"/>
  <c r="X249" i="2"/>
  <c r="Y249" i="2" s="1"/>
  <c r="Z249" i="2" s="1"/>
  <c r="X248" i="2"/>
  <c r="Y248" i="2" s="1"/>
  <c r="Z248" i="2" s="1"/>
  <c r="X247" i="2"/>
  <c r="Y247" i="2" s="1"/>
  <c r="Z247" i="2" s="1"/>
  <c r="X246" i="2"/>
  <c r="Y246" i="2" s="1"/>
  <c r="Z246" i="2" s="1"/>
  <c r="X245" i="2"/>
  <c r="Y245" i="2" s="1"/>
  <c r="Z245" i="2" s="1"/>
  <c r="X244" i="2"/>
  <c r="Y244" i="2" s="1"/>
  <c r="Z244" i="2" s="1"/>
  <c r="X243" i="2"/>
  <c r="Y243" i="2" s="1"/>
  <c r="Z243" i="2" s="1"/>
  <c r="X242" i="2"/>
  <c r="Y242" i="2" s="1"/>
  <c r="Z242" i="2" s="1"/>
  <c r="X241" i="2"/>
  <c r="Y241" i="2" s="1"/>
  <c r="Z241" i="2" s="1"/>
  <c r="X240" i="2"/>
  <c r="Y240" i="2" s="1"/>
  <c r="Z240" i="2" s="1"/>
  <c r="X239" i="2"/>
  <c r="Y239" i="2" s="1"/>
  <c r="Z239" i="2" s="1"/>
  <c r="X238" i="2"/>
  <c r="Y238" i="2" s="1"/>
  <c r="Z238" i="2" s="1"/>
  <c r="X237" i="2"/>
  <c r="Y237" i="2" s="1"/>
  <c r="Z237" i="2" s="1"/>
  <c r="X236" i="2"/>
  <c r="Y236" i="2" s="1"/>
  <c r="Z236" i="2" s="1"/>
  <c r="X235" i="2"/>
  <c r="Y235" i="2" s="1"/>
  <c r="Z235" i="2" s="1"/>
  <c r="X234" i="2"/>
  <c r="Y234" i="2" s="1"/>
  <c r="Z234" i="2" s="1"/>
  <c r="X233" i="2"/>
  <c r="Y233" i="2" s="1"/>
  <c r="Z233" i="2" s="1"/>
  <c r="X232" i="2"/>
  <c r="Y232" i="2" s="1"/>
  <c r="Z232" i="2" s="1"/>
  <c r="X231" i="2"/>
  <c r="Y231" i="2" s="1"/>
  <c r="Z231" i="2" s="1"/>
  <c r="X230" i="2"/>
  <c r="Y230" i="2" s="1"/>
  <c r="Z230" i="2" s="1"/>
  <c r="X229" i="2"/>
  <c r="Y229" i="2" s="1"/>
  <c r="Z229" i="2" s="1"/>
  <c r="X228" i="2"/>
  <c r="Y228" i="2" s="1"/>
  <c r="Z228" i="2" s="1"/>
  <c r="X227" i="2"/>
  <c r="Y227" i="2" s="1"/>
  <c r="Z227" i="2" s="1"/>
  <c r="X226" i="2"/>
  <c r="Y226" i="2" s="1"/>
  <c r="Z226" i="2" s="1"/>
  <c r="X225" i="2"/>
  <c r="Y225" i="2" s="1"/>
  <c r="Z225" i="2" s="1"/>
  <c r="X224" i="2"/>
  <c r="Y224" i="2" s="1"/>
  <c r="Z224" i="2" s="1"/>
  <c r="X223" i="2"/>
  <c r="Y223" i="2" s="1"/>
  <c r="Z223" i="2" s="1"/>
  <c r="X222" i="2"/>
  <c r="Y222" i="2" s="1"/>
  <c r="Z222" i="2" s="1"/>
  <c r="X221" i="2"/>
  <c r="Y221" i="2" s="1"/>
  <c r="Z221" i="2" s="1"/>
  <c r="X220" i="2"/>
  <c r="Y220" i="2" s="1"/>
  <c r="Z220" i="2" s="1"/>
  <c r="X219" i="2"/>
  <c r="Y219" i="2" s="1"/>
  <c r="Z219" i="2" s="1"/>
  <c r="X218" i="2"/>
  <c r="Y218" i="2" s="1"/>
  <c r="Z218" i="2" s="1"/>
  <c r="X217" i="2"/>
  <c r="Y217" i="2" s="1"/>
  <c r="Z217" i="2" s="1"/>
  <c r="X216" i="2"/>
  <c r="Y216" i="2" s="1"/>
  <c r="Z216" i="2" s="1"/>
  <c r="X215" i="2"/>
  <c r="Y215" i="2" s="1"/>
  <c r="Z215" i="2" s="1"/>
  <c r="X214" i="2"/>
  <c r="Y214" i="2" s="1"/>
  <c r="Z214" i="2" s="1"/>
  <c r="X213" i="2"/>
  <c r="Y213" i="2" s="1"/>
  <c r="Z213" i="2" s="1"/>
  <c r="X212" i="2"/>
  <c r="Y212" i="2" s="1"/>
  <c r="Z212" i="2" s="1"/>
  <c r="X211" i="2"/>
  <c r="Y211" i="2" s="1"/>
  <c r="Z211" i="2" s="1"/>
  <c r="X210" i="2"/>
  <c r="Y210" i="2" s="1"/>
  <c r="Z210" i="2" s="1"/>
  <c r="X209" i="2"/>
  <c r="Y209" i="2" s="1"/>
  <c r="Z209" i="2" s="1"/>
  <c r="X208" i="2"/>
  <c r="Y208" i="2" s="1"/>
  <c r="Z208" i="2" s="1"/>
  <c r="X207" i="2"/>
  <c r="Y207" i="2" s="1"/>
  <c r="Z207" i="2" s="1"/>
  <c r="X206" i="2"/>
  <c r="Y206" i="2" s="1"/>
  <c r="Z206" i="2" s="1"/>
  <c r="X205" i="2"/>
  <c r="Y205" i="2" s="1"/>
  <c r="Z205" i="2" s="1"/>
  <c r="X204" i="2"/>
  <c r="Y204" i="2" s="1"/>
  <c r="Z204" i="2" s="1"/>
  <c r="X203" i="2"/>
  <c r="Y203" i="2" s="1"/>
  <c r="Z203" i="2" s="1"/>
  <c r="X202" i="2"/>
  <c r="Y202" i="2" s="1"/>
  <c r="Z202" i="2" s="1"/>
  <c r="X201" i="2"/>
  <c r="Y201" i="2" s="1"/>
  <c r="Z201" i="2" s="1"/>
  <c r="X200" i="2"/>
  <c r="Y200" i="2" s="1"/>
  <c r="Z200" i="2" s="1"/>
  <c r="X199" i="2"/>
  <c r="Y199" i="2" s="1"/>
  <c r="Z199" i="2" s="1"/>
  <c r="X198" i="2"/>
  <c r="Y198" i="2" s="1"/>
  <c r="Z198" i="2" s="1"/>
  <c r="X197" i="2"/>
  <c r="Y197" i="2" s="1"/>
  <c r="Z197" i="2" s="1"/>
  <c r="X196" i="2"/>
  <c r="Y196" i="2" s="1"/>
  <c r="Z196" i="2" s="1"/>
  <c r="X195" i="2"/>
  <c r="Y195" i="2" s="1"/>
  <c r="Z195" i="2" s="1"/>
  <c r="X194" i="2"/>
  <c r="Y194" i="2" s="1"/>
  <c r="Z194" i="2" s="1"/>
  <c r="X193" i="2"/>
  <c r="Y193" i="2" s="1"/>
  <c r="Z193" i="2" s="1"/>
  <c r="X192" i="2"/>
  <c r="Y192" i="2" s="1"/>
  <c r="Z192" i="2" s="1"/>
  <c r="X191" i="2"/>
  <c r="Y191" i="2" s="1"/>
  <c r="Z191" i="2" s="1"/>
  <c r="X190" i="2"/>
  <c r="Y190" i="2" s="1"/>
  <c r="Z190" i="2" s="1"/>
  <c r="X189" i="2"/>
  <c r="Y189" i="2" s="1"/>
  <c r="Z189" i="2" s="1"/>
  <c r="X188" i="2"/>
  <c r="Y188" i="2" s="1"/>
  <c r="Z188" i="2" s="1"/>
  <c r="X187" i="2"/>
  <c r="Y187" i="2" s="1"/>
  <c r="Z187" i="2" s="1"/>
  <c r="X186" i="2"/>
  <c r="Y186" i="2" s="1"/>
  <c r="Z186" i="2" s="1"/>
  <c r="X185" i="2"/>
  <c r="Y185" i="2" s="1"/>
  <c r="Z185" i="2" s="1"/>
  <c r="X184" i="2"/>
  <c r="Y184" i="2" s="1"/>
  <c r="Z184" i="2" s="1"/>
  <c r="X183" i="2"/>
  <c r="Y183" i="2" s="1"/>
  <c r="Z183" i="2" s="1"/>
  <c r="X182" i="2"/>
  <c r="Y182" i="2" s="1"/>
  <c r="Z182" i="2" s="1"/>
  <c r="X181" i="2"/>
  <c r="Y181" i="2" s="1"/>
  <c r="Z181" i="2" s="1"/>
  <c r="X180" i="2"/>
  <c r="Y180" i="2" s="1"/>
  <c r="Z180" i="2" s="1"/>
  <c r="X179" i="2"/>
  <c r="Y179" i="2" s="1"/>
  <c r="Z179" i="2" s="1"/>
  <c r="X178" i="2"/>
  <c r="Y178" i="2" s="1"/>
  <c r="Z178" i="2" s="1"/>
  <c r="X177" i="2"/>
  <c r="Y177" i="2" s="1"/>
  <c r="Z177" i="2" s="1"/>
  <c r="X176" i="2"/>
  <c r="Y176" i="2" s="1"/>
  <c r="Z176" i="2" s="1"/>
  <c r="X175" i="2"/>
  <c r="Y175" i="2" s="1"/>
  <c r="Z175" i="2" s="1"/>
  <c r="X174" i="2"/>
  <c r="Y174" i="2" s="1"/>
  <c r="Z174" i="2" s="1"/>
  <c r="X173" i="2"/>
  <c r="Y173" i="2" s="1"/>
  <c r="Z173" i="2" s="1"/>
  <c r="X172" i="2"/>
  <c r="Y172" i="2" s="1"/>
  <c r="Z172" i="2" s="1"/>
  <c r="X171" i="2"/>
  <c r="Y171" i="2" s="1"/>
  <c r="Z171" i="2" s="1"/>
  <c r="X170" i="2"/>
  <c r="Y170" i="2" s="1"/>
  <c r="Z170" i="2" s="1"/>
  <c r="X169" i="2"/>
  <c r="Y169" i="2" s="1"/>
  <c r="Z169" i="2" s="1"/>
  <c r="X168" i="2"/>
  <c r="Y168" i="2" s="1"/>
  <c r="Z168" i="2" s="1"/>
  <c r="X167" i="2"/>
  <c r="Y167" i="2" s="1"/>
  <c r="Z167" i="2" s="1"/>
  <c r="X166" i="2"/>
  <c r="Y166" i="2" s="1"/>
  <c r="Z166" i="2" s="1"/>
  <c r="X165" i="2"/>
  <c r="Y165" i="2" s="1"/>
  <c r="Z165" i="2" s="1"/>
  <c r="X164" i="2"/>
  <c r="Y164" i="2" s="1"/>
  <c r="Z164" i="2" s="1"/>
  <c r="X163" i="2"/>
  <c r="Y163" i="2" s="1"/>
  <c r="Z163" i="2" s="1"/>
  <c r="X162" i="2"/>
  <c r="Y162" i="2" s="1"/>
  <c r="Z162" i="2" s="1"/>
  <c r="X161" i="2"/>
  <c r="Y161" i="2" s="1"/>
  <c r="Z161" i="2" s="1"/>
  <c r="X160" i="2"/>
  <c r="Y160" i="2" s="1"/>
  <c r="Z160" i="2" s="1"/>
  <c r="X159" i="2"/>
  <c r="Y159" i="2" s="1"/>
  <c r="Z159" i="2" s="1"/>
  <c r="X158" i="2"/>
  <c r="Y158" i="2" s="1"/>
  <c r="Z158" i="2" s="1"/>
  <c r="X157" i="2"/>
  <c r="Y157" i="2" s="1"/>
  <c r="Z157" i="2" s="1"/>
  <c r="X156" i="2"/>
  <c r="Y156" i="2" s="1"/>
  <c r="Z156" i="2" s="1"/>
  <c r="X155" i="2"/>
  <c r="Y155" i="2" s="1"/>
  <c r="Z155" i="2" s="1"/>
  <c r="X154" i="2"/>
  <c r="Y154" i="2" s="1"/>
  <c r="Z154" i="2" s="1"/>
  <c r="X153" i="2"/>
  <c r="Y153" i="2" s="1"/>
  <c r="Z153" i="2" s="1"/>
  <c r="X152" i="2"/>
  <c r="Y152" i="2" s="1"/>
  <c r="Z152" i="2" s="1"/>
  <c r="X151" i="2"/>
  <c r="Y151" i="2" s="1"/>
  <c r="Z151" i="2" s="1"/>
  <c r="X150" i="2"/>
  <c r="Y150" i="2" s="1"/>
  <c r="Z150" i="2" s="1"/>
  <c r="X149" i="2"/>
  <c r="Y149" i="2" s="1"/>
  <c r="Z149" i="2" s="1"/>
  <c r="X148" i="2"/>
  <c r="Y148" i="2" s="1"/>
  <c r="Z148" i="2" s="1"/>
  <c r="X147" i="2"/>
  <c r="Y147" i="2" s="1"/>
  <c r="Z147" i="2" s="1"/>
  <c r="X146" i="2"/>
  <c r="Y146" i="2" s="1"/>
  <c r="Z146" i="2" s="1"/>
  <c r="X145" i="2"/>
  <c r="Y145" i="2" s="1"/>
  <c r="Z145" i="2" s="1"/>
  <c r="X144" i="2"/>
  <c r="Y144" i="2" s="1"/>
  <c r="Z144" i="2" s="1"/>
  <c r="X143" i="2"/>
  <c r="Y143" i="2" s="1"/>
  <c r="Z143" i="2" s="1"/>
  <c r="X142" i="2"/>
  <c r="Y142" i="2" s="1"/>
  <c r="Z142" i="2" s="1"/>
  <c r="X141" i="2"/>
  <c r="Y141" i="2" s="1"/>
  <c r="Z141" i="2" s="1"/>
  <c r="X140" i="2"/>
  <c r="Y140" i="2" s="1"/>
  <c r="Z140" i="2" s="1"/>
  <c r="X139" i="2"/>
  <c r="Y139" i="2" s="1"/>
  <c r="Z139" i="2" s="1"/>
  <c r="X138" i="2"/>
  <c r="Y138" i="2" s="1"/>
  <c r="Z138" i="2" s="1"/>
  <c r="X137" i="2"/>
  <c r="Y137" i="2" s="1"/>
  <c r="Z137" i="2" s="1"/>
  <c r="X136" i="2"/>
  <c r="Y136" i="2" s="1"/>
  <c r="Z136" i="2" s="1"/>
  <c r="X135" i="2"/>
  <c r="Y135" i="2" s="1"/>
  <c r="Z135" i="2" s="1"/>
  <c r="X134" i="2"/>
  <c r="Y134" i="2" s="1"/>
  <c r="Z134" i="2" s="1"/>
  <c r="X133" i="2"/>
  <c r="Y133" i="2" s="1"/>
  <c r="Z133" i="2" s="1"/>
  <c r="X132" i="2"/>
  <c r="Y132" i="2" s="1"/>
  <c r="Z132" i="2" s="1"/>
  <c r="X131" i="2"/>
  <c r="Y131" i="2" s="1"/>
  <c r="Z131" i="2" s="1"/>
  <c r="X130" i="2"/>
  <c r="Y130" i="2" s="1"/>
  <c r="Z130" i="2" s="1"/>
  <c r="X129" i="2"/>
  <c r="Y129" i="2" s="1"/>
  <c r="Z129" i="2" s="1"/>
  <c r="X128" i="2"/>
  <c r="Y128" i="2" s="1"/>
  <c r="Z128" i="2" s="1"/>
  <c r="X127" i="2"/>
  <c r="Y127" i="2" s="1"/>
  <c r="Z127" i="2" s="1"/>
  <c r="X126" i="2"/>
  <c r="Y126" i="2" s="1"/>
  <c r="Z126" i="2" s="1"/>
  <c r="X125" i="2"/>
  <c r="Y125" i="2" s="1"/>
  <c r="Z125" i="2" s="1"/>
  <c r="X124" i="2"/>
  <c r="Y124" i="2" s="1"/>
  <c r="Z124" i="2" s="1"/>
  <c r="X123" i="2"/>
  <c r="Y123" i="2" s="1"/>
  <c r="Z123" i="2" s="1"/>
  <c r="X122" i="2"/>
  <c r="Y122" i="2" s="1"/>
  <c r="Z122" i="2" s="1"/>
  <c r="X121" i="2"/>
  <c r="Y121" i="2" s="1"/>
  <c r="Z121" i="2" s="1"/>
  <c r="X120" i="2"/>
  <c r="Y120" i="2" s="1"/>
  <c r="Z120" i="2" s="1"/>
  <c r="X119" i="2"/>
  <c r="Y119" i="2" s="1"/>
  <c r="Z119" i="2" s="1"/>
  <c r="X118" i="2"/>
  <c r="Y118" i="2" s="1"/>
  <c r="Z118" i="2" s="1"/>
  <c r="X117" i="2"/>
  <c r="Y117" i="2" s="1"/>
  <c r="Z117" i="2" s="1"/>
  <c r="X116" i="2"/>
  <c r="Y116" i="2" s="1"/>
  <c r="Z116" i="2" s="1"/>
  <c r="X115" i="2"/>
  <c r="Y115" i="2" s="1"/>
  <c r="Z115" i="2" s="1"/>
  <c r="X114" i="2"/>
  <c r="Y114" i="2" s="1"/>
  <c r="Z114" i="2" s="1"/>
  <c r="X113" i="2"/>
  <c r="Y113" i="2" s="1"/>
  <c r="Z113" i="2" s="1"/>
  <c r="X112" i="2"/>
  <c r="Y112" i="2" s="1"/>
  <c r="Z112" i="2" s="1"/>
  <c r="X111" i="2"/>
  <c r="Y111" i="2" s="1"/>
  <c r="Z111" i="2" s="1"/>
  <c r="X110" i="2"/>
  <c r="Y110" i="2" s="1"/>
  <c r="Z110" i="2" s="1"/>
  <c r="X109" i="2"/>
  <c r="Y109" i="2" s="1"/>
  <c r="Z109" i="2" s="1"/>
  <c r="X108" i="2"/>
  <c r="Y108" i="2" s="1"/>
  <c r="Z108" i="2" s="1"/>
  <c r="X107" i="2"/>
  <c r="Y107" i="2" s="1"/>
  <c r="Z107" i="2" s="1"/>
  <c r="X106" i="2"/>
  <c r="Y106" i="2" s="1"/>
  <c r="Z106" i="2" s="1"/>
  <c r="X105" i="2"/>
  <c r="Y105" i="2" s="1"/>
  <c r="Z105" i="2" s="1"/>
  <c r="X104" i="2"/>
  <c r="Y104" i="2" s="1"/>
  <c r="Z104" i="2" s="1"/>
  <c r="X103" i="2"/>
  <c r="Y103" i="2" s="1"/>
  <c r="Z103" i="2" s="1"/>
  <c r="X102" i="2"/>
  <c r="Y102" i="2" s="1"/>
  <c r="Z102" i="2" s="1"/>
  <c r="X101" i="2"/>
  <c r="Y101" i="2" s="1"/>
  <c r="Z101" i="2" s="1"/>
  <c r="X100" i="2"/>
  <c r="Y100" i="2" s="1"/>
  <c r="Z100" i="2" s="1"/>
  <c r="X99" i="2"/>
  <c r="Y99" i="2" s="1"/>
  <c r="Z99" i="2" s="1"/>
  <c r="X98" i="2"/>
  <c r="Y98" i="2" s="1"/>
  <c r="Z98" i="2" s="1"/>
  <c r="X97" i="2"/>
  <c r="Y97" i="2" s="1"/>
  <c r="Z97" i="2" s="1"/>
  <c r="X96" i="2"/>
  <c r="Y96" i="2" s="1"/>
  <c r="Z96" i="2" s="1"/>
  <c r="X95" i="2"/>
  <c r="Y95" i="2" s="1"/>
  <c r="Z95" i="2" s="1"/>
  <c r="X94" i="2"/>
  <c r="Y94" i="2" s="1"/>
  <c r="Z94" i="2" s="1"/>
  <c r="X93" i="2"/>
  <c r="Y93" i="2" s="1"/>
  <c r="Z93" i="2" s="1"/>
  <c r="X92" i="2"/>
  <c r="Y92" i="2" s="1"/>
  <c r="Z92" i="2" s="1"/>
  <c r="X91" i="2"/>
  <c r="Y91" i="2" s="1"/>
  <c r="Z91" i="2" s="1"/>
  <c r="X90" i="2"/>
  <c r="Y90" i="2" s="1"/>
  <c r="Z90" i="2" s="1"/>
  <c r="X89" i="2"/>
  <c r="Y89" i="2" s="1"/>
  <c r="Z89" i="2" s="1"/>
  <c r="X88" i="2"/>
  <c r="Y88" i="2" s="1"/>
  <c r="Z88" i="2" s="1"/>
  <c r="X87" i="2"/>
  <c r="Y87" i="2" s="1"/>
  <c r="Z87" i="2" s="1"/>
  <c r="X86" i="2"/>
  <c r="Y86" i="2" s="1"/>
  <c r="Z86" i="2" s="1"/>
  <c r="X85" i="2"/>
  <c r="Y85" i="2" s="1"/>
  <c r="Z85" i="2" s="1"/>
  <c r="X84" i="2"/>
  <c r="Y84" i="2" s="1"/>
  <c r="Z84" i="2" s="1"/>
  <c r="X83" i="2"/>
  <c r="Y83" i="2" s="1"/>
  <c r="Z83" i="2" s="1"/>
  <c r="X82" i="2"/>
  <c r="Y82" i="2" s="1"/>
  <c r="Z82" i="2" s="1"/>
  <c r="X81" i="2"/>
  <c r="Y81" i="2" s="1"/>
  <c r="Z81" i="2" s="1"/>
  <c r="X80" i="2"/>
  <c r="Y80" i="2" s="1"/>
  <c r="Z80" i="2" s="1"/>
  <c r="X79" i="2"/>
  <c r="Y79" i="2" s="1"/>
  <c r="Z79" i="2" s="1"/>
  <c r="X78" i="2"/>
  <c r="Y78" i="2" s="1"/>
  <c r="Z78" i="2" s="1"/>
  <c r="X77" i="2"/>
  <c r="Y77" i="2" s="1"/>
  <c r="Z77" i="2" s="1"/>
  <c r="X76" i="2"/>
  <c r="Y76" i="2" s="1"/>
  <c r="Z76" i="2" s="1"/>
  <c r="X75" i="2"/>
  <c r="Y75" i="2" s="1"/>
  <c r="Z75" i="2" s="1"/>
  <c r="X74" i="2"/>
  <c r="Y74" i="2" s="1"/>
  <c r="Z74" i="2" s="1"/>
  <c r="X73" i="2"/>
  <c r="Y73" i="2" s="1"/>
  <c r="Z73" i="2" s="1"/>
  <c r="X72" i="2"/>
  <c r="Y72" i="2" s="1"/>
  <c r="Z72" i="2" s="1"/>
  <c r="X71" i="2"/>
  <c r="Y71" i="2" s="1"/>
  <c r="Z71" i="2" s="1"/>
  <c r="X70" i="2"/>
  <c r="Y70" i="2" s="1"/>
  <c r="Z70" i="2" s="1"/>
  <c r="X69" i="2"/>
  <c r="Y69" i="2" s="1"/>
  <c r="Z69" i="2" s="1"/>
  <c r="X68" i="2"/>
  <c r="Y68" i="2" s="1"/>
  <c r="Z68" i="2" s="1"/>
  <c r="X67" i="2"/>
  <c r="Y67" i="2" s="1"/>
  <c r="Z67" i="2" s="1"/>
  <c r="X66" i="2"/>
  <c r="Y66" i="2" s="1"/>
  <c r="Z66" i="2" s="1"/>
  <c r="X65" i="2"/>
  <c r="Y65" i="2" s="1"/>
  <c r="Z65" i="2" s="1"/>
  <c r="X64" i="2"/>
  <c r="Y64" i="2" s="1"/>
  <c r="Z64" i="2" s="1"/>
  <c r="X63" i="2"/>
  <c r="Y63" i="2" s="1"/>
  <c r="Z63" i="2" s="1"/>
  <c r="X62" i="2"/>
  <c r="Y62" i="2" s="1"/>
  <c r="Z62" i="2" s="1"/>
  <c r="X61" i="2"/>
  <c r="Y61" i="2" s="1"/>
  <c r="Z61" i="2" s="1"/>
  <c r="X60" i="2"/>
  <c r="Y60" i="2" s="1"/>
  <c r="Z60" i="2" s="1"/>
  <c r="X59" i="2"/>
  <c r="Y59" i="2" s="1"/>
  <c r="Z59" i="2" s="1"/>
  <c r="X58" i="2"/>
  <c r="Y58" i="2" s="1"/>
  <c r="Z58" i="2" s="1"/>
  <c r="X57" i="2"/>
  <c r="Y57" i="2" s="1"/>
  <c r="Z57" i="2" s="1"/>
  <c r="X56" i="2"/>
  <c r="Y56" i="2" s="1"/>
  <c r="Z56" i="2" s="1"/>
  <c r="X55" i="2"/>
  <c r="Y55" i="2" s="1"/>
  <c r="Z55" i="2" s="1"/>
  <c r="X54" i="2"/>
  <c r="Y54" i="2" s="1"/>
  <c r="Z54" i="2" s="1"/>
  <c r="X53" i="2"/>
  <c r="Y53" i="2" s="1"/>
  <c r="Z53" i="2" s="1"/>
  <c r="X52" i="2"/>
  <c r="Y52" i="2" s="1"/>
  <c r="Z52" i="2" s="1"/>
  <c r="X51" i="2"/>
  <c r="Y51" i="2" s="1"/>
  <c r="Z51" i="2" s="1"/>
  <c r="X50" i="2"/>
  <c r="Y50" i="2" s="1"/>
  <c r="Z50" i="2" s="1"/>
  <c r="X49" i="2"/>
  <c r="Y49" i="2" s="1"/>
  <c r="Z49" i="2" s="1"/>
  <c r="X48" i="2"/>
  <c r="Y48" i="2" s="1"/>
  <c r="Z48" i="2" s="1"/>
  <c r="X47" i="2"/>
  <c r="Y47" i="2" s="1"/>
  <c r="Z47" i="2" s="1"/>
  <c r="X46" i="2"/>
  <c r="Y46" i="2" s="1"/>
  <c r="Z46" i="2" s="1"/>
  <c r="X45" i="2"/>
  <c r="Y45" i="2" s="1"/>
  <c r="Z45" i="2" s="1"/>
  <c r="X44" i="2"/>
  <c r="Y44" i="2" s="1"/>
  <c r="Z44" i="2" s="1"/>
  <c r="X43" i="2"/>
  <c r="Y43" i="2" s="1"/>
  <c r="Z43" i="2" s="1"/>
  <c r="X42" i="2"/>
  <c r="Y42" i="2" s="1"/>
  <c r="Z42" i="2" s="1"/>
  <c r="X41" i="2"/>
  <c r="Y41" i="2" s="1"/>
  <c r="Z41" i="2" s="1"/>
  <c r="X40" i="2"/>
  <c r="Y40" i="2" s="1"/>
  <c r="Z40" i="2" s="1"/>
  <c r="X39" i="2"/>
  <c r="Y39" i="2" s="1"/>
  <c r="Z39" i="2" s="1"/>
  <c r="X38" i="2"/>
  <c r="Y38" i="2" s="1"/>
  <c r="Z38" i="2" s="1"/>
  <c r="X37" i="2"/>
  <c r="Y37" i="2" s="1"/>
  <c r="Z37" i="2" s="1"/>
  <c r="X36" i="2"/>
  <c r="Y36" i="2" s="1"/>
  <c r="Z36" i="2" s="1"/>
  <c r="X35" i="2"/>
  <c r="Y35" i="2" s="1"/>
  <c r="Z35" i="2" s="1"/>
  <c r="X34" i="2"/>
  <c r="Y34" i="2" s="1"/>
  <c r="Z34" i="2" s="1"/>
  <c r="X33" i="2"/>
  <c r="Y33" i="2" s="1"/>
  <c r="Z33" i="2" s="1"/>
  <c r="X32" i="2"/>
  <c r="Y32" i="2" s="1"/>
  <c r="Z32" i="2" s="1"/>
  <c r="X31" i="2"/>
  <c r="Y31" i="2" s="1"/>
  <c r="Z31" i="2" s="1"/>
  <c r="X30" i="2"/>
  <c r="Y30" i="2" s="1"/>
  <c r="Z30" i="2" s="1"/>
  <c r="X29" i="2"/>
  <c r="Y29" i="2" s="1"/>
  <c r="Z29" i="2" s="1"/>
  <c r="X28" i="2"/>
  <c r="Y28" i="2" s="1"/>
  <c r="Z28" i="2" s="1"/>
  <c r="X27" i="2"/>
  <c r="Y27" i="2" s="1"/>
  <c r="Z27" i="2" s="1"/>
  <c r="X26" i="2"/>
  <c r="Y26" i="2" s="1"/>
  <c r="Z26" i="2" s="1"/>
  <c r="X25" i="2"/>
  <c r="Y25" i="2" s="1"/>
  <c r="Z25" i="2" s="1"/>
  <c r="X24" i="2"/>
  <c r="Y24" i="2" s="1"/>
  <c r="Z24" i="2" s="1"/>
  <c r="X23" i="2"/>
  <c r="Y23" i="2" s="1"/>
  <c r="Z23" i="2" s="1"/>
  <c r="X22" i="2"/>
  <c r="Y22" i="2" s="1"/>
  <c r="Z22" i="2" s="1"/>
  <c r="X21" i="2"/>
  <c r="Y21" i="2" s="1"/>
  <c r="Z21" i="2" s="1"/>
  <c r="X20" i="2"/>
  <c r="Y20" i="2" s="1"/>
  <c r="Z20" i="2" s="1"/>
  <c r="X19" i="2"/>
  <c r="Y19" i="2" s="1"/>
  <c r="Z19" i="2" s="1"/>
  <c r="X18" i="2"/>
  <c r="Y18" i="2" s="1"/>
  <c r="Z18" i="2" s="1"/>
  <c r="X17" i="2"/>
  <c r="Y17" i="2" s="1"/>
  <c r="Z17" i="2" s="1"/>
  <c r="X16" i="2"/>
  <c r="Y16" i="2" s="1"/>
  <c r="Z16" i="2" s="1"/>
  <c r="X15" i="2"/>
  <c r="Y15" i="2" s="1"/>
  <c r="Z15" i="2" s="1"/>
  <c r="X14" i="2"/>
  <c r="Y14" i="2" s="1"/>
  <c r="Z14" i="2" s="1"/>
  <c r="X13" i="2"/>
  <c r="Y13" i="2" s="1"/>
  <c r="Z13" i="2" s="1"/>
  <c r="X12" i="2"/>
  <c r="Y12" i="2" s="1"/>
  <c r="Z12" i="2" s="1"/>
  <c r="X11" i="2"/>
  <c r="Y11" i="2" s="1"/>
  <c r="Z11" i="2" s="1"/>
  <c r="X10" i="2"/>
  <c r="Y10" i="2" s="1"/>
  <c r="Z10" i="2" s="1"/>
  <c r="X9" i="2"/>
  <c r="Y9" i="2" s="1"/>
  <c r="Z9" i="2" s="1"/>
  <c r="X8" i="2"/>
  <c r="Y8" i="2" s="1"/>
  <c r="Z8" i="2" s="1"/>
  <c r="X7" i="2"/>
  <c r="Y7" i="2" s="1"/>
  <c r="Z7" i="2" s="1"/>
  <c r="X6" i="2"/>
  <c r="Y6" i="2" s="1"/>
  <c r="Z6" i="2" s="1"/>
  <c r="X5" i="2"/>
  <c r="Y5" i="2" s="1"/>
  <c r="Z5" i="2" s="1"/>
  <c r="X4" i="2"/>
  <c r="Y4" i="2" s="1"/>
  <c r="Z4" i="2" s="1"/>
  <c r="X3" i="2"/>
  <c r="Y3" i="2" s="1"/>
  <c r="Z3" i="2" s="1"/>
  <c r="T643" i="2"/>
  <c r="T642" i="2"/>
  <c r="T641" i="2"/>
  <c r="T640" i="2"/>
  <c r="T639" i="2"/>
  <c r="T638" i="2"/>
  <c r="T637" i="2"/>
  <c r="T636" i="2"/>
  <c r="T635" i="2"/>
  <c r="T634" i="2"/>
  <c r="T633" i="2"/>
  <c r="T632" i="2"/>
  <c r="T631" i="2"/>
  <c r="T630" i="2"/>
  <c r="T629" i="2"/>
  <c r="T628" i="2"/>
  <c r="T627" i="2"/>
  <c r="T626" i="2"/>
  <c r="T625" i="2"/>
  <c r="T624" i="2"/>
  <c r="T623" i="2"/>
  <c r="T622" i="2"/>
  <c r="T621" i="2"/>
  <c r="T620" i="2"/>
  <c r="T619" i="2"/>
  <c r="T618" i="2"/>
  <c r="T617" i="2"/>
  <c r="T616" i="2"/>
  <c r="T615" i="2"/>
  <c r="T614" i="2"/>
  <c r="T613" i="2"/>
  <c r="T612" i="2"/>
  <c r="T611" i="2"/>
  <c r="T610" i="2"/>
  <c r="T609" i="2"/>
  <c r="T608" i="2"/>
  <c r="T607" i="2"/>
  <c r="T606" i="2"/>
  <c r="T605" i="2"/>
  <c r="T604" i="2"/>
  <c r="T603" i="2"/>
  <c r="T602" i="2"/>
  <c r="T601" i="2"/>
  <c r="T600" i="2"/>
  <c r="T599" i="2"/>
  <c r="T598" i="2"/>
  <c r="T597" i="2"/>
  <c r="T596" i="2"/>
  <c r="T595" i="2"/>
  <c r="T594" i="2"/>
  <c r="T593" i="2"/>
  <c r="T592" i="2"/>
  <c r="T591" i="2"/>
  <c r="T590" i="2"/>
  <c r="T589" i="2"/>
  <c r="T588" i="2"/>
  <c r="T587" i="2"/>
  <c r="T586" i="2"/>
  <c r="T585" i="2"/>
  <c r="T584" i="2"/>
  <c r="T583" i="2"/>
  <c r="T582" i="2"/>
  <c r="T581" i="2"/>
  <c r="T580" i="2"/>
  <c r="T579" i="2"/>
  <c r="T578" i="2"/>
  <c r="T577" i="2"/>
  <c r="T576" i="2"/>
  <c r="T575" i="2"/>
  <c r="T574" i="2"/>
  <c r="T573" i="2"/>
  <c r="T572" i="2"/>
  <c r="T571" i="2"/>
  <c r="T570" i="2"/>
  <c r="T569" i="2"/>
  <c r="T568" i="2"/>
  <c r="T567" i="2"/>
  <c r="T566" i="2"/>
  <c r="T565" i="2"/>
  <c r="T564" i="2"/>
  <c r="T563" i="2"/>
  <c r="T562" i="2"/>
  <c r="T561" i="2"/>
  <c r="T560" i="2"/>
  <c r="T559" i="2"/>
  <c r="T558" i="2"/>
  <c r="T557" i="2"/>
  <c r="T556" i="2"/>
  <c r="T555" i="2"/>
  <c r="T554" i="2"/>
  <c r="T553" i="2"/>
  <c r="T552" i="2"/>
  <c r="T551" i="2"/>
  <c r="T550" i="2"/>
  <c r="T549" i="2"/>
  <c r="T548" i="2"/>
  <c r="T547" i="2"/>
  <c r="T546" i="2"/>
  <c r="T545" i="2"/>
  <c r="T544" i="2"/>
  <c r="T543" i="2"/>
  <c r="T542" i="2"/>
  <c r="T541" i="2"/>
  <c r="T540" i="2"/>
  <c r="T539" i="2"/>
  <c r="T538" i="2"/>
  <c r="T537" i="2"/>
  <c r="T536" i="2"/>
  <c r="T535" i="2"/>
  <c r="T534" i="2"/>
  <c r="T533" i="2"/>
  <c r="T532" i="2"/>
  <c r="T531" i="2"/>
  <c r="T530" i="2"/>
  <c r="T529" i="2"/>
  <c r="T528" i="2"/>
  <c r="T527" i="2"/>
  <c r="T526" i="2"/>
  <c r="T525" i="2"/>
  <c r="T524" i="2"/>
  <c r="T523" i="2"/>
  <c r="T522" i="2"/>
  <c r="T52" i="1"/>
  <c r="T51" i="1"/>
  <c r="T114" i="1"/>
  <c r="T61" i="1"/>
  <c r="T43" i="1"/>
  <c r="T104" i="1"/>
  <c r="T30" i="1"/>
  <c r="T31" i="1"/>
  <c r="T6" i="1"/>
  <c r="T120" i="1"/>
  <c r="T92" i="1"/>
  <c r="T5" i="1"/>
  <c r="T119" i="1"/>
  <c r="T29" i="1"/>
  <c r="T72" i="1"/>
  <c r="T109" i="1"/>
  <c r="T25" i="1"/>
  <c r="T39" i="1"/>
  <c r="T14" i="1"/>
  <c r="T95" i="1"/>
  <c r="T68" i="1"/>
  <c r="T24" i="1"/>
  <c r="T38" i="1"/>
  <c r="T13" i="1"/>
  <c r="T64" i="1"/>
  <c r="T75" i="1"/>
  <c r="T88" i="1"/>
  <c r="T62" i="1"/>
  <c r="T89" i="1"/>
  <c r="T91" i="1"/>
  <c r="T90" i="1"/>
  <c r="T79" i="1"/>
  <c r="T23" i="1"/>
  <c r="T37" i="1"/>
  <c r="T12" i="1"/>
  <c r="T41" i="1"/>
  <c r="T63" i="1"/>
  <c r="T85" i="1"/>
  <c r="T33" i="1"/>
  <c r="T47" i="1"/>
  <c r="T32" i="1"/>
  <c r="T83" i="1"/>
  <c r="T106" i="1"/>
  <c r="T60" i="1"/>
  <c r="T4" i="1"/>
  <c r="T105" i="1"/>
  <c r="T59" i="1"/>
  <c r="T21" i="1"/>
  <c r="T58" i="1"/>
  <c r="T76" i="1"/>
  <c r="T117" i="1"/>
  <c r="T22" i="1"/>
  <c r="T102" i="1"/>
  <c r="T46" i="1"/>
  <c r="T71" i="1"/>
  <c r="T57" i="1"/>
  <c r="T3" i="1"/>
  <c r="T45" i="1"/>
  <c r="T112" i="1"/>
  <c r="T56" i="1"/>
  <c r="T20" i="1"/>
  <c r="T19" i="1"/>
  <c r="T82" i="1"/>
  <c r="T55" i="1"/>
  <c r="T116" i="1"/>
  <c r="T118" i="1"/>
  <c r="T81" i="1"/>
  <c r="T86" i="1"/>
  <c r="T70" i="1"/>
  <c r="T113" i="1"/>
  <c r="T84" i="1"/>
  <c r="T54" i="1"/>
  <c r="T115" i="1"/>
  <c r="T111" i="1"/>
  <c r="T67" i="1"/>
  <c r="T98" i="1"/>
  <c r="T8" i="1"/>
  <c r="T49" i="1"/>
  <c r="T108" i="1"/>
  <c r="T66" i="1"/>
  <c r="T87" i="1"/>
  <c r="T7" i="1"/>
  <c r="T97" i="1"/>
  <c r="T103" i="1"/>
  <c r="T48" i="1"/>
  <c r="T107" i="1"/>
  <c r="T65" i="1"/>
  <c r="T94" i="1"/>
  <c r="T93" i="1"/>
  <c r="T96" i="1"/>
  <c r="T27" i="1"/>
  <c r="T101" i="1"/>
  <c r="T26" i="1"/>
  <c r="T80" i="1"/>
  <c r="T110" i="1"/>
  <c r="T53" i="1"/>
  <c r="T77" i="1"/>
  <c r="T18" i="1"/>
  <c r="T74" i="1"/>
  <c r="T73" i="1"/>
  <c r="T11" i="1"/>
  <c r="T100" i="1"/>
  <c r="T42" i="1"/>
  <c r="T99" i="1"/>
  <c r="T44" i="1"/>
  <c r="T36" i="1"/>
  <c r="T10" i="1"/>
  <c r="T35" i="1"/>
  <c r="T34" i="1"/>
  <c r="T9" i="1"/>
  <c r="T17" i="1"/>
  <c r="T122" i="1"/>
  <c r="T28" i="1"/>
  <c r="T40" i="1"/>
  <c r="T16" i="1"/>
  <c r="T15" i="1"/>
  <c r="T121" i="1"/>
  <c r="T69" i="1"/>
  <c r="T125" i="1"/>
  <c r="T124" i="1"/>
  <c r="T123" i="1"/>
  <c r="T50" i="1"/>
  <c r="T78" i="1"/>
  <c r="T340" i="1"/>
  <c r="T339" i="1"/>
  <c r="T415" i="1"/>
  <c r="T403" i="1"/>
  <c r="T400" i="1"/>
  <c r="T402" i="1"/>
  <c r="T342" i="1"/>
  <c r="T322" i="1"/>
  <c r="T389" i="1"/>
  <c r="T337" i="1"/>
  <c r="T401" i="1"/>
  <c r="T341" i="1"/>
  <c r="T378" i="1"/>
  <c r="T425" i="1"/>
  <c r="T321" i="1"/>
  <c r="T388" i="1"/>
  <c r="T284" i="1"/>
  <c r="T365" i="1"/>
  <c r="T314" i="1"/>
  <c r="T364" i="1"/>
  <c r="T356" i="1"/>
  <c r="T317" i="1"/>
  <c r="T330" i="1"/>
  <c r="T406" i="1"/>
  <c r="T384" i="1"/>
  <c r="T283" i="1"/>
  <c r="T313" i="1"/>
  <c r="T296" i="1"/>
  <c r="T329" i="1"/>
  <c r="T405" i="1"/>
  <c r="T299" i="1"/>
  <c r="T352" i="1"/>
  <c r="T404" i="1"/>
  <c r="T351" i="1"/>
  <c r="T374" i="1"/>
  <c r="T376" i="1"/>
  <c r="T373" i="1"/>
  <c r="T361" i="1"/>
  <c r="T295" i="1"/>
  <c r="T316" i="1"/>
  <c r="T377" i="1"/>
  <c r="T375" i="1"/>
  <c r="T328" i="1"/>
  <c r="T298" i="1"/>
  <c r="T282" i="1"/>
  <c r="T312" i="1"/>
  <c r="T294" i="1"/>
  <c r="T315" i="1"/>
  <c r="T327" i="1"/>
  <c r="T297" i="1"/>
  <c r="T293" i="1"/>
  <c r="T292" i="1"/>
  <c r="T291" i="1"/>
  <c r="T290" i="1"/>
  <c r="T289" i="1"/>
  <c r="T288" i="1"/>
  <c r="T394" i="1"/>
  <c r="T350" i="1"/>
  <c r="T358" i="1"/>
  <c r="T349" i="1"/>
  <c r="T306" i="1"/>
  <c r="T310" i="1"/>
  <c r="T348" i="1"/>
  <c r="T420" i="1"/>
  <c r="T360" i="1"/>
  <c r="T383" i="1"/>
  <c r="T357" i="1"/>
  <c r="T347" i="1"/>
  <c r="T359" i="1"/>
  <c r="T410" i="1"/>
  <c r="T382" i="1"/>
  <c r="T346" i="1"/>
  <c r="T305" i="1"/>
  <c r="T309" i="1"/>
  <c r="T355" i="1"/>
  <c r="T414" i="1"/>
  <c r="T345" i="1"/>
  <c r="T304" i="1"/>
  <c r="T413" i="1"/>
  <c r="T344" i="1"/>
  <c r="T424" i="1"/>
  <c r="T366" i="1"/>
  <c r="T412" i="1"/>
  <c r="T343" i="1"/>
  <c r="T362" i="1"/>
  <c r="T419" i="1"/>
  <c r="T409" i="1"/>
  <c r="T387" i="1"/>
  <c r="T399" i="1"/>
  <c r="T354" i="1"/>
  <c r="T372" i="1"/>
  <c r="T421" i="1"/>
  <c r="T336" i="1"/>
  <c r="T386" i="1"/>
  <c r="T308" i="1"/>
  <c r="T398" i="1"/>
  <c r="T353" i="1"/>
  <c r="T380" i="1"/>
  <c r="T379" i="1"/>
  <c r="T385" i="1"/>
  <c r="T319" i="1"/>
  <c r="T393" i="1"/>
  <c r="T281" i="1"/>
  <c r="T318" i="1"/>
  <c r="T408" i="1"/>
  <c r="T381" i="1"/>
  <c r="T411" i="1"/>
  <c r="T417" i="1"/>
  <c r="T418" i="1"/>
  <c r="T303" i="1"/>
  <c r="T307" i="1"/>
  <c r="T430" i="1"/>
  <c r="T371" i="1"/>
  <c r="T326" i="1"/>
  <c r="T287" i="1"/>
  <c r="T370" i="1"/>
  <c r="T392" i="1"/>
  <c r="T397" i="1"/>
  <c r="T325" i="1"/>
  <c r="T369" i="1"/>
  <c r="T368" i="1"/>
  <c r="T367" i="1"/>
  <c r="T391" i="1"/>
  <c r="T324" i="1"/>
  <c r="T286" i="1"/>
  <c r="T323" i="1"/>
  <c r="T285" i="1"/>
  <c r="T335" i="1"/>
  <c r="T334" i="1"/>
  <c r="T333" i="1"/>
  <c r="T302" i="1"/>
  <c r="T320" i="1"/>
  <c r="T332" i="1"/>
  <c r="T407" i="1"/>
  <c r="T426" i="1"/>
  <c r="T301" i="1"/>
  <c r="T311" i="1"/>
  <c r="T300" i="1"/>
  <c r="T280" i="1"/>
  <c r="T416" i="1"/>
  <c r="T363" i="1"/>
  <c r="T331" i="1"/>
  <c r="T396" i="1"/>
  <c r="T390" i="1"/>
  <c r="T395" i="1"/>
  <c r="T423" i="1"/>
  <c r="T429" i="1"/>
  <c r="T428" i="1"/>
  <c r="T427" i="1"/>
  <c r="T422" i="1"/>
  <c r="T338" i="1"/>
  <c r="T413" i="2"/>
  <c r="T412" i="2"/>
  <c r="T411" i="2"/>
  <c r="T410" i="2"/>
  <c r="T409" i="2"/>
  <c r="T408" i="2"/>
  <c r="T407" i="2"/>
  <c r="T406" i="2"/>
  <c r="T405" i="2"/>
  <c r="T404" i="2"/>
  <c r="T403" i="2"/>
  <c r="T402" i="2"/>
  <c r="T401" i="2"/>
  <c r="T400" i="2"/>
  <c r="T399" i="2"/>
  <c r="T398" i="2"/>
  <c r="T397" i="2"/>
  <c r="T396" i="2"/>
  <c r="T395" i="2"/>
  <c r="T394" i="2"/>
  <c r="T393" i="2"/>
  <c r="T392" i="2"/>
  <c r="T391" i="2"/>
  <c r="T390" i="2"/>
  <c r="T389" i="2"/>
  <c r="T388" i="2"/>
  <c r="T387" i="2"/>
  <c r="T386" i="2"/>
  <c r="T385" i="2"/>
  <c r="T384" i="2"/>
  <c r="T383" i="2"/>
  <c r="T382" i="2"/>
  <c r="T381" i="2"/>
  <c r="T380" i="2"/>
  <c r="T379" i="2"/>
  <c r="T378" i="2"/>
  <c r="T377" i="2"/>
  <c r="T376" i="2"/>
  <c r="T375" i="2"/>
  <c r="T374" i="2"/>
  <c r="T373" i="2"/>
  <c r="T372" i="2"/>
  <c r="T371" i="2"/>
  <c r="T370" i="2"/>
  <c r="T369" i="2"/>
  <c r="T368" i="2"/>
  <c r="T367" i="2"/>
  <c r="T366" i="2"/>
  <c r="T365" i="2"/>
  <c r="T364" i="2"/>
  <c r="T363" i="2"/>
  <c r="T362" i="2"/>
  <c r="T361" i="2"/>
  <c r="T360" i="2"/>
  <c r="T359" i="2"/>
  <c r="T358" i="2"/>
  <c r="T357" i="2"/>
  <c r="T356" i="2"/>
  <c r="T355" i="2"/>
  <c r="T354" i="2"/>
  <c r="T353" i="2"/>
  <c r="T352" i="2"/>
  <c r="T351" i="2"/>
  <c r="T350" i="2"/>
  <c r="T349" i="2"/>
  <c r="T348" i="2"/>
  <c r="T347" i="2"/>
  <c r="T346" i="2"/>
  <c r="T345" i="2"/>
  <c r="T344" i="2"/>
  <c r="T343" i="2"/>
  <c r="T342" i="2"/>
  <c r="T341" i="2"/>
  <c r="T340" i="2"/>
  <c r="T339" i="2"/>
  <c r="T338" i="2"/>
  <c r="T337" i="2"/>
  <c r="T336" i="2"/>
  <c r="T335" i="2"/>
  <c r="T334" i="2"/>
  <c r="T333" i="2"/>
  <c r="T332" i="2"/>
  <c r="T331" i="2"/>
  <c r="T330" i="2"/>
  <c r="T329" i="2"/>
  <c r="T328" i="2"/>
  <c r="T327" i="2"/>
  <c r="T326" i="2"/>
  <c r="T325" i="2"/>
  <c r="T324" i="2"/>
  <c r="T323" i="2"/>
  <c r="T322" i="2"/>
  <c r="T321" i="2"/>
  <c r="T320" i="2"/>
  <c r="T319" i="2"/>
  <c r="T318" i="2"/>
  <c r="T317" i="2"/>
  <c r="T316" i="2"/>
  <c r="T219" i="1"/>
  <c r="T126" i="1"/>
  <c r="T213" i="1"/>
  <c r="T243" i="1"/>
  <c r="T193" i="1"/>
  <c r="T212" i="1"/>
  <c r="T242" i="1"/>
  <c r="T192" i="1"/>
  <c r="T264" i="1"/>
  <c r="T263" i="1"/>
  <c r="T244" i="1"/>
  <c r="T171" i="1"/>
  <c r="T249" i="1"/>
  <c r="T275" i="1"/>
  <c r="T170" i="1"/>
  <c r="T234" i="1"/>
  <c r="T188" i="1"/>
  <c r="T227" i="1"/>
  <c r="T169" i="1"/>
  <c r="T132" i="1"/>
  <c r="T163" i="1"/>
  <c r="T209" i="1"/>
  <c r="T162" i="1"/>
  <c r="T166" i="1"/>
  <c r="T181" i="1"/>
  <c r="T148" i="1"/>
  <c r="T241" i="1"/>
  <c r="T230" i="1"/>
  <c r="T131" i="1"/>
  <c r="T261" i="1"/>
  <c r="T161" i="1"/>
  <c r="T144" i="1"/>
  <c r="T165" i="1"/>
  <c r="T180" i="1"/>
  <c r="T257" i="1"/>
  <c r="T147" i="1"/>
  <c r="T205" i="1"/>
  <c r="T256" i="1"/>
  <c r="T240" i="1"/>
  <c r="T222" i="1"/>
  <c r="T203" i="1"/>
  <c r="T223" i="1"/>
  <c r="T143" i="1"/>
  <c r="T226" i="1"/>
  <c r="T225" i="1"/>
  <c r="T224" i="1"/>
  <c r="T179" i="1"/>
  <c r="T146" i="1"/>
  <c r="T130" i="1"/>
  <c r="T160" i="1"/>
  <c r="T142" i="1"/>
  <c r="T164" i="1"/>
  <c r="T178" i="1"/>
  <c r="T145" i="1"/>
  <c r="T204" i="1"/>
  <c r="T173" i="1"/>
  <c r="T187" i="1"/>
  <c r="T189" i="1"/>
  <c r="T172" i="1"/>
  <c r="T217" i="1"/>
  <c r="T253" i="1"/>
  <c r="T246" i="1"/>
  <c r="T202" i="1"/>
  <c r="T266" i="1"/>
  <c r="T245" i="1"/>
  <c r="T201" i="1"/>
  <c r="T155" i="1"/>
  <c r="T159" i="1"/>
  <c r="T200" i="1"/>
  <c r="T137" i="1"/>
  <c r="T269" i="1"/>
  <c r="T239" i="1"/>
  <c r="T199" i="1"/>
  <c r="T260" i="1"/>
  <c r="T198" i="1"/>
  <c r="T136" i="1"/>
  <c r="T129" i="1"/>
  <c r="T154" i="1"/>
  <c r="T158" i="1"/>
  <c r="T135" i="1"/>
  <c r="T153" i="1"/>
  <c r="T216" i="1"/>
  <c r="T252" i="1"/>
  <c r="T197" i="1"/>
  <c r="T268" i="1"/>
  <c r="T220" i="1"/>
  <c r="T251" i="1"/>
  <c r="T218" i="1"/>
  <c r="T196" i="1"/>
  <c r="T134" i="1"/>
  <c r="T194" i="1"/>
  <c r="T265" i="1"/>
  <c r="T267" i="1"/>
  <c r="T259" i="1"/>
  <c r="T208" i="1"/>
  <c r="T233" i="1"/>
  <c r="T133" i="1"/>
  <c r="T248" i="1"/>
  <c r="T207" i="1"/>
  <c r="T221" i="1"/>
  <c r="T232" i="1"/>
  <c r="T157" i="1"/>
  <c r="T211" i="1"/>
  <c r="T247" i="1"/>
  <c r="T206" i="1"/>
  <c r="T255" i="1"/>
  <c r="T229" i="1"/>
  <c r="T228" i="1"/>
  <c r="T186" i="1"/>
  <c r="T231" i="1"/>
  <c r="T167" i="1"/>
  <c r="T238" i="1"/>
  <c r="T250" i="1"/>
  <c r="T258" i="1"/>
  <c r="T195" i="1"/>
  <c r="T214" i="1"/>
  <c r="T152" i="1"/>
  <c r="T156" i="1"/>
  <c r="T262" i="1"/>
  <c r="T177" i="1"/>
  <c r="T141" i="1"/>
  <c r="T237" i="1"/>
  <c r="T176" i="1"/>
  <c r="T236" i="1"/>
  <c r="T175" i="1"/>
  <c r="T140" i="1"/>
  <c r="T174" i="1"/>
  <c r="T139" i="1"/>
  <c r="T128" i="1"/>
  <c r="T185" i="1"/>
  <c r="T184" i="1"/>
  <c r="T127" i="1"/>
  <c r="T183" i="1"/>
  <c r="T191" i="1"/>
  <c r="T271" i="1"/>
  <c r="T279" i="1"/>
  <c r="T151" i="1"/>
  <c r="T168" i="1"/>
  <c r="T182" i="1"/>
  <c r="T150" i="1"/>
  <c r="T254" i="1"/>
  <c r="T190" i="1"/>
  <c r="T149" i="1"/>
  <c r="T210" i="1"/>
  <c r="T235" i="1"/>
  <c r="T274" i="1"/>
  <c r="T278" i="1"/>
  <c r="T273" i="1"/>
  <c r="T277" i="1"/>
  <c r="T138" i="1"/>
  <c r="T276" i="1"/>
  <c r="T272" i="1"/>
  <c r="T215" i="1"/>
  <c r="T270" i="1"/>
  <c r="T521" i="2"/>
  <c r="T520" i="2"/>
  <c r="T519" i="2"/>
  <c r="T518" i="2"/>
  <c r="T517" i="2"/>
  <c r="T516" i="2"/>
  <c r="T515" i="2"/>
  <c r="T514" i="2"/>
  <c r="T513" i="2"/>
  <c r="T512" i="2"/>
  <c r="T511" i="2"/>
  <c r="T510" i="2"/>
  <c r="T509" i="2"/>
  <c r="T508" i="2"/>
  <c r="T507" i="2"/>
  <c r="T506" i="2"/>
  <c r="T505" i="2"/>
  <c r="T504" i="2"/>
  <c r="T503" i="2"/>
  <c r="T502" i="2"/>
  <c r="T501" i="2"/>
  <c r="T500" i="2"/>
  <c r="T499" i="2"/>
  <c r="T498" i="2"/>
  <c r="T497" i="2"/>
  <c r="T496" i="2"/>
  <c r="T495" i="2"/>
  <c r="T494" i="2"/>
  <c r="T493" i="2"/>
  <c r="T492" i="2"/>
  <c r="T491" i="2"/>
  <c r="T490" i="2"/>
  <c r="T489" i="2"/>
  <c r="T488" i="2"/>
  <c r="T487" i="2"/>
  <c r="T486" i="2"/>
  <c r="T485" i="2"/>
  <c r="T484" i="2"/>
  <c r="T483" i="2"/>
  <c r="T482" i="2"/>
  <c r="T481" i="2"/>
  <c r="T480" i="2"/>
  <c r="T479" i="2"/>
  <c r="T478" i="2"/>
  <c r="T477" i="2"/>
  <c r="T476" i="2"/>
  <c r="T475" i="2"/>
  <c r="T474" i="2"/>
  <c r="T473" i="2"/>
  <c r="T472" i="2"/>
  <c r="T471" i="2"/>
  <c r="T470" i="2"/>
  <c r="T469" i="2"/>
  <c r="T468" i="2"/>
  <c r="T467" i="2"/>
  <c r="T466" i="2"/>
  <c r="T465" i="2"/>
  <c r="T464" i="2"/>
  <c r="T463" i="2"/>
  <c r="T462" i="2"/>
  <c r="T461" i="2"/>
  <c r="T460" i="2"/>
  <c r="T459" i="2"/>
  <c r="T458" i="2"/>
  <c r="T457" i="2"/>
  <c r="T456" i="2"/>
  <c r="T455" i="2"/>
  <c r="T454" i="2"/>
  <c r="T453" i="2"/>
  <c r="T452" i="2"/>
  <c r="T451" i="2"/>
  <c r="T450" i="2"/>
  <c r="T449" i="2"/>
  <c r="T448" i="2"/>
  <c r="T447" i="2"/>
  <c r="T446" i="2"/>
  <c r="T445" i="2"/>
  <c r="T444" i="2"/>
  <c r="T443" i="2"/>
  <c r="T442" i="2"/>
  <c r="T441" i="2"/>
  <c r="T440" i="2"/>
  <c r="T439" i="2"/>
  <c r="T438" i="2"/>
  <c r="T437" i="2"/>
  <c r="T436" i="2"/>
  <c r="T435" i="2"/>
  <c r="T434" i="2"/>
  <c r="T433" i="2"/>
  <c r="T432" i="2"/>
  <c r="T431" i="2"/>
  <c r="T430" i="2"/>
  <c r="T429" i="2"/>
  <c r="T428" i="2"/>
  <c r="T427" i="2"/>
  <c r="T426" i="2"/>
  <c r="T425" i="2"/>
  <c r="T424" i="2"/>
  <c r="T423" i="2"/>
  <c r="T422" i="2"/>
  <c r="T421" i="2"/>
  <c r="T420" i="2"/>
  <c r="T419" i="2"/>
  <c r="T418" i="2"/>
  <c r="T417" i="2"/>
  <c r="T416" i="2"/>
  <c r="T415" i="2"/>
  <c r="T414" i="2"/>
  <c r="T315" i="2"/>
  <c r="T314" i="2"/>
  <c r="T313" i="2"/>
  <c r="T312" i="2"/>
  <c r="T311" i="2"/>
  <c r="T310" i="2"/>
  <c r="T309" i="2"/>
  <c r="T308" i="2"/>
  <c r="T307" i="2"/>
  <c r="T306" i="2"/>
  <c r="T305" i="2"/>
  <c r="T304" i="2"/>
  <c r="T303" i="2"/>
  <c r="T302" i="2"/>
  <c r="T301" i="2"/>
  <c r="T300" i="2"/>
  <c r="T299" i="2"/>
  <c r="T298" i="2"/>
  <c r="T297" i="2"/>
  <c r="T296" i="2"/>
  <c r="T295" i="2"/>
  <c r="T294" i="2"/>
  <c r="T293" i="2"/>
  <c r="T292" i="2"/>
  <c r="T291" i="2"/>
  <c r="T290" i="2"/>
  <c r="T289" i="2"/>
  <c r="T288" i="2"/>
  <c r="T287" i="2"/>
  <c r="T286" i="2"/>
  <c r="T285" i="2"/>
  <c r="T284" i="2"/>
  <c r="T283" i="2"/>
  <c r="T282" i="2"/>
  <c r="T281" i="2"/>
  <c r="T280" i="2"/>
  <c r="T279" i="2"/>
  <c r="T278" i="2"/>
  <c r="T277" i="2"/>
  <c r="T276" i="2"/>
  <c r="T275" i="2"/>
  <c r="T274" i="2"/>
  <c r="T273" i="2"/>
  <c r="T272" i="2"/>
  <c r="T271" i="2"/>
  <c r="T270" i="2"/>
  <c r="T269" i="2"/>
  <c r="T268" i="2"/>
  <c r="T267" i="2"/>
  <c r="T266" i="2"/>
  <c r="T265" i="2"/>
  <c r="T264" i="2"/>
  <c r="T263" i="2"/>
  <c r="T262" i="2"/>
  <c r="T261" i="2"/>
  <c r="T260" i="2"/>
  <c r="T259" i="2"/>
  <c r="T258" i="2"/>
  <c r="T257" i="2"/>
  <c r="T256" i="2"/>
  <c r="T255" i="2"/>
  <c r="T254" i="2"/>
  <c r="T253" i="2"/>
  <c r="T252" i="2"/>
  <c r="T251" i="2"/>
  <c r="T250" i="2"/>
  <c r="T249" i="2"/>
  <c r="T248" i="2"/>
  <c r="T247" i="2"/>
  <c r="T246" i="2"/>
  <c r="T245" i="2"/>
  <c r="T244" i="2"/>
  <c r="T243" i="2"/>
  <c r="T242" i="2"/>
  <c r="T241" i="2"/>
  <c r="T240" i="2"/>
  <c r="T239" i="2"/>
  <c r="T238" i="2"/>
  <c r="T237" i="2"/>
  <c r="T236" i="2"/>
  <c r="T235" i="2"/>
  <c r="T234" i="2"/>
  <c r="T233" i="2"/>
  <c r="T232" i="2"/>
  <c r="T231" i="2"/>
  <c r="T230" i="2"/>
  <c r="T229" i="2"/>
  <c r="T228" i="2"/>
  <c r="T227" i="2"/>
  <c r="T226" i="2"/>
  <c r="T225" i="2"/>
  <c r="T224" i="2"/>
  <c r="T223" i="2"/>
  <c r="T222" i="2"/>
  <c r="T221" i="2"/>
  <c r="T220" i="2"/>
  <c r="T219" i="2"/>
  <c r="T218" i="2"/>
  <c r="T217" i="2"/>
  <c r="T216" i="2"/>
  <c r="T215" i="2"/>
  <c r="T106" i="2"/>
  <c r="T105" i="2"/>
  <c r="T104" i="2"/>
  <c r="T103" i="2"/>
  <c r="T102" i="2"/>
  <c r="T101" i="2"/>
  <c r="T100" i="2"/>
  <c r="T99" i="2"/>
  <c r="T98" i="2"/>
  <c r="T97" i="2"/>
  <c r="T96" i="2"/>
  <c r="T95" i="2"/>
  <c r="T94" i="2"/>
  <c r="T93" i="2"/>
  <c r="T92" i="2"/>
  <c r="T91" i="2"/>
  <c r="T90" i="2"/>
  <c r="T89" i="2"/>
  <c r="T88" i="2"/>
  <c r="T87" i="2"/>
  <c r="T86" i="2"/>
  <c r="T85" i="2"/>
  <c r="T84" i="2"/>
  <c r="T83" i="2"/>
  <c r="T82" i="2"/>
  <c r="T81" i="2"/>
  <c r="T80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T506" i="1"/>
  <c r="T532" i="1"/>
  <c r="T550" i="1"/>
  <c r="T549" i="1"/>
  <c r="T526" i="1"/>
  <c r="T551" i="1"/>
  <c r="T535" i="1"/>
  <c r="T510" i="1"/>
  <c r="T512" i="1"/>
  <c r="T529" i="1"/>
  <c r="T508" i="1"/>
  <c r="T500" i="1"/>
  <c r="T525" i="1"/>
  <c r="T528" i="1"/>
  <c r="T515" i="1"/>
  <c r="T514" i="1"/>
  <c r="T470" i="1"/>
  <c r="T477" i="1"/>
  <c r="T433" i="1"/>
  <c r="T545" i="1"/>
  <c r="T469" i="1"/>
  <c r="T476" i="1"/>
  <c r="T468" i="1"/>
  <c r="T475" i="1"/>
  <c r="T467" i="1"/>
  <c r="T474" i="1"/>
  <c r="T521" i="1"/>
  <c r="T548" i="1"/>
  <c r="T547" i="1"/>
  <c r="T505" i="1"/>
  <c r="T504" i="1"/>
  <c r="T507" i="1"/>
  <c r="T494" i="1"/>
  <c r="T441" i="1"/>
  <c r="T502" i="1"/>
  <c r="T493" i="1"/>
  <c r="T497" i="1"/>
  <c r="T503" i="1"/>
  <c r="T499" i="1"/>
  <c r="T496" i="1"/>
  <c r="T498" i="1"/>
  <c r="T495" i="1"/>
  <c r="T449" i="1"/>
  <c r="T492" i="1"/>
  <c r="T509" i="1"/>
  <c r="T491" i="1"/>
  <c r="T490" i="1"/>
  <c r="T519" i="1"/>
  <c r="T473" i="1"/>
  <c r="T472" i="1"/>
  <c r="T471" i="1"/>
  <c r="T442" i="1"/>
  <c r="T554" i="1"/>
  <c r="T553" i="1"/>
  <c r="T552" i="1"/>
  <c r="T546" i="1"/>
  <c r="T437" i="1"/>
  <c r="T452" i="1"/>
  <c r="T435" i="1"/>
  <c r="T486" i="1"/>
  <c r="T485" i="1"/>
  <c r="T539" i="1"/>
  <c r="T518" i="1"/>
  <c r="T484" i="1"/>
  <c r="T487" i="1"/>
  <c r="T538" i="1"/>
  <c r="T480" i="1"/>
  <c r="T436" i="1"/>
  <c r="T434" i="1"/>
  <c r="T483" i="1"/>
  <c r="T432" i="1"/>
  <c r="T482" i="1"/>
  <c r="T431" i="1"/>
  <c r="T481" i="1"/>
  <c r="T513" i="1"/>
  <c r="T511" i="1"/>
  <c r="T501" i="1"/>
  <c r="T541" i="1"/>
  <c r="T517" i="1"/>
  <c r="T531" i="1"/>
  <c r="T537" i="1"/>
  <c r="T524" i="1"/>
  <c r="T443" i="1"/>
  <c r="T440" i="1"/>
  <c r="T543" i="1"/>
  <c r="T542" i="1"/>
  <c r="T544" i="1"/>
  <c r="T457" i="1"/>
  <c r="T534" i="1"/>
  <c r="T533" i="1"/>
  <c r="T530" i="1"/>
  <c r="T520" i="1"/>
  <c r="T489" i="1"/>
  <c r="T458" i="1"/>
  <c r="T536" i="1"/>
  <c r="T527" i="1"/>
  <c r="T540" i="1"/>
  <c r="T446" i="1"/>
  <c r="T523" i="1"/>
  <c r="T479" i="1"/>
  <c r="T448" i="1"/>
  <c r="T447" i="1"/>
  <c r="T460" i="1"/>
  <c r="T456" i="1"/>
  <c r="T462" i="1"/>
  <c r="T516" i="1"/>
  <c r="T455" i="1"/>
  <c r="T439" i="1"/>
  <c r="T438" i="1"/>
  <c r="T522" i="1"/>
  <c r="T478" i="1"/>
  <c r="T451" i="1"/>
  <c r="T461" i="1"/>
  <c r="T459" i="1"/>
  <c r="T453" i="1"/>
  <c r="T464" i="1"/>
  <c r="T454" i="1"/>
  <c r="T488" i="1"/>
  <c r="T450" i="1"/>
  <c r="T445" i="1"/>
  <c r="T466" i="1"/>
  <c r="T465" i="1"/>
  <c r="T444" i="1"/>
  <c r="T463" i="1"/>
  <c r="T642" i="1"/>
  <c r="T641" i="1"/>
  <c r="T631" i="1"/>
  <c r="T625" i="1"/>
  <c r="T619" i="1"/>
  <c r="T617" i="1"/>
  <c r="T648" i="1"/>
  <c r="T589" i="1"/>
  <c r="T665" i="1"/>
  <c r="T622" i="1"/>
  <c r="T602" i="1"/>
  <c r="T644" i="1"/>
  <c r="T643" i="1"/>
  <c r="T632" i="1"/>
  <c r="T637" i="1"/>
  <c r="T660" i="1"/>
  <c r="T565" i="1"/>
  <c r="T564" i="1"/>
  <c r="T612" i="1"/>
  <c r="T570" i="1"/>
  <c r="T656" i="1"/>
  <c r="T611" i="1"/>
  <c r="T613" i="1"/>
  <c r="T610" i="1"/>
  <c r="T609" i="1"/>
  <c r="T646" i="1"/>
  <c r="T659" i="1"/>
  <c r="T640" i="1"/>
  <c r="T615" i="1"/>
  <c r="T556" i="1"/>
  <c r="T614" i="1"/>
  <c r="T555" i="1"/>
  <c r="T608" i="1"/>
  <c r="T655" i="1"/>
  <c r="T590" i="1"/>
  <c r="T593" i="1"/>
  <c r="T624" i="1"/>
  <c r="T626" i="1"/>
  <c r="T654" i="1"/>
  <c r="T633" i="1"/>
  <c r="T647" i="1"/>
  <c r="T628" i="1"/>
  <c r="T560" i="1"/>
  <c r="T664" i="1"/>
  <c r="T558" i="1"/>
  <c r="T559" i="1"/>
  <c r="T601" i="1"/>
  <c r="T621" i="1"/>
  <c r="T658" i="1"/>
  <c r="T657" i="1"/>
  <c r="T623" i="1"/>
  <c r="T636" i="1"/>
  <c r="T663" i="1"/>
  <c r="T557" i="1"/>
  <c r="T651" i="1"/>
  <c r="T600" i="1"/>
  <c r="T639" i="1"/>
  <c r="T616" i="1"/>
  <c r="T607" i="1"/>
  <c r="T630" i="1"/>
  <c r="T649" i="1"/>
  <c r="T667" i="1"/>
  <c r="T627" i="1"/>
  <c r="T666" i="1"/>
  <c r="T650" i="1"/>
  <c r="T603" i="1"/>
  <c r="T618" i="1"/>
  <c r="T606" i="1"/>
  <c r="T635" i="1"/>
  <c r="T638" i="1"/>
  <c r="T575" i="1"/>
  <c r="T662" i="1"/>
  <c r="T585" i="1"/>
  <c r="T584" i="1"/>
  <c r="T583" i="1"/>
  <c r="T670" i="1"/>
  <c r="T669" i="1"/>
  <c r="T668" i="1"/>
  <c r="T599" i="1"/>
  <c r="T598" i="1"/>
  <c r="T634" i="1"/>
  <c r="T605" i="1"/>
  <c r="T576" i="1"/>
  <c r="T563" i="1"/>
  <c r="T645" i="1"/>
  <c r="T597" i="1"/>
  <c r="T596" i="1"/>
  <c r="T571" i="1"/>
  <c r="T595" i="1"/>
  <c r="T569" i="1"/>
  <c r="T629" i="1"/>
  <c r="T568" i="1"/>
  <c r="T653" i="1"/>
  <c r="T594" i="1"/>
  <c r="T661" i="1"/>
  <c r="T588" i="1"/>
  <c r="T587" i="1"/>
  <c r="T592" i="1"/>
  <c r="T574" i="1"/>
  <c r="T586" i="1"/>
  <c r="T652" i="1"/>
  <c r="T620" i="1"/>
  <c r="T582" i="1"/>
  <c r="T562" i="1"/>
  <c r="T561" i="1"/>
  <c r="T591" i="1"/>
  <c r="T577" i="1"/>
  <c r="T573" i="1"/>
  <c r="T567" i="1"/>
  <c r="T579" i="1"/>
  <c r="T572" i="1"/>
  <c r="T566" i="1"/>
  <c r="T581" i="1"/>
  <c r="T580" i="1"/>
  <c r="T604" i="1"/>
  <c r="T578" i="1"/>
  <c r="T726" i="1"/>
  <c r="T759" i="1"/>
  <c r="T758" i="1"/>
  <c r="T757" i="1"/>
  <c r="T762" i="1"/>
  <c r="T733" i="1"/>
  <c r="T735" i="1"/>
  <c r="T737" i="1"/>
  <c r="T736" i="1"/>
  <c r="T766" i="1"/>
  <c r="T751" i="1"/>
  <c r="T755" i="1"/>
  <c r="T774" i="1"/>
  <c r="T748" i="1"/>
  <c r="T747" i="1"/>
  <c r="T746" i="1"/>
  <c r="T779" i="1"/>
  <c r="T784" i="1"/>
  <c r="T783" i="1"/>
  <c r="T778" i="1"/>
  <c r="T777" i="1"/>
  <c r="T679" i="1"/>
  <c r="T720" i="1"/>
  <c r="T782" i="1"/>
  <c r="T684" i="1"/>
  <c r="T767" i="1"/>
  <c r="T723" i="1"/>
  <c r="T728" i="1"/>
  <c r="T772" i="1"/>
  <c r="T725" i="1"/>
  <c r="T719" i="1"/>
  <c r="T673" i="1"/>
  <c r="T718" i="1"/>
  <c r="T775" i="1"/>
  <c r="T745" i="1"/>
  <c r="T738" i="1"/>
  <c r="T785" i="1"/>
  <c r="T732" i="1"/>
  <c r="T727" i="1"/>
  <c r="T750" i="1"/>
  <c r="T744" i="1"/>
  <c r="T754" i="1"/>
  <c r="T731" i="1"/>
  <c r="T730" i="1"/>
  <c r="T672" i="1"/>
  <c r="T781" i="1"/>
  <c r="T780" i="1"/>
  <c r="T681" i="1"/>
  <c r="T680" i="1"/>
  <c r="T675" i="1"/>
  <c r="T752" i="1"/>
  <c r="T729" i="1"/>
  <c r="T771" i="1"/>
  <c r="T742" i="1"/>
  <c r="T717" i="1"/>
  <c r="T770" i="1"/>
  <c r="T734" i="1"/>
  <c r="T724" i="1"/>
  <c r="T671" i="1"/>
  <c r="T697" i="1"/>
  <c r="T674" i="1"/>
  <c r="T768" i="1"/>
  <c r="T761" i="1"/>
  <c r="T760" i="1"/>
  <c r="T741" i="1"/>
  <c r="T740" i="1"/>
  <c r="T696" i="1"/>
  <c r="T716" i="1"/>
  <c r="T715" i="1"/>
  <c r="T769" i="1"/>
  <c r="T714" i="1"/>
  <c r="T713" i="1"/>
  <c r="T712" i="1"/>
  <c r="T711" i="1"/>
  <c r="T756" i="1"/>
  <c r="T739" i="1"/>
  <c r="T709" i="1"/>
  <c r="T708" i="1"/>
  <c r="T763" i="1"/>
  <c r="T707" i="1"/>
  <c r="T776" i="1"/>
  <c r="T773" i="1"/>
  <c r="T753" i="1"/>
  <c r="T765" i="1"/>
  <c r="T721" i="1"/>
  <c r="T683" i="1"/>
  <c r="T682" i="1"/>
  <c r="T698" i="1"/>
  <c r="T678" i="1"/>
  <c r="T705" i="1"/>
  <c r="T743" i="1"/>
  <c r="T749" i="1"/>
  <c r="T677" i="1"/>
  <c r="T710" i="1"/>
  <c r="T695" i="1"/>
  <c r="T676" i="1"/>
  <c r="T692" i="1"/>
  <c r="T693" i="1"/>
  <c r="T764" i="1"/>
  <c r="T691" i="1"/>
  <c r="T688" i="1"/>
  <c r="T722" i="1"/>
  <c r="T690" i="1"/>
  <c r="T689" i="1"/>
  <c r="T701" i="1"/>
  <c r="T704" i="1"/>
  <c r="T703" i="1"/>
  <c r="T702" i="1"/>
  <c r="T687" i="1"/>
  <c r="T700" i="1"/>
  <c r="T686" i="1"/>
  <c r="T685" i="1"/>
  <c r="T699" i="1"/>
  <c r="T706" i="1"/>
  <c r="T694" i="1"/>
  <c r="M27" i="4" l="1"/>
  <c r="N27" i="4" s="1"/>
  <c r="K59" i="9"/>
  <c r="L26" i="9" l="1"/>
  <c r="L42" i="9"/>
  <c r="L58" i="9"/>
  <c r="L50" i="9"/>
  <c r="L34" i="9"/>
  <c r="L10" i="9"/>
  <c r="L4" i="9"/>
  <c r="L22" i="9"/>
  <c r="L6" i="9"/>
  <c r="L35" i="9"/>
  <c r="L48" i="9"/>
  <c r="L25" i="9"/>
  <c r="L5" i="9"/>
  <c r="L7" i="9"/>
  <c r="L29" i="9"/>
  <c r="L15" i="9"/>
  <c r="L45" i="9"/>
  <c r="L8" i="9"/>
  <c r="L52" i="9"/>
  <c r="L24" i="9"/>
  <c r="L32" i="9"/>
  <c r="L14" i="9"/>
  <c r="L46" i="9"/>
  <c r="L49" i="9"/>
  <c r="L40" i="9"/>
  <c r="L27" i="9"/>
  <c r="L36" i="9"/>
  <c r="L43" i="9"/>
  <c r="L37" i="9"/>
  <c r="L39" i="9"/>
  <c r="L9" i="9"/>
  <c r="L17" i="9"/>
  <c r="L53" i="9"/>
  <c r="L44" i="9"/>
  <c r="L38" i="9"/>
  <c r="L18" i="9"/>
  <c r="L30" i="9"/>
  <c r="L31" i="9"/>
  <c r="L51" i="9"/>
  <c r="L57" i="9"/>
  <c r="L55" i="9"/>
  <c r="L33" i="9"/>
  <c r="L56" i="9"/>
  <c r="L19" i="9"/>
  <c r="L21" i="9"/>
  <c r="L20" i="9"/>
  <c r="L54" i="9"/>
  <c r="L28" i="9"/>
  <c r="L16" i="9"/>
  <c r="L41" i="9"/>
  <c r="L23" i="9"/>
  <c r="L11" i="9"/>
  <c r="L12" i="9"/>
  <c r="L47" i="9"/>
  <c r="L13" i="9"/>
  <c r="P93" i="9" l="1"/>
</calcChain>
</file>

<file path=xl/sharedStrings.xml><?xml version="1.0" encoding="utf-8"?>
<sst xmlns="http://schemas.openxmlformats.org/spreadsheetml/2006/main" count="61988" uniqueCount="2508">
  <si>
    <t>Report</t>
  </si>
  <si>
    <t xml:space="preserve">Supplier Desc                 </t>
  </si>
  <si>
    <t>OPCO</t>
  </si>
  <si>
    <t xml:space="preserve">OPCO Desc                     </t>
  </si>
  <si>
    <t xml:space="preserve">Customer ID   </t>
  </si>
  <si>
    <t xml:space="preserve">Customer Desc                 </t>
  </si>
  <si>
    <t>Market Segment</t>
  </si>
  <si>
    <t xml:space="preserve">Address   </t>
  </si>
  <si>
    <t xml:space="preserve">Street                        </t>
  </si>
  <si>
    <t xml:space="preserve">City                </t>
  </si>
  <si>
    <t>State</t>
  </si>
  <si>
    <t xml:space="preserve">Zip Code     </t>
  </si>
  <si>
    <t xml:space="preserve">Sales Contact                 </t>
  </si>
  <si>
    <t>Sales Contact #</t>
  </si>
  <si>
    <t xml:space="preserve">Item ID        </t>
  </si>
  <si>
    <t xml:space="preserve">Item Description              </t>
  </si>
  <si>
    <t xml:space="preserve">Brand   </t>
  </si>
  <si>
    <t>Item Class</t>
  </si>
  <si>
    <t xml:space="preserve">Item Class Desc     </t>
  </si>
  <si>
    <t xml:space="preserve">Pack      </t>
  </si>
  <si>
    <t xml:space="preserve">Size per oz     </t>
  </si>
  <si>
    <t xml:space="preserve">Cost       </t>
  </si>
  <si>
    <t>Qty Shp</t>
  </si>
  <si>
    <t>Case Cost</t>
  </si>
  <si>
    <t>Unit Cost</t>
  </si>
  <si>
    <t>Cost Per oz</t>
  </si>
  <si>
    <t xml:space="preserve">GALANT FOOD                   </t>
  </si>
  <si>
    <t xml:space="preserve">NY  </t>
  </si>
  <si>
    <t xml:space="preserve">Vistar New York               </t>
  </si>
  <si>
    <t xml:space="preserve">CANTEEN EDISON 5525           </t>
  </si>
  <si>
    <t xml:space="preserve">VEND          </t>
  </si>
  <si>
    <t xml:space="preserve">          </t>
  </si>
  <si>
    <t xml:space="preserve">425 RARITAN CENTER PKWY       </t>
  </si>
  <si>
    <t xml:space="preserve">EDISON              </t>
  </si>
  <si>
    <t xml:space="preserve">NJ   </t>
  </si>
  <si>
    <t xml:space="preserve">08837-3914   </t>
  </si>
  <si>
    <t xml:space="preserve">Mark Cadet                    </t>
  </si>
  <si>
    <t xml:space="preserve">GFO12001       </t>
  </si>
  <si>
    <t xml:space="preserve">Bagel Dog Bf Frnk W/ Ppy Sd   </t>
  </si>
  <si>
    <t xml:space="preserve">Benny's </t>
  </si>
  <si>
    <t xml:space="preserve">FROZEN FOODS        </t>
  </si>
  <si>
    <t xml:space="preserve">BV  </t>
  </si>
  <si>
    <t xml:space="preserve">Vistar Minnesota              </t>
  </si>
  <si>
    <t xml:space="preserve">CANTEEN/ST PAUL/5452          </t>
  </si>
  <si>
    <t xml:space="preserve">700 24TH AVE SE               </t>
  </si>
  <si>
    <t xml:space="preserve">MINNEAPOLIS         </t>
  </si>
  <si>
    <t xml:space="preserve">MN   </t>
  </si>
  <si>
    <t xml:space="preserve">55414-2604   </t>
  </si>
  <si>
    <t xml:space="preserve">Rick Leistico                 </t>
  </si>
  <si>
    <t xml:space="preserve">GFO12022       </t>
  </si>
  <si>
    <t xml:space="preserve">Bagel Dog Jalapeno Cheddar    </t>
  </si>
  <si>
    <t xml:space="preserve">MA  </t>
  </si>
  <si>
    <t xml:space="preserve">Vistar Mid Atlantic           </t>
  </si>
  <si>
    <t xml:space="preserve">CANTEEN VEND EXTON PA 5530    </t>
  </si>
  <si>
    <t xml:space="preserve">150 GORDON DR                 </t>
  </si>
  <si>
    <t xml:space="preserve">EXTON               </t>
  </si>
  <si>
    <t xml:space="preserve">PA   </t>
  </si>
  <si>
    <t xml:space="preserve">19341-1304   </t>
  </si>
  <si>
    <t xml:space="preserve">Taylor Ward                   </t>
  </si>
  <si>
    <t xml:space="preserve">GFO90010       </t>
  </si>
  <si>
    <t xml:space="preserve">Sandwich Breakfast Bacon      </t>
  </si>
  <si>
    <t xml:space="preserve">Clara's </t>
  </si>
  <si>
    <t xml:space="preserve">SC  </t>
  </si>
  <si>
    <t xml:space="preserve">Vistar Southern California    </t>
  </si>
  <si>
    <t xml:space="preserve">CANTEEN 5050 - CORONA         </t>
  </si>
  <si>
    <t xml:space="preserve">2220 RAILROAD ST              </t>
  </si>
  <si>
    <t xml:space="preserve">CORONA              </t>
  </si>
  <si>
    <t xml:space="preserve">CA   </t>
  </si>
  <si>
    <t xml:space="preserve">92878-5412   </t>
  </si>
  <si>
    <t xml:space="preserve">Sergio 909 321 3369           </t>
  </si>
  <si>
    <t xml:space="preserve">GFO88017       </t>
  </si>
  <si>
    <t xml:space="preserve">Burrito Chile Verde Breakfast </t>
  </si>
  <si>
    <t xml:space="preserve">GFO88116       </t>
  </si>
  <si>
    <t xml:space="preserve">Burrito Chorizo Breakfast     </t>
  </si>
  <si>
    <t xml:space="preserve">GFO00008       </t>
  </si>
  <si>
    <t xml:space="preserve">Sandwhich Chorizo Breakfast   </t>
  </si>
  <si>
    <t xml:space="preserve">CANTEEN/5050 NOHO             </t>
  </si>
  <si>
    <t xml:space="preserve">7121 CASE AVE                 </t>
  </si>
  <si>
    <t xml:space="preserve">NORTH HOLLYWOOD     </t>
  </si>
  <si>
    <t xml:space="preserve">91605-6302   </t>
  </si>
  <si>
    <t xml:space="preserve">Oscar Paez 626 926 9567       </t>
  </si>
  <si>
    <t xml:space="preserve">GFO10001       </t>
  </si>
  <si>
    <t xml:space="preserve">Bagel Dog Beef Frank          </t>
  </si>
  <si>
    <t xml:space="preserve">Clara   </t>
  </si>
  <si>
    <t xml:space="preserve">NC  </t>
  </si>
  <si>
    <t xml:space="preserve">Vistar Northern California    </t>
  </si>
  <si>
    <t xml:space="preserve">CANTEEN CORP 5103             </t>
  </si>
  <si>
    <t xml:space="preserve">542 MARIPOSA ROAD             </t>
  </si>
  <si>
    <t xml:space="preserve">MODESTO             </t>
  </si>
  <si>
    <t xml:space="preserve">95354-4124   </t>
  </si>
  <si>
    <t xml:space="preserve">MELANIE KOMMAVONG             </t>
  </si>
  <si>
    <t xml:space="preserve">GFO88000       </t>
  </si>
  <si>
    <t>BurritoUncured Bacon Breakfast</t>
  </si>
  <si>
    <t xml:space="preserve">FIRST CLASS VENDING LV USG    </t>
  </si>
  <si>
    <t xml:space="preserve">3990 W NAPLES DR              </t>
  </si>
  <si>
    <t xml:space="preserve">LAS VEGAS           </t>
  </si>
  <si>
    <t xml:space="preserve">NV   </t>
  </si>
  <si>
    <t xml:space="preserve">RICH PAULEY                   </t>
  </si>
  <si>
    <t xml:space="preserve">GFO20001       </t>
  </si>
  <si>
    <t xml:space="preserve">Sandwich Breakfast Turkey     </t>
  </si>
  <si>
    <t xml:space="preserve">GFO88811       </t>
  </si>
  <si>
    <t xml:space="preserve">Wrap Chicken Bacon Ranch      </t>
  </si>
  <si>
    <t xml:space="preserve">SDX INREACH RENO              </t>
  </si>
  <si>
    <t xml:space="preserve">978 E GREG ST                 </t>
  </si>
  <si>
    <t xml:space="preserve">SPARKS              </t>
  </si>
  <si>
    <t xml:space="preserve">89431-6521   </t>
  </si>
  <si>
    <t xml:space="preserve">Steve Cockrell                </t>
  </si>
  <si>
    <t xml:space="preserve">IL  </t>
  </si>
  <si>
    <t xml:space="preserve">Vistar Illinois               </t>
  </si>
  <si>
    <t xml:space="preserve">CANTEEN DUBUQUE 5541          </t>
  </si>
  <si>
    <t xml:space="preserve">10554 ROUTE 52 N              </t>
  </si>
  <si>
    <t xml:space="preserve">DUBUQUE             </t>
  </si>
  <si>
    <t xml:space="preserve">IA   </t>
  </si>
  <si>
    <t xml:space="preserve">52001-8905   </t>
  </si>
  <si>
    <t xml:space="preserve">LEE KALE                      </t>
  </si>
  <si>
    <t xml:space="preserve">GFO12021       </t>
  </si>
  <si>
    <t xml:space="preserve">Bagel Dog Polish Sausage      </t>
  </si>
  <si>
    <t xml:space="preserve">CANTEEN CORP 5142             </t>
  </si>
  <si>
    <t xml:space="preserve">4041 C ST                     </t>
  </si>
  <si>
    <t xml:space="preserve">SACRAMENTO          </t>
  </si>
  <si>
    <t xml:space="preserve">95819-1910   </t>
  </si>
  <si>
    <t xml:space="preserve">Joe Beta GM 916 701 6941      </t>
  </si>
  <si>
    <t xml:space="preserve">GFO02208       </t>
  </si>
  <si>
    <t xml:space="preserve">Piroshkies Beef &amp; Cheese      </t>
  </si>
  <si>
    <t>Galina's</t>
  </si>
  <si>
    <t xml:space="preserve">BEVCO USG                     </t>
  </si>
  <si>
    <t xml:space="preserve">1805 BRIDGEBORO RD            </t>
  </si>
  <si>
    <t xml:space="preserve">EDGEWATER PARK      </t>
  </si>
  <si>
    <t xml:space="preserve">08010        </t>
  </si>
  <si>
    <t>Spence Epstien STANDING PASTRY</t>
  </si>
  <si>
    <t xml:space="preserve">CANTEEN OF NORTHERN CAL 1510  </t>
  </si>
  <si>
    <t xml:space="preserve">3025 DUTTON AVE               </t>
  </si>
  <si>
    <t xml:space="preserve">SANTA ROSA          </t>
  </si>
  <si>
    <t xml:space="preserve">MELISSA NANCY KELLEY          </t>
  </si>
  <si>
    <t xml:space="preserve">WS  </t>
  </si>
  <si>
    <t xml:space="preserve">Vistar Wisconsin              </t>
  </si>
  <si>
    <t xml:space="preserve">DAVIANS USG                   </t>
  </si>
  <si>
    <t xml:space="preserve">16300 W SILVER SPRING DR      </t>
  </si>
  <si>
    <t xml:space="preserve">MENOMONEE FALLS     </t>
  </si>
  <si>
    <t xml:space="preserve">WI   </t>
  </si>
  <si>
    <t xml:space="preserve">53051-5620   </t>
  </si>
  <si>
    <t xml:space="preserve">Keith Springman Lori Monroe   </t>
  </si>
  <si>
    <t xml:space="preserve">Non Reporting Customer        </t>
  </si>
  <si>
    <t xml:space="preserve">CORR          </t>
  </si>
  <si>
    <t>XXXXXXXXXX</t>
  </si>
  <si>
    <t>XXXXXXXXXXXXXXXXXXXXXXXXXXXXXX</t>
  </si>
  <si>
    <t>XXXXXXXXXXXXXXXXXXXX</t>
  </si>
  <si>
    <t xml:space="preserve">XX   </t>
  </si>
  <si>
    <t xml:space="preserve">MARCHE NYC LLC                </t>
  </si>
  <si>
    <t xml:space="preserve">155 SHERWOOD AVE              </t>
  </si>
  <si>
    <t xml:space="preserve">FARMINGDALE         </t>
  </si>
  <si>
    <t xml:space="preserve">NY   </t>
  </si>
  <si>
    <t xml:space="preserve">11735-1731   </t>
  </si>
  <si>
    <t xml:space="preserve">Billy Mandile                 </t>
  </si>
  <si>
    <t xml:space="preserve">VP  </t>
  </si>
  <si>
    <t xml:space="preserve">Vistar Northwest              </t>
  </si>
  <si>
    <t xml:space="preserve">CANTEEN PORTLAND 5334         </t>
  </si>
  <si>
    <t xml:space="preserve">12670 SW HALL BLVD BLDG 3     </t>
  </si>
  <si>
    <t xml:space="preserve">TIGARD              </t>
  </si>
  <si>
    <t xml:space="preserve">OR   </t>
  </si>
  <si>
    <t xml:space="preserve">97223-6269   </t>
  </si>
  <si>
    <t xml:space="preserve">Mark Schmidling               </t>
  </si>
  <si>
    <t xml:space="preserve">CAMPBELL VENDING RSA          </t>
  </si>
  <si>
    <t xml:space="preserve">300 FOND DU LAC ST            </t>
  </si>
  <si>
    <t xml:space="preserve">MOUNT CALVARY       </t>
  </si>
  <si>
    <t xml:space="preserve">53057-9513   </t>
  </si>
  <si>
    <t xml:space="preserve">Terry Campbell       WENDY    </t>
  </si>
  <si>
    <t>FINE ARTS THEATRE BEVERLY HILL</t>
  </si>
  <si>
    <t xml:space="preserve">THTR          </t>
  </si>
  <si>
    <t xml:space="preserve">8556 WILSHIRE BLVD            </t>
  </si>
  <si>
    <t xml:space="preserve">BEVERLY HILLS       </t>
  </si>
  <si>
    <t xml:space="preserve">90211-3103   </t>
  </si>
  <si>
    <t xml:space="preserve">Michael S Hall                </t>
  </si>
  <si>
    <t xml:space="preserve">PETER BIUNDO &amp; ASSOC CHULA    </t>
  </si>
  <si>
    <t xml:space="preserve">ALT           </t>
  </si>
  <si>
    <t xml:space="preserve">8981 COMPLEX DR               </t>
  </si>
  <si>
    <t xml:space="preserve">SAN DIEGO           </t>
  </si>
  <si>
    <t xml:space="preserve">92123-1405   </t>
  </si>
  <si>
    <t xml:space="preserve">Jan Biundo                    </t>
  </si>
  <si>
    <t xml:space="preserve">STOMEL VENDING CO INC         </t>
  </si>
  <si>
    <t xml:space="preserve">1820 GARDEN AVE               </t>
  </si>
  <si>
    <t xml:space="preserve">CHERRY HILL         </t>
  </si>
  <si>
    <t xml:space="preserve">08003        </t>
  </si>
  <si>
    <t>Judy Mark Stomel  Multipl Shmt</t>
  </si>
  <si>
    <t xml:space="preserve">UP NORTH PLASTICS USG         </t>
  </si>
  <si>
    <t xml:space="preserve">9480 JAMAICA AVE S            </t>
  </si>
  <si>
    <t xml:space="preserve">COTTAGE GROVE       </t>
  </si>
  <si>
    <t xml:space="preserve">Troy Malmer                   </t>
  </si>
  <si>
    <t xml:space="preserve">GFO10110       </t>
  </si>
  <si>
    <t xml:space="preserve">HandPie Chicken Pot Pie       </t>
  </si>
  <si>
    <t>CANTEENCONTINENTAL FW-M 1480-2</t>
  </si>
  <si>
    <t xml:space="preserve">530 WOLFE DR                  </t>
  </si>
  <si>
    <t xml:space="preserve">FORT WAYNE          </t>
  </si>
  <si>
    <t xml:space="preserve">IN   </t>
  </si>
  <si>
    <t xml:space="preserve">46825-5253   </t>
  </si>
  <si>
    <t xml:space="preserve">Matthew Evans                 </t>
  </si>
  <si>
    <t xml:space="preserve">SDX INREACH CHN CAFE          </t>
  </si>
  <si>
    <t xml:space="preserve">1151 ROHLWING RD              </t>
  </si>
  <si>
    <t xml:space="preserve">ROLLING MEADOWS     </t>
  </si>
  <si>
    <t xml:space="preserve">IL   </t>
  </si>
  <si>
    <t xml:space="preserve">60008-1030   </t>
  </si>
  <si>
    <t xml:space="preserve">Jess Adams                    </t>
  </si>
  <si>
    <t>LANDMARK PIEDMONT THEATER 0205</t>
  </si>
  <si>
    <t xml:space="preserve">4186 PIEDMONT AVE             </t>
  </si>
  <si>
    <t xml:space="preserve">OAKLAND             </t>
  </si>
  <si>
    <t xml:space="preserve">94611-5133   </t>
  </si>
  <si>
    <t xml:space="preserve">ANNALISA or GLENN             </t>
  </si>
  <si>
    <t xml:space="preserve">PREMIER BREAKROOM SOLUTION    </t>
  </si>
  <si>
    <t xml:space="preserve">1 30TH ST NW                  </t>
  </si>
  <si>
    <t xml:space="preserve">AUBURN              </t>
  </si>
  <si>
    <t xml:space="preserve">WA   </t>
  </si>
  <si>
    <t xml:space="preserve">98001-1711   </t>
  </si>
  <si>
    <t xml:space="preserve">Mike Brown                    </t>
  </si>
  <si>
    <t xml:space="preserve">EUREST IRVINE CO   32077      </t>
  </si>
  <si>
    <t xml:space="preserve">2635 AUGUSTINE DR             </t>
  </si>
  <si>
    <t xml:space="preserve">SANTA CLARA         </t>
  </si>
  <si>
    <t xml:space="preserve">95054-2902   </t>
  </si>
  <si>
    <t xml:space="preserve">Margaret Fuhrer               </t>
  </si>
  <si>
    <t xml:space="preserve">GFO88810       </t>
  </si>
  <si>
    <t xml:space="preserve">Wrap Spicy Thai Chicken       </t>
  </si>
  <si>
    <t>SONORA REGIONAL MEDICAL CENTER</t>
  </si>
  <si>
    <t xml:space="preserve">1000 GREENLEY ROAD            </t>
  </si>
  <si>
    <t xml:space="preserve">SONORA              </t>
  </si>
  <si>
    <t xml:space="preserve">OWEN  HORNIBROOK 209 822 4051 </t>
  </si>
  <si>
    <t xml:space="preserve">GFO20002       </t>
  </si>
  <si>
    <t xml:space="preserve">Sandwhich Brkfst Pesto Provol </t>
  </si>
  <si>
    <t xml:space="preserve">LEGEND VENDING INC      USG   </t>
  </si>
  <si>
    <t xml:space="preserve">3444 SWETZER RD               </t>
  </si>
  <si>
    <t xml:space="preserve">LOOMIS              </t>
  </si>
  <si>
    <t xml:space="preserve">95650-9564   </t>
  </si>
  <si>
    <t xml:space="preserve">Kirk Kulhanjian               </t>
  </si>
  <si>
    <t xml:space="preserve">SANTA CLARITA VENDING USG     </t>
  </si>
  <si>
    <t xml:space="preserve">21554 GOLDEN TRIANGLE RD      </t>
  </si>
  <si>
    <t xml:space="preserve">SAUGUS              </t>
  </si>
  <si>
    <t xml:space="preserve">91350-2612   </t>
  </si>
  <si>
    <t xml:space="preserve">LISA Burke Melissa Simmons    </t>
  </si>
  <si>
    <t xml:space="preserve">SODEXO ST LUKE'S     30014002 </t>
  </si>
  <si>
    <t xml:space="preserve">520 S EAGLE RD                </t>
  </si>
  <si>
    <t xml:space="preserve">MERIDIAN            </t>
  </si>
  <si>
    <t xml:space="preserve">ID   </t>
  </si>
  <si>
    <t xml:space="preserve">83642-6351   </t>
  </si>
  <si>
    <t xml:space="preserve">ADAM WABER                    </t>
  </si>
  <si>
    <t xml:space="preserve">GFO88812       </t>
  </si>
  <si>
    <t xml:space="preserve">Burrito Brkfst Plant Based    </t>
  </si>
  <si>
    <t xml:space="preserve">AVENDCO  USG                  </t>
  </si>
  <si>
    <t xml:space="preserve">6171 MCLEOD DR                </t>
  </si>
  <si>
    <t xml:space="preserve">89120-4409   </t>
  </si>
  <si>
    <t xml:space="preserve">ANDRE   702 330 2834          </t>
  </si>
  <si>
    <t xml:space="preserve">CANTEEN OTTO VENDING 1588     </t>
  </si>
  <si>
    <t xml:space="preserve">2513 ELLINGTON ROAD           </t>
  </si>
  <si>
    <t xml:space="preserve">QUINCY              </t>
  </si>
  <si>
    <t xml:space="preserve">Shelbi Otto Anthony Sawyers   </t>
  </si>
  <si>
    <t xml:space="preserve">A&amp;M VENDING USG               </t>
  </si>
  <si>
    <t xml:space="preserve">5280 BELMONT RD               </t>
  </si>
  <si>
    <t xml:space="preserve">DOWNERS GROVE       </t>
  </si>
  <si>
    <t xml:space="preserve">60515-4316   </t>
  </si>
  <si>
    <t xml:space="preserve">Anthony Appleyard             </t>
  </si>
  <si>
    <t xml:space="preserve">FOODTURE INC SF USG           </t>
  </si>
  <si>
    <t xml:space="preserve">30970 HUNTWOOD AVE            </t>
  </si>
  <si>
    <t xml:space="preserve">HAYWARD             </t>
  </si>
  <si>
    <t xml:space="preserve">94544-7016   </t>
  </si>
  <si>
    <t xml:space="preserve">Ryan Morningstar              </t>
  </si>
  <si>
    <t xml:space="preserve">LAEMMLE THEATRES LLC /ROYAL   </t>
  </si>
  <si>
    <t xml:space="preserve">11523 SANTA MONICA BLVD       </t>
  </si>
  <si>
    <t xml:space="preserve">LOS ANGELES         </t>
  </si>
  <si>
    <t xml:space="preserve">Tony Bravo                    </t>
  </si>
  <si>
    <t xml:space="preserve">JINJU TEA                     </t>
  </si>
  <si>
    <t xml:space="preserve">RETL          </t>
  </si>
  <si>
    <t xml:space="preserve">6505 S MANTHEY RD             </t>
  </si>
  <si>
    <t xml:space="preserve">FRENCH CAMP         </t>
  </si>
  <si>
    <t xml:space="preserve">95231-9518   </t>
  </si>
  <si>
    <t xml:space="preserve">Duong Vu  DON                 </t>
  </si>
  <si>
    <t xml:space="preserve">OFFICE LIBATIONS USG          </t>
  </si>
  <si>
    <t xml:space="preserve">562 WHITNEY ST                </t>
  </si>
  <si>
    <t xml:space="preserve">SAN LEANDRO         </t>
  </si>
  <si>
    <t xml:space="preserve">94577-1114   </t>
  </si>
  <si>
    <t xml:space="preserve">Claude Burns                  </t>
  </si>
  <si>
    <t>BREAKTIME BEVERAGE INC     USG</t>
  </si>
  <si>
    <t xml:space="preserve">7900 COMPUTER AVE S           </t>
  </si>
  <si>
    <t xml:space="preserve">BLOOMINGTON         </t>
  </si>
  <si>
    <t xml:space="preserve">Brian Clemens                 </t>
  </si>
  <si>
    <t xml:space="preserve">GOF10130       </t>
  </si>
  <si>
    <t xml:space="preserve">HandPie Spinach &amp; 4 Cheese    </t>
  </si>
  <si>
    <t xml:space="preserve">VERSA VEND VENDING - ST CLOUD </t>
  </si>
  <si>
    <t xml:space="preserve">6520 GALAXY RD                </t>
  </si>
  <si>
    <t xml:space="preserve">SAINT CLOUD         </t>
  </si>
  <si>
    <t xml:space="preserve">MARK LIESER                   </t>
  </si>
  <si>
    <t xml:space="preserve">K&amp;G DISTRIBUTORS INC  USG     </t>
  </si>
  <si>
    <t xml:space="preserve">3801B ROSEMONT AVE            </t>
  </si>
  <si>
    <t xml:space="preserve">CAMP HILL           </t>
  </si>
  <si>
    <t xml:space="preserve">Maryann Karli   TOM           </t>
  </si>
  <si>
    <t xml:space="preserve">LADD VENDING SERVICES LLC USG </t>
  </si>
  <si>
    <t xml:space="preserve">260 FREEPORT BLVD STE 19      </t>
  </si>
  <si>
    <t xml:space="preserve">89431-6248   </t>
  </si>
  <si>
    <t xml:space="preserve">Reno Albertazzi               </t>
  </si>
  <si>
    <t xml:space="preserve">PLEASANTOWN MOTION PIC CO LLC </t>
  </si>
  <si>
    <t xml:space="preserve">2966 COLLEGE AVE              </t>
  </si>
  <si>
    <t xml:space="preserve">BERKELEY            </t>
  </si>
  <si>
    <t xml:space="preserve">94705-2214   </t>
  </si>
  <si>
    <t xml:space="preserve">Suki Van Arsdale 510 540 6482 </t>
  </si>
  <si>
    <t xml:space="preserve">NAS FALLON                    </t>
  </si>
  <si>
    <t xml:space="preserve">BLDG 341 NAVY EXCHANGE        </t>
  </si>
  <si>
    <t xml:space="preserve">FALLON              </t>
  </si>
  <si>
    <t xml:space="preserve">NATALIE 775 541 5699 NEW      </t>
  </si>
  <si>
    <t xml:space="preserve">GLOBAL VENDING INC            </t>
  </si>
  <si>
    <t xml:space="preserve">1661 S GROVE AVE B            </t>
  </si>
  <si>
    <t xml:space="preserve">ONTARIO             </t>
  </si>
  <si>
    <t xml:space="preserve">Billy Darmawan                </t>
  </si>
  <si>
    <t xml:space="preserve">LAEMMLE THEATRES CLAREMONT 5  </t>
  </si>
  <si>
    <t xml:space="preserve">450 W 2ND ST                  </t>
  </si>
  <si>
    <t xml:space="preserve">CLAREMONT           </t>
  </si>
  <si>
    <t xml:space="preserve">91711-4664   </t>
  </si>
  <si>
    <t xml:space="preserve">Ben Michelle Cecilio          </t>
  </si>
  <si>
    <t xml:space="preserve">SCC </t>
  </si>
  <si>
    <t xml:space="preserve">Merchant's Mart Downey        </t>
  </si>
  <si>
    <t xml:space="preserve">VISTAR SOUTHERN CALIFORNIA    </t>
  </si>
  <si>
    <t xml:space="preserve">DIST          </t>
  </si>
  <si>
    <t xml:space="preserve">16270 JURUPA AVE              </t>
  </si>
  <si>
    <t xml:space="preserve">FONTANA             </t>
  </si>
  <si>
    <t xml:space="preserve">92337-7407   </t>
  </si>
  <si>
    <t xml:space="preserve">NONE                          </t>
  </si>
  <si>
    <t>LANDMARK CREST CINEMA CTR 0240</t>
  </si>
  <si>
    <t xml:space="preserve">16505 5TH AVE NE              </t>
  </si>
  <si>
    <t xml:space="preserve">SHORELINE           </t>
  </si>
  <si>
    <t xml:space="preserve">98155-5001   </t>
  </si>
  <si>
    <t xml:space="preserve">Stephanie Knaff               </t>
  </si>
  <si>
    <t xml:space="preserve">AZ  </t>
  </si>
  <si>
    <t xml:space="preserve">Vistar Phoenix                </t>
  </si>
  <si>
    <t xml:space="preserve">NEXT BLOCK VENDING            </t>
  </si>
  <si>
    <t xml:space="preserve">11078 N MNTAIN BREEZE DR      </t>
  </si>
  <si>
    <t xml:space="preserve">TUCSON              </t>
  </si>
  <si>
    <t xml:space="preserve">AZ   </t>
  </si>
  <si>
    <t xml:space="preserve">85737-7063   </t>
  </si>
  <si>
    <t xml:space="preserve">Vivian JFranco de Martin      </t>
  </si>
  <si>
    <t xml:space="preserve">SUPER G                       </t>
  </si>
  <si>
    <t xml:space="preserve">920 RIDGE AVE                 </t>
  </si>
  <si>
    <t xml:space="preserve">LOMBARD             </t>
  </si>
  <si>
    <t xml:space="preserve">Giovanni Francese             </t>
  </si>
  <si>
    <t xml:space="preserve">ANDYCANDY                     </t>
  </si>
  <si>
    <t xml:space="preserve">525 ANZAR ROAD                </t>
  </si>
  <si>
    <t xml:space="preserve">SN JUN BATSTA       </t>
  </si>
  <si>
    <t xml:space="preserve">KATHY PLACES ORDERS           </t>
  </si>
  <si>
    <t xml:space="preserve">IDEAL VENDING USG             </t>
  </si>
  <si>
    <t xml:space="preserve">12 FIVE POINTS RD             </t>
  </si>
  <si>
    <t xml:space="preserve">FREEHOLD            </t>
  </si>
  <si>
    <t xml:space="preserve">07728-7835   </t>
  </si>
  <si>
    <t xml:space="preserve">Darlene Aufiero               </t>
  </si>
  <si>
    <t xml:space="preserve">FOLDSD SLC TAYLORSVILLE 2115  </t>
  </si>
  <si>
    <t xml:space="preserve">CAMP          </t>
  </si>
  <si>
    <t xml:space="preserve">4600 S REDWOOD RD             </t>
  </si>
  <si>
    <t xml:space="preserve">SALT LAKE CITY      </t>
  </si>
  <si>
    <t xml:space="preserve">UT   </t>
  </si>
  <si>
    <t xml:space="preserve">84123-3145   </t>
  </si>
  <si>
    <t xml:space="preserve">Manager                       </t>
  </si>
  <si>
    <t>SODEXO ST LUKE'S      30014001</t>
  </si>
  <si>
    <t xml:space="preserve">330 N 2ND ST                  </t>
  </si>
  <si>
    <t xml:space="preserve">BOISE               </t>
  </si>
  <si>
    <t xml:space="preserve">83702-6113   </t>
  </si>
  <si>
    <t xml:space="preserve">Jason De Alba                 </t>
  </si>
  <si>
    <t xml:space="preserve">GFO88814       </t>
  </si>
  <si>
    <t xml:space="preserve">Burrito Bean Vegan            </t>
  </si>
  <si>
    <t xml:space="preserve">CANDLEWOOD SUITES MESA        </t>
  </si>
  <si>
    <t xml:space="preserve">HOSP          </t>
  </si>
  <si>
    <t xml:space="preserve">1748 S CRISMON RD             </t>
  </si>
  <si>
    <t xml:space="preserve">MESA                </t>
  </si>
  <si>
    <t xml:space="preserve">85209-3878   </t>
  </si>
  <si>
    <t xml:space="preserve">Andrew Fishburn               </t>
  </si>
  <si>
    <t xml:space="preserve">FL  </t>
  </si>
  <si>
    <t xml:space="preserve">Vistar Florida                </t>
  </si>
  <si>
    <t xml:space="preserve">VISTAR SOUTH FLORIDA          </t>
  </si>
  <si>
    <t xml:space="preserve">16295 B N W 13TH AVE          </t>
  </si>
  <si>
    <t xml:space="preserve">MIAMI               </t>
  </si>
  <si>
    <t xml:space="preserve">FL   </t>
  </si>
  <si>
    <t xml:space="preserve">Dave Horowitz                 </t>
  </si>
  <si>
    <t xml:space="preserve">EXPRESS VENDING USG           </t>
  </si>
  <si>
    <t xml:space="preserve">940 S STONE AVE               </t>
  </si>
  <si>
    <t xml:space="preserve">LA GRANGE           </t>
  </si>
  <si>
    <t xml:space="preserve">60525-2728   </t>
  </si>
  <si>
    <t xml:space="preserve">Carl Gehrke                   </t>
  </si>
  <si>
    <t xml:space="preserve">GFO10100       </t>
  </si>
  <si>
    <t xml:space="preserve">HandPie Beef &amp; Cheese         </t>
  </si>
  <si>
    <t xml:space="preserve">CR  </t>
  </si>
  <si>
    <t xml:space="preserve">Vistar Carolina               </t>
  </si>
  <si>
    <t xml:space="preserve">NOYO THEATER                  </t>
  </si>
  <si>
    <t xml:space="preserve">57 E COMMERCIAL ST            </t>
  </si>
  <si>
    <t xml:space="preserve">WILLITS             </t>
  </si>
  <si>
    <t xml:space="preserve">95490-3101   </t>
  </si>
  <si>
    <t xml:space="preserve">Michelle Hutchins             </t>
  </si>
  <si>
    <t xml:space="preserve">LAEMMLE THEATRES/MONICA 6     </t>
  </si>
  <si>
    <t xml:space="preserve">1332 2ND ST                   </t>
  </si>
  <si>
    <t xml:space="preserve">SANTA MONICA        </t>
  </si>
  <si>
    <t xml:space="preserve">ISSAC 310 600 8659            </t>
  </si>
  <si>
    <t>LAEMMLE THEATRES/TOWN CENTER 5</t>
  </si>
  <si>
    <t xml:space="preserve">17200 VENTURA BLVD            </t>
  </si>
  <si>
    <t xml:space="preserve">ENCINO              </t>
  </si>
  <si>
    <t xml:space="preserve">Tony Medina                   </t>
  </si>
  <si>
    <t xml:space="preserve">LAEMMLE THEATRES NOHO 7       </t>
  </si>
  <si>
    <t xml:space="preserve">5240 LANKERSHIM BLVD          </t>
  </si>
  <si>
    <t xml:space="preserve">91601-3109   </t>
  </si>
  <si>
    <t xml:space="preserve">GUY VALDEZ                    </t>
  </si>
  <si>
    <t xml:space="preserve">LAEMMLE THEATRES GLENDALE     </t>
  </si>
  <si>
    <t xml:space="preserve">207 N MARYLAND AVE            </t>
  </si>
  <si>
    <t xml:space="preserve">GLENDALE            </t>
  </si>
  <si>
    <t xml:space="preserve">91206-4237   </t>
  </si>
  <si>
    <t xml:space="preserve">CASSIE GRATTON LUPE MENDOZA   </t>
  </si>
  <si>
    <t xml:space="preserve">SCC TAXABLE CASH CUSTOMER     </t>
  </si>
  <si>
    <t xml:space="preserve">9848 FIRESTONE BLVD           </t>
  </si>
  <si>
    <t xml:space="preserve">DOWNEY              </t>
  </si>
  <si>
    <t xml:space="preserve">Eddie Arenas                  </t>
  </si>
  <si>
    <t xml:space="preserve">SALEM VENDING LLC             </t>
  </si>
  <si>
    <t xml:space="preserve">987 N 1ST AVE                 </t>
  </si>
  <si>
    <t xml:space="preserve">STAYTON             </t>
  </si>
  <si>
    <t xml:space="preserve">97383-1254   </t>
  </si>
  <si>
    <t xml:space="preserve">Philip Tingle                 </t>
  </si>
  <si>
    <t xml:space="preserve">FORWARD VEND                  </t>
  </si>
  <si>
    <t xml:space="preserve">511 E 25TH ST                 </t>
  </si>
  <si>
    <t xml:space="preserve">MARSHFIELD          </t>
  </si>
  <si>
    <t xml:space="preserve">54449-5322   </t>
  </si>
  <si>
    <t xml:space="preserve">Barry Gruen                   </t>
  </si>
  <si>
    <t xml:space="preserve">STEVEN TANG  BJ 916670 8107   </t>
  </si>
  <si>
    <t xml:space="preserve">HOST VENDING IMPERIAL USG     </t>
  </si>
  <si>
    <t xml:space="preserve">216 E 3RD ST                  </t>
  </si>
  <si>
    <t xml:space="preserve">IMPERIAL            </t>
  </si>
  <si>
    <t xml:space="preserve">92251-1607   </t>
  </si>
  <si>
    <t xml:space="preserve">Jim Dominique                 </t>
  </si>
  <si>
    <t xml:space="preserve">KC  </t>
  </si>
  <si>
    <t xml:space="preserve">Vistar Kansas City            </t>
  </si>
  <si>
    <t xml:space="preserve">CARDINAL VEND/USG             </t>
  </si>
  <si>
    <t xml:space="preserve">1716 RUDDER INDUSTRIAL PK     </t>
  </si>
  <si>
    <t xml:space="preserve">FENTON              </t>
  </si>
  <si>
    <t xml:space="preserve">MO   </t>
  </si>
  <si>
    <t xml:space="preserve">Scott Stewart                 </t>
  </si>
  <si>
    <t xml:space="preserve">CANTEEN C&amp;S VENDING 0100      </t>
  </si>
  <si>
    <t xml:space="preserve">1919 NW 2ND ST WEST DOCK      </t>
  </si>
  <si>
    <t xml:space="preserve">FARIBAULT           </t>
  </si>
  <si>
    <t xml:space="preserve">55021-4839   </t>
  </si>
  <si>
    <t xml:space="preserve">Various contacts              </t>
  </si>
  <si>
    <t xml:space="preserve">FIRST CLASS VENDING SPARKS    </t>
  </si>
  <si>
    <t xml:space="preserve">1425 HULDA CT                 </t>
  </si>
  <si>
    <t xml:space="preserve">89431-7125   </t>
  </si>
  <si>
    <t xml:space="preserve">JAMAL ANSARI BRANCH MANAGER   </t>
  </si>
  <si>
    <t xml:space="preserve">GOF10120       </t>
  </si>
  <si>
    <t xml:space="preserve">Hand Pie Pepperoni Pizza      </t>
  </si>
  <si>
    <t xml:space="preserve">PRISTINE VENDING LLC          </t>
  </si>
  <si>
    <t xml:space="preserve">2826 LA MIRADA DR             </t>
  </si>
  <si>
    <t xml:space="preserve">VISTA               </t>
  </si>
  <si>
    <t xml:space="preserve">92081-8481   </t>
  </si>
  <si>
    <t xml:space="preserve">Christian Woons               </t>
  </si>
  <si>
    <t xml:space="preserve">VALLEY VENDING/LEWISTON       </t>
  </si>
  <si>
    <t xml:space="preserve">1244 15TH ST UNIT 40 41       </t>
  </si>
  <si>
    <t xml:space="preserve">CLARKSTON           </t>
  </si>
  <si>
    <t xml:space="preserve">99403-1805   </t>
  </si>
  <si>
    <t xml:space="preserve">Phil Ross                     </t>
  </si>
  <si>
    <t>FOLDSD 2148 MERCED COLLEGE BKS</t>
  </si>
  <si>
    <t xml:space="preserve">3600 M ST                     </t>
  </si>
  <si>
    <t xml:space="preserve">MERCED              </t>
  </si>
  <si>
    <t xml:space="preserve">95348-2806   </t>
  </si>
  <si>
    <t xml:space="preserve">STORE MANAGER                 </t>
  </si>
  <si>
    <t xml:space="preserve">BALANI'S SNACK RSA            </t>
  </si>
  <si>
    <t xml:space="preserve">418 E 18TH ST                 </t>
  </si>
  <si>
    <t xml:space="preserve">BAKERSFIELD         </t>
  </si>
  <si>
    <t xml:space="preserve">93305-5613   </t>
  </si>
  <si>
    <t xml:space="preserve">Naresh Balani                 </t>
  </si>
  <si>
    <t xml:space="preserve">BAYCO VENDING/USG             </t>
  </si>
  <si>
    <t xml:space="preserve">215 HARBOR WAY                </t>
  </si>
  <si>
    <t xml:space="preserve">S SAN FRAN          </t>
  </si>
  <si>
    <t xml:space="preserve">ELAYSIA                       </t>
  </si>
  <si>
    <t xml:space="preserve">LANDMARK DELMAR THEATER 0283  </t>
  </si>
  <si>
    <t xml:space="preserve">1124 PACIFIC AVE              </t>
  </si>
  <si>
    <t xml:space="preserve">SANTA CRUZ          </t>
  </si>
  <si>
    <t xml:space="preserve">95060-4415   </t>
  </si>
  <si>
    <t xml:space="preserve">Patrick Nolte                 </t>
  </si>
  <si>
    <t xml:space="preserve">MARK LINDSEY ENT RSA          </t>
  </si>
  <si>
    <t xml:space="preserve">249 S 4TH ST                  </t>
  </si>
  <si>
    <t xml:space="preserve">COALINGA            </t>
  </si>
  <si>
    <t xml:space="preserve">93210-2009   </t>
  </si>
  <si>
    <t xml:space="preserve">MARK LINDSEY                  </t>
  </si>
  <si>
    <t xml:space="preserve">LAEMMLE THEATERS NEWHALL      </t>
  </si>
  <si>
    <t xml:space="preserve">22500 LYONS AVE               </t>
  </si>
  <si>
    <t xml:space="preserve">NEWHALL             </t>
  </si>
  <si>
    <t xml:space="preserve">91321-2851   </t>
  </si>
  <si>
    <t xml:space="preserve">Cassie Gratton                </t>
  </si>
  <si>
    <t xml:space="preserve">EDMOND THEATER                </t>
  </si>
  <si>
    <t xml:space="preserve">415 MAIN ST                   </t>
  </si>
  <si>
    <t xml:space="preserve">EDMONDS             </t>
  </si>
  <si>
    <t xml:space="preserve">98020-3137   </t>
  </si>
  <si>
    <t xml:space="preserve">Justin Pritchett              </t>
  </si>
  <si>
    <t xml:space="preserve">CS-EU HP RIO RANCHO 60299     </t>
  </si>
  <si>
    <t xml:space="preserve">2351 HP WAY NE                </t>
  </si>
  <si>
    <t xml:space="preserve">RIO RANCHO          </t>
  </si>
  <si>
    <t xml:space="preserve">NM   </t>
  </si>
  <si>
    <t xml:space="preserve">87144-2000   </t>
  </si>
  <si>
    <t xml:space="preserve">Danielle Yatsattie            </t>
  </si>
  <si>
    <t xml:space="preserve">SODEXO JACKSON 35781001       </t>
  </si>
  <si>
    <t xml:space="preserve">1650 SANTA ANA AVE            </t>
  </si>
  <si>
    <t xml:space="preserve">95838-1752   </t>
  </si>
  <si>
    <t xml:space="preserve">Traci Matsunaga               </t>
  </si>
  <si>
    <t xml:space="preserve">FOLDSD 2148-B MERCED COLLEGE  </t>
  </si>
  <si>
    <t xml:space="preserve">22240 CA 152                  </t>
  </si>
  <si>
    <t xml:space="preserve">LOS BANOS           </t>
  </si>
  <si>
    <t xml:space="preserve">Store Manager                 </t>
  </si>
  <si>
    <t xml:space="preserve">FOLDSD HORNET BKSTORE 0037    </t>
  </si>
  <si>
    <t xml:space="preserve">6000 J ST                     </t>
  </si>
  <si>
    <t xml:space="preserve">95819-2605   </t>
  </si>
  <si>
    <t xml:space="preserve">FOLDSD 2387 VENTURA COLLEGE   </t>
  </si>
  <si>
    <t xml:space="preserve">4667 TELEGRAPH RD             </t>
  </si>
  <si>
    <t xml:space="preserve">VENTURA             </t>
  </si>
  <si>
    <t xml:space="preserve">93003-3872   </t>
  </si>
  <si>
    <t xml:space="preserve">Maira Solorio Flores          </t>
  </si>
  <si>
    <t xml:space="preserve">FOLDSD 2389 MOORPARK COLLEGE  </t>
  </si>
  <si>
    <t xml:space="preserve">7075 CAMPUS RD                </t>
  </si>
  <si>
    <t xml:space="preserve">MOORPARK            </t>
  </si>
  <si>
    <t xml:space="preserve">93021-1605   </t>
  </si>
  <si>
    <t xml:space="preserve">Tevita                        </t>
  </si>
  <si>
    <t xml:space="preserve">CANTEEN CATER MATIC 274       </t>
  </si>
  <si>
    <t xml:space="preserve">1517 SUNNYSIDE AVE            </t>
  </si>
  <si>
    <t xml:space="preserve">GREAT FALLS         </t>
  </si>
  <si>
    <t xml:space="preserve">MT   </t>
  </si>
  <si>
    <t xml:space="preserve">59405-4746   </t>
  </si>
  <si>
    <t xml:space="preserve">Sonny Schlecht                </t>
  </si>
  <si>
    <t xml:space="preserve">CANDLEWOOD SUITES TURLOCK     </t>
  </si>
  <si>
    <t xml:space="preserve">1000 POWERS CT                </t>
  </si>
  <si>
    <t xml:space="preserve">TURLOCK             </t>
  </si>
  <si>
    <t xml:space="preserve">95380-8455   </t>
  </si>
  <si>
    <t xml:space="preserve">Wannetta Carter               </t>
  </si>
  <si>
    <t xml:space="preserve">M&amp;M VENDING OF THE TRIANGLE   </t>
  </si>
  <si>
    <t xml:space="preserve">5105 DEPARTURE DRIVE          </t>
  </si>
  <si>
    <t xml:space="preserve">RALEIGH             </t>
  </si>
  <si>
    <t xml:space="preserve">NC   </t>
  </si>
  <si>
    <t xml:space="preserve">Ron Michael                   </t>
  </si>
  <si>
    <t xml:space="preserve">OASIS VENDING                 </t>
  </si>
  <si>
    <t xml:space="preserve">2735 W 450 N                  </t>
  </si>
  <si>
    <t xml:space="preserve">LA PORTE            </t>
  </si>
  <si>
    <t xml:space="preserve">46350-7506   </t>
  </si>
  <si>
    <t xml:space="preserve">Randy McCullough              </t>
  </si>
  <si>
    <t xml:space="preserve">MI  </t>
  </si>
  <si>
    <t xml:space="preserve">Vistar Michigan               </t>
  </si>
  <si>
    <t xml:space="preserve">SUPERIOR VENDING SERVICE USG  </t>
  </si>
  <si>
    <t xml:space="preserve">6673 PINE RIDGE CT SW         </t>
  </si>
  <si>
    <t xml:space="preserve">JENISON             </t>
  </si>
  <si>
    <t xml:space="preserve">MI   </t>
  </si>
  <si>
    <t xml:space="preserve">49428-9278   </t>
  </si>
  <si>
    <t xml:space="preserve">Duane Lung 1 2M   1 4M     B  </t>
  </si>
  <si>
    <t xml:space="preserve">CARSON CITY VENDING  USG      </t>
  </si>
  <si>
    <t xml:space="preserve">4083 MONTEZ DR                </t>
  </si>
  <si>
    <t xml:space="preserve">CARSON CITY         </t>
  </si>
  <si>
    <t xml:space="preserve">Nate Smithee                  </t>
  </si>
  <si>
    <t xml:space="preserve">HILTON STOCKTON               </t>
  </si>
  <si>
    <t xml:space="preserve">2323 GRAND CANAL BLVD         </t>
  </si>
  <si>
    <t xml:space="preserve">STOCKTON            </t>
  </si>
  <si>
    <t xml:space="preserve">Tanya  209 956 1309 DIRECT    </t>
  </si>
  <si>
    <t xml:space="preserve">LOOK CINEMAS MONROVIA         </t>
  </si>
  <si>
    <t xml:space="preserve">410 S MYRTLE AVE              </t>
  </si>
  <si>
    <t xml:space="preserve">MONROVIA            </t>
  </si>
  <si>
    <t xml:space="preserve">91016-2812   </t>
  </si>
  <si>
    <t xml:space="preserve">SERGIO ARGUETA                </t>
  </si>
  <si>
    <t xml:space="preserve">CANTEEN NCV VISTA 5548        </t>
  </si>
  <si>
    <t xml:space="preserve">1491 POINSETTIA AVE           </t>
  </si>
  <si>
    <t xml:space="preserve">92081-8541   </t>
  </si>
  <si>
    <t xml:space="preserve">Jason Koppman Gue             </t>
  </si>
  <si>
    <t xml:space="preserve">CANTEEN GRAND RAPIDS 5524     </t>
  </si>
  <si>
    <t xml:space="preserve">5695 W RIVER DRIVE NE         </t>
  </si>
  <si>
    <t xml:space="preserve">BELMONT             </t>
  </si>
  <si>
    <t xml:space="preserve">49306-8815   </t>
  </si>
  <si>
    <t xml:space="preserve">Jeff Wisniewski               </t>
  </si>
  <si>
    <t xml:space="preserve">CANTEEN PREMIUM COMMISSARY243 </t>
  </si>
  <si>
    <t xml:space="preserve">2301 S SPRING ST              </t>
  </si>
  <si>
    <t xml:space="preserve">SIOUX FALLS         </t>
  </si>
  <si>
    <t xml:space="preserve">SD   </t>
  </si>
  <si>
    <t xml:space="preserve">Brandon Meyer                 </t>
  </si>
  <si>
    <t xml:space="preserve">OCS           </t>
  </si>
  <si>
    <t xml:space="preserve">SODEXO MEDSTAR  30075008      </t>
  </si>
  <si>
    <t xml:space="preserve">3800 RESERVOIR RD NW          </t>
  </si>
  <si>
    <t xml:space="preserve">WASHINGTON          </t>
  </si>
  <si>
    <t xml:space="preserve">DC   </t>
  </si>
  <si>
    <t xml:space="preserve">20007-2113   </t>
  </si>
  <si>
    <t xml:space="preserve">SHANISE PHILLMORE             </t>
  </si>
  <si>
    <t xml:space="preserve">NEX NAVAL BASE KITSAP         </t>
  </si>
  <si>
    <t xml:space="preserve">120 S DEWY BLDG 502           </t>
  </si>
  <si>
    <t xml:space="preserve">BREMERTON           </t>
  </si>
  <si>
    <t xml:space="preserve">Tatjana Givens                </t>
  </si>
  <si>
    <t xml:space="preserve">CALMAL VENDING SVS INC USG    </t>
  </si>
  <si>
    <t xml:space="preserve">1503 E LACKAWANNA ST          </t>
  </si>
  <si>
    <t xml:space="preserve">OLYPHANT            </t>
  </si>
  <si>
    <t xml:space="preserve">18447-2612   </t>
  </si>
  <si>
    <t xml:space="preserve">Brian Maloney                 </t>
  </si>
  <si>
    <t xml:space="preserve">PVS REFRESHMENTS  USG         </t>
  </si>
  <si>
    <t xml:space="preserve">1376 N 10TH ST                </t>
  </si>
  <si>
    <t xml:space="preserve">SAN JOSE            </t>
  </si>
  <si>
    <t xml:space="preserve">95112-2822   </t>
  </si>
  <si>
    <t xml:space="preserve">Timm Reinhart                 </t>
  </si>
  <si>
    <t>SODEXO UNIV OF RENO   54125001</t>
  </si>
  <si>
    <t xml:space="preserve">CONC          </t>
  </si>
  <si>
    <t xml:space="preserve">1664 N VIRGINIA ST            </t>
  </si>
  <si>
    <t xml:space="preserve">RENO                </t>
  </si>
  <si>
    <t xml:space="preserve">Paul Gillette GM 775 530 0936 </t>
  </si>
  <si>
    <t xml:space="preserve">ESSENTIAL VENDING USG         </t>
  </si>
  <si>
    <t xml:space="preserve">309 S BATTLEGROUND AVE        </t>
  </si>
  <si>
    <t xml:space="preserve">KINGS MOUNTAIN      </t>
  </si>
  <si>
    <t xml:space="preserve">28086-3601   </t>
  </si>
  <si>
    <t xml:space="preserve">Tyrus Withers                 </t>
  </si>
  <si>
    <t xml:space="preserve">CA TIMBES INC/USG             </t>
  </si>
  <si>
    <t xml:space="preserve">289 HIGHWAY 544               </t>
  </si>
  <si>
    <t xml:space="preserve">CONWAY              </t>
  </si>
  <si>
    <t xml:space="preserve">SC   </t>
  </si>
  <si>
    <t xml:space="preserve">Charles Timbes                </t>
  </si>
  <si>
    <t xml:space="preserve">CONTINENTAL A WAYNE 1437F     </t>
  </si>
  <si>
    <t xml:space="preserve">Mike Slusser                  </t>
  </si>
  <si>
    <t xml:space="preserve">HILTON GARDEN INN PALO ALTO   </t>
  </si>
  <si>
    <t xml:space="preserve">4216 EL CAMINO REAL           </t>
  </si>
  <si>
    <t xml:space="preserve">PALO ALTO           </t>
  </si>
  <si>
    <t xml:space="preserve">94306-4404   </t>
  </si>
  <si>
    <t xml:space="preserve">JOSEPHINE FORINO              </t>
  </si>
  <si>
    <t>HAMPTON INN &amp; STS SAN CLEMENTE</t>
  </si>
  <si>
    <t xml:space="preserve">2481 S EL CAMINO REAL         </t>
  </si>
  <si>
    <t xml:space="preserve">SAN CLEMENTE        </t>
  </si>
  <si>
    <t xml:space="preserve">92672-3351   </t>
  </si>
  <si>
    <t xml:space="preserve">Rishi Jhunjhnuwala            </t>
  </si>
  <si>
    <t>C2582 SUMMIT SNTA MRIA CO JAIL</t>
  </si>
  <si>
    <t xml:space="preserve">2301 BLACK RD                 </t>
  </si>
  <si>
    <t xml:space="preserve">SANTA MARIA         </t>
  </si>
  <si>
    <t xml:space="preserve">93455-5416   </t>
  </si>
  <si>
    <t xml:space="preserve">Armando Chacon                </t>
  </si>
  <si>
    <t xml:space="preserve">HOLIDAY INN EXPRESS LODI      </t>
  </si>
  <si>
    <t xml:space="preserve">1341 E KETTLEMAN LN           </t>
  </si>
  <si>
    <t xml:space="preserve">LODI                </t>
  </si>
  <si>
    <t xml:space="preserve">95240-9765   </t>
  </si>
  <si>
    <t xml:space="preserve">Ivan Salazar                  </t>
  </si>
  <si>
    <t xml:space="preserve">CONTINENTAL CANTEEN KEP 1480  </t>
  </si>
  <si>
    <t xml:space="preserve">3360 US HIGHWAY 31 N          </t>
  </si>
  <si>
    <t xml:space="preserve">KOKOMO              </t>
  </si>
  <si>
    <t xml:space="preserve">46901-6072   </t>
  </si>
  <si>
    <t xml:space="preserve">Joe Leone                     </t>
  </si>
  <si>
    <t xml:space="preserve">Anna Savone Caiozzo           </t>
  </si>
  <si>
    <t xml:space="preserve">AUTOMATED VENDING SVS  USG    </t>
  </si>
  <si>
    <t xml:space="preserve">447 REYNOLDS CIR              </t>
  </si>
  <si>
    <t xml:space="preserve">95112-1104   </t>
  </si>
  <si>
    <t xml:space="preserve">Al Albiani                    </t>
  </si>
  <si>
    <t>CS-CHE CSUH GNT CUPBOARD 57228</t>
  </si>
  <si>
    <t xml:space="preserve">355 GRANITE AVE               </t>
  </si>
  <si>
    <t xml:space="preserve">ARCATA              </t>
  </si>
  <si>
    <t xml:space="preserve">95521-8206   </t>
  </si>
  <si>
    <t xml:space="preserve">Kyle McEdward                 </t>
  </si>
  <si>
    <t xml:space="preserve">VENDRITE VENDING SERVICES USG </t>
  </si>
  <si>
    <t xml:space="preserve">6218 TONY AVE                 </t>
  </si>
  <si>
    <t xml:space="preserve">WOODLAND HILLS      </t>
  </si>
  <si>
    <t xml:space="preserve">91367-1251   </t>
  </si>
  <si>
    <t xml:space="preserve">Marissa                       </t>
  </si>
  <si>
    <t xml:space="preserve">OC VENDING SOLUTIONS          </t>
  </si>
  <si>
    <t xml:space="preserve">19520 NOELL CIR               </t>
  </si>
  <si>
    <t xml:space="preserve">CERRITOS            </t>
  </si>
  <si>
    <t xml:space="preserve">90703-7719   </t>
  </si>
  <si>
    <t xml:space="preserve">Alpesh Govan                  </t>
  </si>
  <si>
    <t xml:space="preserve">RIVER CITY VENDING LLC        </t>
  </si>
  <si>
    <t xml:space="preserve">2525 ADVANCE RD               </t>
  </si>
  <si>
    <t xml:space="preserve">MADISON             </t>
  </si>
  <si>
    <t xml:space="preserve">53718-6774   </t>
  </si>
  <si>
    <t xml:space="preserve">Ken Scott                     </t>
  </si>
  <si>
    <t xml:space="preserve">J&amp;H VENDING INC               </t>
  </si>
  <si>
    <t xml:space="preserve">27824 NUTHATCH RD             </t>
  </si>
  <si>
    <t xml:space="preserve">KENDALL             </t>
  </si>
  <si>
    <t xml:space="preserve">54638-8699   </t>
  </si>
  <si>
    <t xml:space="preserve">John Fritz                    </t>
  </si>
  <si>
    <t xml:space="preserve">AT  </t>
  </si>
  <si>
    <t xml:space="preserve">Vistar Georgia                </t>
  </si>
  <si>
    <t xml:space="preserve">B&amp;N BKST 8054 TRUCK           </t>
  </si>
  <si>
    <t xml:space="preserve">100 COLLEGE BLVD E            </t>
  </si>
  <si>
    <t xml:space="preserve">NICEVILLE           </t>
  </si>
  <si>
    <t xml:space="preserve">32578-1347   </t>
  </si>
  <si>
    <t xml:space="preserve">Cory T Stjohn                 </t>
  </si>
  <si>
    <t xml:space="preserve">GFO10608       </t>
  </si>
  <si>
    <t xml:space="preserve">Caprese Sandwhich             </t>
  </si>
  <si>
    <t xml:space="preserve">REFRIGERATED        </t>
  </si>
  <si>
    <t xml:space="preserve">HILTON GARDEN INN OXFORD      </t>
  </si>
  <si>
    <t xml:space="preserve">280 COLONIAL DR               </t>
  </si>
  <si>
    <t xml:space="preserve">OXFORD              </t>
  </si>
  <si>
    <t xml:space="preserve">AL   </t>
  </si>
  <si>
    <t xml:space="preserve">36203-3422   </t>
  </si>
  <si>
    <t xml:space="preserve">Mark D Hall                   </t>
  </si>
  <si>
    <t xml:space="preserve">SOUTHWEST VENDING SALES USG   </t>
  </si>
  <si>
    <t xml:space="preserve">20807 N 20TH AVE              </t>
  </si>
  <si>
    <t xml:space="preserve">PHOENIX             </t>
  </si>
  <si>
    <t xml:space="preserve">Chuck Hogan                   </t>
  </si>
  <si>
    <t xml:space="preserve">BETTER 4 U VENDING            </t>
  </si>
  <si>
    <t xml:space="preserve">5900 PACKER DR NE             </t>
  </si>
  <si>
    <t xml:space="preserve">MENOMONIE           </t>
  </si>
  <si>
    <t xml:space="preserve">54751-4940   </t>
  </si>
  <si>
    <t xml:space="preserve">Josh Eager                    </t>
  </si>
  <si>
    <t xml:space="preserve">B&amp;N BKST 0282 TRUCK           </t>
  </si>
  <si>
    <t xml:space="preserve">601 S COLLEGE RD              </t>
  </si>
  <si>
    <t xml:space="preserve">WILMINGTON          </t>
  </si>
  <si>
    <t xml:space="preserve">28403-3201   </t>
  </si>
  <si>
    <t xml:space="preserve">Hailey Hubley                 </t>
  </si>
  <si>
    <t xml:space="preserve">B&amp;N BKST 0394 TRUCK           </t>
  </si>
  <si>
    <t xml:space="preserve">2050 E HIGHWAY 501            </t>
  </si>
  <si>
    <t xml:space="preserve">29526-9521   </t>
  </si>
  <si>
    <t xml:space="preserve">Kellie Young                  </t>
  </si>
  <si>
    <t xml:space="preserve">B&amp;N BKST 0620 TRUCK           </t>
  </si>
  <si>
    <t xml:space="preserve">1111 WEST BRD ST              </t>
  </si>
  <si>
    <t xml:space="preserve">RICHMOND            </t>
  </si>
  <si>
    <t xml:space="preserve">VA   </t>
  </si>
  <si>
    <t xml:space="preserve">Kathryn Escobar               </t>
  </si>
  <si>
    <t xml:space="preserve">B&amp;N BKST 0684 TRUCK           </t>
  </si>
  <si>
    <t xml:space="preserve">507 STIRLING ST               </t>
  </si>
  <si>
    <t xml:space="preserve">GREENSBORO          </t>
  </si>
  <si>
    <t xml:space="preserve">27412-5005   </t>
  </si>
  <si>
    <t xml:space="preserve">Brad A Light                  </t>
  </si>
  <si>
    <t xml:space="preserve">B&amp;N BKST 8202 TRUCK           </t>
  </si>
  <si>
    <t xml:space="preserve">207 SOUTH RD                  </t>
  </si>
  <si>
    <t xml:space="preserve">CHAPEL HILL         </t>
  </si>
  <si>
    <t xml:space="preserve">27599-0001   </t>
  </si>
  <si>
    <t xml:space="preserve">Kathryn A Woodward  Katie     </t>
  </si>
  <si>
    <t>1E+14</t>
  </si>
  <si>
    <t xml:space="preserve">HOME2 SUITES DUNCAN           </t>
  </si>
  <si>
    <t xml:space="preserve">104 SPARTANGREED BLVD         </t>
  </si>
  <si>
    <t xml:space="preserve">DUNCAN              </t>
  </si>
  <si>
    <t xml:space="preserve">29334-9424   </t>
  </si>
  <si>
    <t xml:space="preserve">Latonya Wilkins               </t>
  </si>
  <si>
    <t xml:space="preserve">CANDLEWOOD SUITES COLUMBIA    </t>
  </si>
  <si>
    <t xml:space="preserve">921 ATLAS RD                  </t>
  </si>
  <si>
    <t xml:space="preserve">COLUMBIA            </t>
  </si>
  <si>
    <t xml:space="preserve">Natascha Burns                </t>
  </si>
  <si>
    <t xml:space="preserve">DE  </t>
  </si>
  <si>
    <t xml:space="preserve">Vistar Rocky Mountain         </t>
  </si>
  <si>
    <t xml:space="preserve">B&amp;N BKST 8571 TRUCK           </t>
  </si>
  <si>
    <t xml:space="preserve">5900 S SANTA FE DR            </t>
  </si>
  <si>
    <t xml:space="preserve">LITTLETON           </t>
  </si>
  <si>
    <t xml:space="preserve">CO   </t>
  </si>
  <si>
    <t xml:space="preserve">80120-1801   </t>
  </si>
  <si>
    <t xml:space="preserve">DOUBLE TREE DIA               </t>
  </si>
  <si>
    <t xml:space="preserve">6900 TOWER RD                 </t>
  </si>
  <si>
    <t xml:space="preserve">DENVER              </t>
  </si>
  <si>
    <t xml:space="preserve">80249-6333   </t>
  </si>
  <si>
    <t xml:space="preserve">Yohannes Soeprasetyo          </t>
  </si>
  <si>
    <t xml:space="preserve">B&amp;N BKST 0327 TRUCK           </t>
  </si>
  <si>
    <t xml:space="preserve">101 AQUARIS AGORA DR          </t>
  </si>
  <si>
    <t xml:space="preserve">ORLANDO             </t>
  </si>
  <si>
    <t xml:space="preserve">32816-8012   </t>
  </si>
  <si>
    <t xml:space="preserve">Melissa J Yopack              </t>
  </si>
  <si>
    <t xml:space="preserve">B&amp;N BKST 0341 TRUCK           </t>
  </si>
  <si>
    <t xml:space="preserve">3000 NW 83RD ST               </t>
  </si>
  <si>
    <t xml:space="preserve">GAINESVILLE         </t>
  </si>
  <si>
    <t xml:space="preserve">32606-6210   </t>
  </si>
  <si>
    <t xml:space="preserve">Mary J Mahoney                </t>
  </si>
  <si>
    <t xml:space="preserve">B&amp;N BKST 0785 TRUCK           </t>
  </si>
  <si>
    <t xml:space="preserve">11000 SW 8TH ST               </t>
  </si>
  <si>
    <t xml:space="preserve">33174-2502   </t>
  </si>
  <si>
    <t xml:space="preserve">Michael P Comiskey            </t>
  </si>
  <si>
    <t xml:space="preserve">33169-5709   </t>
  </si>
  <si>
    <t xml:space="preserve">GFO88024       </t>
  </si>
  <si>
    <t xml:space="preserve">Burrito Sausage Breakfast     </t>
  </si>
  <si>
    <t xml:space="preserve">VANDER VENDING USG            </t>
  </si>
  <si>
    <t xml:space="preserve">3407 78TH AVE W               </t>
  </si>
  <si>
    <t xml:space="preserve">ROCK ISLAND         </t>
  </si>
  <si>
    <t xml:space="preserve">61201-7305   </t>
  </si>
  <si>
    <t xml:space="preserve">Jerry Schreiner               </t>
  </si>
  <si>
    <t xml:space="preserve">DAN'S VENDING SERVICE/USG     </t>
  </si>
  <si>
    <t xml:space="preserve">64 SAYTON ROAD                </t>
  </si>
  <si>
    <t xml:space="preserve">FOX LAKE            </t>
  </si>
  <si>
    <t xml:space="preserve">60020-1756   </t>
  </si>
  <si>
    <t xml:space="preserve">Brad Kupsche                  </t>
  </si>
  <si>
    <t xml:space="preserve">PG HOLLYWOOD CASINO JOLIET    </t>
  </si>
  <si>
    <t xml:space="preserve">1401 GATEWAY ST               </t>
  </si>
  <si>
    <t xml:space="preserve">JOLIET              </t>
  </si>
  <si>
    <t xml:space="preserve">60431-3200   </t>
  </si>
  <si>
    <t xml:space="preserve">Mike Kavanaugh                </t>
  </si>
  <si>
    <t xml:space="preserve">B&amp;N BKST 0653 TRUCK           </t>
  </si>
  <si>
    <t xml:space="preserve">10950 CAMPUS DR               </t>
  </si>
  <si>
    <t xml:space="preserve">MANASSAS            </t>
  </si>
  <si>
    <t xml:space="preserve">20109-2242   </t>
  </si>
  <si>
    <t xml:space="preserve">Jessica Woolverton            </t>
  </si>
  <si>
    <t xml:space="preserve">B&amp;N BKST 0759 TRUCK           </t>
  </si>
  <si>
    <t xml:space="preserve">500 CAMPUS TOWN DR            </t>
  </si>
  <si>
    <t xml:space="preserve">EWING               </t>
  </si>
  <si>
    <t xml:space="preserve">08638-1944   </t>
  </si>
  <si>
    <t xml:space="preserve">Kimberly M Zaun               </t>
  </si>
  <si>
    <t xml:space="preserve">B&amp;N BKST 8237 TRUCK           </t>
  </si>
  <si>
    <t xml:space="preserve">800 S ROLLING RD              </t>
  </si>
  <si>
    <t xml:space="preserve">CATONSVILLE         </t>
  </si>
  <si>
    <t xml:space="preserve">MD   </t>
  </si>
  <si>
    <t xml:space="preserve">21228-5317   </t>
  </si>
  <si>
    <t xml:space="preserve">Carrie E Wolford              </t>
  </si>
  <si>
    <t xml:space="preserve">B&amp;N BKST 8238 TRUCK           </t>
  </si>
  <si>
    <t xml:space="preserve">7201 ROSSVILLE BLVD           </t>
  </si>
  <si>
    <t xml:space="preserve">ROSEDALE            </t>
  </si>
  <si>
    <t xml:space="preserve">21237-3855   </t>
  </si>
  <si>
    <t xml:space="preserve">Diana L Throckmorton          </t>
  </si>
  <si>
    <t>CS-RA US SNTE DIRKSEN CF 20263</t>
  </si>
  <si>
    <t xml:space="preserve">1 C ST NE                     </t>
  </si>
  <si>
    <t xml:space="preserve">20510-0001   </t>
  </si>
  <si>
    <t xml:space="preserve">Anna Krupa  PNP 10362449      </t>
  </si>
  <si>
    <t xml:space="preserve">CS-MM UM SHOREHEALTH 52999    </t>
  </si>
  <si>
    <t xml:space="preserve">219 S WASHINGTON ST           </t>
  </si>
  <si>
    <t xml:space="preserve">EASTON              </t>
  </si>
  <si>
    <t xml:space="preserve">21601-2913   </t>
  </si>
  <si>
    <t xml:space="preserve">John Jackson                  </t>
  </si>
  <si>
    <t xml:space="preserve">CS-FL CENTRAL PENN COL 46161  </t>
  </si>
  <si>
    <t xml:space="preserve">600 VALLEY ST                 </t>
  </si>
  <si>
    <t xml:space="preserve">SUMMERDALE          </t>
  </si>
  <si>
    <t xml:space="preserve">17093-8063   </t>
  </si>
  <si>
    <t xml:space="preserve">David Letizia PNP10390762     </t>
  </si>
  <si>
    <t xml:space="preserve">PG HOLLYWOOD CASINO AT PNRC   </t>
  </si>
  <si>
    <t xml:space="preserve">777 HOLLYWOOD BLVD            </t>
  </si>
  <si>
    <t xml:space="preserve">GRANTVILLE          </t>
  </si>
  <si>
    <t xml:space="preserve">17028-9237   </t>
  </si>
  <si>
    <t xml:space="preserve">CHUCK SCHLEMMER               </t>
  </si>
  <si>
    <t xml:space="preserve">RODRIQUEZ VENDING             </t>
  </si>
  <si>
    <t xml:space="preserve">2205 4 MILE RD NW             </t>
  </si>
  <si>
    <t xml:space="preserve">GRAND RAPIDS        </t>
  </si>
  <si>
    <t xml:space="preserve">49544-9703   </t>
  </si>
  <si>
    <t xml:space="preserve">Roberto Rodriquez             </t>
  </si>
  <si>
    <t xml:space="preserve">B&amp;N BKST 0740 TRUCK           </t>
  </si>
  <si>
    <t xml:space="preserve">82 WEST WARREN                </t>
  </si>
  <si>
    <t xml:space="preserve">DETROIT             </t>
  </si>
  <si>
    <t xml:space="preserve">Donnielle McPhail             </t>
  </si>
  <si>
    <t xml:space="preserve">CANTEEN NORTON SHORES  5538   </t>
  </si>
  <si>
    <t xml:space="preserve">7010 GRAND HAVEN RD           </t>
  </si>
  <si>
    <t xml:space="preserve">NORTON SHORES       </t>
  </si>
  <si>
    <t xml:space="preserve">49456-9652   </t>
  </si>
  <si>
    <t xml:space="preserve">ALL IN ONE VENDING USG        </t>
  </si>
  <si>
    <t xml:space="preserve">4049 OTIS AVE                 </t>
  </si>
  <si>
    <t xml:space="preserve">WARREN              </t>
  </si>
  <si>
    <t xml:space="preserve">48091-5510   </t>
  </si>
  <si>
    <t xml:space="preserve">CHRIS or Scott                </t>
  </si>
  <si>
    <t xml:space="preserve">CROWNE PLAZA LANSING WEST     </t>
  </si>
  <si>
    <t xml:space="preserve">925 S CREYTS RD               </t>
  </si>
  <si>
    <t xml:space="preserve">LANSING             </t>
  </si>
  <si>
    <t xml:space="preserve">48917-9222   </t>
  </si>
  <si>
    <t xml:space="preserve">brian morden                  </t>
  </si>
  <si>
    <t xml:space="preserve">NG  </t>
  </si>
  <si>
    <t xml:space="preserve">Vistar New England            </t>
  </si>
  <si>
    <t xml:space="preserve">CS-EU EMD MILLIPORE 41920     </t>
  </si>
  <si>
    <t xml:space="preserve">11 PRESCOTT RD                </t>
  </si>
  <si>
    <t xml:space="preserve">JAFFREY             </t>
  </si>
  <si>
    <t xml:space="preserve">NH   </t>
  </si>
  <si>
    <t xml:space="preserve">03452-6636   </t>
  </si>
  <si>
    <t xml:space="preserve">Lisa Stokes                   </t>
  </si>
  <si>
    <t xml:space="preserve">B&amp;N BKST 0565 TRUCK           </t>
  </si>
  <si>
    <t xml:space="preserve">649 BRONCO DR                 </t>
  </si>
  <si>
    <t xml:space="preserve">DELHI               </t>
  </si>
  <si>
    <t xml:space="preserve">13753-4450   </t>
  </si>
  <si>
    <t xml:space="preserve">Jason Williams                </t>
  </si>
  <si>
    <t xml:space="preserve">B&amp;N BKST 0660 TRUCK           </t>
  </si>
  <si>
    <t xml:space="preserve">100 SOMERSET ST               </t>
  </si>
  <si>
    <t xml:space="preserve">NEW BRUNSWICK       </t>
  </si>
  <si>
    <t xml:space="preserve">08901-1220   </t>
  </si>
  <si>
    <t xml:space="preserve">Deana M Anderson              </t>
  </si>
  <si>
    <t xml:space="preserve">B&amp;N BKST 0732 TRUCK           </t>
  </si>
  <si>
    <t xml:space="preserve">1040 MORRIS AVE               </t>
  </si>
  <si>
    <t xml:space="preserve">UNION               </t>
  </si>
  <si>
    <t xml:space="preserve">07083-7121   </t>
  </si>
  <si>
    <t xml:space="preserve">Tina Hart                     </t>
  </si>
  <si>
    <t xml:space="preserve">OH  </t>
  </si>
  <si>
    <t xml:space="preserve">Vistar Ohio                   </t>
  </si>
  <si>
    <t xml:space="preserve">B&amp;N BKST 0337 TRUCK           </t>
  </si>
  <si>
    <t xml:space="preserve">1300 ELMWOOD AVE              </t>
  </si>
  <si>
    <t xml:space="preserve">BUFFALO             </t>
  </si>
  <si>
    <t xml:space="preserve">14222-1004   </t>
  </si>
  <si>
    <t xml:space="preserve">Lynn M Puma                   </t>
  </si>
  <si>
    <t xml:space="preserve">B&amp;N BKST 0584 TRUCK           </t>
  </si>
  <si>
    <t xml:space="preserve">62 MORRILL WAY                </t>
  </si>
  <si>
    <t xml:space="preserve">MORGANTOWN          </t>
  </si>
  <si>
    <t xml:space="preserve">WV   </t>
  </si>
  <si>
    <t xml:space="preserve">26505-1130   </t>
  </si>
  <si>
    <t xml:space="preserve">CANTEEN 5577 - CORONA         </t>
  </si>
  <si>
    <t xml:space="preserve">LUMIERE CINEMA                </t>
  </si>
  <si>
    <t xml:space="preserve">9036 WILSHIRE BLVD            </t>
  </si>
  <si>
    <t xml:space="preserve">90211-1826   </t>
  </si>
  <si>
    <t xml:space="preserve">Lauren Brown                  </t>
  </si>
  <si>
    <t xml:space="preserve">702 VENDING LLC               </t>
  </si>
  <si>
    <t xml:space="preserve">1357 SPICE RIDGE CT           </t>
  </si>
  <si>
    <t xml:space="preserve">HENDERSON           </t>
  </si>
  <si>
    <t xml:space="preserve">89012-6026   </t>
  </si>
  <si>
    <t xml:space="preserve">James Mrazek                  </t>
  </si>
  <si>
    <t xml:space="preserve">HYATT PLACE LAS VEGAS         </t>
  </si>
  <si>
    <t xml:space="preserve">4520 PARADISE RD              </t>
  </si>
  <si>
    <t xml:space="preserve">89169-7111   </t>
  </si>
  <si>
    <t xml:space="preserve">KRYSTEE BARNETT               </t>
  </si>
  <si>
    <t xml:space="preserve">MVW HYATT THE WELK            </t>
  </si>
  <si>
    <t xml:space="preserve">8860 LAWRENCE WELK DR         </t>
  </si>
  <si>
    <t xml:space="preserve">ESCONDIDO           </t>
  </si>
  <si>
    <t xml:space="preserve">92026-6403   </t>
  </si>
  <si>
    <t xml:space="preserve">Mary Verville                 </t>
  </si>
  <si>
    <t xml:space="preserve">SF  </t>
  </si>
  <si>
    <t xml:space="preserve">Vistar South Florida          </t>
  </si>
  <si>
    <t xml:space="preserve">SIP 305                       </t>
  </si>
  <si>
    <t xml:space="preserve">636 SW 109TH AVE              </t>
  </si>
  <si>
    <t xml:space="preserve">33174-1338   </t>
  </si>
  <si>
    <t xml:space="preserve">Trenton Call                  </t>
  </si>
  <si>
    <t xml:space="preserve">TN  </t>
  </si>
  <si>
    <t xml:space="preserve">Vistar Tennessee              </t>
  </si>
  <si>
    <t xml:space="preserve">B&amp;N BKST 0317 TRUCK           </t>
  </si>
  <si>
    <t xml:space="preserve">1 STUDENT UNION DR            </t>
  </si>
  <si>
    <t xml:space="preserve">UNIVERSITY          </t>
  </si>
  <si>
    <t xml:space="preserve">MS   </t>
  </si>
  <si>
    <t xml:space="preserve">38677-9703   </t>
  </si>
  <si>
    <t xml:space="preserve">Katelynn E Cain               </t>
  </si>
  <si>
    <t xml:space="preserve">TX  </t>
  </si>
  <si>
    <t xml:space="preserve">Vistar Houston                </t>
  </si>
  <si>
    <t xml:space="preserve">B&amp;N BKST 0396 TRUCK           </t>
  </si>
  <si>
    <t xml:space="preserve">2 UNION SQ                    </t>
  </si>
  <si>
    <t xml:space="preserve">BATON ROUGE         </t>
  </si>
  <si>
    <t xml:space="preserve">LA   </t>
  </si>
  <si>
    <t xml:space="preserve">70803-0001   </t>
  </si>
  <si>
    <t xml:space="preserve">George Etheridge              </t>
  </si>
  <si>
    <t xml:space="preserve">B&amp;N BKST 0552 TRUCK           </t>
  </si>
  <si>
    <t xml:space="preserve">8060 SPENCER HWY              </t>
  </si>
  <si>
    <t xml:space="preserve">PASADENA            </t>
  </si>
  <si>
    <t xml:space="preserve">TX   </t>
  </si>
  <si>
    <t xml:space="preserve">77505-5903   </t>
  </si>
  <si>
    <t xml:space="preserve">Rosaura Robinson              </t>
  </si>
  <si>
    <t xml:space="preserve">B&amp;N BKST 0553 TRUCK           </t>
  </si>
  <si>
    <t xml:space="preserve">13735 BEAMER RD               </t>
  </si>
  <si>
    <t xml:space="preserve">HOUSTON             </t>
  </si>
  <si>
    <t xml:space="preserve">77089-6009   </t>
  </si>
  <si>
    <t xml:space="preserve">Samantha Nguyen               </t>
  </si>
  <si>
    <t xml:space="preserve">B&amp;N BKST 0554 TRUCK           </t>
  </si>
  <si>
    <t xml:space="preserve">5800 UVALDE RD                </t>
  </si>
  <si>
    <t xml:space="preserve">77049-4513   </t>
  </si>
  <si>
    <t xml:space="preserve">Luis Moran                    </t>
  </si>
  <si>
    <t xml:space="preserve">B&amp;N BKST 0572 TRUCK           </t>
  </si>
  <si>
    <t xml:space="preserve">275 JOE ROUTT BLVD            </t>
  </si>
  <si>
    <t xml:space="preserve">COLLEGE STATION     </t>
  </si>
  <si>
    <t xml:space="preserve">77843-0001   </t>
  </si>
  <si>
    <t xml:space="preserve">Holley L Scott                </t>
  </si>
  <si>
    <t xml:space="preserve">RGV HEALTHY VENDING LLC       </t>
  </si>
  <si>
    <t xml:space="preserve">801 N BRYAN RD                </t>
  </si>
  <si>
    <t xml:space="preserve">MISSION             </t>
  </si>
  <si>
    <t xml:space="preserve">78572-6506   </t>
  </si>
  <si>
    <t xml:space="preserve">Jordan Gouger                 </t>
  </si>
  <si>
    <t xml:space="preserve">B&amp;N BKST 0050 TRUCK           </t>
  </si>
  <si>
    <t xml:space="preserve">1500 N E TERRELL MALL         </t>
  </si>
  <si>
    <t xml:space="preserve">PULLMAN             </t>
  </si>
  <si>
    <t xml:space="preserve">99164-0001   </t>
  </si>
  <si>
    <t xml:space="preserve">Erin Svancara                 </t>
  </si>
  <si>
    <t xml:space="preserve">CANTEEN BBV EMPIRE 280-10     </t>
  </si>
  <si>
    <t xml:space="preserve">11402 E MONTGOMERY DR         </t>
  </si>
  <si>
    <t xml:space="preserve">SPOKANE VALLEY      </t>
  </si>
  <si>
    <t xml:space="preserve">99206-7621   </t>
  </si>
  <si>
    <t xml:space="preserve">Kevin Rouse                   </t>
  </si>
  <si>
    <t>FAIRFIELD INN &amp; STE MOSES LAKE</t>
  </si>
  <si>
    <t xml:space="preserve">2380 S MAIERS RD              </t>
  </si>
  <si>
    <t xml:space="preserve">MOSES LAKE          </t>
  </si>
  <si>
    <t xml:space="preserve">98837-8848   </t>
  </si>
  <si>
    <t xml:space="preserve">Brandon Marchand              </t>
  </si>
  <si>
    <t xml:space="preserve">R SQUARED MARKETS &amp; VEND USG  </t>
  </si>
  <si>
    <t xml:space="preserve">6150 SW ARCTIC DR             </t>
  </si>
  <si>
    <t xml:space="preserve">BEAVERTON           </t>
  </si>
  <si>
    <t xml:space="preserve">97005-9448   </t>
  </si>
  <si>
    <t xml:space="preserve">Rich Corwin                   </t>
  </si>
  <si>
    <t>AURORA VENDING JUNEAU FRZN USG</t>
  </si>
  <si>
    <t xml:space="preserve">5615 W MARGINAL WAY SW        </t>
  </si>
  <si>
    <t xml:space="preserve">SEATTLE             </t>
  </si>
  <si>
    <t xml:space="preserve">98106-1521   </t>
  </si>
  <si>
    <t xml:space="preserve">Joe Buell                     </t>
  </si>
  <si>
    <t xml:space="preserve">TRU YAKIMA                    </t>
  </si>
  <si>
    <t xml:space="preserve">2424 W NOB HILL BLVD          </t>
  </si>
  <si>
    <t xml:space="preserve">YAKIMA              </t>
  </si>
  <si>
    <t xml:space="preserve">98902-5103   </t>
  </si>
  <si>
    <t xml:space="preserve">Sari Bender                   </t>
  </si>
  <si>
    <t xml:space="preserve">PNW VEND LLC                  </t>
  </si>
  <si>
    <t xml:space="preserve">18201 NE PORTAL WAY           </t>
  </si>
  <si>
    <t xml:space="preserve">PORTLAND            </t>
  </si>
  <si>
    <t xml:space="preserve">97230-5387   </t>
  </si>
  <si>
    <t xml:space="preserve">Ngoan Kien                    </t>
  </si>
  <si>
    <t xml:space="preserve">GALANT FOOD COMPANY           </t>
  </si>
  <si>
    <t xml:space="preserve">MONSTER VENDING LLC           </t>
  </si>
  <si>
    <t xml:space="preserve">809 MONROE ST                 </t>
  </si>
  <si>
    <t xml:space="preserve">Andrew Metts                  </t>
  </si>
  <si>
    <t xml:space="preserve">HOLIDAY INN ROCK ISLAND QUAD  </t>
  </si>
  <si>
    <t xml:space="preserve">226 17TH ST STE 100           </t>
  </si>
  <si>
    <t xml:space="preserve">61201-8753   </t>
  </si>
  <si>
    <t xml:space="preserve">Brandon                       </t>
  </si>
  <si>
    <t>SDX INREACH CHICAGO NORTH COMM</t>
  </si>
  <si>
    <t xml:space="preserve">1151 1151 ROHLWING RD         </t>
  </si>
  <si>
    <t xml:space="preserve">SODEXO/AH COMM 92596001       </t>
  </si>
  <si>
    <t xml:space="preserve">433 S VERMONT ST              </t>
  </si>
  <si>
    <t xml:space="preserve">PALATINE            </t>
  </si>
  <si>
    <t xml:space="preserve">60067-6945   </t>
  </si>
  <si>
    <t xml:space="preserve">Jessica Adams                 </t>
  </si>
  <si>
    <t xml:space="preserve">ALL-AROUND VENDING            </t>
  </si>
  <si>
    <t xml:space="preserve">2300 WISCONSIN AVE            </t>
  </si>
  <si>
    <t xml:space="preserve">60515-2254   </t>
  </si>
  <si>
    <t xml:space="preserve">Michael Browning              </t>
  </si>
  <si>
    <t xml:space="preserve">STEVEN TEPPER                 </t>
  </si>
  <si>
    <t xml:space="preserve">HIDEAWAY VENDING              </t>
  </si>
  <si>
    <t xml:space="preserve">1021 MASON ST STE 17          </t>
  </si>
  <si>
    <t xml:space="preserve">VACAVILLE           </t>
  </si>
  <si>
    <t xml:space="preserve">Ricardo Green                 </t>
  </si>
  <si>
    <t xml:space="preserve">HOME2 SUITES MARINA           </t>
  </si>
  <si>
    <t xml:space="preserve">225 10TH ST                   </t>
  </si>
  <si>
    <t xml:space="preserve">MARINA              </t>
  </si>
  <si>
    <t xml:space="preserve">93933-6004   </t>
  </si>
  <si>
    <t xml:space="preserve">Greg Palmer                   </t>
  </si>
  <si>
    <t xml:space="preserve">JULIE BERGER                  </t>
  </si>
  <si>
    <t xml:space="preserve">SDX INREACH SANTA CLARA       </t>
  </si>
  <si>
    <t xml:space="preserve">3347 EDWARD AVE               </t>
  </si>
  <si>
    <t xml:space="preserve">Christina                     </t>
  </si>
  <si>
    <t xml:space="preserve">NOYO THEATRE                  </t>
  </si>
  <si>
    <t xml:space="preserve">Lois Hoover                   </t>
  </si>
  <si>
    <t xml:space="preserve">NATALIE 775 412 5732  CELL    </t>
  </si>
  <si>
    <t xml:space="preserve">BAYSIDE VENDING SONOMA RSA    </t>
  </si>
  <si>
    <t xml:space="preserve">19616 8TH ST E                </t>
  </si>
  <si>
    <t xml:space="preserve">SONOMA              </t>
  </si>
  <si>
    <t xml:space="preserve">95476-5703   </t>
  </si>
  <si>
    <t xml:space="preserve">Ivor Horsfall                 </t>
  </si>
  <si>
    <t xml:space="preserve">HILTON GARDEN INN EMERYVILLE  </t>
  </si>
  <si>
    <t xml:space="preserve">1800 POWELL ST                </t>
  </si>
  <si>
    <t xml:space="preserve">EMERYVILLE          </t>
  </si>
  <si>
    <t xml:space="preserve">Sal GM robert                 </t>
  </si>
  <si>
    <t xml:space="preserve">HOME2 SUITES ROSEVILLE        </t>
  </si>
  <si>
    <t xml:space="preserve">1900 FREEDOM WAY              </t>
  </si>
  <si>
    <t xml:space="preserve">ROSEVILLE           </t>
  </si>
  <si>
    <t xml:space="preserve">Linsey Rowe  GM               </t>
  </si>
  <si>
    <t xml:space="preserve">HOME2 SUITES RENO             </t>
  </si>
  <si>
    <t xml:space="preserve">1111 MEADOWOOD MALL LINK      </t>
  </si>
  <si>
    <t xml:space="preserve">89502-6542   </t>
  </si>
  <si>
    <t xml:space="preserve">Sushil Patel                  </t>
  </si>
  <si>
    <t xml:space="preserve">CAMBRIA HOTEL NAPA VALLEY     </t>
  </si>
  <si>
    <t xml:space="preserve">320 SOSCOL AVE                </t>
  </si>
  <si>
    <t xml:space="preserve">NAPA                </t>
  </si>
  <si>
    <t xml:space="preserve">94559-4006   </t>
  </si>
  <si>
    <t xml:space="preserve">Michael Palmer                </t>
  </si>
  <si>
    <t xml:space="preserve">SACRAMENTO VENDING  USG       </t>
  </si>
  <si>
    <t xml:space="preserve">11300 COLOMA RD STE B4        </t>
  </si>
  <si>
    <t xml:space="preserve">GOLD RIVER          </t>
  </si>
  <si>
    <t xml:space="preserve">95670-4421   </t>
  </si>
  <si>
    <t xml:space="preserve">Tom Kil Collins               </t>
  </si>
  <si>
    <t xml:space="preserve">WINCHESTER MYSTERY HOUSE      </t>
  </si>
  <si>
    <t xml:space="preserve">525 S WINCHESTER BLVD         </t>
  </si>
  <si>
    <t xml:space="preserve">95128-2537   </t>
  </si>
  <si>
    <t xml:space="preserve">Misty Capps 669 331 2958      </t>
  </si>
  <si>
    <t xml:space="preserve">CANTEEN RIVER VEND 273        </t>
  </si>
  <si>
    <t xml:space="preserve">1 PEPSI WAY                   </t>
  </si>
  <si>
    <t xml:space="preserve">NEWBURGH            </t>
  </si>
  <si>
    <t xml:space="preserve">12550-3921   </t>
  </si>
  <si>
    <t xml:space="preserve">Kathy                         </t>
  </si>
  <si>
    <t xml:space="preserve">NY INTERNAL SALES             </t>
  </si>
  <si>
    <t xml:space="preserve">215 WATERLOO VALLEY RD        </t>
  </si>
  <si>
    <t xml:space="preserve">BUDD LAKE           </t>
  </si>
  <si>
    <t xml:space="preserve">07828-1394   </t>
  </si>
  <si>
    <t xml:space="preserve">Raul Moreno                   </t>
  </si>
  <si>
    <t xml:space="preserve">HOME2 SUITES WAYNE            </t>
  </si>
  <si>
    <t xml:space="preserve">350 US HIGHWAY 46             </t>
  </si>
  <si>
    <t xml:space="preserve">WAYNE               </t>
  </si>
  <si>
    <t xml:space="preserve">07470-4822   </t>
  </si>
  <si>
    <t xml:space="preserve">Valrie Stiff                  </t>
  </si>
  <si>
    <t>BUFFALO STRIVE VENDING INC USG</t>
  </si>
  <si>
    <t xml:space="preserve">3538 CALIFORNIA RD            </t>
  </si>
  <si>
    <t xml:space="preserve">ORCHARD PARK        </t>
  </si>
  <si>
    <t xml:space="preserve">14127-1754   </t>
  </si>
  <si>
    <t xml:space="preserve">Tyler Carter Reece            </t>
  </si>
  <si>
    <t xml:space="preserve">GFO10602       </t>
  </si>
  <si>
    <t xml:space="preserve">Calzone Chicken Fajita        </t>
  </si>
  <si>
    <t xml:space="preserve">CANTEEN RAINBOW VENDING 5548  </t>
  </si>
  <si>
    <t xml:space="preserve">5515 MARKET ST                </t>
  </si>
  <si>
    <t xml:space="preserve">David Streagle                </t>
  </si>
  <si>
    <t xml:space="preserve">511 OLIVE AVE                 </t>
  </si>
  <si>
    <t xml:space="preserve">COURTYARD SANTA MONICA        </t>
  </si>
  <si>
    <t xml:space="preserve">425 COLORADO AVE              </t>
  </si>
  <si>
    <t xml:space="preserve">90401-2319   </t>
  </si>
  <si>
    <t xml:space="preserve">Chelica Cuenca                </t>
  </si>
  <si>
    <t xml:space="preserve">ROOSEVELT MILK VENDING USG    </t>
  </si>
  <si>
    <t xml:space="preserve">7335 SOMERSET BLVD            </t>
  </si>
  <si>
    <t xml:space="preserve">PARAMOUNT           </t>
  </si>
  <si>
    <t xml:space="preserve">Tom Bosman                    </t>
  </si>
  <si>
    <t xml:space="preserve">ARK LODGE CINEMAS INC         </t>
  </si>
  <si>
    <t xml:space="preserve">4816 RAINIER AVE SOUTH        </t>
  </si>
  <si>
    <t xml:space="preserve">David McRae                   </t>
  </si>
  <si>
    <t xml:space="preserve">Damien Farley                 </t>
  </si>
  <si>
    <t xml:space="preserve">Dorothea Mayes                </t>
  </si>
  <si>
    <t xml:space="preserve">CANTEEN RENDEZVOUS ENT 1562   </t>
  </si>
  <si>
    <t xml:space="preserve">250 STANDARD VENEER RD        </t>
  </si>
  <si>
    <t xml:space="preserve">CRESCENT CITY       </t>
  </si>
  <si>
    <t xml:space="preserve">95531-7454   </t>
  </si>
  <si>
    <t xml:space="preserve">Andy Cleveland                </t>
  </si>
  <si>
    <t xml:space="preserve">CANTEEN TOWER VENDING 279     </t>
  </si>
  <si>
    <t xml:space="preserve">3253 BENNETT DR               </t>
  </si>
  <si>
    <t xml:space="preserve">BELLINGHAM          </t>
  </si>
  <si>
    <t xml:space="preserve">98225-1113   </t>
  </si>
  <si>
    <t xml:space="preserve">Tracy Hruby    Ext  100       </t>
  </si>
  <si>
    <t>PEPSI CENTRAL MUSIC &amp; VEND USG</t>
  </si>
  <si>
    <t xml:space="preserve">2601 WEST HOPKINS             </t>
  </si>
  <si>
    <t xml:space="preserve">PASCO               </t>
  </si>
  <si>
    <t xml:space="preserve">Dave Miller                   </t>
  </si>
  <si>
    <t xml:space="preserve">PARK PLACE VENDING            </t>
  </si>
  <si>
    <t xml:space="preserve">14510 SE LONEPINE DRIVE       </t>
  </si>
  <si>
    <t xml:space="preserve">CLACKAMAS           </t>
  </si>
  <si>
    <t xml:space="preserve">Shon Fisher                   </t>
  </si>
  <si>
    <t xml:space="preserve">IVEND4U                       </t>
  </si>
  <si>
    <t xml:space="preserve">3901 SE NAEF RD               </t>
  </si>
  <si>
    <t xml:space="preserve">97267-5616   </t>
  </si>
  <si>
    <t xml:space="preserve">Jeremy Roberts                </t>
  </si>
  <si>
    <t xml:space="preserve">GFO88813       </t>
  </si>
  <si>
    <t>Burrito Brkfst Sausage PlntBsd</t>
  </si>
  <si>
    <t xml:space="preserve">J&amp;B VENDING                   </t>
  </si>
  <si>
    <t xml:space="preserve">115 CAROLLO ST                </t>
  </si>
  <si>
    <t xml:space="preserve">IRON MOUNTAIN       </t>
  </si>
  <si>
    <t xml:space="preserve">49801-4761   </t>
  </si>
  <si>
    <t xml:space="preserve">Chelsey Seratti               </t>
  </si>
  <si>
    <t>HEALTHY CHOICE VENDING INC USG</t>
  </si>
  <si>
    <t xml:space="preserve">1875 N FORT LANE              </t>
  </si>
  <si>
    <t xml:space="preserve">LAYTON              </t>
  </si>
  <si>
    <t xml:space="preserve">Darren Evans   Dennis         </t>
  </si>
  <si>
    <t>CANDLEWOOD SUITES WILLIAMSPORT</t>
  </si>
  <si>
    <t xml:space="preserve">1836 EAST THIRD STREET        </t>
  </si>
  <si>
    <t xml:space="preserve">WILLIAMSPORT        </t>
  </si>
  <si>
    <t xml:space="preserve">Karen Singh  gm               </t>
  </si>
  <si>
    <t xml:space="preserve">PAUL MARTIN                   </t>
  </si>
  <si>
    <t xml:space="preserve">SPRINGHILL SUITES SAN JOSE AP </t>
  </si>
  <si>
    <t xml:space="preserve">10 SKYPORT DRIVE              </t>
  </si>
  <si>
    <t xml:space="preserve">95110-1354   </t>
  </si>
  <si>
    <t xml:space="preserve">RODGER  CELL  661 310 5597    </t>
  </si>
  <si>
    <t xml:space="preserve">BELLAVEND LLC USG             </t>
  </si>
  <si>
    <t xml:space="preserve">236 S SANTA CRUZ AVE          </t>
  </si>
  <si>
    <t xml:space="preserve">95354-3776   </t>
  </si>
  <si>
    <t xml:space="preserve">Enrico Morelli                </t>
  </si>
  <si>
    <t xml:space="preserve">BEAR MARKET AT CAFE' 3        </t>
  </si>
  <si>
    <t xml:space="preserve">2400 DURANT AVE               </t>
  </si>
  <si>
    <t xml:space="preserve">RON                           </t>
  </si>
  <si>
    <t xml:space="preserve">USN/NAVY EXCHANGE CENTER      </t>
  </si>
  <si>
    <t xml:space="preserve">BLDG 773 NAS                  </t>
  </si>
  <si>
    <t xml:space="preserve">LEMOORE             </t>
  </si>
  <si>
    <t xml:space="preserve">Chris Bradford 559 426 0003   </t>
  </si>
  <si>
    <t xml:space="preserve">Misty Capps 925 784 2173      </t>
  </si>
  <si>
    <t xml:space="preserve">HAMPTON INN CONCORD           </t>
  </si>
  <si>
    <t xml:space="preserve">1785 PINE ST                  </t>
  </si>
  <si>
    <t xml:space="preserve">CONCORD             </t>
  </si>
  <si>
    <t xml:space="preserve">94520-3455   </t>
  </si>
  <si>
    <t xml:space="preserve">Jake Herrick                  </t>
  </si>
  <si>
    <t xml:space="preserve">IDEAL VENDING                 </t>
  </si>
  <si>
    <t>DEPENDABLE BREAK ROOM SOLUTION</t>
  </si>
  <si>
    <t xml:space="preserve">1431 W 9TH ST                 </t>
  </si>
  <si>
    <t xml:space="preserve">UPLAND              </t>
  </si>
  <si>
    <t xml:space="preserve">91786-5635   </t>
  </si>
  <si>
    <t xml:space="preserve">Freddie Lopez x2240           </t>
  </si>
  <si>
    <t xml:space="preserve">COMMERCE VENDING USG          </t>
  </si>
  <si>
    <t xml:space="preserve">910 S VAIL AVE                </t>
  </si>
  <si>
    <t xml:space="preserve">MONTEBELLO          </t>
  </si>
  <si>
    <t xml:space="preserve">Chris Keen                    </t>
  </si>
  <si>
    <t xml:space="preserve">Tracy Hruby    Ext  1         </t>
  </si>
  <si>
    <t xml:space="preserve">316 S SPRING ST               </t>
  </si>
  <si>
    <t xml:space="preserve">BEAVER DAM          </t>
  </si>
  <si>
    <t xml:space="preserve">53916-2334   </t>
  </si>
  <si>
    <t xml:space="preserve">Terry Campbell                </t>
  </si>
  <si>
    <t>BMO HARRIS BANK CTR  SMG SAVOR</t>
  </si>
  <si>
    <t xml:space="preserve">300 ELM ST                    </t>
  </si>
  <si>
    <t xml:space="preserve">ROCKFORD            </t>
  </si>
  <si>
    <t xml:space="preserve">Donna Johnson                 </t>
  </si>
  <si>
    <t xml:space="preserve">CANTEEN ANTHONY WAYNE 1437    </t>
  </si>
  <si>
    <t xml:space="preserve">CS-CHE DE PAUL LOOP 10165     </t>
  </si>
  <si>
    <t xml:space="preserve">1 E JACKSON BLVD              </t>
  </si>
  <si>
    <t xml:space="preserve">CHICAGO             </t>
  </si>
  <si>
    <t xml:space="preserve">60604-2201   </t>
  </si>
  <si>
    <t xml:space="preserve">Annieka Williams              </t>
  </si>
  <si>
    <t xml:space="preserve">CANTEEN INTEGRITY VENDING 221 </t>
  </si>
  <si>
    <t xml:space="preserve">529 MAIN ST                   </t>
  </si>
  <si>
    <t xml:space="preserve">DANVILLE            </t>
  </si>
  <si>
    <t xml:space="preserve">Allen Rathgeber               </t>
  </si>
  <si>
    <t xml:space="preserve">RESIDENCE INN SACRAMENTO      </t>
  </si>
  <si>
    <t xml:space="preserve">1121 15TH ST                  </t>
  </si>
  <si>
    <t xml:space="preserve">Joemel Panisa AGM             </t>
  </si>
  <si>
    <t xml:space="preserve">ANYTIME VENDING LLC A RIVERA  </t>
  </si>
  <si>
    <t xml:space="preserve">70 RATTLER WAY                </t>
  </si>
  <si>
    <t xml:space="preserve">MOUND HOUSE         </t>
  </si>
  <si>
    <t xml:space="preserve">89706-7784   </t>
  </si>
  <si>
    <t xml:space="preserve">Aaron Rivera                  </t>
  </si>
  <si>
    <t xml:space="preserve">COURTYARD RANCHO CORDOVA      </t>
  </si>
  <si>
    <t xml:space="preserve">10683 WHITE ROCK RD           </t>
  </si>
  <si>
    <t xml:space="preserve">RANCHO CORDOVA      </t>
  </si>
  <si>
    <t xml:space="preserve">Ron places the order          </t>
  </si>
  <si>
    <t xml:space="preserve">Paul Gillette GM 775 303 9275 </t>
  </si>
  <si>
    <t xml:space="preserve">SPRINGHILL STES ROSEVILLE     </t>
  </si>
  <si>
    <t xml:space="preserve">10593 FAIRWAY DR              </t>
  </si>
  <si>
    <t xml:space="preserve">95678-3570   </t>
  </si>
  <si>
    <t xml:space="preserve">MICHAEL WILLIAMS              </t>
  </si>
  <si>
    <t xml:space="preserve">GKH GOOGLE SPARKS DC MK       </t>
  </si>
  <si>
    <t xml:space="preserve">7400 USA PKWY                 </t>
  </si>
  <si>
    <t xml:space="preserve">89437-6800   </t>
  </si>
  <si>
    <t xml:space="preserve">Kevin O Dowd                  </t>
  </si>
  <si>
    <t xml:space="preserve">HAMPTON INN &amp; SUITES SALINAS  </t>
  </si>
  <si>
    <t xml:space="preserve">523 WORK ST                   </t>
  </si>
  <si>
    <t xml:space="preserve">SALINAS             </t>
  </si>
  <si>
    <t xml:space="preserve">Michelle Love                 </t>
  </si>
  <si>
    <t xml:space="preserve">Kevin Giblin                  </t>
  </si>
  <si>
    <t xml:space="preserve">CANTEEN OCS 13556             </t>
  </si>
  <si>
    <t xml:space="preserve">12640 KNOTT AVE               </t>
  </si>
  <si>
    <t xml:space="preserve">GARDEN GROVE        </t>
  </si>
  <si>
    <t xml:space="preserve">Michael Julian                </t>
  </si>
  <si>
    <t xml:space="preserve">CANTEEN OCS NOHO 13556        </t>
  </si>
  <si>
    <t xml:space="preserve">Oscar P                       </t>
  </si>
  <si>
    <t xml:space="preserve">HOME2 SUITES LAS VEGAS        </t>
  </si>
  <si>
    <t xml:space="preserve">4940 DEAN MARTIN DRIVE        </t>
  </si>
  <si>
    <t xml:space="preserve">Tava Dalton    LAYOVER        </t>
  </si>
  <si>
    <t xml:space="preserve">HOMEWOOD SUITES LANCASTER     </t>
  </si>
  <si>
    <t xml:space="preserve">2320 DOUBLE PLAY WAY          </t>
  </si>
  <si>
    <t xml:space="preserve">LANCASTER           </t>
  </si>
  <si>
    <t xml:space="preserve">93536-7404   </t>
  </si>
  <si>
    <t xml:space="preserve">Andrea Morris                 </t>
  </si>
  <si>
    <t xml:space="preserve">VSI                           </t>
  </si>
  <si>
    <t xml:space="preserve">14038 ORANGE AVE              </t>
  </si>
  <si>
    <t xml:space="preserve">Phil Russell                  </t>
  </si>
  <si>
    <t xml:space="preserve">UNIVERSITY OF MONTANA UC MRKT </t>
  </si>
  <si>
    <t xml:space="preserve">32 CAMPUS DR                  </t>
  </si>
  <si>
    <t xml:space="preserve">MISSOULA            </t>
  </si>
  <si>
    <t xml:space="preserve">59812-0003   </t>
  </si>
  <si>
    <t xml:space="preserve">Matthew Parkey                </t>
  </si>
  <si>
    <t xml:space="preserve">OASIS NORTHWEST               </t>
  </si>
  <si>
    <t xml:space="preserve">96B S COLE RD                 </t>
  </si>
  <si>
    <t xml:space="preserve">83709-0930   </t>
  </si>
  <si>
    <t xml:space="preserve">Aaron Lawton                  </t>
  </si>
  <si>
    <t xml:space="preserve">Chris Marzullo                </t>
  </si>
  <si>
    <t xml:space="preserve">HOME2 SUITES CHANDLER         </t>
  </si>
  <si>
    <t xml:space="preserve">2490 W QUEEN CREEK RD         </t>
  </si>
  <si>
    <t xml:space="preserve">CHANDLER            </t>
  </si>
  <si>
    <t xml:space="preserve">85248-2814   </t>
  </si>
  <si>
    <t xml:space="preserve">Michael Luna                  </t>
  </si>
  <si>
    <t>FOOD SERVICE SOLTN SMRVLLE USG</t>
  </si>
  <si>
    <t xml:space="preserve">400 E 5TH NORTH ST            </t>
  </si>
  <si>
    <t xml:space="preserve">SUMMERVILLE         </t>
  </si>
  <si>
    <t xml:space="preserve">29483-6879   </t>
  </si>
  <si>
    <t xml:space="preserve">Gaye Tankersley               </t>
  </si>
  <si>
    <t>CS-CHE MI TECHCAMPUSCAFE 63239</t>
  </si>
  <si>
    <t xml:space="preserve">1400 TOWNSEND DR              </t>
  </si>
  <si>
    <t xml:space="preserve">HOUGHTON            </t>
  </si>
  <si>
    <t xml:space="preserve">49931-1200   </t>
  </si>
  <si>
    <t xml:space="preserve">Luis Delgado                  </t>
  </si>
  <si>
    <t xml:space="preserve">QUEST FMS HINSDALE S HS USG   </t>
  </si>
  <si>
    <t xml:space="preserve">7401 CLARENDON HILLS RD       </t>
  </si>
  <si>
    <t xml:space="preserve">DARIEN              </t>
  </si>
  <si>
    <t xml:space="preserve">60561-4288   </t>
  </si>
  <si>
    <t xml:space="preserve">Jory Gobeille                 </t>
  </si>
  <si>
    <t xml:space="preserve">CAPITOL VENDING  USG          </t>
  </si>
  <si>
    <t xml:space="preserve">390 HERKY ST STE 4E           </t>
  </si>
  <si>
    <t xml:space="preserve">NORTH LIBERTY       </t>
  </si>
  <si>
    <t xml:space="preserve">52317-8520   </t>
  </si>
  <si>
    <t xml:space="preserve">Dwain Sundine                 </t>
  </si>
  <si>
    <t xml:space="preserve">VISTAR WISCONSIN              </t>
  </si>
  <si>
    <t xml:space="preserve">N173W21441NW PASSAGE WAY      </t>
  </si>
  <si>
    <t xml:space="preserve">JACKSON             </t>
  </si>
  <si>
    <t xml:space="preserve">Steve Ports                   </t>
  </si>
  <si>
    <t xml:space="preserve">TRI STATE VENDORS             </t>
  </si>
  <si>
    <t xml:space="preserve">1212 W MAUMEE ST              </t>
  </si>
  <si>
    <t xml:space="preserve">ANGOLA              </t>
  </si>
  <si>
    <t xml:space="preserve">46703-1347   </t>
  </si>
  <si>
    <t xml:space="preserve">Ricardo Cabral                </t>
  </si>
  <si>
    <t xml:space="preserve">ALPHASOURCE VENDING USG       </t>
  </si>
  <si>
    <t xml:space="preserve">3737 N HYDRAULIC ST           </t>
  </si>
  <si>
    <t xml:space="preserve">WICHITA             </t>
  </si>
  <si>
    <t xml:space="preserve">KS   </t>
  </si>
  <si>
    <t xml:space="preserve">67219-3813   </t>
  </si>
  <si>
    <t xml:space="preserve">Christopher Wessley           </t>
  </si>
  <si>
    <t xml:space="preserve">Kevin Collins                 </t>
  </si>
  <si>
    <t xml:space="preserve">HILTON GARDEN INN SACRAMENTO  </t>
  </si>
  <si>
    <t xml:space="preserve">2540 VENTURE OAKS WAY         </t>
  </si>
  <si>
    <t xml:space="preserve">Luis Robles                   </t>
  </si>
  <si>
    <t xml:space="preserve">ROCIO FONSECA  RSA            </t>
  </si>
  <si>
    <t xml:space="preserve">623 E OAK ST                  </t>
  </si>
  <si>
    <t xml:space="preserve">95240-2444   </t>
  </si>
  <si>
    <t xml:space="preserve">Rocio Fonseca Danny  husband  </t>
  </si>
  <si>
    <t xml:space="preserve">FOODTURE INC SF               </t>
  </si>
  <si>
    <t xml:space="preserve">DOUBLETREE SONOMA RLSC        </t>
  </si>
  <si>
    <t xml:space="preserve">ONE DOUBLETREE DRIVE          </t>
  </si>
  <si>
    <t xml:space="preserve">ROHNERT PARK        </t>
  </si>
  <si>
    <t xml:space="preserve">Kate Humphries                </t>
  </si>
  <si>
    <t xml:space="preserve">Joaquin Duran                 </t>
  </si>
  <si>
    <t xml:space="preserve">CS-CHE JUILLIARD11FLMKT 65965 </t>
  </si>
  <si>
    <t xml:space="preserve">165 WEST 65TH STREET          </t>
  </si>
  <si>
    <t xml:space="preserve">NEW YORK            </t>
  </si>
  <si>
    <t xml:space="preserve">Nick Chrisos                  </t>
  </si>
  <si>
    <t xml:space="preserve">CC VENDING  USG               </t>
  </si>
  <si>
    <t xml:space="preserve">70 S MAC QUESTEN PKWY         </t>
  </si>
  <si>
    <t xml:space="preserve">MOUNT VERNON        </t>
  </si>
  <si>
    <t xml:space="preserve">gina segreto                  </t>
  </si>
  <si>
    <t xml:space="preserve">FIRELANDS VENDING             </t>
  </si>
  <si>
    <t xml:space="preserve">2201 GEORGE ST                </t>
  </si>
  <si>
    <t xml:space="preserve">SANDUSKY            </t>
  </si>
  <si>
    <t xml:space="preserve">OH   </t>
  </si>
  <si>
    <t xml:space="preserve">Samantha Frierson             </t>
  </si>
  <si>
    <t xml:space="preserve">CANTEEN 5050 - GG             </t>
  </si>
  <si>
    <t xml:space="preserve">Andrew Prince John McGrew     </t>
  </si>
  <si>
    <t xml:space="preserve">92880-5412   </t>
  </si>
  <si>
    <t xml:space="preserve">SODEXO CHARLES UNVI 44815001  </t>
  </si>
  <si>
    <t xml:space="preserve">1731 E 120TH ST               </t>
  </si>
  <si>
    <t xml:space="preserve">Maria Guerra                  </t>
  </si>
  <si>
    <t xml:space="preserve">LONG BEACH CC - LAC CAMPUS    </t>
  </si>
  <si>
    <t xml:space="preserve">4901 E CARSON ST              </t>
  </si>
  <si>
    <t xml:space="preserve">LONG BEACH          </t>
  </si>
  <si>
    <t xml:space="preserve">90808-1706   </t>
  </si>
  <si>
    <t xml:space="preserve">Todd Melanie                  </t>
  </si>
  <si>
    <t xml:space="preserve">CS-BA CALDWELL 15902          </t>
  </si>
  <si>
    <t xml:space="preserve">2112 CLEVELAND BLVD           </t>
  </si>
  <si>
    <t xml:space="preserve">CALDWELL            </t>
  </si>
  <si>
    <t xml:space="preserve">83605-4432   </t>
  </si>
  <si>
    <t xml:space="preserve">Mandy                         </t>
  </si>
  <si>
    <t xml:space="preserve">Brandi Marshall  Man          </t>
  </si>
  <si>
    <t xml:space="preserve">Denise Smith                  </t>
  </si>
  <si>
    <t xml:space="preserve">ACME VENDING RSA              </t>
  </si>
  <si>
    <t xml:space="preserve">N14351 21ST AVE N             </t>
  </si>
  <si>
    <t xml:space="preserve">NECEDAH             </t>
  </si>
  <si>
    <t xml:space="preserve">Janet Dickey                  </t>
  </si>
  <si>
    <t xml:space="preserve"> </t>
  </si>
  <si>
    <t>GALANT FOOD</t>
  </si>
  <si>
    <t>AZ</t>
  </si>
  <si>
    <t>Vistar Phoenix</t>
  </si>
  <si>
    <t>CS-EU HP RIO RANCHO 60299</t>
  </si>
  <si>
    <t>VEND</t>
  </si>
  <si>
    <t>2351 HP WAY NE</t>
  </si>
  <si>
    <t>RIO RANCHO</t>
  </si>
  <si>
    <t>NM</t>
  </si>
  <si>
    <t>87144-2000</t>
  </si>
  <si>
    <t>Sheri Hess</t>
  </si>
  <si>
    <t>GFO88811</t>
  </si>
  <si>
    <t>Wrap Chicken Bacon Ranch</t>
  </si>
  <si>
    <t>Clara's</t>
  </si>
  <si>
    <t>FROZEN FOODS</t>
  </si>
  <si>
    <t>BV</t>
  </si>
  <si>
    <t>Vistar Minnesota</t>
  </si>
  <si>
    <t>UP NORTH PLASTICS USG</t>
  </si>
  <si>
    <t>9480 JAMAICA AVE S</t>
  </si>
  <si>
    <t>COTTAGE GROVE</t>
  </si>
  <si>
    <t>MN</t>
  </si>
  <si>
    <t>Troy Malmer</t>
  </si>
  <si>
    <t>GFO00008</t>
  </si>
  <si>
    <t>Sandwhich Chorizo Breakfast</t>
  </si>
  <si>
    <t>BREAKTIME BEVERAGE INC USG</t>
  </si>
  <si>
    <t>7900 COMPUTER AVE S</t>
  </si>
  <si>
    <t>BLOOMINGTON</t>
  </si>
  <si>
    <t>Brian Clemens</t>
  </si>
  <si>
    <t>GFO12022</t>
  </si>
  <si>
    <t>Bagel Dog Jalapeno Cheddar</t>
  </si>
  <si>
    <t>Benny's</t>
  </si>
  <si>
    <t>GFO90010</t>
  </si>
  <si>
    <t>Sandwich Breakfast Bacon</t>
  </si>
  <si>
    <t>CR</t>
  </si>
  <si>
    <t>Vistar Carolina</t>
  </si>
  <si>
    <t>FOOD SERVICE SOLUTIONS LLC USG</t>
  </si>
  <si>
    <t>108 PRIDES WAY DR</t>
  </si>
  <si>
    <t>LEXINGTON</t>
  </si>
  <si>
    <t>SC</t>
  </si>
  <si>
    <t>29072-3737</t>
  </si>
  <si>
    <t>Gaye Tankersley</t>
  </si>
  <si>
    <t>GFO12001</t>
  </si>
  <si>
    <t>Bagel Dog Bf Frnk W/ Ppy Sd</t>
  </si>
  <si>
    <t>Non Reporting Customer</t>
  </si>
  <si>
    <t>XX</t>
  </si>
  <si>
    <t>GFO12021</t>
  </si>
  <si>
    <t>Bagel Dog Polish Sausage</t>
  </si>
  <si>
    <t>400 E 5TH NORTH ST</t>
  </si>
  <si>
    <t>SUMMERVILLE</t>
  </si>
  <si>
    <t>29483-6879</t>
  </si>
  <si>
    <t>IL</t>
  </si>
  <si>
    <t>Vistar Illinois</t>
  </si>
  <si>
    <t>SODEXO CDW 66521001</t>
  </si>
  <si>
    <t>200 N MILWAUKEE AVE</t>
  </si>
  <si>
    <t>VERNON HILLS</t>
  </si>
  <si>
    <t>Scott Paro</t>
  </si>
  <si>
    <t>CANTEEN ANTHONY WAYNE 1437</t>
  </si>
  <si>
    <t>OCS</t>
  </si>
  <si>
    <t>530 WOLFE DR</t>
  </si>
  <si>
    <t>FORT WAYNE</t>
  </si>
  <si>
    <t>IN</t>
  </si>
  <si>
    <t>46825-5253</t>
  </si>
  <si>
    <t>Mike Slusser</t>
  </si>
  <si>
    <t>CAPITOL VENDING USG</t>
  </si>
  <si>
    <t>390 HERKY ST STE 4E</t>
  </si>
  <si>
    <t>NORTH LIBERTY</t>
  </si>
  <si>
    <t>IA</t>
  </si>
  <si>
    <t>52317-8520</t>
  </si>
  <si>
    <t>Dwain Sundine</t>
  </si>
  <si>
    <t>CANTEEN OTTO VENDING 1588</t>
  </si>
  <si>
    <t>2513 ELLINGTON ROAD</t>
  </si>
  <si>
    <t>QUINCY</t>
  </si>
  <si>
    <t>Shelbi Otto Anthony Sawyers</t>
  </si>
  <si>
    <t>VANDER VENDING USG</t>
  </si>
  <si>
    <t>3407 78TH AVE W</t>
  </si>
  <si>
    <t>ROCK ISLAND</t>
  </si>
  <si>
    <t>61201-7305</t>
  </si>
  <si>
    <t>Jerry Schreiner</t>
  </si>
  <si>
    <t>MA</t>
  </si>
  <si>
    <t>Vistar Mid Atlantic</t>
  </si>
  <si>
    <t>BEVCO USG</t>
  </si>
  <si>
    <t>1805 BRIDGEBORO RD</t>
  </si>
  <si>
    <t>EDGEWATER PARK</t>
  </si>
  <si>
    <t>NJ</t>
  </si>
  <si>
    <t>CS-EU HOLOGIC 63439</t>
  </si>
  <si>
    <t>600 TECHNOLOGY DR</t>
  </si>
  <si>
    <t>NEWARK</t>
  </si>
  <si>
    <t>DE</t>
  </si>
  <si>
    <t>19702-2463</t>
  </si>
  <si>
    <t>Rich Plummer</t>
  </si>
  <si>
    <t>CANTEEN VEND EXTON PA 5530</t>
  </si>
  <si>
    <t>150 GORDON DR</t>
  </si>
  <si>
    <t>EXTON</t>
  </si>
  <si>
    <t>PA</t>
  </si>
  <si>
    <t>19341-1304</t>
  </si>
  <si>
    <t>Taylor Ward</t>
  </si>
  <si>
    <t>GFO02208</t>
  </si>
  <si>
    <t>Piroshkies Beef &amp; Cheese</t>
  </si>
  <si>
    <t>GFO10001</t>
  </si>
  <si>
    <t>Bagel Dog Beef Frank</t>
  </si>
  <si>
    <t>Clara</t>
  </si>
  <si>
    <t>GFO20001</t>
  </si>
  <si>
    <t>Sandwich Breakfast Turkey</t>
  </si>
  <si>
    <t>CANTEEN VEND FRACKVILL PA 5533</t>
  </si>
  <si>
    <t>17 STARTER DR</t>
  </si>
  <si>
    <t>FRACKVILLE</t>
  </si>
  <si>
    <t>Brian Honish</t>
  </si>
  <si>
    <t>GFO20002</t>
  </si>
  <si>
    <t>Sandwhich Brkfst Pesto Provol</t>
  </si>
  <si>
    <t>GFO88116</t>
  </si>
  <si>
    <t>Burrito Chorizo Breakfast</t>
  </si>
  <si>
    <t>NC</t>
  </si>
  <si>
    <t>Vistar Northern California</t>
  </si>
  <si>
    <t>CANTEEN CORP 5103</t>
  </si>
  <si>
    <t>542 MARIPOSA ROAD</t>
  </si>
  <si>
    <t>MODESTO</t>
  </si>
  <si>
    <t>CA</t>
  </si>
  <si>
    <t>MELANIE KOMMAVONG</t>
  </si>
  <si>
    <t>SODEXO UNIV OF RENO 54125001</t>
  </si>
  <si>
    <t>CONC</t>
  </si>
  <si>
    <t>1664 N VIRGINIA ST</t>
  </si>
  <si>
    <t>RENO</t>
  </si>
  <si>
    <t>NV</t>
  </si>
  <si>
    <t>Paul Gillette GM 775 303 9275</t>
  </si>
  <si>
    <t>RESIDENCE INN SACRAMENTO</t>
  </si>
  <si>
    <t>HOSP</t>
  </si>
  <si>
    <t>1121 15TH ST</t>
  </si>
  <si>
    <t>SACRAMENTO</t>
  </si>
  <si>
    <t>Joemel Panisa AGM</t>
  </si>
  <si>
    <t>EUREST IRVINE CO 32077</t>
  </si>
  <si>
    <t>2635 AUGUSTINE DR</t>
  </si>
  <si>
    <t>SANTA CLARA</t>
  </si>
  <si>
    <t>95054-2902</t>
  </si>
  <si>
    <t>Margaret Fuhrer</t>
  </si>
  <si>
    <t>SDX INREACH RENO</t>
  </si>
  <si>
    <t>978 E GREG ST</t>
  </si>
  <si>
    <t>SPARKS</t>
  </si>
  <si>
    <t>89431-6521</t>
  </si>
  <si>
    <t>Steve Cockrell</t>
  </si>
  <si>
    <t>HOME2 SUITES MARINA</t>
  </si>
  <si>
    <t>225 10TH ST</t>
  </si>
  <si>
    <t>MARINA</t>
  </si>
  <si>
    <t>93933-6004</t>
  </si>
  <si>
    <t>Greg Palmer</t>
  </si>
  <si>
    <t>BAYCO VENDING/USG</t>
  </si>
  <si>
    <t>215 HARBOR WAY</t>
  </si>
  <si>
    <t>S SAN FRAN</t>
  </si>
  <si>
    <t>ELAYSIA</t>
  </si>
  <si>
    <t>CANTEEN OF NORTHERN CAL 1510</t>
  </si>
  <si>
    <t>3025 DUTTON AVE</t>
  </si>
  <si>
    <t>SANTA ROSA</t>
  </si>
  <si>
    <t>MELISSA NANCY KELLEY</t>
  </si>
  <si>
    <t>CORR</t>
  </si>
  <si>
    <t>NAS FALLON</t>
  </si>
  <si>
    <t>ALT</t>
  </si>
  <si>
    <t>BLDG 341 NAVY EXCHANGE</t>
  </si>
  <si>
    <t>FALLON</t>
  </si>
  <si>
    <t>NATALIE 775 541 5699 NEW</t>
  </si>
  <si>
    <t>LANDMARK DELMAR THEATER 0283</t>
  </si>
  <si>
    <t>THTR</t>
  </si>
  <si>
    <t>1124 PACIFIC AVE</t>
  </si>
  <si>
    <t>SANTA CRUZ</t>
  </si>
  <si>
    <t>95060-4415</t>
  </si>
  <si>
    <t>Patrick Nolte</t>
  </si>
  <si>
    <t>4186 PIEDMONT AVE</t>
  </si>
  <si>
    <t>OAKLAND</t>
  </si>
  <si>
    <t>94611-5133</t>
  </si>
  <si>
    <t>ANNALISA or GLENN</t>
  </si>
  <si>
    <t>PLEASANTOWN MOTION PIC CO LLC</t>
  </si>
  <si>
    <t>2966 COLLEGE AVE</t>
  </si>
  <si>
    <t>BERKELEY</t>
  </si>
  <si>
    <t>94705-2214</t>
  </si>
  <si>
    <t>Suki Van Arsdale 510 540 6482</t>
  </si>
  <si>
    <t>LADD VENDING SERVICES LLC USG</t>
  </si>
  <si>
    <t>260 FREEPORT BLVD STE 19</t>
  </si>
  <si>
    <t>89431-6248</t>
  </si>
  <si>
    <t>Reno Albertazzi</t>
  </si>
  <si>
    <t>BELLAVEND LLC USG</t>
  </si>
  <si>
    <t>236 S SANTA CRUZ AVE</t>
  </si>
  <si>
    <t>95354-3776</t>
  </si>
  <si>
    <t>Enrico Morelli</t>
  </si>
  <si>
    <t>1000 GREENLEY ROAD</t>
  </si>
  <si>
    <t>SONORA</t>
  </si>
  <si>
    <t>OWEN HORNIBROOK 209 822 4051</t>
  </si>
  <si>
    <t>HOME2 SUITES RENO</t>
  </si>
  <si>
    <t>1111 MEADOWOOD MALL LINK</t>
  </si>
  <si>
    <t>89502-6542</t>
  </si>
  <si>
    <t>Joaquin Duran</t>
  </si>
  <si>
    <t>GKH GOOGLE SPARKS DC MK</t>
  </si>
  <si>
    <t>7400 USA PKWY</t>
  </si>
  <si>
    <t>89437-6800</t>
  </si>
  <si>
    <t>Kevin O Dowd</t>
  </si>
  <si>
    <t>JINJU TEA</t>
  </si>
  <si>
    <t>RETL</t>
  </si>
  <si>
    <t>6505 S MANTHEY RD</t>
  </si>
  <si>
    <t>FRENCH CAMP</t>
  </si>
  <si>
    <t>95231-9518</t>
  </si>
  <si>
    <t>Duong Vu DON</t>
  </si>
  <si>
    <t>SODEXO JACKSON 35781001</t>
  </si>
  <si>
    <t>1650 SANTA ANA AVE</t>
  </si>
  <si>
    <t>95838-1752</t>
  </si>
  <si>
    <t>Traci Matsunaga</t>
  </si>
  <si>
    <t>GFO88000</t>
  </si>
  <si>
    <t>GFO88017</t>
  </si>
  <si>
    <t>Burrito Chile Verde Breakfast</t>
  </si>
  <si>
    <t>ANDYCANDY</t>
  </si>
  <si>
    <t>525 ANZAR ROAD</t>
  </si>
  <si>
    <t>SN JUN BATSTA</t>
  </si>
  <si>
    <t>KATHY PLACES ORDERS</t>
  </si>
  <si>
    <t>FOODTURE INC SF</t>
  </si>
  <si>
    <t>1798 TIMOTHY DR</t>
  </si>
  <si>
    <t>SAN LEANDRO</t>
  </si>
  <si>
    <t>94577-2314</t>
  </si>
  <si>
    <t>Ryan Morningstar</t>
  </si>
  <si>
    <t>CANTEEN CORP 5142</t>
  </si>
  <si>
    <t>4041 C ST</t>
  </si>
  <si>
    <t>JULIE BERGER</t>
  </si>
  <si>
    <t>GFO88810</t>
  </si>
  <si>
    <t>Wrap Spicy Thai Chicken</t>
  </si>
  <si>
    <t>OFFICE LIBATIONS USG</t>
  </si>
  <si>
    <t>562 WHITNEY ST</t>
  </si>
  <si>
    <t>94577-1114</t>
  </si>
  <si>
    <t>Claude Burns</t>
  </si>
  <si>
    <t>NY</t>
  </si>
  <si>
    <t>Vistar New York</t>
  </si>
  <si>
    <t>CANTEEN RIVER VEND 273</t>
  </si>
  <si>
    <t>1 PEPSI WAY</t>
  </si>
  <si>
    <t>NEWBURGH</t>
  </si>
  <si>
    <t>12550-3921</t>
  </si>
  <si>
    <t>Kathy</t>
  </si>
  <si>
    <t>OH</t>
  </si>
  <si>
    <t>Vistar Ohio</t>
  </si>
  <si>
    <t>CEE VEE VENDING INC USG</t>
  </si>
  <si>
    <t>3959 CONSTITUTION BLVD</t>
  </si>
  <si>
    <t>DARLINGTON</t>
  </si>
  <si>
    <t>Natalie Sperlunto</t>
  </si>
  <si>
    <t>ARNOLD VENDING USG</t>
  </si>
  <si>
    <t>646 MIAMI ST</t>
  </si>
  <si>
    <t>TIFFIN</t>
  </si>
  <si>
    <t>44883-1934</t>
  </si>
  <si>
    <t>Andy Fleck Connie</t>
  </si>
  <si>
    <t>Vistar Southern California</t>
  </si>
  <si>
    <t>CANTEEN 5050 - GG</t>
  </si>
  <si>
    <t>12640 KNOTT AVE</t>
  </si>
  <si>
    <t>GARDEN GROVE</t>
  </si>
  <si>
    <t>Andrew Prince John McGrew</t>
  </si>
  <si>
    <t>CANTEEN/5050 NOHO</t>
  </si>
  <si>
    <t>7121 CASE AVE</t>
  </si>
  <si>
    <t>NORTH HOLLYWOOD</t>
  </si>
  <si>
    <t>91605-6302</t>
  </si>
  <si>
    <t>Oscar Paez 626 926 9567</t>
  </si>
  <si>
    <t>CANTEEN OCS 13556</t>
  </si>
  <si>
    <t>Michael Julian</t>
  </si>
  <si>
    <t>17200 VENTURA BLVD</t>
  </si>
  <si>
    <t>ENCINO</t>
  </si>
  <si>
    <t>Tony Medina</t>
  </si>
  <si>
    <t>GLOBAL VENDING INC</t>
  </si>
  <si>
    <t>1661 S GROVE AVE B</t>
  </si>
  <si>
    <t>ONTARIO</t>
  </si>
  <si>
    <t>Billy Darmawan</t>
  </si>
  <si>
    <t>LAEMMLE THEATRES CLAREMONT 5</t>
  </si>
  <si>
    <t>450 W 2ND ST</t>
  </si>
  <si>
    <t>CLAREMONT</t>
  </si>
  <si>
    <t>91711-4664</t>
  </si>
  <si>
    <t>Ben Michelle Cecilio</t>
  </si>
  <si>
    <t>LAEMMLE THEATRES NOHO 7</t>
  </si>
  <si>
    <t>5240 LANKERSHIM BLVD</t>
  </si>
  <si>
    <t>91601-3109</t>
  </si>
  <si>
    <t>GUY VALDEZ</t>
  </si>
  <si>
    <t>LAEMMLE THEATRES GLENDALE</t>
  </si>
  <si>
    <t>207 N MARYLAND AVE</t>
  </si>
  <si>
    <t>GLENDALE</t>
  </si>
  <si>
    <t>91206-4237</t>
  </si>
  <si>
    <t>CASSIE GRATTON LUPE MENDOZA</t>
  </si>
  <si>
    <t>8556 WILSHIRE BLVD</t>
  </si>
  <si>
    <t>BEVERLY HILLS</t>
  </si>
  <si>
    <t>90211-3103</t>
  </si>
  <si>
    <t>Michael S Hall</t>
  </si>
  <si>
    <t>LAEMMLE THEATERS NEWHALL</t>
  </si>
  <si>
    <t>22500 LYONS AVE</t>
  </si>
  <si>
    <t>NEWHALL</t>
  </si>
  <si>
    <t>91321-2851</t>
  </si>
  <si>
    <t>Cassie Gratton</t>
  </si>
  <si>
    <t>FIRST CLASS VENDING LV USG</t>
  </si>
  <si>
    <t>3990 W NAPLES DR</t>
  </si>
  <si>
    <t>LAS VEGAS</t>
  </si>
  <si>
    <t>RICH PAULEY</t>
  </si>
  <si>
    <t>PG M RESORT CASINO</t>
  </si>
  <si>
    <t>12300 LAS VEGAS BLVD S</t>
  </si>
  <si>
    <t>HENDERSON</t>
  </si>
  <si>
    <t>89044-9506</t>
  </si>
  <si>
    <t>STEPHANIE ROMANO</t>
  </si>
  <si>
    <t>HOMEWOOD SUITES SAN DIEGO</t>
  </si>
  <si>
    <t>2576 LANING RD</t>
  </si>
  <si>
    <t>SAN DIEGO</t>
  </si>
  <si>
    <t>Freddy Albarran</t>
  </si>
  <si>
    <t>VP</t>
  </si>
  <si>
    <t>Vistar Northwest</t>
  </si>
  <si>
    <t>UAA BEAR NECESSITIES</t>
  </si>
  <si>
    <t>CAMP</t>
  </si>
  <si>
    <t>1039 VALLEY AVE NW</t>
  </si>
  <si>
    <t>PUYALLUP</t>
  </si>
  <si>
    <t>WA</t>
  </si>
  <si>
    <t>98371-2515</t>
  </si>
  <si>
    <t>Irene Cohen</t>
  </si>
  <si>
    <t>ARK LODGE CINEMAS INC</t>
  </si>
  <si>
    <t>4816 RAINIER AVE SOUTH</t>
  </si>
  <si>
    <t>SEATTLE</t>
  </si>
  <si>
    <t>David McRae</t>
  </si>
  <si>
    <t>PACIFIC COAST CANTEEN 265</t>
  </si>
  <si>
    <t>6090 D ST</t>
  </si>
  <si>
    <t>TILLAMOOK</t>
  </si>
  <si>
    <t>OR</t>
  </si>
  <si>
    <t>97141-9612</t>
  </si>
  <si>
    <t>Josiah Pfeiffer</t>
  </si>
  <si>
    <t>16505 5TH AVE NE</t>
  </si>
  <si>
    <t>SHORELINE</t>
  </si>
  <si>
    <t>98155-5001</t>
  </si>
  <si>
    <t>Damien Farley</t>
  </si>
  <si>
    <t>SALEM VENDING LLC</t>
  </si>
  <si>
    <t>987 N 1ST AVE</t>
  </si>
  <si>
    <t>STAYTON</t>
  </si>
  <si>
    <t>97383-1254</t>
  </si>
  <si>
    <t>Philip Tingle</t>
  </si>
  <si>
    <t>CANTEEN PORTLAND 5334</t>
  </si>
  <si>
    <t>12670 SW HALL BLVD BLDG 3</t>
  </si>
  <si>
    <t>TIGARD</t>
  </si>
  <si>
    <t>Mark Schmidling</t>
  </si>
  <si>
    <t>CANTEEN RENDEZVOUS ENT 1562</t>
  </si>
  <si>
    <t>250 STANDARD VENEER RD</t>
  </si>
  <si>
    <t>CRESCENT CITY</t>
  </si>
  <si>
    <t>95531-7454</t>
  </si>
  <si>
    <t>Andy Cleveland</t>
  </si>
  <si>
    <t>OASIS NORTHWEST</t>
  </si>
  <si>
    <t>96B S COLE RD</t>
  </si>
  <si>
    <t>BOISE</t>
  </si>
  <si>
    <t>ID</t>
  </si>
  <si>
    <t>83709-0930</t>
  </si>
  <si>
    <t>Aaron Lawton</t>
  </si>
  <si>
    <t>SODEXO ST LUKE'S 30014002</t>
  </si>
  <si>
    <t>520 S EAGLE RD</t>
  </si>
  <si>
    <t>MERIDIAN</t>
  </si>
  <si>
    <t>83642-6351</t>
  </si>
  <si>
    <t>Denise Smith</t>
  </si>
  <si>
    <t>GFO88812</t>
  </si>
  <si>
    <t>Burrito Brkfst Plant Based</t>
  </si>
  <si>
    <t>GFO88813</t>
  </si>
  <si>
    <t>SODEXO ST LUKE'S 30014001</t>
  </si>
  <si>
    <t>330 N 2ND ST</t>
  </si>
  <si>
    <t>83702-6113</t>
  </si>
  <si>
    <t>Jason De Alba</t>
  </si>
  <si>
    <t>GFO88814</t>
  </si>
  <si>
    <t>Burrito Bean Vegan</t>
  </si>
  <si>
    <t>WS</t>
  </si>
  <si>
    <t>Vistar Wisconsin</t>
  </si>
  <si>
    <t>DAVIANS USG</t>
  </si>
  <si>
    <t>16300 W SILVER SPRING DR</t>
  </si>
  <si>
    <t>MENOMONEE FALLS</t>
  </si>
  <si>
    <t>WI</t>
  </si>
  <si>
    <t>53051-5620</t>
  </si>
  <si>
    <t>Keith Springman Lori Monroe</t>
  </si>
  <si>
    <t>FORWARD VEND</t>
  </si>
  <si>
    <t>511 E 25TH ST</t>
  </si>
  <si>
    <t>MARSHFIELD</t>
  </si>
  <si>
    <t>54449-5322</t>
  </si>
  <si>
    <t>Barry Gruen</t>
  </si>
  <si>
    <t xml:space="preserve">DOVE VENDING LLC USG          </t>
  </si>
  <si>
    <t xml:space="preserve">6000 E 49TH DR                </t>
  </si>
  <si>
    <t xml:space="preserve">COMMERCE CITY       </t>
  </si>
  <si>
    <t xml:space="preserve">80022-4500   </t>
  </si>
  <si>
    <t xml:space="preserve">Andrea                        </t>
  </si>
  <si>
    <t xml:space="preserve">MELLO VEND USG                </t>
  </si>
  <si>
    <t xml:space="preserve">1300 CHESTNUT ST              </t>
  </si>
  <si>
    <t xml:space="preserve">LEBANON             </t>
  </si>
  <si>
    <t xml:space="preserve">17042-4520   </t>
  </si>
  <si>
    <t xml:space="preserve">RICK  ANGI GIVES ORDER        </t>
  </si>
  <si>
    <t xml:space="preserve">ALA E0613 BOWIE ST UNIVERSITY </t>
  </si>
  <si>
    <t xml:space="preserve">14000 JERICHO PARK RD         </t>
  </si>
  <si>
    <t xml:space="preserve">BOWIE               </t>
  </si>
  <si>
    <t xml:space="preserve">20715-3319   </t>
  </si>
  <si>
    <t xml:space="preserve">VERNITA WASHINGTON            </t>
  </si>
  <si>
    <t xml:space="preserve">AUTOMATIC VENDING USG         </t>
  </si>
  <si>
    <t xml:space="preserve">30970 HUNTWOOD UNIT 306       </t>
  </si>
  <si>
    <t xml:space="preserve">94544-2439   </t>
  </si>
  <si>
    <t xml:space="preserve">DAVID CERRUTI                 </t>
  </si>
  <si>
    <t xml:space="preserve">COURTYARD STOCKTON            </t>
  </si>
  <si>
    <t xml:space="preserve">3252 W MARCH LN               </t>
  </si>
  <si>
    <t xml:space="preserve">95219-2341   </t>
  </si>
  <si>
    <t xml:space="preserve">Isadora Harness               </t>
  </si>
  <si>
    <t xml:space="preserve">RESIDENCE INN STOCKTON        </t>
  </si>
  <si>
    <t xml:space="preserve">3240 W MARCH LN               </t>
  </si>
  <si>
    <t xml:space="preserve">CS-CHE U OF RENO BRD  12944   </t>
  </si>
  <si>
    <t xml:space="preserve">89557-0001   </t>
  </si>
  <si>
    <t xml:space="preserve">RACHEL MAIN CONTACT CC MAE    </t>
  </si>
  <si>
    <t xml:space="preserve">CLARK KERR  CKCUB             </t>
  </si>
  <si>
    <t xml:space="preserve">2601 WARRING ST               </t>
  </si>
  <si>
    <t xml:space="preserve">Boston Banks                  </t>
  </si>
  <si>
    <t>METZ4077 MARYMOUNT MNHTN TRUCK</t>
  </si>
  <si>
    <t xml:space="preserve">231 E 55TH ST                 </t>
  </si>
  <si>
    <t xml:space="preserve">10022-4001   </t>
  </si>
  <si>
    <t xml:space="preserve">Rmar Meade                    </t>
  </si>
  <si>
    <t xml:space="preserve">Carrie Elensky                </t>
  </si>
  <si>
    <t>GALANT FOOD COMPANY</t>
  </si>
  <si>
    <t>Vistar Rocky Mountain</t>
  </si>
  <si>
    <t>1875 N FORT LANE</t>
  </si>
  <si>
    <t>LAYTON</t>
  </si>
  <si>
    <t>UT</t>
  </si>
  <si>
    <t>Darren Evans Dennis</t>
  </si>
  <si>
    <t>MONSTER VENDING LLC</t>
  </si>
  <si>
    <t>809 MONROE ST</t>
  </si>
  <si>
    <t>LA PORTE</t>
  </si>
  <si>
    <t>Andrew Metts</t>
  </si>
  <si>
    <t>CHRIS DISTEFANO USG</t>
  </si>
  <si>
    <t>9205 S KEATING AVE</t>
  </si>
  <si>
    <t>OAK LAWN</t>
  </si>
  <si>
    <t>60453-4652</t>
  </si>
  <si>
    <t>Chris DiStefano</t>
  </si>
  <si>
    <t>1151 1151 ROHLWING RD</t>
  </si>
  <si>
    <t>ROLLING MEADOWS</t>
  </si>
  <si>
    <t>Jess Adams</t>
  </si>
  <si>
    <t>SODEXO/AH COMM 92596001</t>
  </si>
  <si>
    <t>433 S VERMONT ST</t>
  </si>
  <si>
    <t>PALATINE</t>
  </si>
  <si>
    <t>60067-6945</t>
  </si>
  <si>
    <t>Jessica Adams</t>
  </si>
  <si>
    <t>EXPRESS VENDING USG</t>
  </si>
  <si>
    <t>940 S STONE AVE</t>
  </si>
  <si>
    <t>LA GRANGE</t>
  </si>
  <si>
    <t>60525-2728</t>
  </si>
  <si>
    <t>Carl Gehrke</t>
  </si>
  <si>
    <t>ALL-AROUND VENDING</t>
  </si>
  <si>
    <t>2300 WISCONSIN AVE</t>
  </si>
  <si>
    <t>DOWNERS GROVE</t>
  </si>
  <si>
    <t>60515-2254</t>
  </si>
  <si>
    <t>Michael Browning</t>
  </si>
  <si>
    <t>STEVEN TEPPER</t>
  </si>
  <si>
    <t>1836 EAST THIRD STREET</t>
  </si>
  <si>
    <t>WILLIAMSPORT</t>
  </si>
  <si>
    <t>Karen Singh gm</t>
  </si>
  <si>
    <t>MI</t>
  </si>
  <si>
    <t>Vistar Michigan</t>
  </si>
  <si>
    <t>NORTHLINE CHURCH - DONATION</t>
  </si>
  <si>
    <t>22140 CHAMPAIGN ST</t>
  </si>
  <si>
    <t>TAYLOR</t>
  </si>
  <si>
    <t>48180-2458</t>
  </si>
  <si>
    <t>Daniel Summers</t>
  </si>
  <si>
    <t>BAYSIDE VENDING SONOMA RSA</t>
  </si>
  <si>
    <t>19616 8TH ST E</t>
  </si>
  <si>
    <t>SONOMA</t>
  </si>
  <si>
    <t>95476-5703</t>
  </si>
  <si>
    <t>Ivor Horsfall</t>
  </si>
  <si>
    <t>PVS REFRESHMENTS USG</t>
  </si>
  <si>
    <t>1376 N 10TH ST</t>
  </si>
  <si>
    <t>SAN JOSE</t>
  </si>
  <si>
    <t>95112-2822</t>
  </si>
  <si>
    <t>Timm Reinhart</t>
  </si>
  <si>
    <t>HIDEAWAY VENDING</t>
  </si>
  <si>
    <t>1021 MASON ST STE 17</t>
  </si>
  <si>
    <t>VACAVILLE</t>
  </si>
  <si>
    <t>Ricardo Green</t>
  </si>
  <si>
    <t>GFO10602</t>
  </si>
  <si>
    <t>Calzone Chicken Fajita</t>
  </si>
  <si>
    <t>NATALIE 775 412 5732 CELL</t>
  </si>
  <si>
    <t>NOYO THEATER</t>
  </si>
  <si>
    <t>57 E COMMERCIAL ST</t>
  </si>
  <si>
    <t>WILLITS</t>
  </si>
  <si>
    <t>95490-3101</t>
  </si>
  <si>
    <t>Michelle Hutchins</t>
  </si>
  <si>
    <t>PAUL MARTIN</t>
  </si>
  <si>
    <t>Sushil Patel</t>
  </si>
  <si>
    <t>HOME2 SUITES PETALUMA</t>
  </si>
  <si>
    <t>1205 REDWOOD WAY</t>
  </si>
  <si>
    <t>PETALUMA</t>
  </si>
  <si>
    <t>94954-6533</t>
  </si>
  <si>
    <t>Gio English</t>
  </si>
  <si>
    <t>USN/NAVY EXCHANGE CENTER</t>
  </si>
  <si>
    <t>BLDG 773 NAS</t>
  </si>
  <si>
    <t>LEMOORE</t>
  </si>
  <si>
    <t>Chris Bradford 559 426 0003</t>
  </si>
  <si>
    <t>HILTON GARDEN INN PALO ALTO</t>
  </si>
  <si>
    <t>4216 EL CAMINO REAL</t>
  </si>
  <si>
    <t>PALO ALTO</t>
  </si>
  <si>
    <t>94306-4404</t>
  </si>
  <si>
    <t>JOSEPHINE FORINO</t>
  </si>
  <si>
    <t>HAMPTON INN CONCORD</t>
  </si>
  <si>
    <t>1785 PINE ST</t>
  </si>
  <si>
    <t>CONCORD</t>
  </si>
  <si>
    <t>94520-3455</t>
  </si>
  <si>
    <t>Jake Herrick</t>
  </si>
  <si>
    <t>CANDLEWOOD SUITES TURLOCK</t>
  </si>
  <si>
    <t>1000 POWERS CT</t>
  </si>
  <si>
    <t>TURLOCK</t>
  </si>
  <si>
    <t>Wannetta Carter</t>
  </si>
  <si>
    <t>HOME2 SUITES WAYNE</t>
  </si>
  <si>
    <t>350 US HIGHWAY 46</t>
  </si>
  <si>
    <t>WAYNE</t>
  </si>
  <si>
    <t>07470-4822</t>
  </si>
  <si>
    <t>Valrie Stiff</t>
  </si>
  <si>
    <t>RESIDENCE INN GARDEN CITY</t>
  </si>
  <si>
    <t>700 GARDEN CITY PLAZA</t>
  </si>
  <si>
    <t>GARDEN CITY</t>
  </si>
  <si>
    <t>Allison Mitchell</t>
  </si>
  <si>
    <t>FOLDSD 2063 NASSAU CC BKST</t>
  </si>
  <si>
    <t>1 EDUCATION DR</t>
  </si>
  <si>
    <t>11530-6719</t>
  </si>
  <si>
    <t>Mary Ann MGR</t>
  </si>
  <si>
    <t>3538 CALIFORNIA RD</t>
  </si>
  <si>
    <t>ORCHARD PARK</t>
  </si>
  <si>
    <t>14127-1754</t>
  </si>
  <si>
    <t>Tyler Carter Reece</t>
  </si>
  <si>
    <t>LAEMMLE THEATRES LLC /ROYAL</t>
  </si>
  <si>
    <t>11523 SANTA MONICA BLVD</t>
  </si>
  <si>
    <t>LOS ANGELES</t>
  </si>
  <si>
    <t>Tony Bravo</t>
  </si>
  <si>
    <t>LAEMMLE THEATRES/MONICA 6</t>
  </si>
  <si>
    <t>1332 2ND ST</t>
  </si>
  <si>
    <t>SANTA MONICA</t>
  </si>
  <si>
    <t>ISSAC 310 600 8659</t>
  </si>
  <si>
    <t>COURTYARD SANTA MONICA</t>
  </si>
  <si>
    <t>425 COLORADO AVE</t>
  </si>
  <si>
    <t>90401-2319</t>
  </si>
  <si>
    <t>Chelica Cuenca</t>
  </si>
  <si>
    <t>HAMPTON HOME2 BIG BEAR</t>
  </si>
  <si>
    <t>41820 BIG BEAR BLVD</t>
  </si>
  <si>
    <t>BIG BEAR LAKE</t>
  </si>
  <si>
    <t>92315-2051</t>
  </si>
  <si>
    <t>Cynthia Perez</t>
  </si>
  <si>
    <t>SCC</t>
  </si>
  <si>
    <t>Merchant's Mart Downey</t>
  </si>
  <si>
    <t>OC VENDING SOLUTIONS</t>
  </si>
  <si>
    <t>19520 NOELL CIR</t>
  </si>
  <si>
    <t>CERRITOS</t>
  </si>
  <si>
    <t>90703-7719</t>
  </si>
  <si>
    <t>Alpesh Govan</t>
  </si>
  <si>
    <t>SCC TAXABLE CASH CUSTOMER</t>
  </si>
  <si>
    <t>9848 FIRESTONE BLVD</t>
  </si>
  <si>
    <t>DOWNEY</t>
  </si>
  <si>
    <t>Eddie Arenas</t>
  </si>
  <si>
    <t>WALTON BEVERAGE CO INC BVA</t>
  </si>
  <si>
    <t>1350 PACIFIC PLACE</t>
  </si>
  <si>
    <t>FERNDALE</t>
  </si>
  <si>
    <t>DAVE PUHAN x306</t>
  </si>
  <si>
    <t>VALLEY VENDING/LEWISTON</t>
  </si>
  <si>
    <t>1244 15TH ST UNIT 40 41</t>
  </si>
  <si>
    <t>CLARKSTON</t>
  </si>
  <si>
    <t>99403-1805</t>
  </si>
  <si>
    <t>Phil Ross</t>
  </si>
  <si>
    <t>EDMOND THEATER</t>
  </si>
  <si>
    <t>415 MAIN ST</t>
  </si>
  <si>
    <t>EDMONDS</t>
  </si>
  <si>
    <t>98020-3137</t>
  </si>
  <si>
    <t>Dorothea Mayes</t>
  </si>
  <si>
    <t>CANTEEN TOWER VENDING 279</t>
  </si>
  <si>
    <t>3253 BENNETT DR</t>
  </si>
  <si>
    <t>BELLINGHAM</t>
  </si>
  <si>
    <t>98225-1113</t>
  </si>
  <si>
    <t>Tracy Hruby Ext 100</t>
  </si>
  <si>
    <t>2601 WEST HOPKINS</t>
  </si>
  <si>
    <t>PASCO</t>
  </si>
  <si>
    <t>Dave Miller</t>
  </si>
  <si>
    <t xml:space="preserve">PALACE VENDING USG            </t>
  </si>
  <si>
    <t xml:space="preserve">1820 N EASTMAN ROAD           </t>
  </si>
  <si>
    <t xml:space="preserve">KINGSPORT           </t>
  </si>
  <si>
    <t xml:space="preserve">TN   </t>
  </si>
  <si>
    <t xml:space="preserve">37664-2312   </t>
  </si>
  <si>
    <t xml:space="preserve">ANDREW 423 578 4386 EMER ONLY </t>
  </si>
  <si>
    <t xml:space="preserve">CANTEEN/HICKORY 5146          </t>
  </si>
  <si>
    <t xml:space="preserve">3050 TATE BLVD SE             </t>
  </si>
  <si>
    <t xml:space="preserve">HICKORY             </t>
  </si>
  <si>
    <t xml:space="preserve">HARVEY SCOTT                  </t>
  </si>
  <si>
    <t xml:space="preserve">HOMEWOOD STES GREENSBORO      </t>
  </si>
  <si>
    <t xml:space="preserve">6011 LANDMARK CENTER BLVD     </t>
  </si>
  <si>
    <t xml:space="preserve">27407-2634   </t>
  </si>
  <si>
    <t xml:space="preserve">Stacey Senters   Dawn Levine  </t>
  </si>
  <si>
    <t>SODEXO UNCTOBEYKENDAL 75609009</t>
  </si>
  <si>
    <t xml:space="preserve">1901 9TH ST                   </t>
  </si>
  <si>
    <t xml:space="preserve">GREELEY             </t>
  </si>
  <si>
    <t xml:space="preserve">80631-3027   </t>
  </si>
  <si>
    <t xml:space="preserve">Kellie Goya                   </t>
  </si>
  <si>
    <t xml:space="preserve">ARCH VENDING INC USG          </t>
  </si>
  <si>
    <t xml:space="preserve">1217 E RIVER ROAD             </t>
  </si>
  <si>
    <t xml:space="preserve">DIXON               </t>
  </si>
  <si>
    <t xml:space="preserve">61021-3254   </t>
  </si>
  <si>
    <t xml:space="preserve">MAT GABEL                     </t>
  </si>
  <si>
    <t xml:space="preserve">52001-8857   </t>
  </si>
  <si>
    <t xml:space="preserve">VENUWORKS US CELLULAR CTR     </t>
  </si>
  <si>
    <t xml:space="preserve">370 1ST AVE NE                </t>
  </si>
  <si>
    <t xml:space="preserve">CEDAR RAPIDS        </t>
  </si>
  <si>
    <t xml:space="preserve">52401-1108   </t>
  </si>
  <si>
    <t xml:space="preserve">Darren Yirkovsky              </t>
  </si>
  <si>
    <t xml:space="preserve">WINGATE INN &amp; SUITES ALTOONA  </t>
  </si>
  <si>
    <t xml:space="preserve">909 CHESTNUT AVE              </t>
  </si>
  <si>
    <t xml:space="preserve">ALTOONA             </t>
  </si>
  <si>
    <t xml:space="preserve">16601-4616   </t>
  </si>
  <si>
    <t xml:space="preserve">Julie McConnell               </t>
  </si>
  <si>
    <t xml:space="preserve">108 PRIDES WAY DR             </t>
  </si>
  <si>
    <t xml:space="preserve">LEXINGTON           </t>
  </si>
  <si>
    <t xml:space="preserve">29072-3737   </t>
  </si>
  <si>
    <t xml:space="preserve">CS-CCL LAUREL VV 56916        </t>
  </si>
  <si>
    <t xml:space="preserve">2000 CAMBRIDGE DR             </t>
  </si>
  <si>
    <t xml:space="preserve">DAVIDSVILLE         </t>
  </si>
  <si>
    <t xml:space="preserve">15928-9220   </t>
  </si>
  <si>
    <t xml:space="preserve">Dennis Bean                   </t>
  </si>
  <si>
    <t xml:space="preserve">CONTINENTAL FDS SVC INC   USG </t>
  </si>
  <si>
    <t xml:space="preserve">1604 W KING ST                </t>
  </si>
  <si>
    <t xml:space="preserve">YORK                </t>
  </si>
  <si>
    <t xml:space="preserve">17404-5618   </t>
  </si>
  <si>
    <t xml:space="preserve">SHAWN   ART                   </t>
  </si>
  <si>
    <t xml:space="preserve">GREAT LAKES MUSIC CO USG      </t>
  </si>
  <si>
    <t xml:space="preserve">900 TERMINAL                  </t>
  </si>
  <si>
    <t xml:space="preserve">Kelley Pierce                 </t>
  </si>
  <si>
    <t>CS-CHE CSU-HCOLL CRK MKT 55883</t>
  </si>
  <si>
    <t xml:space="preserve">1 ROSSOW ST                   </t>
  </si>
  <si>
    <t xml:space="preserve">95521-8227   </t>
  </si>
  <si>
    <t xml:space="preserve">CEE VEE VENDING INC USG       </t>
  </si>
  <si>
    <t xml:space="preserve">3959 CONSTITUTION BLVD        </t>
  </si>
  <si>
    <t xml:space="preserve">DARLINGTON          </t>
  </si>
  <si>
    <t xml:space="preserve">Natalie Sperlunto             </t>
  </si>
  <si>
    <t xml:space="preserve">HOME2 SUITES GARDEN GROVE     </t>
  </si>
  <si>
    <t xml:space="preserve">13650 HARBOR BLVD             </t>
  </si>
  <si>
    <t xml:space="preserve">92843-4007   </t>
  </si>
  <si>
    <t xml:space="preserve">Michael                       </t>
  </si>
  <si>
    <t xml:space="preserve">HAMPTON HOME2 BIG BEAR        </t>
  </si>
  <si>
    <t xml:space="preserve">41820 BIG BEAR BLVD           </t>
  </si>
  <si>
    <t xml:space="preserve">BIG BEAR LAKE       </t>
  </si>
  <si>
    <t xml:space="preserve">92315-2051   </t>
  </si>
  <si>
    <t xml:space="preserve">Cynthia Perez                 </t>
  </si>
  <si>
    <t xml:space="preserve">GRAND G&amp;G INC USG             </t>
  </si>
  <si>
    <t xml:space="preserve">2737 SUPPLY AVE               </t>
  </si>
  <si>
    <t xml:space="preserve">COMMERCE            </t>
  </si>
  <si>
    <t xml:space="preserve">George                        </t>
  </si>
  <si>
    <t xml:space="preserve">CS-BA U PORTLAND MACKS 46520  </t>
  </si>
  <si>
    <t xml:space="preserve">5000 N WILLAMETTE BLVD        </t>
  </si>
  <si>
    <t xml:space="preserve">97203-5743   </t>
  </si>
  <si>
    <t xml:space="preserve">Cory Shimada                  </t>
  </si>
  <si>
    <t xml:space="preserve">EVEN HOTELS SEATTLE           </t>
  </si>
  <si>
    <t xml:space="preserve">527 FAIRVIEW AVE N            </t>
  </si>
  <si>
    <t xml:space="preserve">98109-5507   </t>
  </si>
  <si>
    <t xml:space="preserve">Neah Parshall                 </t>
  </si>
  <si>
    <t xml:space="preserve">JOHN ZITEK VENDING MPLS RSA   </t>
  </si>
  <si>
    <t xml:space="preserve">100 S 1ST ST                  </t>
  </si>
  <si>
    <t xml:space="preserve">55401-2037   </t>
  </si>
  <si>
    <t xml:space="preserve">John Zitek                    </t>
  </si>
  <si>
    <t xml:space="preserve">CHRIS DISTEFANO  USG          </t>
  </si>
  <si>
    <t xml:space="preserve">9205 S KEATING AVE            </t>
  </si>
  <si>
    <t xml:space="preserve">OAK LAWN            </t>
  </si>
  <si>
    <t xml:space="preserve">60453-4652   </t>
  </si>
  <si>
    <t xml:space="preserve">Chris DiStefano               </t>
  </si>
  <si>
    <t xml:space="preserve">17 STARTER DR                 </t>
  </si>
  <si>
    <t xml:space="preserve">FRACKVILLE          </t>
  </si>
  <si>
    <t xml:space="preserve">Brian Honish                  </t>
  </si>
  <si>
    <t xml:space="preserve">BERKSHIRE NATURAL LLC USG     </t>
  </si>
  <si>
    <t xml:space="preserve">296 NONOTUCK ST               </t>
  </si>
  <si>
    <t xml:space="preserve">FLORENCE            </t>
  </si>
  <si>
    <t xml:space="preserve">MA   </t>
  </si>
  <si>
    <t xml:space="preserve">01062-2657   </t>
  </si>
  <si>
    <t xml:space="preserve">David Starr                   </t>
  </si>
  <si>
    <t xml:space="preserve">ARNOLD VENDING USG            </t>
  </si>
  <si>
    <t xml:space="preserve">646 MIAMI ST                  </t>
  </si>
  <si>
    <t xml:space="preserve">TIFFIN              </t>
  </si>
  <si>
    <t xml:space="preserve">44883-1934   </t>
  </si>
  <si>
    <t xml:space="preserve">Andy Fleck Connie             </t>
  </si>
  <si>
    <t xml:space="preserve">PACIFIC COAST CANTEEN 265     </t>
  </si>
  <si>
    <t xml:space="preserve">6090 D ST                     </t>
  </si>
  <si>
    <t xml:space="preserve">TILLAMOOK           </t>
  </si>
  <si>
    <t xml:space="preserve">97141-9612   </t>
  </si>
  <si>
    <t xml:space="preserve">Josiah Pfeiffer               </t>
  </si>
  <si>
    <t>Row Labels</t>
  </si>
  <si>
    <t>Grand Total</t>
  </si>
  <si>
    <t>Sum of Qty Shp</t>
  </si>
  <si>
    <t xml:space="preserve">Sum of Cost       </t>
  </si>
  <si>
    <t>Opco</t>
  </si>
  <si>
    <t>Volume %</t>
  </si>
  <si>
    <t>Dollars %</t>
  </si>
  <si>
    <t>Dollar %</t>
  </si>
  <si>
    <t>Weekly AVG</t>
  </si>
  <si>
    <t>Segment</t>
  </si>
  <si>
    <t>Brand</t>
  </si>
  <si>
    <t>Item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</si>
  <si>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</si>
  <si>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</si>
  <si>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</si>
  <si>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</si>
  <si>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</si>
  <si>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</si>
  <si>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</si>
  <si>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</si>
  <si>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</si>
  <si>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</si>
  <si>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Apr-25</t>
  </si>
  <si>
    <t>May-25</t>
  </si>
  <si>
    <t>Jun-25</t>
  </si>
  <si>
    <t>Jul-25</t>
  </si>
  <si>
    <t>Aug-25</t>
  </si>
  <si>
    <t xml:space="preserve">Opco </t>
  </si>
  <si>
    <t>Volume Through Opcos</t>
  </si>
  <si>
    <t xml:space="preserve">Missing from the list: </t>
  </si>
  <si>
    <t>Vendor Supply</t>
  </si>
  <si>
    <t>Vistar Ontario</t>
  </si>
  <si>
    <t>Volume Through DOT</t>
  </si>
  <si>
    <t>Total</t>
  </si>
  <si>
    <t>12</t>
  </si>
  <si>
    <t>1.2025</t>
  </si>
  <si>
    <t>2.2025</t>
  </si>
  <si>
    <t>3.2025</t>
  </si>
  <si>
    <t>4.2025</t>
  </si>
  <si>
    <t>5.2025</t>
  </si>
  <si>
    <t>6.2025</t>
  </si>
  <si>
    <t>7.2025</t>
  </si>
  <si>
    <t>% of Bus</t>
  </si>
  <si>
    <t xml:space="preserve">B&amp;N BKST 0536 TRUCK           </t>
  </si>
  <si>
    <t xml:space="preserve">1400 UNIVERSITY BLVD          </t>
  </si>
  <si>
    <t xml:space="preserve">BIRMINGHAM          </t>
  </si>
  <si>
    <t xml:space="preserve">35233-1501   </t>
  </si>
  <si>
    <t xml:space="preserve">Victoria E Sage               </t>
  </si>
  <si>
    <t xml:space="preserve">SODEXO FOOD HIVE MHC 96386006 </t>
  </si>
  <si>
    <t xml:space="preserve">830 WESTVIEW DR SW            </t>
  </si>
  <si>
    <t xml:space="preserve">ATLANTA             </t>
  </si>
  <si>
    <t xml:space="preserve">GA   </t>
  </si>
  <si>
    <t xml:space="preserve">30314-3773   </t>
  </si>
  <si>
    <t xml:space="preserve">Patrill Johnson               </t>
  </si>
  <si>
    <t xml:space="preserve">FRED'S FOOD FACTORY           </t>
  </si>
  <si>
    <t xml:space="preserve">1199 CEDAR FORK RD            </t>
  </si>
  <si>
    <t xml:space="preserve">TAZEWELL            </t>
  </si>
  <si>
    <t xml:space="preserve">37879-5001   </t>
  </si>
  <si>
    <t xml:space="preserve">Tammy England                 </t>
  </si>
  <si>
    <t xml:space="preserve">BREAKTIME VENDING SE LLC      </t>
  </si>
  <si>
    <t xml:space="preserve">934 MASSACHUSETTS AVE         </t>
  </si>
  <si>
    <t xml:space="preserve">KNOXVILLE           </t>
  </si>
  <si>
    <t xml:space="preserve">37921-2616   </t>
  </si>
  <si>
    <t xml:space="preserve">Trent Nelson                  </t>
  </si>
  <si>
    <t xml:space="preserve">CANTEEN MACHINE CUISINE 260   </t>
  </si>
  <si>
    <t xml:space="preserve">4609 N CASTLE ROCK RD         </t>
  </si>
  <si>
    <t xml:space="preserve">KINGMAN             </t>
  </si>
  <si>
    <t xml:space="preserve">Rhonda Dunn                   </t>
  </si>
  <si>
    <t xml:space="preserve">B&amp;N BKST 8473 TRUCK           </t>
  </si>
  <si>
    <t xml:space="preserve">8181 EAST IRVINGTON RD        </t>
  </si>
  <si>
    <t xml:space="preserve">Laura Gonsalez                </t>
  </si>
  <si>
    <t xml:space="preserve">SODEXO FOOD HIVE 94010044     </t>
  </si>
  <si>
    <t xml:space="preserve">1050 S KNOLES DR              </t>
  </si>
  <si>
    <t xml:space="preserve">FLAGSTAFF           </t>
  </si>
  <si>
    <t xml:space="preserve">86011-0001   </t>
  </si>
  <si>
    <t xml:space="preserve">Alec Tarango                  </t>
  </si>
  <si>
    <t xml:space="preserve">ALA E1473 COCHISE COLLEGE     </t>
  </si>
  <si>
    <t xml:space="preserve">901 COLOMBO AVE               </t>
  </si>
  <si>
    <t xml:space="preserve">SIERRA VISTA        </t>
  </si>
  <si>
    <t xml:space="preserve">85635-2317   </t>
  </si>
  <si>
    <t xml:space="preserve">Sarina Lawrence               </t>
  </si>
  <si>
    <t xml:space="preserve">CANTEEN MCKEEVER - W 1525     </t>
  </si>
  <si>
    <t xml:space="preserve">2637 15TH AVE SE              </t>
  </si>
  <si>
    <t xml:space="preserve">WATERTOWN           </t>
  </si>
  <si>
    <t xml:space="preserve">Rhonda  Brian 605 690 0185    </t>
  </si>
  <si>
    <t>CANTEEN VENDING ROCHESTER 5562</t>
  </si>
  <si>
    <t xml:space="preserve">2207 7TH ST NW                </t>
  </si>
  <si>
    <t xml:space="preserve">ROCHESTER           </t>
  </si>
  <si>
    <t xml:space="preserve">55901-0206   </t>
  </si>
  <si>
    <t xml:space="preserve">Ben Remington                 </t>
  </si>
  <si>
    <t xml:space="preserve">B&amp;N BKST 8554 TRUCK           </t>
  </si>
  <si>
    <t xml:space="preserve">1403 JOHN MITCHELL DR         </t>
  </si>
  <si>
    <t xml:space="preserve">27411-0001   </t>
  </si>
  <si>
    <t xml:space="preserve">store manager                 </t>
  </si>
  <si>
    <t xml:space="preserve">B&amp;N BKST 8581 TRUCK           </t>
  </si>
  <si>
    <t xml:space="preserve">1 UNIVERSITY RD               </t>
  </si>
  <si>
    <t xml:space="preserve">PEMBROKE            </t>
  </si>
  <si>
    <t xml:space="preserve">28372-8699   </t>
  </si>
  <si>
    <t>VIRGINIA BEACH SHERIFFS OFFICE</t>
  </si>
  <si>
    <t xml:space="preserve">2532 GEORGE MASON DR          </t>
  </si>
  <si>
    <t xml:space="preserve">VIRGINIA BEACH      </t>
  </si>
  <si>
    <t xml:space="preserve">23456-9105   </t>
  </si>
  <si>
    <t xml:space="preserve">STEVE WILKE FOOD SERVICE DIR  </t>
  </si>
  <si>
    <t>CS-BA WINGATE U KLONDIKE 69266</t>
  </si>
  <si>
    <t xml:space="preserve">204 E WILSON ST               </t>
  </si>
  <si>
    <t xml:space="preserve">WINGATE             </t>
  </si>
  <si>
    <t xml:space="preserve">28174-9664   </t>
  </si>
  <si>
    <t xml:space="preserve">ROBERT JANSEN                 </t>
  </si>
  <si>
    <t xml:space="preserve">CANTEEN CARDINAL SERVICES 211 </t>
  </si>
  <si>
    <t xml:space="preserve">914 CAVALIER BLVD             </t>
  </si>
  <si>
    <t xml:space="preserve">CHESAPEAKE          </t>
  </si>
  <si>
    <t xml:space="preserve">David Deleo                   </t>
  </si>
  <si>
    <t>CS-EU BLACK HILLS ENERGY 59078</t>
  </si>
  <si>
    <t xml:space="preserve">7001 MOUNT RUSHMORE RD        </t>
  </si>
  <si>
    <t xml:space="preserve">RAPID CITY          </t>
  </si>
  <si>
    <t xml:space="preserve">57702-8752   </t>
  </si>
  <si>
    <t xml:space="preserve">Chinthia                      </t>
  </si>
  <si>
    <t xml:space="preserve">B&amp;N BKST 0085 TRUCK           </t>
  </si>
  <si>
    <t xml:space="preserve">B&amp;N BKST 8442 TRUCK           </t>
  </si>
  <si>
    <t xml:space="preserve">1 ECK VISITOR CENTER          </t>
  </si>
  <si>
    <t xml:space="preserve">NOTRE DAME          </t>
  </si>
  <si>
    <t xml:space="preserve">Store manager                 </t>
  </si>
  <si>
    <t xml:space="preserve">NOTRE DAME VENDING            </t>
  </si>
  <si>
    <t xml:space="preserve">B004 N DINING HALL            </t>
  </si>
  <si>
    <t xml:space="preserve">Michele Carter                </t>
  </si>
  <si>
    <t xml:space="preserve">PROFLEX ENTERPRISES LLC       </t>
  </si>
  <si>
    <t xml:space="preserve">6698 DOUBLE EAGLE DR          </t>
  </si>
  <si>
    <t xml:space="preserve">WOODRIDGE           </t>
  </si>
  <si>
    <t xml:space="preserve">60517-5437   </t>
  </si>
  <si>
    <t xml:space="preserve">Lisa Skubal                   </t>
  </si>
  <si>
    <t xml:space="preserve">FOOD IMAGES INC               </t>
  </si>
  <si>
    <t xml:space="preserve">11560 W IRVING PARK RD        </t>
  </si>
  <si>
    <t xml:space="preserve">60701-2000   </t>
  </si>
  <si>
    <t xml:space="preserve">Daphne Fleming                </t>
  </si>
  <si>
    <t xml:space="preserve">HILTON OAKBROOK TERRACE       </t>
  </si>
  <si>
    <t xml:space="preserve">10 DRURY LN                   </t>
  </si>
  <si>
    <t xml:space="preserve">OAKBROOK TER        </t>
  </si>
  <si>
    <t xml:space="preserve">60181-4614   </t>
  </si>
  <si>
    <t xml:space="preserve">Ron Thakkar                   </t>
  </si>
  <si>
    <t xml:space="preserve">B&amp;N BKST 0619 TRUCK           </t>
  </si>
  <si>
    <t xml:space="preserve">201 ROWAN BLVD                </t>
  </si>
  <si>
    <t xml:space="preserve">GLASSBORO           </t>
  </si>
  <si>
    <t xml:space="preserve">08028-2202   </t>
  </si>
  <si>
    <t xml:space="preserve">John Styles                   </t>
  </si>
  <si>
    <t xml:space="preserve">B&amp;N BKST 0650 TRUCK           </t>
  </si>
  <si>
    <t xml:space="preserve">3301 NETHERTON DR             </t>
  </si>
  <si>
    <t xml:space="preserve">ALEXANDRIA          </t>
  </si>
  <si>
    <t xml:space="preserve">22311-1414   </t>
  </si>
  <si>
    <t xml:space="preserve">Shokat Inanloo                </t>
  </si>
  <si>
    <t xml:space="preserve">B&amp;N BKST 0651 TRUCK           </t>
  </si>
  <si>
    <t xml:space="preserve">8333 LITTLE RIVER TPKE        </t>
  </si>
  <si>
    <t xml:space="preserve">ANNANDALE           </t>
  </si>
  <si>
    <t xml:space="preserve">22003-3743   </t>
  </si>
  <si>
    <t xml:space="preserve">Michelle Rundblade            </t>
  </si>
  <si>
    <t xml:space="preserve">B&amp;N BKST 0652 TRUCK           </t>
  </si>
  <si>
    <t xml:space="preserve">21200 CAMPUS DR               </t>
  </si>
  <si>
    <t xml:space="preserve">STERLING            </t>
  </si>
  <si>
    <t xml:space="preserve">20164-8698   </t>
  </si>
  <si>
    <t xml:space="preserve">Ryan M Leas                   </t>
  </si>
  <si>
    <t xml:space="preserve">B&amp;N BKST 0737 TRUCK           </t>
  </si>
  <si>
    <t xml:space="preserve">400 MARKET ST                 </t>
  </si>
  <si>
    <t xml:space="preserve">LEWISBURG           </t>
  </si>
  <si>
    <t xml:space="preserve">17837-1422   </t>
  </si>
  <si>
    <t xml:space="preserve">Rami A Ghuma                  </t>
  </si>
  <si>
    <t xml:space="preserve">CANTEEN VEND DOVER DE 5107    </t>
  </si>
  <si>
    <t xml:space="preserve">60 STARLIFTER AVE             </t>
  </si>
  <si>
    <t xml:space="preserve">DOVER               </t>
  </si>
  <si>
    <t xml:space="preserve">DE   </t>
  </si>
  <si>
    <t xml:space="preserve">19901-9220   </t>
  </si>
  <si>
    <t xml:space="preserve">JUDY OR MEGHAN                </t>
  </si>
  <si>
    <t xml:space="preserve">SPRINGHILL SUITES BWI         </t>
  </si>
  <si>
    <t xml:space="preserve">899 ELKRIDGE LANDING RD       </t>
  </si>
  <si>
    <t xml:space="preserve">LINTHICUM HTS       </t>
  </si>
  <si>
    <t xml:space="preserve">21090-2902   </t>
  </si>
  <si>
    <t xml:space="preserve">Almira Cataldi                </t>
  </si>
  <si>
    <t>CREATIVE DINING DAVENPORT UNIV</t>
  </si>
  <si>
    <t xml:space="preserve">6191 KRAFT AVE SE             </t>
  </si>
  <si>
    <t xml:space="preserve">49512-9396   </t>
  </si>
  <si>
    <t xml:space="preserve">Kyle    616 871 6756          </t>
  </si>
  <si>
    <t xml:space="preserve">CS-CHE EMU EATERIES MKT 40074 </t>
  </si>
  <si>
    <t xml:space="preserve">7 ANN STREET                  </t>
  </si>
  <si>
    <t xml:space="preserve">YPSILANTI           </t>
  </si>
  <si>
    <t xml:space="preserve">Amy Osborne                   </t>
  </si>
  <si>
    <t xml:space="preserve">SNACK TIME ENTERPRISES        </t>
  </si>
  <si>
    <t xml:space="preserve">16658 TOWNLINE KOSSUTH RD     </t>
  </si>
  <si>
    <t xml:space="preserve">SAINT MARYS         </t>
  </si>
  <si>
    <t xml:space="preserve">45885-9142   </t>
  </si>
  <si>
    <t xml:space="preserve">Derek or Nick                 </t>
  </si>
  <si>
    <t xml:space="preserve">B&amp;N BKST 8365 TRUCK           </t>
  </si>
  <si>
    <t xml:space="preserve">87 W STADIUM WAY              </t>
  </si>
  <si>
    <t>Amy L Lewis Cell  209 499 8364</t>
  </si>
  <si>
    <t xml:space="preserve">CANTEEN CORP SACRAMENTO 5142  </t>
  </si>
  <si>
    <t xml:space="preserve">GKH GOOGLE SPARKS DC          </t>
  </si>
  <si>
    <t xml:space="preserve">CS-FL STRYKER SAN JOSE 67138  </t>
  </si>
  <si>
    <t xml:space="preserve">5900 OPTICAL CT               </t>
  </si>
  <si>
    <t xml:space="preserve">95138-1400   </t>
  </si>
  <si>
    <t xml:space="preserve">Adrian Hoschet                </t>
  </si>
  <si>
    <t xml:space="preserve">CANTEEN CORP MODESTO 5103     </t>
  </si>
  <si>
    <t xml:space="preserve">542 MARIPOSA RD               </t>
  </si>
  <si>
    <t xml:space="preserve">CS-BA PAC UNION COLLEGE 18510 </t>
  </si>
  <si>
    <t xml:space="preserve">1 ANGWIN AVE                  </t>
  </si>
  <si>
    <t xml:space="preserve">ANGWIN              </t>
  </si>
  <si>
    <t xml:space="preserve">94508-9713   </t>
  </si>
  <si>
    <t xml:space="preserve">Nicholas Lira                 </t>
  </si>
  <si>
    <t xml:space="preserve">CS-BA C STORE SS 19895        </t>
  </si>
  <si>
    <t xml:space="preserve">901 PRESIDENT DR              </t>
  </si>
  <si>
    <t xml:space="preserve">95211-0001   </t>
  </si>
  <si>
    <t xml:space="preserve">Darla Nobis                   </t>
  </si>
  <si>
    <t xml:space="preserve">HOME2 SUITES NEWARK           </t>
  </si>
  <si>
    <t xml:space="preserve">620 US HIGHWAY 1 AND 9        </t>
  </si>
  <si>
    <t xml:space="preserve">NEWARK              </t>
  </si>
  <si>
    <t xml:space="preserve">07114-2303   </t>
  </si>
  <si>
    <t xml:space="preserve">Antonio Carcagena             </t>
  </si>
  <si>
    <t xml:space="preserve">B&amp;N BKST 0583 TRUCK           </t>
  </si>
  <si>
    <t xml:space="preserve">1550 UNIVERSITY AVE           </t>
  </si>
  <si>
    <t xml:space="preserve">26506-0001   </t>
  </si>
  <si>
    <t xml:space="preserve">Jason M Figueroa              </t>
  </si>
  <si>
    <t xml:space="preserve">B&amp;N BKST 8197 TRUCK           </t>
  </si>
  <si>
    <t xml:space="preserve">500 FIFTH AVE                 </t>
  </si>
  <si>
    <t xml:space="preserve">YOUNGSTOWN          </t>
  </si>
  <si>
    <t xml:space="preserve">Heather White                 </t>
  </si>
  <si>
    <t xml:space="preserve">B&amp;N BKST 8043 TRUCK           </t>
  </si>
  <si>
    <t xml:space="preserve">4250 FACULTY AVE              </t>
  </si>
  <si>
    <t xml:space="preserve">Ruth Ramirez                  </t>
  </si>
  <si>
    <t xml:space="preserve">SODEXO CA LUTHERAN U 45065004 </t>
  </si>
  <si>
    <t xml:space="preserve">60 W OLSEN RD                 </t>
  </si>
  <si>
    <t xml:space="preserve">THOUSAND OAKS       </t>
  </si>
  <si>
    <t xml:space="preserve">91360-2700   </t>
  </si>
  <si>
    <t xml:space="preserve">Jacob Yeroshek                </t>
  </si>
  <si>
    <t xml:space="preserve">CS-CC MIRAMAR CLGE 57455      </t>
  </si>
  <si>
    <t xml:space="preserve">10440 BLACK MOUNTAIN RD       </t>
  </si>
  <si>
    <t xml:space="preserve">92126-2910   </t>
  </si>
  <si>
    <t xml:space="preserve">Tim Nelson                    </t>
  </si>
  <si>
    <t xml:space="preserve">B&amp;N BKST 8233 TRUCK           </t>
  </si>
  <si>
    <t xml:space="preserve">328 COLLEGE ST                </t>
  </si>
  <si>
    <t xml:space="preserve">CLARKSVILLE         </t>
  </si>
  <si>
    <t xml:space="preserve">37044-0001   </t>
  </si>
  <si>
    <t xml:space="preserve">Sheena Koch                   </t>
  </si>
  <si>
    <t xml:space="preserve">CANDLEWOOD SUITES SMYRNA      </t>
  </si>
  <si>
    <t xml:space="preserve">930 COLONNADE DRIVE           </t>
  </si>
  <si>
    <t xml:space="preserve">SMYRNA              </t>
  </si>
  <si>
    <t xml:space="preserve">Savannah Cargile              </t>
  </si>
  <si>
    <t xml:space="preserve">SODEXO UT HEALTH SA 20438001  </t>
  </si>
  <si>
    <t xml:space="preserve">8311 EWING HALSELL DRIVE      </t>
  </si>
  <si>
    <t xml:space="preserve">SAN ANTONIO         </t>
  </si>
  <si>
    <t xml:space="preserve">78229-3741   </t>
  </si>
  <si>
    <t xml:space="preserve">Todd Butler                   </t>
  </si>
  <si>
    <t xml:space="preserve">CS-EU FIRST SOLAR 68103       </t>
  </si>
  <si>
    <t xml:space="preserve">1400 CORPORATE DR             </t>
  </si>
  <si>
    <t xml:space="preserve">NEW IBERIA          </t>
  </si>
  <si>
    <t xml:space="preserve">70560-6453   </t>
  </si>
  <si>
    <t xml:space="preserve">MICHAEL J EAGLEN              </t>
  </si>
  <si>
    <t xml:space="preserve">CS-MM STELIZABETH 63940       </t>
  </si>
  <si>
    <t xml:space="preserve">2990 LIBERTY ST               </t>
  </si>
  <si>
    <t xml:space="preserve">BEAUMONT            </t>
  </si>
  <si>
    <t xml:space="preserve">77702-1842   </t>
  </si>
  <si>
    <t xml:space="preserve">Sasha Trimble                 </t>
  </si>
  <si>
    <t xml:space="preserve">CANDLEWOOD SUITES BAY CITY    </t>
  </si>
  <si>
    <t xml:space="preserve">5800 7TH ST                   </t>
  </si>
  <si>
    <t xml:space="preserve">BAY CITY            </t>
  </si>
  <si>
    <t xml:space="preserve">77414-9423   </t>
  </si>
  <si>
    <t xml:space="preserve">Amanda Wallace                </t>
  </si>
  <si>
    <t xml:space="preserve">CS-EU INTEL JF5 CAFE 31740    </t>
  </si>
  <si>
    <t xml:space="preserve">2501 NE CENTURY BLVD          </t>
  </si>
  <si>
    <t xml:space="preserve">HILLSBORO           </t>
  </si>
  <si>
    <t xml:space="preserve">97124-5506   </t>
  </si>
  <si>
    <t xml:space="preserve">Desiree Gasper                </t>
  </si>
  <si>
    <t>2024 Jun through Dec</t>
  </si>
  <si>
    <t>6.2024</t>
  </si>
  <si>
    <t>7.2024</t>
  </si>
  <si>
    <t>8.2024</t>
  </si>
  <si>
    <t>9.2024</t>
  </si>
  <si>
    <t>10.2024</t>
  </si>
  <si>
    <t>11.2024</t>
  </si>
  <si>
    <t>12.2024</t>
  </si>
  <si>
    <t>2024 Jun - Dec</t>
  </si>
  <si>
    <t>8.2025</t>
  </si>
  <si>
    <t>Illinois Customers</t>
  </si>
  <si>
    <t>Michigan Customers</t>
  </si>
  <si>
    <t>Minnesota Customers</t>
  </si>
  <si>
    <t>Wisconsin Customers</t>
  </si>
  <si>
    <t>Houston Customers</t>
  </si>
  <si>
    <t>Phoenix Customers</t>
  </si>
  <si>
    <t>So Cal Customers</t>
  </si>
  <si>
    <t>Nor Cal Customers</t>
  </si>
  <si>
    <t>Rocky Mountain Customers</t>
  </si>
  <si>
    <t>Northwest Customers</t>
  </si>
  <si>
    <t>Mid-Atlantic Customers</t>
  </si>
  <si>
    <t>New England Customers</t>
  </si>
  <si>
    <t>New York Customers</t>
  </si>
  <si>
    <t>Ohio Customers</t>
  </si>
  <si>
    <t>Carolina Customers</t>
  </si>
  <si>
    <t>Florida and South Florida Customers</t>
  </si>
  <si>
    <t>Georgia Customers</t>
  </si>
  <si>
    <t>Kansas City Customers</t>
  </si>
  <si>
    <t>Tennessee Customers</t>
  </si>
  <si>
    <t>Northwest Segments</t>
  </si>
  <si>
    <t>Northwest Items</t>
  </si>
  <si>
    <t>Nor Cal Segments</t>
  </si>
  <si>
    <t xml:space="preserve">Nor Cal Items </t>
  </si>
  <si>
    <t>So Cal Segments</t>
  </si>
  <si>
    <t>So Cal Items</t>
  </si>
  <si>
    <t>Column Labels</t>
  </si>
  <si>
    <t>Phoenix Segments</t>
  </si>
  <si>
    <t>Rocky Mountain Segments</t>
  </si>
  <si>
    <t>Phoenix Items</t>
  </si>
  <si>
    <t>Rocky Mountain Items</t>
  </si>
  <si>
    <t xml:space="preserve">B&amp;N BKST 8097 TRUCK           </t>
  </si>
  <si>
    <t xml:space="preserve">1900 S US HIGHWAY 31          </t>
  </si>
  <si>
    <t xml:space="preserve">BAY MINETTE         </t>
  </si>
  <si>
    <t xml:space="preserve">36507-2619   </t>
  </si>
  <si>
    <t xml:space="preserve">Noah Channell                 </t>
  </si>
  <si>
    <t xml:space="preserve">B&amp;N BKST 8124 TRUCK           </t>
  </si>
  <si>
    <t xml:space="preserve">135 W HANCOCK ST              </t>
  </si>
  <si>
    <t xml:space="preserve">MILLEDGEVILLE       </t>
  </si>
  <si>
    <t xml:space="preserve">31061-3449   </t>
  </si>
  <si>
    <t xml:space="preserve">Sophia Pope                   </t>
  </si>
  <si>
    <t xml:space="preserve">ZETA TAU ALPHA FRATERNITY     </t>
  </si>
  <si>
    <t xml:space="preserve">922 MAGNOLIA DR               </t>
  </si>
  <si>
    <t xml:space="preserve">TUSCALOOSA          </t>
  </si>
  <si>
    <t xml:space="preserve">Debbie Laycock                </t>
  </si>
  <si>
    <t>SMOKEY MOUNTAIN ELITE</t>
  </si>
  <si>
    <t xml:space="preserve">10241 HARDIN VALLEY RD        </t>
  </si>
  <si>
    <t xml:space="preserve">37932-1610   </t>
  </si>
  <si>
    <t xml:space="preserve">Christopher Mikulec           </t>
  </si>
  <si>
    <t xml:space="preserve">CANTEEN PALMETTO VENDING 1568 </t>
  </si>
  <si>
    <t xml:space="preserve">305 LOWCOUNTRY DR             </t>
  </si>
  <si>
    <t xml:space="preserve">RIDGELAND           </t>
  </si>
  <si>
    <t xml:space="preserve">29936-7988   </t>
  </si>
  <si>
    <t xml:space="preserve">Rob Marotta                   </t>
  </si>
  <si>
    <t xml:space="preserve">CS-MM SIERRA WND 10341        </t>
  </si>
  <si>
    <t xml:space="preserve">17300 N 88TH AVE              </t>
  </si>
  <si>
    <t xml:space="preserve">PEORIA              </t>
  </si>
  <si>
    <t xml:space="preserve">85382-3501   </t>
  </si>
  <si>
    <t xml:space="preserve">Christina George              </t>
  </si>
  <si>
    <t xml:space="preserve">Jessica Camacho               </t>
  </si>
  <si>
    <t xml:space="preserve">CR EMPLOYEE SALES             </t>
  </si>
  <si>
    <t xml:space="preserve">4754 B MCCONNELL CTR DR       </t>
  </si>
  <si>
    <t xml:space="preserve">Mike Holland                  </t>
  </si>
  <si>
    <t>SODEXO MT ST STINGERS 10195005</t>
  </si>
  <si>
    <t xml:space="preserve">1500 UNIVERSITY DR            </t>
  </si>
  <si>
    <t xml:space="preserve">BILLINGS            </t>
  </si>
  <si>
    <t xml:space="preserve">59101-0245   </t>
  </si>
  <si>
    <t xml:space="preserve">Nathan Trent                  </t>
  </si>
  <si>
    <t>HILTON GARDEN INN COLORADO SPR</t>
  </si>
  <si>
    <t xml:space="preserve">2035 AEROTECH DR              </t>
  </si>
  <si>
    <t xml:space="preserve">COLORADO SPGS       </t>
  </si>
  <si>
    <t xml:space="preserve">Pat Victor                    </t>
  </si>
  <si>
    <t xml:space="preserve">CS-BA CO COLLEGE 19919        </t>
  </si>
  <si>
    <t xml:space="preserve">123 E UINTAH ST               </t>
  </si>
  <si>
    <t xml:space="preserve">80903-2318   </t>
  </si>
  <si>
    <t xml:space="preserve">Richard Mcmurtrey             </t>
  </si>
  <si>
    <t xml:space="preserve">HUMAN HEALTHY VENDING    USG  </t>
  </si>
  <si>
    <t xml:space="preserve">15168 E GRAND AVE             </t>
  </si>
  <si>
    <t xml:space="preserve">AURORA              </t>
  </si>
  <si>
    <t xml:space="preserve">80015-2174   </t>
  </si>
  <si>
    <t xml:space="preserve">Barbara Hankins               </t>
  </si>
  <si>
    <t xml:space="preserve">CS-BA ECKERD TRITON 15955     </t>
  </si>
  <si>
    <t xml:space="preserve">4200 54TH AVE S               </t>
  </si>
  <si>
    <t xml:space="preserve">ST PETERSBURG       </t>
  </si>
  <si>
    <t xml:space="preserve">33711-4744   </t>
  </si>
  <si>
    <t xml:space="preserve">Trish Ross  Manager           </t>
  </si>
  <si>
    <t xml:space="preserve">SPRINGHILL SUITES CLEARWATER  </t>
  </si>
  <si>
    <t xml:space="preserve">3485 ULMERTON RD              </t>
  </si>
  <si>
    <t xml:space="preserve">CLEARWATER          </t>
  </si>
  <si>
    <t xml:space="preserve">33762-4216   </t>
  </si>
  <si>
    <t xml:space="preserve">Kenyetta Palker               </t>
  </si>
  <si>
    <t xml:space="preserve">SODEXO NCH HOSPITAL 44659002  </t>
  </si>
  <si>
    <t xml:space="preserve">11190 HEALTH PARK BLVD        </t>
  </si>
  <si>
    <t xml:space="preserve">NAPLES              </t>
  </si>
  <si>
    <t xml:space="preserve">34110-5729   </t>
  </si>
  <si>
    <t xml:space="preserve">Karla Vurgos                  </t>
  </si>
  <si>
    <t xml:space="preserve">HILTON GARDEN INN TAMPA NORTH </t>
  </si>
  <si>
    <t xml:space="preserve">13305 TAMPA OAKS BLVD         </t>
  </si>
  <si>
    <t xml:space="preserve">TEMPLE TERRACE      </t>
  </si>
  <si>
    <t xml:space="preserve">33637-1110   </t>
  </si>
  <si>
    <t xml:space="preserve">David Loomis GM               </t>
  </si>
  <si>
    <t xml:space="preserve">KY  </t>
  </si>
  <si>
    <t xml:space="preserve">Vistar Kentucky               </t>
  </si>
  <si>
    <t>QUEST FMS RAIDERMART WRIGHT ST</t>
  </si>
  <si>
    <t xml:space="preserve">2100 ZINK RD                  </t>
  </si>
  <si>
    <t xml:space="preserve">DAYTON              </t>
  </si>
  <si>
    <t xml:space="preserve">45435-0001   </t>
  </si>
  <si>
    <t xml:space="preserve">Chelsea Phillips Mgr          </t>
  </si>
  <si>
    <t xml:space="preserve">B&amp;N BKST 0043 TRUCK           </t>
  </si>
  <si>
    <t xml:space="preserve">1 SEAHAWK DR                  </t>
  </si>
  <si>
    <t xml:space="preserve">NORTH EAST          </t>
  </si>
  <si>
    <t xml:space="preserve">21901-1900   </t>
  </si>
  <si>
    <t xml:space="preserve">Monique                       </t>
  </si>
  <si>
    <t xml:space="preserve">CANTEEN BEVCO SERVICES 5583   </t>
  </si>
  <si>
    <t xml:space="preserve">BEVERLY             </t>
  </si>
  <si>
    <t xml:space="preserve">08010-2239   </t>
  </si>
  <si>
    <t xml:space="preserve">Spence Epstein                </t>
  </si>
  <si>
    <t xml:space="preserve">CAMBRIA PHILIADELPHIA         </t>
  </si>
  <si>
    <t xml:space="preserve">219 S BROAD ST                </t>
  </si>
  <si>
    <t xml:space="preserve">PHILADELPHIA        </t>
  </si>
  <si>
    <t xml:space="preserve">19107-5309   </t>
  </si>
  <si>
    <t xml:space="preserve">Maurice Alfaro                </t>
  </si>
  <si>
    <t xml:space="preserve">B&amp;N BKST 0435 TRUCK           </t>
  </si>
  <si>
    <t xml:space="preserve">1 POLLOCK RD                  </t>
  </si>
  <si>
    <t xml:space="preserve">STATE COLLEGE       </t>
  </si>
  <si>
    <t xml:space="preserve">TOM                           </t>
  </si>
  <si>
    <t xml:space="preserve">JUDY OR MEGHAN 302 357 7325   </t>
  </si>
  <si>
    <t xml:space="preserve">LAMAR COFFEE SERVICE USG      </t>
  </si>
  <si>
    <t xml:space="preserve">22325 15 MILE ROAD            </t>
  </si>
  <si>
    <t xml:space="preserve">BIG RAPIDS          </t>
  </si>
  <si>
    <t xml:space="preserve">49307-9228   </t>
  </si>
  <si>
    <t xml:space="preserve">MARY MARVIN LIZ 1 1M 1 3M     </t>
  </si>
  <si>
    <t xml:space="preserve">B&amp;N BKST 0213 TRUCK           </t>
  </si>
  <si>
    <t xml:space="preserve">303 S SAGINAW ST              </t>
  </si>
  <si>
    <t xml:space="preserve">FLINT               </t>
  </si>
  <si>
    <t xml:space="preserve">48502-2101   </t>
  </si>
  <si>
    <t xml:space="preserve">Joan S Whitehead              </t>
  </si>
  <si>
    <t xml:space="preserve">B&amp;N BKST 0037 TRUCK           </t>
  </si>
  <si>
    <t xml:space="preserve">221 S QUARTERLINE RD          </t>
  </si>
  <si>
    <t xml:space="preserve">MUSKEGON            </t>
  </si>
  <si>
    <t xml:space="preserve">49442-1432   </t>
  </si>
  <si>
    <t xml:space="preserve">Kim A Oakes                   </t>
  </si>
  <si>
    <t xml:space="preserve">HILTON GARDEN INN KALAMAZOO   </t>
  </si>
  <si>
    <t xml:space="preserve">303 N ROSE ST                 </t>
  </si>
  <si>
    <t xml:space="preserve">KALAMAZOO           </t>
  </si>
  <si>
    <t xml:space="preserve">49007-3845   </t>
  </si>
  <si>
    <t xml:space="preserve">Brad Schmitz GM               </t>
  </si>
  <si>
    <t xml:space="preserve">MAUMEE VALLEY VENDING TE/USG  </t>
  </si>
  <si>
    <t xml:space="preserve">26896 STATE ROUTE 281 E       </t>
  </si>
  <si>
    <t xml:space="preserve">DEFIANCE            </t>
  </si>
  <si>
    <t xml:space="preserve">Brennan Heather               </t>
  </si>
  <si>
    <t xml:space="preserve">JAMES LEAGUE 818 470 9758     </t>
  </si>
  <si>
    <t xml:space="preserve">2290 TRIPALDI WAY             </t>
  </si>
  <si>
    <t xml:space="preserve">94545-5023   </t>
  </si>
  <si>
    <t xml:space="preserve">SPARK WILLIAMS                </t>
  </si>
  <si>
    <t xml:space="preserve">374 RUGGIERI WAY              </t>
  </si>
  <si>
    <t xml:space="preserve">WILLIAMS            </t>
  </si>
  <si>
    <t xml:space="preserve">95987-5155   </t>
  </si>
  <si>
    <t xml:space="preserve">MANISH PATEL                  </t>
  </si>
  <si>
    <t xml:space="preserve">SODEXO FPA6 CRAIG   23358002  </t>
  </si>
  <si>
    <t xml:space="preserve">1400 W 3RD ST                 </t>
  </si>
  <si>
    <t xml:space="preserve">CHICO               </t>
  </si>
  <si>
    <t xml:space="preserve">95928-4825   </t>
  </si>
  <si>
    <t xml:space="preserve">Janessa Anderson              </t>
  </si>
  <si>
    <t xml:space="preserve">AUTOMATED FOOD SERVICE USG    </t>
  </si>
  <si>
    <t xml:space="preserve">141 ADDISON ST                </t>
  </si>
  <si>
    <t xml:space="preserve">EAST BOSTON         </t>
  </si>
  <si>
    <t xml:space="preserve">02128-1121   </t>
  </si>
  <si>
    <t xml:space="preserve">Patrick Anzalone              </t>
  </si>
  <si>
    <t xml:space="preserve">FMCISA ALLIED VETERANS MEM 33 </t>
  </si>
  <si>
    <t xml:space="preserve">65 ELM ST                     </t>
  </si>
  <si>
    <t xml:space="preserve">EVERETT             </t>
  </si>
  <si>
    <t xml:space="preserve">02149-5125   </t>
  </si>
  <si>
    <t xml:space="preserve">Mark Squillacioti             </t>
  </si>
  <si>
    <t xml:space="preserve">PRINCETON STUDIO 34           </t>
  </si>
  <si>
    <t xml:space="preserve">33 WASHINGTON RD              </t>
  </si>
  <si>
    <t xml:space="preserve">PRINCETON           </t>
  </si>
  <si>
    <t xml:space="preserve">08544-0001   </t>
  </si>
  <si>
    <t xml:space="preserve">Manolo D  Donis               </t>
  </si>
  <si>
    <t xml:space="preserve">Connie Vince Brent            </t>
  </si>
  <si>
    <t xml:space="preserve">MOXY COLUMBUS NORTH           </t>
  </si>
  <si>
    <t xml:space="preserve">800 N HIGH ST                 </t>
  </si>
  <si>
    <t xml:space="preserve">COLUMBUS            </t>
  </si>
  <si>
    <t xml:space="preserve">43215-1430   </t>
  </si>
  <si>
    <t xml:space="preserve">Greg Teune                    </t>
  </si>
  <si>
    <t xml:space="preserve">B&amp;N BKST 0670 TRUCK           </t>
  </si>
  <si>
    <t xml:space="preserve">5155 STATE UNIVERSITY DR      </t>
  </si>
  <si>
    <t xml:space="preserve">90032-4226   </t>
  </si>
  <si>
    <t xml:space="preserve">Elaine Reed                   </t>
  </si>
  <si>
    <t xml:space="preserve">CS-BA THE SPOT SS 15758       </t>
  </si>
  <si>
    <t xml:space="preserve">7214 PAINTER AVE              </t>
  </si>
  <si>
    <t xml:space="preserve">WHITTIER            </t>
  </si>
  <si>
    <t xml:space="preserve">90602-1450   </t>
  </si>
  <si>
    <t xml:space="preserve">Eric Morgan                   </t>
  </si>
  <si>
    <t xml:space="preserve">CS-CC MESA COLLEG 57456       </t>
  </si>
  <si>
    <t xml:space="preserve">7250 MESA COLLEGE DR          </t>
  </si>
  <si>
    <t xml:space="preserve">92111-4902   </t>
  </si>
  <si>
    <t xml:space="preserve">Arianna Becerra  GM           </t>
  </si>
  <si>
    <t xml:space="preserve">TAKE A BREAK VENDING SVS      </t>
  </si>
  <si>
    <t xml:space="preserve">1401 33RD ST                  </t>
  </si>
  <si>
    <t xml:space="preserve">Teresa  Chris                 </t>
  </si>
  <si>
    <t xml:space="preserve">CANTEEN/5043                  </t>
  </si>
  <si>
    <t xml:space="preserve">2747 W GRAND PKWY N           </t>
  </si>
  <si>
    <t xml:space="preserve">KATY                </t>
  </si>
  <si>
    <t xml:space="preserve">77449-6458   </t>
  </si>
  <si>
    <t xml:space="preserve">David Kay 832 392 8088        </t>
  </si>
  <si>
    <t xml:space="preserve">B&amp;N BKST 0279 TRUCK           </t>
  </si>
  <si>
    <t xml:space="preserve">615 CITY PARK AVE             </t>
  </si>
  <si>
    <t xml:space="preserve">NEW ORLEANS         </t>
  </si>
  <si>
    <t xml:space="preserve">70119-4399   </t>
  </si>
  <si>
    <t xml:space="preserve">Chance Wesley                 </t>
  </si>
  <si>
    <t xml:space="preserve">B&amp;N BKST 0518 TRUCK           </t>
  </si>
  <si>
    <t xml:space="preserve">10041 CASH RD                 </t>
  </si>
  <si>
    <t xml:space="preserve">STAFFORD            </t>
  </si>
  <si>
    <t xml:space="preserve">77477-4406   </t>
  </si>
  <si>
    <t xml:space="preserve">Shirley Soewito               </t>
  </si>
  <si>
    <t xml:space="preserve">B&amp;N BKST 8168 TRUCK           </t>
  </si>
  <si>
    <t xml:space="preserve">1015 S 16TH AVE               </t>
  </si>
  <si>
    <t xml:space="preserve">98902-5316   </t>
  </si>
  <si>
    <t xml:space="preserve">Eric W Pelkey                 </t>
  </si>
  <si>
    <t xml:space="preserve">Tracy Hruby                   </t>
  </si>
  <si>
    <t xml:space="preserve">HYATT HOUSE REDMOND           </t>
  </si>
  <si>
    <t xml:space="preserve">15785 BEAR CREEK PKWY         </t>
  </si>
  <si>
    <t xml:space="preserve">REDMOND             </t>
  </si>
  <si>
    <t xml:space="preserve">Brian Faubel                  </t>
  </si>
  <si>
    <t xml:space="preserve">BEST WESTERN NEWPORT          </t>
  </si>
  <si>
    <t xml:space="preserve">3019 N COAST HWY              </t>
  </si>
  <si>
    <t xml:space="preserve">NEWPORT             </t>
  </si>
  <si>
    <t xml:space="preserve">97365-1707   </t>
  </si>
  <si>
    <t xml:space="preserve">Isaac Sterling                </t>
  </si>
  <si>
    <t xml:space="preserve">CANDLEWOOD SUITES BOISE       </t>
  </si>
  <si>
    <t xml:space="preserve">700 N COLE RD                 </t>
  </si>
  <si>
    <t xml:space="preserve">Megan                         </t>
  </si>
  <si>
    <t xml:space="preserve">VISTAR ILLINOIS               </t>
  </si>
  <si>
    <t xml:space="preserve">115 CROSSROADS PKWY           </t>
  </si>
  <si>
    <t xml:space="preserve">BOLINGBROOK         </t>
  </si>
  <si>
    <t xml:space="preserve">Paul Lutz Steve Ports         </t>
  </si>
  <si>
    <t>2025 Jan through Sep</t>
  </si>
  <si>
    <t>9.2025</t>
  </si>
  <si>
    <t>%of Bus</t>
  </si>
  <si>
    <t>Northern CA Customers</t>
  </si>
  <si>
    <t>Northern CA Segments</t>
  </si>
  <si>
    <t>% or Bus</t>
  </si>
  <si>
    <t># of Customers Ordering</t>
  </si>
  <si>
    <t>Northern CA Items</t>
  </si>
  <si>
    <t># of Customer Ordering</t>
  </si>
  <si>
    <t>Sep-25</t>
  </si>
  <si>
    <t xml:space="preserve">CANTEEN OCS 13556 GG       </t>
  </si>
  <si>
    <t>% of Customers Ordering</t>
  </si>
  <si>
    <t>Illinois Segments</t>
  </si>
  <si>
    <t>Illinois Items</t>
  </si>
  <si>
    <t>Michigan Segment</t>
  </si>
  <si>
    <t>Michigan Items</t>
  </si>
  <si>
    <t>(Multiple Items)</t>
  </si>
  <si>
    <t>Minniesota Segments</t>
  </si>
  <si>
    <t>Minnesota Items</t>
  </si>
  <si>
    <t>Wisconsin Segments</t>
  </si>
  <si>
    <t>Wisconsin Items</t>
  </si>
  <si>
    <t>Houston Segments</t>
  </si>
  <si>
    <t>Houston Items</t>
  </si>
  <si>
    <t>Kentucky Customers</t>
  </si>
  <si>
    <t>Kentucky Segments</t>
  </si>
  <si>
    <t>Kansas Segments</t>
  </si>
  <si>
    <t>Kansas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</si>
</sst>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64" fontId="0" fillId="0" borderId="0" xfId="0" applyNumberFormat="1"/>
    <xf numFmtId="0" fontId="0" fillId="0" borderId="0" xfId="0" quotePrefix="1"/>
    <xf numFmtId="0" fontId="0" fillId="0" borderId="2" xfId="0" applyBorder="1"/>
    <xf numFmtId="164" fontId="0" fillId="0" borderId="2" xfId="0" applyNumberFormat="1" applyBorder="1"/>
    <xf numFmtId="3" fontId="0" fillId="0" borderId="0" xfId="0" applyNumberFormat="1"/>
    <xf numFmtId="1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2" borderId="0" xfId="0" applyFill="1"/>
    <xf numFmtId="0" fontId="2" fillId="3" borderId="0" xfId="0" applyFont="1" applyFill="1"/>
    <xf numFmtId="165" fontId="0" fillId="3" borderId="0" xfId="1" applyNumberFormat="1" applyFont="1" applyFill="1" applyBorder="1"/>
    <xf numFmtId="165" fontId="0" fillId="0" borderId="0" xfId="1" applyNumberFormat="1" applyFont="1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2" fillId="0" borderId="9" xfId="0" applyFont="1" applyBorder="1"/>
    <xf numFmtId="3" fontId="0" fillId="0" borderId="9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9" xfId="0" applyNumberFormat="1" applyBorder="1"/>
    <xf numFmtId="165" fontId="0" fillId="0" borderId="9" xfId="1" applyNumberFormat="1" applyFont="1" applyBorder="1"/>
    <xf numFmtId="0" fontId="0" fillId="2" borderId="3" xfId="0" applyFill="1" applyBorder="1"/>
    <xf numFmtId="0" fontId="0" fillId="2" borderId="5" xfId="0" applyFill="1" applyBorder="1"/>
    <xf numFmtId="165" fontId="0" fillId="3" borderId="6" xfId="1" applyNumberFormat="1" applyFont="1" applyFill="1" applyBorder="1"/>
    <xf numFmtId="165" fontId="0" fillId="3" borderId="7" xfId="1" applyNumberFormat="1" applyFont="1" applyFill="1" applyBorder="1"/>
    <xf numFmtId="165" fontId="0" fillId="0" borderId="6" xfId="1" applyNumberFormat="1" applyFont="1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165" fontId="0" fillId="0" borderId="10" xfId="1" applyNumberFormat="1" applyFont="1" applyBorder="1"/>
    <xf numFmtId="3" fontId="2" fillId="0" borderId="0" xfId="0" applyNumberFormat="1" applyFont="1"/>
    <xf numFmtId="164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165" fontId="0" fillId="0" borderId="0" xfId="1" applyNumberFormat="1" applyFont="1" applyAlignment="1">
      <alignment horizontal="center"/>
    </xf>
    <xf numFmtId="165" fontId="0" fillId="0" borderId="6" xfId="1" applyNumberFormat="1" applyFont="1" applyBorder="1" applyAlignment="1">
      <alignment horizontal="center"/>
    </xf>
    <xf numFmtId="165" fontId="0" fillId="0" borderId="7" xfId="1" applyNumberFormat="1" applyFont="1" applyBorder="1" applyAlignment="1">
      <alignment horizontal="center"/>
    </xf>
    <xf numFmtId="165" fontId="0" fillId="0" borderId="8" xfId="1" applyNumberFormat="1" applyFont="1" applyBorder="1" applyAlignment="1">
      <alignment horizontal="center"/>
    </xf>
    <xf numFmtId="165" fontId="0" fillId="0" borderId="10" xfId="1" applyNumberFormat="1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3" borderId="6" xfId="1" applyNumberFormat="1" applyFont="1" applyFill="1" applyBorder="1" applyAlignment="1">
      <alignment horizontal="center"/>
    </xf>
    <xf numFmtId="165" fontId="0" fillId="3" borderId="7" xfId="1" applyNumberFormat="1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3" fontId="0" fillId="0" borderId="6" xfId="0" applyNumberFormat="1" applyBorder="1" applyAlignment="1">
      <alignment horizontal="center"/>
    </xf>
    <xf numFmtId="164" fontId="0" fillId="0" borderId="7" xfId="0" applyNumberFormat="1" applyBorder="1"/>
    <xf numFmtId="0" fontId="0" fillId="0" borderId="6" xfId="0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0" fillId="0" borderId="10" xfId="0" applyNumberFormat="1" applyBorder="1"/>
    <xf numFmtId="165" fontId="0" fillId="3" borderId="3" xfId="1" applyNumberFormat="1" applyFont="1" applyFill="1" applyBorder="1"/>
    <xf numFmtId="165" fontId="0" fillId="3" borderId="5" xfId="1" applyNumberFormat="1" applyFont="1" applyFill="1" applyBorder="1"/>
    <xf numFmtId="0" fontId="0" fillId="0" borderId="8" xfId="0" applyBorder="1" applyAlignment="1">
      <alignment horizontal="center"/>
    </xf>
    <xf numFmtId="164" fontId="2" fillId="0" borderId="9" xfId="0" applyNumberFormat="1" applyFont="1" applyBorder="1"/>
    <xf numFmtId="164" fontId="2" fillId="0" borderId="10" xfId="0" applyNumberFormat="1" applyFont="1" applyBorder="1"/>
    <xf numFmtId="0" fontId="2" fillId="4" borderId="0" xfId="0" applyFont="1" applyFill="1"/>
    <xf numFmtId="3" fontId="2" fillId="4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0" fontId="2" fillId="3" borderId="6" xfId="0" applyFont="1" applyFill="1" applyBorder="1"/>
    <xf numFmtId="164" fontId="0" fillId="0" borderId="7" xfId="0" applyNumberForma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3" fontId="2" fillId="0" borderId="9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2" fillId="0" borderId="0" xfId="0" applyNumberFormat="1" applyFont="1"/>
    <xf numFmtId="3" fontId="0" fillId="0" borderId="9" xfId="0" applyNumberFormat="1" applyBorder="1"/>
    <xf numFmtId="0" fontId="6" fillId="0" borderId="8" xfId="0" applyFont="1" applyBorder="1"/>
    <xf numFmtId="0" fontId="0" fillId="0" borderId="9" xfId="0" applyBorder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3" fontId="0" fillId="0" borderId="0" xfId="0" applyNumberForma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17" fontId="2" fillId="5" borderId="0" xfId="0" applyNumberFormat="1" applyFont="1" applyFill="1" applyAlignment="1">
      <alignment horizontal="left" wrapText="1"/>
    </xf>
    <xf numFmtId="17" fontId="2" fillId="6" borderId="0" xfId="0" applyNumberFormat="1" applyFont="1" applyFill="1" applyAlignment="1">
      <alignment horizontal="left" wrapText="1"/>
    </xf>
    <xf numFmtId="17" fontId="2" fillId="7" borderId="0" xfId="0" applyNumberFormat="1" applyFont="1" applyFill="1" applyAlignment="1">
      <alignment horizontal="center" wrapText="1"/>
    </xf>
    <xf numFmtId="0" fontId="0" fillId="9" borderId="0" xfId="0" applyFill="1"/>
    <xf numFmtId="165" fontId="0" fillId="0" borderId="9" xfId="1" applyNumberFormat="1" applyFont="1" applyBorder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9" fontId="0" fillId="0" borderId="0" xfId="1" applyFont="1" applyAlignment="1">
      <alignment horizontal="center"/>
    </xf>
    <xf numFmtId="9" fontId="0" fillId="3" borderId="0" xfId="1" applyFont="1" applyFill="1" applyAlignment="1">
      <alignment horizontal="center"/>
    </xf>
    <xf numFmtId="0" fontId="2" fillId="0" borderId="9" xfId="0" applyFont="1" applyBorder="1" applyAlignment="1">
      <alignment horizontal="center"/>
    </xf>
    <xf numFmtId="0" fontId="0" fillId="13" borderId="0" xfId="0" applyFill="1"/>
    <xf numFmtId="0" fontId="0" fillId="12" borderId="0" xfId="0" applyFill="1"/>
    <xf numFmtId="0" fontId="0" fillId="12" borderId="9" xfId="0" applyFill="1" applyBorder="1"/>
    <xf numFmtId="9" fontId="0" fillId="0" borderId="0" xfId="0" applyNumberFormat="1" applyAlignment="1">
      <alignment horizontal="center"/>
    </xf>
    <xf numFmtId="165" fontId="0" fillId="3" borderId="0" xfId="1" applyNumberFormat="1" applyFont="1" applyFill="1" applyBorder="1" applyAlignment="1">
      <alignment horizontal="center"/>
    </xf>
    <xf numFmtId="165" fontId="0" fillId="3" borderId="9" xfId="1" applyNumberFormat="1" applyFont="1" applyFill="1" applyBorder="1" applyAlignment="1">
      <alignment horizontal="center"/>
    </xf>
    <xf numFmtId="165" fontId="0" fillId="0" borderId="0" xfId="1" applyNumberFormat="1" applyFont="1" applyFill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65" fontId="0" fillId="0" borderId="0" xfId="1" applyNumberFormat="1" applyFont="1" applyFill="1" applyAlignment="1">
      <alignment horizontal="center"/>
    </xf>
    <xf numFmtId="165" fontId="0" fillId="3" borderId="0" xfId="1" applyNumberFormat="1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0" fillId="8" borderId="0" xfId="0" applyFill="1"/>
    <xf numFmtId="0" fontId="0" fillId="14" borderId="9" xfId="0" applyFill="1" applyBorder="1"/>
    <xf numFmtId="0" fontId="0" fillId="13" borderId="9" xfId="0" applyFill="1" applyBorder="1"/>
    <xf numFmtId="0" fontId="8" fillId="11" borderId="12" xfId="0" applyFont="1" applyFill="1" applyBorder="1" applyAlignment="1">
      <alignment horizontal="center"/>
    </xf>
    <xf numFmtId="0" fontId="8" fillId="11" borderId="13" xfId="0" applyFont="1" applyFill="1" applyBorder="1" applyAlignment="1">
      <alignment horizontal="center"/>
    </xf>
    <xf numFmtId="0" fontId="8" fillId="10" borderId="11" xfId="0" applyFont="1" applyFill="1" applyBorder="1" applyAlignment="1">
      <alignment horizontal="center"/>
    </xf>
    <xf numFmtId="0" fontId="0" fillId="15" borderId="0" xfId="0" applyFill="1"/>
    <xf numFmtId="0" fontId="0" fillId="9" borderId="9" xfId="0" applyFill="1" applyBorder="1" applyAlignment="1">
      <alignment horizontal="center"/>
    </xf>
    <xf numFmtId="0" fontId="8" fillId="10" borderId="14" xfId="0" applyFont="1" applyFill="1" applyBorder="1"/>
    <xf numFmtId="0" fontId="8" fillId="10" borderId="0" xfId="0" applyFont="1" applyFill="1" applyAlignment="1">
      <alignment horizontal="center"/>
    </xf>
    <xf numFmtId="0" fontId="9" fillId="0" borderId="0" xfId="0" applyFont="1"/>
    <xf numFmtId="0" fontId="9" fillId="14" borderId="0" xfId="0" applyFont="1" applyFill="1"/>
    <xf numFmtId="0" fontId="9" fillId="13" borderId="0" xfId="0" applyFont="1" applyFill="1"/>
    <xf numFmtId="0" fontId="9" fillId="0" borderId="9" xfId="0" applyFont="1" applyBorder="1"/>
    <xf numFmtId="0" fontId="0" fillId="8" borderId="9" xfId="0" applyFill="1" applyBorder="1" applyAlignment="1">
      <alignment horizontal="center"/>
    </xf>
    <xf numFmtId="0" fontId="4" fillId="0" borderId="0" xfId="0" applyFont="1"/>
    <xf numFmtId="0" fontId="4" fillId="8" borderId="0" xfId="0" applyFont="1" applyFill="1" applyAlignment="1">
      <alignment horizont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164" fontId="0" fillId="0" borderId="0" xfId="2" applyNumberFormat="1" applyFont="1"/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3" borderId="0" xfId="0" applyFill="1"/>
    <xf numFmtId="0" fontId="0" fillId="3" borderId="9" xfId="0" applyFill="1" applyBorder="1"/>
    <xf numFmtId="0" fontId="0" fillId="18" borderId="0" xfId="0" applyFill="1"/>
    <xf numFmtId="0" fontId="0" fillId="19" borderId="0" xfId="0" applyFill="1"/>
    <xf numFmtId="0" fontId="0" fillId="18" borderId="9" xfId="0" applyFill="1" applyBorder="1"/>
    <xf numFmtId="0" fontId="0" fillId="20" borderId="0" xfId="0" applyFill="1"/>
    <xf numFmtId="0" fontId="0" fillId="21" borderId="0" xfId="0" applyFill="1"/>
    <xf numFmtId="1" fontId="0" fillId="0" borderId="0" xfId="0" applyNumberFormat="1" applyAlignment="1">
      <alignment horizontal="center"/>
    </xf>
    <xf numFmtId="0" fontId="0" fillId="22" borderId="9" xfId="0" applyFill="1" applyBorder="1"/>
    <xf numFmtId="0" fontId="0" fillId="21" borderId="9" xfId="0" applyFill="1" applyBorder="1"/>
    <xf numFmtId="0" fontId="0" fillId="17" borderId="9" xfId="0" applyFill="1" applyBorder="1" applyAlignment="1">
      <alignment horizontal="center"/>
    </xf>
    <xf numFmtId="0" fontId="0" fillId="20" borderId="0" xfId="0" applyFill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9" fontId="0" fillId="0" borderId="9" xfId="1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3" borderId="0" xfId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8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#,##0.00"/>
      <alignment horizontal="left" vertical="bottom" textRotation="0" wrapText="0" indent="0" justifyLastLine="0" shrinkToFit="0" readingOrder="0"/>
    </dxf>
    <dxf>
      <numFmt numFmtId="164" formatCode="&quot;$&quot;#,##0.00"/>
      <alignment horizontal="left" vertical="bottom" textRotation="0" wrapText="0" indent="0" justifyLastLine="0" shrinkToFit="0" readingOrder="0"/>
    </dxf>
    <dxf>
      <numFmt numFmtId="164" formatCode="&quot;$&quot;#,##0.00"/>
      <alignment horizontal="left" vertical="bottom" textRotation="0" wrapText="0" indent="0" justifyLastLine="0" shrinkToFit="0" readingOrder="0"/>
    </dxf>
    <dxf>
      <numFmt numFmtId="164" formatCode="&quot;$&quot;#,##0.00"/>
      <alignment horizontal="left" vertical="bottom" textRotation="0" wrapText="0" indent="0" justifyLastLine="0" shrinkToFit="0" readingOrder="0"/>
    </dxf>
    <dxf>
      <numFmt numFmtId="164" formatCode="&quot;$&quot;#,##0.00"/>
      <alignment horizontal="left" vertical="bottom" textRotation="0" wrapText="0" indent="0" justifyLastLine="0" shrinkToFit="0" readingOrder="0"/>
    </dxf>
    <dxf>
      <numFmt numFmtId="164" formatCode="&quot;$&quot;#,##0.00"/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&quot;$&quot;#,##0.00"/>
      <alignment horizontal="left" vertical="bottom" textRotation="0" wrapText="0" indent="0" justifyLastLine="0" shrinkToFit="0" readingOrder="0"/>
    </dxf>
    <dxf>
      <numFmt numFmtId="164" formatCode="&quot;$&quot;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1" indent="0" justifyLastLine="0" shrinkToFit="0" readingOrder="0"/>
    </dxf>
    <dxf>
      <numFmt numFmtId="0" formatCode="General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b/>
      </font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font>
        <b/>
      </font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font>
        <b val="0"/>
      </font>
      <numFmt numFmtId="13" formatCode="0%"/>
      <alignment horizontal="center" vertical="bottom" textRotation="0" indent="0" justifyLastLine="0" shrinkToFit="0" readingOrder="0"/>
    </dxf>
    <dxf>
      <font>
        <b/>
      </font>
      <numFmt numFmtId="0" formatCode="General"/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 val="0"/>
      </font>
      <alignment horizontal="center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b/>
      </font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2" formatCode="mmm\-yy"/>
    </dxf>
    <dxf>
      <numFmt numFmtId="22" formatCode="mmm\-yy"/>
    </dxf>
    <dxf>
      <numFmt numFmtId="0" formatCode="General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3" formatCode="#,##0"/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4" formatCode="&quot;$&quot;#,##0.00"/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&quot;$&quot;#,##0.00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5" formatCode="0.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&quot;$&quot;#,##0.0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&quot;$&quot;#,##0.00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/>
      </font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</dxf>
    <dxf>
      <numFmt numFmtId="0" formatCode="General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Volume Through Vistar Opcos Jun 2024 to Jul 2025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'Opco Monthly Breakdown'!$A$29</c:f>
              <c:strCache>
                <c:ptCount val="1"/>
                <c:pt idx="0">
                  <c:v>Volume Through DOT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'Opco Monthly Breakdown'!$B$53:$Q$53</c:f>
              <c:numCache>
                <c:formatCode>#,##0</c:formatCode>
                <c:ptCount val="16"/>
                <c:pt idx="0">
                  <c:v>353</c:v>
                </c:pt>
                <c:pt idx="1">
                  <c:v>455</c:v>
                </c:pt>
                <c:pt idx="2">
                  <c:v>402</c:v>
                </c:pt>
                <c:pt idx="3">
                  <c:v>427</c:v>
                </c:pt>
                <c:pt idx="4">
                  <c:v>685</c:v>
                </c:pt>
                <c:pt idx="5">
                  <c:v>504</c:v>
                </c:pt>
                <c:pt idx="6">
                  <c:v>408</c:v>
                </c:pt>
                <c:pt idx="7">
                  <c:v>463</c:v>
                </c:pt>
                <c:pt idx="8">
                  <c:v>674</c:v>
                </c:pt>
                <c:pt idx="9">
                  <c:v>889</c:v>
                </c:pt>
                <c:pt idx="10">
                  <c:v>444</c:v>
                </c:pt>
                <c:pt idx="11">
                  <c:v>887</c:v>
                </c:pt>
                <c:pt idx="12">
                  <c:v>1562</c:v>
                </c:pt>
                <c:pt idx="13">
                  <c:v>1107</c:v>
                </c:pt>
                <c:pt idx="14">
                  <c:v>418</c:v>
                </c:pt>
                <c:pt idx="15">
                  <c:v>1558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84B-4933-962E-EB05E9693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0138112"/>
        <c:axId val="300140032"/>
      </c:barChart>
      <c:lineChart>
        <c:grouping val="standard"/>
        <c:varyColors val="0"/>
        <c:ser>
          <c:idx val="0"/>
          <c:order val="0"/>
          <c:tx>
            <c:strRef>
              <c:f>'Opco Monthly Breakdown'!$A$2</c:f>
              <c:strCache>
                <c:ptCount val="1"/>
                <c:pt idx="0">
                  <c:v>Volume Through Opcos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'Opco Monthly Breakdown'!$B$3:$Q$3</c:f>
              <c:strCache>
                <c:ptCount val="16"/>
                <c:pt idx="0">
                  <c:v>Jun-24</c:v>
                </c:pt>
                <c:pt idx="1">
                  <c:v>Jul-24</c:v>
                </c:pt>
                <c:pt idx="2">
                  <c:v>Aug-24</c:v>
                </c:pt>
                <c:pt idx="3">
                  <c:v>Sep-24</c:v>
                </c:pt>
                <c:pt idx="4">
                  <c:v>Oct-24</c:v>
                </c:pt>
                <c:pt idx="5">
                  <c:v>Nov-24</c:v>
                </c:pt>
                <c:pt idx="6">
                  <c:v>Dec-24</c:v>
                </c:pt>
                <c:pt idx="7">
                  <c:v>Jan-25</c:v>
                </c:pt>
                <c:pt idx="8">
                  <c:v>Feb-25</c:v>
                </c:pt>
                <c:pt idx="9">
                  <c:v>Mar-25</c:v>
                </c:pt>
                <c:pt idx="10">
                  <c:v>Apr-25</c:v>
                </c:pt>
                <c:pt idx="11">
                  <c:v>May-25</c:v>
                </c:pt>
                <c:pt idx="12">
                  <c:v>Jun-25</c:v>
                </c:pt>
                <c:pt idx="13">
                  <c:v>Jul-25</c:v>
                </c:pt>
                <c:pt idx="14">
                  <c:v>Aug-25</c:v>
                </c:pt>
                <c:pt idx="15">
                  <c:v>Sep-25</c:v>
                </c:pt>
              </c:strCache>
            </c:strRef>
          </c:cat>
          <c:val>
            <c:numRef>
              <c:f>'Opco Monthly Breakdown'!$B$26:$Q$26</c:f>
              <c:numCache>
                <c:formatCode>#,##0</c:formatCode>
                <c:ptCount val="16"/>
                <c:pt idx="0">
                  <c:v>560</c:v>
                </c:pt>
                <c:pt idx="1">
                  <c:v>495</c:v>
                </c:pt>
                <c:pt idx="2">
                  <c:v>535</c:v>
                </c:pt>
                <c:pt idx="3">
                  <c:v>471</c:v>
                </c:pt>
                <c:pt idx="4">
                  <c:v>706</c:v>
                </c:pt>
                <c:pt idx="5">
                  <c:v>758</c:v>
                </c:pt>
                <c:pt idx="6">
                  <c:v>897</c:v>
                </c:pt>
                <c:pt idx="7">
                  <c:v>1166</c:v>
                </c:pt>
                <c:pt idx="8">
                  <c:v>976</c:v>
                </c:pt>
                <c:pt idx="9">
                  <c:v>1486</c:v>
                </c:pt>
                <c:pt idx="10">
                  <c:v>731</c:v>
                </c:pt>
                <c:pt idx="11">
                  <c:v>606</c:v>
                </c:pt>
                <c:pt idx="12">
                  <c:v>1092</c:v>
                </c:pt>
                <c:pt idx="13">
                  <c:v>938</c:v>
                </c:pt>
                <c:pt idx="14">
                  <c:v>1178</c:v>
                </c:pt>
                <c:pt idx="15">
                  <c:v>1762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4B-4933-962E-EB05E9693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138112"/>
        <c:axId val="300140032"/>
      </c:lineChart>
      <c:catAx>
        <c:axId val="30013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140032"/>
        <c:crosses val="autoZero"/>
        <c:auto val="1"/>
        <c:lblAlgn val="ctr"/>
        <c:lblOffset val="100"/>
        <c:noMultiLvlLbl val="0"/>
      </c:catAx>
      <c:valAx>
        <c:axId val="30014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13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128587</xdr:colOff>
      <xdr:row>59</xdr:row>
      <xdr:rowOff>180975</xdr:rowOff>
    </xdr:from>
    <xdr:to>
      <xdr:col>11</xdr:col>
      <xdr:colOff>371475</xdr:colOff>
      <xdr:row>78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09320E-6D21-CFE8-E3B7-6E51B5C4A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Giordano" refreshedDate="45937.50285138889" createdVersion="8" refreshedVersion="8" minRefreshableVersion="3" recordCount="1745" xr:uid="{0407C2E3-936A-4D15-A62B-51C60407C011}">
  <cacheSource type="worksheet">
    <worksheetSource ref="A2:Z1747" sheet="2025"/>
  </cacheSource>
  <cacheFields count="26">
    <cacheField name="Report" numFmtId="0">
      <sharedItems containsSemiMixedTypes="0" containsString="0" containsNumber="1" minValue="1.2024999999999999" maxValue="9.2025000000000006" count="9">
        <n v="1.2024999999999999"/>
        <n v="2.2025000000000001"/>
        <n v="3.2025000000000001"/>
        <n v="4.2024999999999997"/>
        <n v="5.2024999999999997"/>
        <n v="6.2024999999999997"/>
        <n v="7.2024999999999997"/>
        <n v="8.2025000000000006"/>
        <n v="9.2025000000000006"/>
      </sharedItems>
    </cacheField>
    <cacheField name="Supplier Desc                 " numFmtId="0">
      <sharedItems/>
    </cacheField>
    <cacheField name="OPCO" numFmtId="0">
      <sharedItems/>
    </cacheField>
    <cacheField name="OPCO Desc                     " numFmtId="0">
      <sharedItems count="22">
        <s v="Vistar Northern California    "/>
        <s v="Vistar Northwest              "/>
        <s v="Vistar Mid Atlantic           "/>
        <s v="Vistar Southern California    "/>
        <s v="Vistar Illinois               "/>
        <s v="Vistar New York               "/>
        <s v="Vistar Ohio                   "/>
        <s v="Vistar Phoenix                "/>
        <s v="Vistar Wisconsin              "/>
        <s v="Vistar Carolina               "/>
        <s v="Merchant's Mart Downey        "/>
        <s v="Vistar Michigan               "/>
        <s v="Vistar Minnesota              "/>
        <s v="Vistar Kansas City            "/>
        <s v="Vistar Rocky Mountain         "/>
        <s v="Vistar Florida                "/>
        <s v="Vistar Tennessee              "/>
        <s v="Vistar Houston                "/>
        <s v="Vistar Georgia                "/>
        <s v="Vistar New England            "/>
        <s v="Vistar South Florida          "/>
        <s v="Vistar Kentucky               "/>
      </sharedItems>
    </cacheField>
    <cacheField name="Customer ID   " numFmtId="0">
      <sharedItems containsMixedTypes="1" containsNumber="1" containsInteger="1" minValue="1000105" maxValue="99999999999999"/>
    </cacheField>
    <cacheField name="Customer Desc                 " numFmtId="0">
      <sharedItems count="322">
        <s v="ANDYCANDY                     "/>
        <s v="ARK LODGE CINEMAS INC         "/>
        <s v="AUTOMATED VENDING SVS  USG    "/>
        <s v="BAYCO VENDING/USG             "/>
        <s v="BEVCO USG                     "/>
        <s v="CANTEEN 5050 - GG             "/>
        <s v="CANTEEN ANTHONY WAYNE 1437    "/>
        <s v="CANTEEN CORP 5103             "/>
        <s v="CANTEEN CORP 5142             "/>
        <s v="CANTEEN OCS 13556             "/>
        <s v="CANTEEN OF NORTHERN CAL 1510  "/>
        <s v="CANTEEN OTTO VENDING 1588     "/>
        <s v="CANTEEN PORTLAND 5334         "/>
        <s v="CANTEEN RENDEZVOUS ENT 1562   "/>
        <s v="CANTEEN RIVER VEND 273        "/>
        <s v="CANTEEN VEND EXTON PA 5530    "/>
        <s v="CANTEEN/5050 NOHO             "/>
        <s v="CAPITOL VENDING  USG          "/>
        <s v="CEE VEE VENDING INC USG       "/>
        <s v="CONTINENTAL FDS SVC INC   USG "/>
        <s v="CS-BA U PORTLAND MACKS 46520  "/>
        <s v="CS-CCL LAUREL VV 56916        "/>
        <s v="CS-CHE CSU-HCOLL CRK MKT 55883"/>
        <s v="CS-CHE JUILLIARD11FLMKT 65965 "/>
        <s v="CS-CHE U OF RENO BRD  12944   "/>
        <s v="CS-EU HP RIO RANCHO 60299     "/>
        <s v="DAVIANS USG                   "/>
        <s v="EUREST IRVINE CO   32077      "/>
        <s v="EVEN HOTELS SEATTLE           "/>
        <s v="FINE ARTS THEATRE BEVERLY HILL"/>
        <s v="FIRELANDS VENDING             "/>
        <s v="FIRST CLASS VENDING LV USG    "/>
        <s v="FIRST CLASS VENDING SPARKS    "/>
        <s v="FOLDSD 2387 VENTURA COLLEGE   "/>
        <s v="FOOD SERVICE SOLUTIONS LLC USG"/>
        <s v="GKH GOOGLE SPARKS DC MK       "/>
        <s v="GRAND G&amp;G INC USG             "/>
        <s v="GREAT LAKES MUSIC CO USG      "/>
        <s v="HAMPTON HOME2 BIG BEAR        "/>
        <s v="HILTON GARDEN INN PALO ALTO   "/>
        <s v="HILTON GARDEN INN SACRAMENTO  "/>
        <s v="HOME2 SUITES CHANDLER         "/>
        <s v="HOME2 SUITES GARDEN GROVE     "/>
        <s v="HOME2 SUITES MARINA           "/>
        <s v="HOME2 SUITES RENO             "/>
        <s v="IDEAL VENDING                 "/>
        <s v="JINJU TEA                     "/>
        <s v="LADD VENDING SERVICES LLC USG "/>
        <s v="LAEMMLE THEATERS NEWHALL      "/>
        <s v="LAEMMLE THEATRES GLENDALE     "/>
        <s v="LAEMMLE THEATRES LLC /ROYAL   "/>
        <s v="LAEMMLE THEATRES/MONICA 6     "/>
        <s v="LANDMARK CREST CINEMA CTR 0240"/>
        <s v="LANDMARK DELMAR THEATER 0283  "/>
        <s v="LANDMARK PIEDMONT THEATER 0205"/>
        <s v="LONG BEACH CC - LAC CAMPUS    "/>
        <s v="NAS FALLON                    "/>
        <s v="Non Reporting Customer        "/>
        <s v="NOYO THEATER                  "/>
        <s v="OASIS NORTHWEST               "/>
        <s v="OFFICE LIBATIONS USG          "/>
        <s v="PLEASANTOWN MOTION PIC CO LLC "/>
        <s v="SCC TAXABLE CASH CUSTOMER     "/>
        <s v="SDX INREACH RENO              "/>
        <s v="SODEXO JACKSON 35781001       "/>
        <s v="SODEXO ST LUKE'S      30014001"/>
        <s v="SONORA REGIONAL MEDICAL CENTER"/>
        <s v="USN/NAVY EXCHANGE CENTER      "/>
        <s v="VALLEY VENDING/LEWISTON       "/>
        <s v="VANDER VENDING USG            "/>
        <s v="VERSA VEND VENDING - ST CLOUD "/>
        <s v="ACME VENDING RSA              "/>
        <s v="ALPHASOURCE VENDING USG       "/>
        <s v="BALANI'S SNACK RSA            "/>
        <s v="BEAR MARKET AT CAFE' 3        "/>
        <s v="BETTER 4 U VENDING            "/>
        <s v="CANTEEN 5050 - CORONA         "/>
        <s v="CANTEEN NCV VISTA 5548        "/>
        <s v="CARDINAL VEND/USG             "/>
        <s v="CARSON CITY VENDING  USG      "/>
        <s v="CC VENDING  USG               "/>
        <s v="CS-BA CALDWELL 15902          "/>
        <s v="CS-CHE MI TECHCAMPUSCAFE 63239"/>
        <s v="DOUBLETREE SONOMA RLSC        "/>
        <s v="FOLDSD 2389 MOORPARK COLLEGE  "/>
        <s v="FOOD SERVICE SOLTN SMRVLLE USG"/>
        <s v="FOODTURE INC SF               "/>
        <s v="FORWARD VEND                  "/>
        <s v="J&amp;H VENDING INC               "/>
        <s v="LAEMMLE THEATRES CLAREMONT 5  "/>
        <s v="LAEMMLE THEATRES/TOWN CENTER 5"/>
        <s v="NEX NAVAL BASE KITSAP         "/>
        <s v="PREMIER BREAKROOM SOLUTION    "/>
        <s v="PVS REFRESHMENTS  USG         "/>
        <s v="QUEST FMS HINSDALE S HS USG   "/>
        <s v="ROCIO FONSECA  RSA            "/>
        <s v="SANTA CLARITA VENDING USG     "/>
        <s v="SODEXO CHARLES UNVI 44815001  "/>
        <s v="SODEXO MEDSTAR  30075008      "/>
        <s v="SODEXO ST LUKE'S     30014002 "/>
        <s v="SODEXO UNIV OF RENO   54125001"/>
        <s v="SOUTHWEST VENDING SALES USG   "/>
        <s v="TRI STATE VENDORS             "/>
        <s v="UP NORTH PLASTICS USG         "/>
        <s v="VISTAR WISCONSIN              "/>
        <s v="ARCH VENDING INC USG          "/>
        <s v="CALMAL VENDING SVS INC USG    "/>
        <s v="CANTEEN DUBUQUE 5541          "/>
        <s v="CANTEEN/HICKORY 5146          "/>
        <s v="COURTYARD RANCHO CORDOVA      "/>
        <s v="EDMOND THEATER                "/>
        <s v="FOLDSD 2148-B MERCED COLLEGE  "/>
        <s v="FOLDSD HORNET BKSTORE 0037    "/>
        <s v="GLOBAL VENDING INC            "/>
        <s v="HOMEWOOD STES GREENSBORO      "/>
        <s v="HOST VENDING IMPERIAL USG     "/>
        <s v="K&amp;G DISTRIBUTORS INC  USG     "/>
        <s v="LAEMMLE THEATRES NOHO 7       "/>
        <s v="LEGEND VENDING INC      USG   "/>
        <s v="PALACE VENDING USG            "/>
        <s v="PG HOLLYWOOD CASINO AT PNRC   "/>
        <s v="SALEM VENDING LLC             "/>
        <s v="SDX INREACH CHN CAFE          "/>
        <s v="SODEXO UNCTOBEYKENDAL 75609009"/>
        <s v="SPRINGHILL SUITES SAN JOSE AP "/>
        <s v="VENUWORKS US CELLULAR CTR     "/>
        <s v="WINGATE INN &amp; SUITES ALTOONA  "/>
        <s v="AVENDCO  USG                  "/>
        <s v="C2582 SUMMIT SNTA MRIA CO JAIL"/>
        <s v="CA TIMBES INC/USG             "/>
        <s v="CANTEEN EDISON 5525           "/>
        <s v="CANTEEN GRAND RAPIDS 5524     "/>
        <s v="CANTEEN PREMIUM COMMISSARY243 "/>
        <s v="CANTEENCONTINENTAL FW-M 1480-2"/>
        <s v="CONTINENTAL A WAYNE 1437F     "/>
        <s v="CONTINENTAL CANTEEN KEP 1480  "/>
        <s v="CS-CHE CSUH GNT CUPBOARD 57228"/>
        <s v="ESSENTIAL VENDING USG         "/>
        <s v="FOODTURE INC SF USG           "/>
        <s v="HAMPTON INN &amp; STS SAN CLEMENTE"/>
        <s v="HOLIDAY INN EXPRESS LODI      "/>
        <s v="OC VENDING SOLUTIONS          "/>
        <s v="RIVER CITY VENDING LLC        "/>
        <s v="STOMEL VENDING CO INC         "/>
        <s v="SUPERIOR VENDING SERVICE USG  "/>
        <s v="VENDRITE VENDING SERVICES USG "/>
        <s v="CANDLEWOOD SUITES TURLOCK     "/>
        <s v="CANTEEN C&amp;S VENDING 0100      "/>
        <s v="CANTEEN CATER MATIC 274       "/>
        <s v="EXPRESS VENDING USG           "/>
        <s v="FOLDSD 2148 MERCED COLLEGE BKS"/>
        <s v="HILTON STOCKTON               "/>
        <s v="LOOK CINEMAS MONROVIA         "/>
        <s v="M&amp;M VENDING OF THE TRIANGLE   "/>
        <s v="MARK LINDSEY ENT RSA          "/>
        <s v="OASIS VENDING                 "/>
        <s v="PRISTINE VENDING LLC          "/>
        <s v="A&amp;M VENDING USG               "/>
        <s v="BREAKTIME BEVERAGE INC     USG"/>
        <s v="CAMPBELL VENDING RSA          "/>
        <s v="CANDLEWOOD SUITES MESA        "/>
        <s v="CANTEEN/ST PAUL/5452          "/>
        <s v="FOLDSD SLC TAYLORSVILLE 2115  "/>
        <s v="IDEAL VENDING USG             "/>
        <s v="MARCHE NYC LLC                "/>
        <s v="NEXT BLOCK VENDING            "/>
        <s v="PETER BIUNDO &amp; ASSOC CHULA    "/>
        <s v="SUPER G                       "/>
        <s v="VISTAR SOUTH FLORIDA          "/>
        <s v="VISTAR SOUTHERN CALIFORNIA    "/>
        <s v="702 VENDING LLC               "/>
        <s v="ALL IN ONE VENDING USG        "/>
        <s v="AURORA VENDING JUNEAU FRZN USG"/>
        <s v="B&amp;N BKST 0050 TRUCK           "/>
        <s v="B&amp;N BKST 0282 TRUCK           "/>
        <s v="B&amp;N BKST 0317 TRUCK           "/>
        <s v="B&amp;N BKST 0327 TRUCK           "/>
        <s v="B&amp;N BKST 0337 TRUCK           "/>
        <s v="B&amp;N BKST 0341 TRUCK           "/>
        <s v="B&amp;N BKST 0394 TRUCK           "/>
        <s v="B&amp;N BKST 0396 TRUCK           "/>
        <s v="B&amp;N BKST 0552 TRUCK           "/>
        <s v="B&amp;N BKST 0553 TRUCK           "/>
        <s v="B&amp;N BKST 0554 TRUCK           "/>
        <s v="B&amp;N BKST 0565 TRUCK           "/>
        <s v="B&amp;N BKST 0572 TRUCK           "/>
        <s v="B&amp;N BKST 0584 TRUCK           "/>
        <s v="B&amp;N BKST 0620 TRUCK           "/>
        <s v="B&amp;N BKST 0653 TRUCK           "/>
        <s v="B&amp;N BKST 0660 TRUCK           "/>
        <s v="B&amp;N BKST 0684 TRUCK           "/>
        <s v="B&amp;N BKST 0732 TRUCK           "/>
        <s v="B&amp;N BKST 0740 TRUCK           "/>
        <s v="B&amp;N BKST 0759 TRUCK           "/>
        <s v="B&amp;N BKST 0785 TRUCK           "/>
        <s v="B&amp;N BKST 8054 TRUCK           "/>
        <s v="B&amp;N BKST 8202 TRUCK           "/>
        <s v="B&amp;N BKST 8237 TRUCK           "/>
        <s v="B&amp;N BKST 8238 TRUCK           "/>
        <s v="B&amp;N BKST 8571 TRUCK           "/>
        <s v="CANDLEWOOD SUITES COLUMBIA    "/>
        <s v="CANTEEN 5577 - CORONA         "/>
        <s v="CANTEEN BBV EMPIRE 280-10     "/>
        <s v="CANTEEN NORTON SHORES  5538   "/>
        <s v="CROWNE PLAZA LANSING WEST     "/>
        <s v="CS-EU EMD MILLIPORE 41920     "/>
        <s v="CS-FL CENTRAL PENN COL 46161  "/>
        <s v="CS-MM UM SHOREHEALTH 52999    "/>
        <s v="CS-RA US SNTE DIRKSEN CF 20263"/>
        <s v="DAN'S VENDING SERVICE/USG     "/>
        <s v="DOUBLE TREE DIA               "/>
        <s v="FAIRFIELD INN &amp; STE MOSES LAKE"/>
        <s v="HILTON GARDEN INN OXFORD      "/>
        <s v="HOME2 SUITES DUNCAN           "/>
        <s v="HYATT PLACE LAS VEGAS         "/>
        <s v="LUMIERE CINEMA                "/>
        <s v="MVW HYATT THE WELK            "/>
        <s v="PG HOLLYWOOD CASINO JOLIET    "/>
        <s v="PNW VEND LLC                  "/>
        <s v="R SQUARED MARKETS &amp; VEND USG  "/>
        <s v="RGV HEALTHY VENDING LLC       "/>
        <s v="RODRIQUEZ VENDING             "/>
        <s v="SIP 305                       "/>
        <s v="TRU YAKIMA                    "/>
        <s v="ALA E1473 COCHISE COLLEGE     "/>
        <s v="B&amp;N BKST 0085 TRUCK           "/>
        <s v="B&amp;N BKST 0536 TRUCK           "/>
        <s v="B&amp;N BKST 0583 TRUCK           "/>
        <s v="B&amp;N BKST 0619 TRUCK           "/>
        <s v="B&amp;N BKST 0650 TRUCK           "/>
        <s v="B&amp;N BKST 0651 TRUCK           "/>
        <s v="B&amp;N BKST 0652 TRUCK           "/>
        <s v="B&amp;N BKST 0737 TRUCK           "/>
        <s v="B&amp;N BKST 8043 TRUCK           "/>
        <s v="B&amp;N BKST 8197 TRUCK           "/>
        <s v="B&amp;N BKST 8233 TRUCK           "/>
        <s v="B&amp;N BKST 8365 TRUCK           "/>
        <s v="B&amp;N BKST 8442 TRUCK           "/>
        <s v="B&amp;N BKST 8473 TRUCK           "/>
        <s v="B&amp;N BKST 8554 TRUCK           "/>
        <s v="B&amp;N BKST 8581 TRUCK           "/>
        <s v="BREAKTIME VENDING SE LLC      "/>
        <s v="CANDLEWOOD SUITES BAY CITY    "/>
        <s v="CANDLEWOOD SUITES SMYRNA      "/>
        <s v="CANTEEN CARDINAL SERVICES 211 "/>
        <s v="CANTEEN CORP MODESTO 5103     "/>
        <s v="CANTEEN CORP SACRAMENTO 5142  "/>
        <s v="CANTEEN MACHINE CUISINE 260   "/>
        <s v="CANTEEN MCKEEVER - W 1525     "/>
        <s v="CANTEEN VEND DOVER DE 5107    "/>
        <s v="CANTEEN VENDING ROCHESTER 5562"/>
        <s v="CREATIVE DINING DAVENPORT UNIV"/>
        <s v="CS-BA C STORE SS 19895        "/>
        <s v="CS-BA PAC UNION COLLEGE 18510 "/>
        <s v="CS-BA WINGATE U KLONDIKE 69266"/>
        <s v="CS-CC MIRAMAR CLGE 57455      "/>
        <s v="CS-CHE EMU EATERIES MKT 40074 "/>
        <s v="CS-EU BLACK HILLS ENERGY 59078"/>
        <s v="CS-EU FIRST SOLAR 68103       "/>
        <s v="CS-EU INTEL JF5 CAFE 31740    "/>
        <s v="CS-FL STRYKER SAN JOSE 67138  "/>
        <s v="CS-MM STELIZABETH 63940       "/>
        <s v="FOOD IMAGES INC               "/>
        <s v="FRED'S FOOD FACTORY           "/>
        <s v="GKH GOOGLE SPARKS DC          "/>
        <s v="HILTON OAKBROOK TERRACE       "/>
        <s v="HOME2 SUITES NEWARK           "/>
        <s v="NOTRE DAME VENDING            "/>
        <s v="PROFLEX ENTERPRISES LLC       "/>
        <s v="SNACK TIME ENTERPRISES        "/>
        <s v="SODEXO CA LUTHERAN U 45065004 "/>
        <s v="SODEXO FOOD HIVE 94010044     "/>
        <s v="SODEXO FOOD HIVE MHC 96386006 "/>
        <s v="SODEXO UT HEALTH SA 20438001  "/>
        <s v="SPRINGHILL SUITES BWI         "/>
        <s v="VIRGINIA BEACH SHERIFFS OFFICE"/>
        <s v="ARNOLD VENDING USG            "/>
        <s v="AUTOMATED FOOD SERVICE USG    "/>
        <s v="B&amp;N BKST 0037 TRUCK           "/>
        <s v="B&amp;N BKST 0043 TRUCK           "/>
        <s v="B&amp;N BKST 0213 TRUCK           "/>
        <s v="B&amp;N BKST 0279 TRUCK           "/>
        <s v="B&amp;N BKST 0435 TRUCK           "/>
        <s v="B&amp;N BKST 0518 TRUCK           "/>
        <s v="B&amp;N BKST 0670 TRUCK           "/>
        <s v="B&amp;N BKST 8097 TRUCK           "/>
        <s v="B&amp;N BKST 8124 TRUCK           "/>
        <s v="B&amp;N BKST 8168 TRUCK           "/>
        <s v="BEST WESTERN NEWPORT          "/>
        <s v="CAMBRIA PHILIADELPHIA         "/>
        <s v="CANDLEWOOD SUITES BOISE       "/>
        <s v="CANTEEN BEVCO SERVICES 5583   "/>
        <s v="CANTEEN PALMETTO VENDING 1568 "/>
        <s v="CANTEEN TOWER VENDING 279     "/>
        <s v="CANTEEN/5043                  "/>
        <s v="CR EMPLOYEE SALES             "/>
        <s v="CS-BA CO COLLEGE 19919        "/>
        <s v="CS-BA ECKERD TRITON 15955     "/>
        <s v="CS-BA THE SPOT SS 15758       "/>
        <s v="CS-CC MESA COLLEG 57456       "/>
        <s v="CS-MM SIERRA WND 10341        "/>
        <s v="FMCISA ALLIED VETERANS MEM 33 "/>
        <s v="HIDEAWAY VENDING              "/>
        <s v="HILTON GARDEN INN COLORADO SPR"/>
        <s v="HILTON GARDEN INN KALAMAZOO   "/>
        <s v="HILTON GARDEN INN TAMPA NORTH "/>
        <s v="HUMAN HEALTHY VENDING    USG  "/>
        <s v="HYATT HOUSE REDMOND           "/>
        <s v="LAMAR COFFEE SERVICE USG      "/>
        <s v="MAUMEE VALLEY VENDING TE/USG  "/>
        <s v="MOXY COLUMBUS NORTH           "/>
        <s v="PRINCETON STUDIO 34           "/>
        <s v="QUEST FMS RAIDERMART WRIGHT ST"/>
        <s v="SMOKEY MOUNTAIN ELITE"/>
        <s v="SODEXO FPA6 CRAIG   23358002  "/>
        <s v="SODEXO MT ST STINGERS 10195005"/>
        <s v="SODEXO NCH HOSPITAL 44659002  "/>
        <s v="SPARK WILLIAMS                "/>
        <s v="SPRINGHILL SUITES CLEARWATER  "/>
        <s v="TAKE A BREAK VENDING SVS      "/>
        <s v="VISTAR ILLINOIS               "/>
        <s v="ZETA TAU ALPHA FRATERNITY     "/>
      </sharedItems>
    </cacheField>
    <cacheField name="Market Segment" numFmtId="0">
      <sharedItems count="10">
        <s v="VEND          "/>
        <s v="THTR          "/>
        <s v="OCS           "/>
        <s v="CAMP          "/>
        <s v="HOSP          "/>
        <s v="RETL          "/>
        <s v="ALT           "/>
        <s v="CORR          "/>
        <s v="CONC          "/>
        <s v="DIST          "/>
      </sharedItems>
    </cacheField>
    <cacheField name="Address   " numFmtId="0">
      <sharedItems/>
    </cacheField>
    <cacheField name="Street                        " numFmtId="0">
      <sharedItems/>
    </cacheField>
    <cacheField name="City                " numFmtId="0">
      <sharedItems/>
    </cacheField>
    <cacheField name="State" numFmtId="0">
      <sharedItems/>
    </cacheField>
    <cacheField name="Zip Code     " numFmtId="0">
      <sharedItems containsMixedTypes="1" containsNumber="1" containsInteger="1" minValue="10023" maxValue="999999999"/>
    </cacheField>
    <cacheField name="Sales Contact                 " numFmtId="0">
      <sharedItems/>
    </cacheField>
    <cacheField name="Sales Contact #" numFmtId="0">
      <sharedItems containsSemiMixedTypes="0" containsString="0" containsNumber="1" containsInteger="1" minValue="2022242263" maxValue="9999999999"/>
    </cacheField>
    <cacheField name="Item ID        " numFmtId="0">
      <sharedItems/>
    </cacheField>
    <cacheField name="Item Description              " numFmtId="0">
      <sharedItems count="22">
        <s v="Burrito Chorizo Breakfast     "/>
        <s v="Sandwich Breakfast Bacon      "/>
        <s v="Bagel Dog Bf Frnk W/ Ppy Sd   "/>
        <s v="Bagel Dog Polish Sausage      "/>
        <s v="Bagel Dog Jalapeno Cheddar    "/>
        <s v="Sandwhich Chorizo Breakfast   "/>
        <s v="Bagel Dog Beef Frank          "/>
        <s v="Burrito Chile Verde Breakfast "/>
        <s v="BurritoUncured Bacon Breakfast"/>
        <s v="Wrap Chicken Bacon Ranch      "/>
        <s v="Wrap Spicy Thai Chicken       "/>
        <s v="Piroshkies Beef &amp; Cheese      "/>
        <s v="Sandwhich Brkfst Pesto Provol "/>
        <s v="Sandwich Breakfast Turkey     "/>
        <s v="Burrito Brkfst Plant Based    "/>
        <s v="Burrito Bean Vegan            "/>
        <s v="HandPie Chicken Pot Pie       "/>
        <s v="HandPie Beef &amp; Cheese         "/>
        <s v="HandPie Spinach &amp; 4 Cheese    "/>
        <s v="Hand Pie Pepperoni Pizza      "/>
        <s v="Caprese Sandwhich             "/>
        <s v="Burrito Sausage Breakfast     "/>
      </sharedItems>
    </cacheField>
    <cacheField name="Brand   " numFmtId="0">
      <sharedItems/>
    </cacheField>
    <cacheField name="Item Class" numFmtId="0">
      <sharedItems containsSemiMixedTypes="0" containsString="0" containsNumber="1" containsInteger="1" minValue="44" maxValue="44"/>
    </cacheField>
    <cacheField name="Item Class Desc     " numFmtId="0">
      <sharedItems/>
    </cacheField>
    <cacheField name="Pack      " numFmtId="0">
      <sharedItems containsMixedTypes="1" containsNumber="1" containsInteger="1" minValue="12" maxValue="12"/>
    </cacheField>
    <cacheField name="Size per oz     " numFmtId="0">
      <sharedItems containsSemiMixedTypes="0" containsString="0" containsNumber="1" minValue="4" maxValue="8"/>
    </cacheField>
    <cacheField name="Cost       " numFmtId="0">
      <sharedItems containsSemiMixedTypes="0" containsString="0" containsNumber="1" minValue="-28.8" maxValue="7128"/>
    </cacheField>
    <cacheField name="Qty Shp" numFmtId="0">
      <sharedItems containsSemiMixedTypes="0" containsString="0" containsNumber="1" containsInteger="1" minValue="-1" maxValue="360"/>
    </cacheField>
    <cacheField name="Case Cost" numFmtId="164">
      <sharedItems containsSemiMixedTypes="0" containsString="0" containsNumber="1" minValue="17.8" maxValue="37.800000000000004"/>
    </cacheField>
    <cacheField name="Unit Cost" numFmtId="164">
      <sharedItems containsSemiMixedTypes="0" containsString="0" containsNumber="1" minValue="1.4833333333333334" maxValue="3.1500000000000004"/>
    </cacheField>
    <cacheField name="Cost Per oz" numFmtId="164">
      <sharedItems containsSemiMixedTypes="0" containsString="0" containsNumber="1" minValue="0.28125" maxValue="0.6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Giordano" refreshedDate="45937.502851851852" createdVersion="8" refreshedVersion="8" minRefreshableVersion="3" recordCount="767" xr:uid="{BE664C29-B899-4B0B-9BD8-5C14CACFE346}">
  <cacheSource type="worksheet">
    <worksheetSource ref="A2:Z769" sheet="2024"/>
  </cacheSource>
  <cacheFields count="26">
    <cacheField name="Report" numFmtId="0">
      <sharedItems containsSemiMixedTypes="0" containsString="0" containsNumber="1" minValue="6.2023999999999999" maxValue="12.202400000000001" count="7">
        <n v="6.2023999999999999"/>
        <n v="7.2023999999999999"/>
        <n v="8.2024000000000008"/>
        <n v="9.2024000000000008"/>
        <n v="10.202400000000001"/>
        <n v="11.202400000000001"/>
        <n v="12.202400000000001"/>
      </sharedItems>
    </cacheField>
    <cacheField name="Supplier Desc                 " numFmtId="0">
      <sharedItems/>
    </cacheField>
    <cacheField name="OPCO" numFmtId="0">
      <sharedItems/>
    </cacheField>
    <cacheField name="OPCO Desc                     " numFmtId="0">
      <sharedItems count="27">
        <s v="Vistar Illinois               "/>
        <s v="Vistar Mid Atlantic           "/>
        <s v="Vistar Northern California    "/>
        <s v="Vistar New York               "/>
        <s v="Vistar Ohio                   "/>
        <s v="Vistar Southern California    "/>
        <s v="Merchant's Mart Downey        "/>
        <s v="Vistar Northwest              "/>
        <s v="Vistar Wisconsin              "/>
        <s v="Vistar Rocky Mountain"/>
        <s v="Vistar Illinois"/>
        <s v="Vistar Mid Atlantic"/>
        <s v="Vistar Michigan"/>
        <s v="Vistar Northern California"/>
        <s v="Vistar New York"/>
        <s v="Vistar Ohio"/>
        <s v="Vistar Southern California"/>
        <s v="Merchant's Mart Downey"/>
        <s v="Vistar Northwest"/>
        <s v="Vistar Wisconsin"/>
        <s v="Vistar Rocky Mountain         "/>
        <s v="Vistar Minnesota              "/>
        <s v="Vistar Carolina               "/>
        <s v="Vistar New England            "/>
        <s v="Vistar Phoenix"/>
        <s v="Vistar Minnesota"/>
        <s v="Vistar Carolina"/>
      </sharedItems>
    </cacheField>
    <cacheField name="Customer ID   " numFmtId="0">
      <sharedItems containsSemiMixedTypes="0" containsString="0" containsNumber="1" containsInteger="1" minValue="10000754" maxValue="99999999999999"/>
    </cacheField>
    <cacheField name="Customer Desc                 " numFmtId="0">
      <sharedItems count="216">
        <s v="MONSTER VENDING LLC           "/>
        <s v="HOLIDAY INN ROCK ISLAND QUAD  "/>
        <s v="SDX INREACH CHICAGO NORTH COMM"/>
        <s v="SODEXO/AH COMM 92596001       "/>
        <s v="ALL-AROUND VENDING            "/>
        <s v="CANTEEN OTTO VENDING 1588     "/>
        <s v="BEVCO USG                     "/>
        <s v="CANTEEN VEND EXTON PA 5530    "/>
        <s v="HIDEAWAY VENDING              "/>
        <s v="EUREST IRVINE CO   32077      "/>
        <s v="SODEXO JACKSON 35781001       "/>
        <s v="SDX INREACH RENO              "/>
        <s v="HOME2 SUITES MARINA           "/>
        <s v="BAYCO VENDING/USG             "/>
        <s v="CANTEEN CORP 5142             "/>
        <s v="CANTEEN OF NORTHERN CAL 1510  "/>
        <s v="AUTOMATED VENDING SVS  USG    "/>
        <s v="Non Reporting Customer        "/>
        <s v="SDX INREACH SANTA CLARA       "/>
        <s v="CARSON CITY VENDING  USG      "/>
        <s v="NOYO THEATRE                  "/>
        <s v="LANDMARK PIEDMONT THEATER 0205"/>
        <s v="PLEASANTOWN MOTION PIC CO LLC "/>
        <s v="NAS FALLON                    "/>
        <s v="HILTON STOCKTON               "/>
        <s v="LADD VENDING SERVICES LLC USG "/>
        <s v="BAYSIDE VENDING SONOMA RSA    "/>
        <s v="SONORA REGIONAL MEDICAL CENTER"/>
        <s v="HILTON GARDEN INN EMERYVILLE  "/>
        <s v="HOME2 SUITES ROSEVILLE        "/>
        <s v="HOME2 SUITES RENO             "/>
        <s v="CAMBRIA HOTEL NAPA VALLEY     "/>
        <s v="JINJU TEA                     "/>
        <s v="ANDYCANDY                     "/>
        <s v="SACRAMENTO VENDING  USG       "/>
        <s v="WINCHESTER MYSTERY HOUSE      "/>
        <s v="CANTEEN RIVER VEND 273        "/>
        <s v="NY INTERNAL SALES             "/>
        <s v="HOME2 SUITES WAYNE            "/>
        <s v="BUFFALO STRIVE VENDING INC USG"/>
        <s v="CANTEEN RAINBOW VENDING 5548  "/>
        <s v="CANTEEN NCV VISTA 5548        "/>
        <s v="COURTYARD SANTA MONICA        "/>
        <s v="LAEMMLE THEATRES CLAREMONT 5  "/>
        <s v="LAEMMLE THEATRES NOHO 7       "/>
        <s v="LAEMMLE THEATRES GLENDALE     "/>
        <s v="FINE ARTS THEATRE BEVERLY HILL"/>
        <s v="LAEMMLE THEATERS NEWHALL      "/>
        <s v="ROOSEVELT MILK VENDING USG    "/>
        <s v="VENDRITE VENDING SERVICES USG "/>
        <s v="VALLEY VENDING/LEWISTON       "/>
        <s v="ARK LODGE CINEMAS INC         "/>
        <s v="LANDMARK CREST CINEMA CTR 0240"/>
        <s v="EDMOND THEATER                "/>
        <s v="FAIRFIELD INN &amp; STE MOSES LAKE"/>
        <s v="CANTEEN RENDEZVOUS ENT 1562   "/>
        <s v="CANTEEN TOWER VENDING 279     "/>
        <s v="PEPSI CENTRAL MUSIC &amp; VEND USG"/>
        <s v="PARK PLACE VENDING            "/>
        <s v="IVEND4U                       "/>
        <s v="DAVIANS USG                   "/>
        <s v="J&amp;B VENDING                   "/>
        <s v="HEALTHY CHOICE VENDING INC USG"/>
        <s v="Non Reporting Customer"/>
        <s v="MONSTER VENDING LLC"/>
        <s v="CHRIS DISTEFANO USG"/>
        <s v="SODEXO/AH COMM 92596001"/>
        <s v="EXPRESS VENDING USG"/>
        <s v="CANTEEN OTTO VENDING 1588"/>
        <s v="ALL-AROUND VENDING"/>
        <s v="CANTEEN VEND EXTON PA 5530"/>
        <s v="BEVCO USG"/>
        <s v="CANDLEWOOD SUITES WILLIAMSPORT"/>
        <s v="NORTHLINE CHURCH - DONATION"/>
        <s v="BAYSIDE VENDING SONOMA RSA"/>
        <s v="EUREST IRVINE CO 32077"/>
        <s v="SDX INREACH RENO"/>
        <s v="PVS REFRESHMENTS USG"/>
        <s v="HOME2 SUITES MARINA"/>
        <s v="BAYCO VENDING/USG"/>
        <s v="CANTEEN CORP 5142"/>
        <s v="CANTEEN OF NORTHERN CAL 1510"/>
        <s v="HIDEAWAY VENDING"/>
        <s v="NAS FALLON"/>
        <s v="LANDMARK DELMAR THEATER 0283"/>
        <s v="PLEASANTOWN MOTION PIC CO LLC"/>
        <s v="NOYO THEATER"/>
        <s v="CANTEEN CORP 5103"/>
        <s v="LADD VENDING SERVICES LLC USG"/>
        <s v="BELLAVEND LLC USG"/>
        <s v="HOME2 SUITES RENO"/>
        <s v="SODEXO JACKSON 35781001"/>
        <s v="HOME2 SUITES PETALUMA"/>
        <s v="USN/NAVY EXCHANGE CENTER"/>
        <s v="GKH GOOGLE SPARKS DC MK"/>
        <s v="HILTON GARDEN INN PALO ALTO"/>
        <s v="HAMPTON INN CONCORD"/>
        <s v="ANDYCANDY"/>
        <s v="CANDLEWOOD SUITES TURLOCK"/>
        <s v="CANTEEN RIVER VEND 273"/>
        <s v="HOME2 SUITES WAYNE"/>
        <s v="RESIDENCE INN GARDEN CITY"/>
        <s v="FOLDSD 2063 NASSAU CC BKST"/>
        <s v="LAEMMLE THEATRES LLC /ROYAL"/>
        <s v="LAEMMLE THEATRES/MONICA 6"/>
        <s v="LAEMMLE THEATRES/TOWN CENTER 5"/>
        <s v="GLOBAL VENDING INC"/>
        <s v="COURTYARD SANTA MONICA"/>
        <s v="LAEMMLE THEATRES CLAREMONT 5"/>
        <s v="LAEMMLE THEATRES NOHO 7"/>
        <s v="LAEMMLE THEATRES GLENDALE"/>
        <s v="LAEMMLE THEATERS NEWHALL"/>
        <s v="HAMPTON HOME2 BIG BEAR"/>
        <s v="OC VENDING SOLUTIONS"/>
        <s v="SCC TAXABLE CASH CUSTOMER"/>
        <s v="WALTON BEVERAGE CO INC BVA"/>
        <s v="VALLEY VENDING/LEWISTON"/>
        <s v="ARK LODGE CINEMAS INC"/>
        <s v="EDMOND THEATER"/>
        <s v="SALEM VENDING LLC"/>
        <s v="CANTEEN TOWER VENDING 279"/>
        <s v="DAVIANS USG"/>
        <s v="DAN'S VENDING SERVICE/USG     "/>
        <s v="CANTEEN CORP 5103             "/>
        <s v="SPRINGHILL SUITES SAN JOSE AP "/>
        <s v="LANDMARK DELMAR THEATER 0283  "/>
        <s v="BELLAVEND LLC USG             "/>
        <s v="FIRST CLASS VENDING SPARKS    "/>
        <s v="BEAR MARKET AT CAFE' 3        "/>
        <s v="USN/NAVY EXCHANGE CENTER      "/>
        <s v="OFFICE LIBATIONS USG          "/>
        <s v="HAMPTON INN CONCORD           "/>
        <s v="IDEAL VENDING                 "/>
        <s v="DEPENDABLE BREAK ROOM SOLUTION"/>
        <s v="GLOBAL VENDING INC            "/>
        <s v="COMMERCE VENDING USG          "/>
        <s v="SALEM VENDING LLC             "/>
        <s v="SODEXO ST LUKE'S      30014001"/>
        <s v="CAMPBELL VENDING RSA          "/>
        <s v="DOVE VENDING LLC USG          "/>
        <s v="BMO HARRIS BANK CTR  SMG SAVOR"/>
        <s v="CANTEEN ANTHONY WAYNE 1437    "/>
        <s v="A&amp;M VENDING USG               "/>
        <s v="MELLO VEND USG                "/>
        <s v="ALA E0613 BOWIE ST UNIVERSITY "/>
        <s v="AUTOMATIC VENDING USG         "/>
        <s v="COURTYARD STOCKTON            "/>
        <s v="RESIDENCE INN STOCKTON        "/>
        <s v="CS-CHE U OF RENO BRD  12944   "/>
        <s v="CLARK KERR  CKCUB             "/>
        <s v="SODEXO UNIV OF RENO   54125001"/>
        <s v="METZ4077 MARYMOUNT MNHTN TRUCK"/>
        <s v="LAEMMLE THEATRES/MONICA 6     "/>
        <s v="UNIVERSITY OF MONTANA UC MRKT "/>
        <s v="FORWARD VEND                  "/>
        <s v="CS-CHE DE PAUL LOOP 10165     "/>
        <s v="CANTEEN INTEGRITY VENDING 221 "/>
        <s v="RESIDENCE INN SACRAMENTO      "/>
        <s v="ANYTIME VENDING LLC A RIVERA  "/>
        <s v="NOYO THEATER                  "/>
        <s v="COURTYARD RANCHO CORDOVA      "/>
        <s v="SPRINGHILL STES ROSEVILLE     "/>
        <s v="FOLDSD HORNET BKSTORE 0037    "/>
        <s v="GKH GOOGLE SPARKS DC MK       "/>
        <s v="HAMPTON INN &amp; SUITES SALINAS  "/>
        <s v="CANTEEN OCS 13556             "/>
        <s v="CANTEEN OCS NOHO 13556        "/>
        <s v="HOME2 SUITES LAS VEGAS        "/>
        <s v="HOMEWOOD SUITES LANCASTER     "/>
        <s v="PRISTINE VENDING LLC          "/>
        <s v="VSI                           "/>
        <s v="OASIS NORTHWEST               "/>
        <s v="JOHN ZITEK VENDING MPLS RSA   "/>
        <s v="VISTAR WISCONSIN              "/>
        <s v="SUPER G                       "/>
        <s v="CHRIS DISTEFANO  USG          "/>
        <s v="CANTEEN VEND FRACKVILL PA 5533"/>
        <s v="BERKSHIRE NATURAL LLC USG     "/>
        <s v="ARNOLD VENDING USG            "/>
        <s v="FIRELANDS VENDING             "/>
        <s v="CEE VEE VENDING INC USG       "/>
        <s v="LAEMMLE THEATRES LLC /ROYAL   "/>
        <s v="FIRST CLASS VENDING LV USG    "/>
        <s v="PACIFIC COAST CANTEEN 265     "/>
        <s v="CS-BA CALDWELL 15902          "/>
        <s v="CS-EU HP RIO RANCHO 60299"/>
        <s v="UP NORTH PLASTICS USG"/>
        <s v="BREAKTIME BEVERAGE INC USG"/>
        <s v="FOOD SERVICE SOLUTIONS LLC USG"/>
        <s v="FOOD SERVICE SOLTN SMRVLLE USG"/>
        <s v="SODEXO CDW 66521001"/>
        <s v="CANTEEN ANTHONY WAYNE 1437"/>
        <s v="CAPITOL VENDING USG"/>
        <s v="VANDER VENDING USG"/>
        <s v="CS-EU HOLOGIC 63439"/>
        <s v="SODEXO UNIV OF RENO 54125001"/>
        <s v="RESIDENCE INN SACRAMENTO"/>
        <s v="JINJU TEA"/>
        <s v="FOODTURE INC SF"/>
        <s v="OFFICE LIBATIONS USG"/>
        <s v="CEE VEE VENDING INC USG"/>
        <s v="ARNOLD VENDING USG"/>
        <s v="CANTEEN 5050 - GG"/>
        <s v="CANTEEN/5050 NOHO"/>
        <s v="CANTEEN OCS 13556"/>
        <s v="FIRST CLASS VENDING LV USG"/>
        <s v="PG M RESORT CASINO"/>
        <s v="HOMEWOOD SUITES SAN DIEGO"/>
        <s v="UAA BEAR NECESSITIES"/>
        <s v="PACIFIC COAST CANTEEN 265"/>
        <s v="CANTEEN PORTLAND 5334"/>
        <s v="CANTEEN RENDEZVOUS ENT 1562"/>
        <s v="OASIS NORTHWEST"/>
        <s v="SODEXO ST LUKE'S 30014002"/>
        <s v="SODEXO ST LUKE'S 30014001"/>
        <s v="FORWARD VEND"/>
      </sharedItems>
    </cacheField>
    <cacheField name="Market Segment" numFmtId="0">
      <sharedItems count="18">
        <s v="VEND          "/>
        <s v="HOSP          "/>
        <s v="CORR          "/>
        <s v="THTR          "/>
        <s v="ALT           "/>
        <s v="RETL          "/>
        <s v="VEND"/>
        <s v="HOSP"/>
        <s v="CORR"/>
        <s v="ALT"/>
        <s v="THTR"/>
        <s v="CAMP"/>
        <s v="CAMP          "/>
        <s v="CONC          "/>
        <s v="OCS           "/>
        <s v="OCS"/>
        <s v="CONC"/>
        <s v="RETL"/>
      </sharedItems>
    </cacheField>
    <cacheField name="Address   " numFmtId="0">
      <sharedItems containsBlank="1"/>
    </cacheField>
    <cacheField name="Street                        " numFmtId="0">
      <sharedItems/>
    </cacheField>
    <cacheField name="City                " numFmtId="0">
      <sharedItems/>
    </cacheField>
    <cacheField name="State" numFmtId="0">
      <sharedItems/>
    </cacheField>
    <cacheField name="Zip Code     " numFmtId="0">
      <sharedItems containsMixedTypes="1" containsNumber="1" containsInteger="1" minValue="8010" maxValue="999999999"/>
    </cacheField>
    <cacheField name="Sales Contact                 " numFmtId="0">
      <sharedItems/>
    </cacheField>
    <cacheField name="Sales Contact #" numFmtId="0">
      <sharedItems containsSemiMixedTypes="0" containsString="0" containsNumber="1" containsInteger="1" minValue="2063312741" maxValue="9999999999"/>
    </cacheField>
    <cacheField name="Item ID        " numFmtId="0">
      <sharedItems/>
    </cacheField>
    <cacheField name="Item Description              " numFmtId="0">
      <sharedItems count="33">
        <s v="Bagel Dog Beef Frank          "/>
        <s v="Bagel Dog Polish Sausage      "/>
        <s v="Bagel Dog Jalapeno Cheddar    "/>
        <s v="Sandwich Breakfast Bacon      "/>
        <s v="Sandwhich Chorizo Breakfast   "/>
        <s v="Piroshkies Beef &amp; Cheese      "/>
        <s v="Sandwich Breakfast Turkey     "/>
        <s v="Sandwhich Brkfst Pesto Provol "/>
        <s v="BurritoUncured Bacon Breakfast"/>
        <s v="Burrito Chile Verde Breakfast "/>
        <s v="Burrito Chorizo Breakfast     "/>
        <s v="Wrap Spicy Thai Chicken       "/>
        <s v="Wrap Chicken Bacon Ranch      "/>
        <s v="Calzone Chicken Fajita        "/>
        <s v="Burrito Brkfst Sausage PlntBsd"/>
        <s v="Bagel Dog Beef Frank"/>
        <s v="Bagel Dog Jalapeno Cheddar"/>
        <s v="Bagel Dog Polish Sausage"/>
        <s v="Sandwhich Chorizo Breakfast"/>
        <s v="Piroshkies Beef &amp; Cheese"/>
        <s v="Sandwhich Brkfst Pesto Provol"/>
        <s v="Sandwich Breakfast Bacon"/>
        <s v="Wrap Chicken Bacon Ranch"/>
        <s v="Calzone Chicken Fajita"/>
        <s v="Sandwich Breakfast Turkey"/>
        <s v="Burrito Chile Verde Breakfast"/>
        <s v="Burrito Chorizo Breakfast"/>
        <s v="Wrap Spicy Thai Chicken"/>
        <s v="Burrito Bean Vegan            "/>
        <s v="Bagel Dog Bf Frnk W/ Ppy Sd   "/>
        <s v="Bagel Dog Bf Frnk W/ Ppy Sd"/>
        <s v="Burrito Brkfst Plant Based"/>
        <s v="Burrito Bean Vegan"/>
      </sharedItems>
    </cacheField>
    <cacheField name="Brand   " numFmtId="0">
      <sharedItems/>
    </cacheField>
    <cacheField name="Item Class" numFmtId="0">
      <sharedItems containsSemiMixedTypes="0" containsString="0" containsNumber="1" containsInteger="1" minValue="44" maxValue="44"/>
    </cacheField>
    <cacheField name="Item Class Desc     " numFmtId="0">
      <sharedItems/>
    </cacheField>
    <cacheField name="Pack      " numFmtId="0">
      <sharedItems containsMixedTypes="1" containsNumber="1" containsInteger="1" minValue="12" maxValue="12"/>
    </cacheField>
    <cacheField name="Size per oz     " numFmtId="0">
      <sharedItems containsSemiMixedTypes="0" containsString="0" containsNumber="1" minValue="4" maxValue="9"/>
    </cacheField>
    <cacheField name="Cost       " numFmtId="0">
      <sharedItems containsSemiMixedTypes="0" containsString="0" containsNumber="1" minValue="-237.6" maxValue="2592"/>
    </cacheField>
    <cacheField name="Qty Shp" numFmtId="0">
      <sharedItems containsSemiMixedTypes="0" containsString="0" containsNumber="1" containsInteger="1" minValue="-12" maxValue="80"/>
    </cacheField>
    <cacheField name="Case Cost" numFmtId="164">
      <sharedItems containsSemiMixedTypes="0" containsString="0" containsNumber="1" minValue="17.399999999999999" maxValue="36.6"/>
    </cacheField>
    <cacheField name="Unit Cost" numFmtId="164">
      <sharedItems containsSemiMixedTypes="0" containsString="0" containsNumber="1" minValue="1.45" maxValue="3.0500000000000003"/>
    </cacheField>
    <cacheField name="Cost Per oz" numFmtId="164">
      <sharedItems containsSemiMixedTypes="0" containsString="0" containsNumber="1" minValue="0.26041666666666669" maxValue="0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45">
  <r>
    <x v="0"/>
    <s v="GALANT FOOD                   "/>
    <s v="NC  "/>
    <x v="0"/>
    <n v="10081013"/>
    <x v="0"/>
    <x v="0"/>
    <s v="          "/>
    <s v="525 ANZAR ROAD                "/>
    <s v="SN JUN BATSTA       "/>
    <s v="CA   "/>
    <n v="95045"/>
    <s v="KATHY PLACES ORDERS           "/>
    <n v="8316234073"/>
    <s v="GFO88116       "/>
    <x v="0"/>
    <s v="Clara's "/>
    <n v="44"/>
    <s v="FROZEN FOODS        "/>
    <s v="12"/>
    <n v="8"/>
    <n v="64.8"/>
    <n v="2"/>
    <n v="32.4"/>
    <n v="2.6999999999999997"/>
    <n v="0.33749999999999997"/>
  </r>
  <r>
    <x v="0"/>
    <s v="GALANT FOOD                   "/>
    <s v="NC  "/>
    <x v="0"/>
    <n v="10081013"/>
    <x v="0"/>
    <x v="0"/>
    <s v="          "/>
    <s v="525 ANZAR ROAD                "/>
    <s v="SN JUN BATSTA       "/>
    <s v="CA   "/>
    <n v="95045"/>
    <s v="KATHY PLACES ORDERS           "/>
    <n v="8316234073"/>
    <s v="GFO90010       "/>
    <x v="1"/>
    <s v="Clara's "/>
    <n v="44"/>
    <s v="FROZEN FOODS        "/>
    <s v="12"/>
    <n v="4"/>
    <n v="28.8"/>
    <n v="1"/>
    <n v="28.8"/>
    <n v="2.4"/>
    <n v="0.6"/>
  </r>
  <r>
    <x v="0"/>
    <s v="GALANT FOOD                   "/>
    <s v="VP  "/>
    <x v="1"/>
    <n v="10274444"/>
    <x v="1"/>
    <x v="1"/>
    <s v="          "/>
    <s v="4816 RAINIER AVE SOUTH        "/>
    <s v="SEATTLE             "/>
    <s v="WA   "/>
    <n v="98118"/>
    <s v="David McRae                   "/>
    <n v="2063312741"/>
    <s v="GFO12001       "/>
    <x v="2"/>
    <s v="Benny's "/>
    <n v="44"/>
    <s v="FROZEN FOODS        "/>
    <s v="12"/>
    <n v="5"/>
    <n v="19.8"/>
    <n v="1"/>
    <n v="19.8"/>
    <n v="1.6500000000000001"/>
    <n v="0.33"/>
  </r>
  <r>
    <x v="0"/>
    <s v="GALANT FOOD                   "/>
    <s v="VP  "/>
    <x v="1"/>
    <n v="10274444"/>
    <x v="1"/>
    <x v="1"/>
    <s v="          "/>
    <s v="4816 RAINIER AVE SOUTH        "/>
    <s v="SEATTLE             "/>
    <s v="WA   "/>
    <n v="98118"/>
    <s v="David McRae                   "/>
    <n v="2063312741"/>
    <s v="GFO12021       "/>
    <x v="3"/>
    <s v="Benny's "/>
    <n v="44"/>
    <s v="FROZEN FOODS        "/>
    <s v="12"/>
    <n v="5"/>
    <n v="19.8"/>
    <n v="1"/>
    <n v="19.8"/>
    <n v="1.6500000000000001"/>
    <n v="0.33"/>
  </r>
  <r>
    <x v="0"/>
    <s v="GALANT FOOD                   "/>
    <s v="NC  "/>
    <x v="0"/>
    <n v="10299917"/>
    <x v="2"/>
    <x v="0"/>
    <s v="          "/>
    <s v="447 REYNOLDS CIR              "/>
    <s v="SAN JOSE            "/>
    <s v="CA   "/>
    <s v="95112-1104   "/>
    <s v="Al Albiani                    "/>
    <n v="6503228363"/>
    <s v="GFO12021       "/>
    <x v="3"/>
    <s v="Benny's "/>
    <n v="44"/>
    <s v="FROZEN FOODS        "/>
    <s v="12"/>
    <n v="5"/>
    <n v="19.8"/>
    <n v="1"/>
    <n v="19.8"/>
    <n v="1.6500000000000001"/>
    <n v="0.33"/>
  </r>
  <r>
    <x v="0"/>
    <s v="GALANT FOOD                   "/>
    <s v="NC  "/>
    <x v="0"/>
    <n v="10019540"/>
    <x v="3"/>
    <x v="0"/>
    <s v="          "/>
    <s v="215 HARBOR WAY                "/>
    <s v="S SAN FRAN          "/>
    <s v="CA   "/>
    <n v="94080"/>
    <s v="ELAYSIA                       "/>
    <n v="6505895252"/>
    <s v="GFO12022       "/>
    <x v="4"/>
    <s v="Benny's "/>
    <n v="44"/>
    <s v="FROZEN FOODS        "/>
    <s v="12"/>
    <n v="5"/>
    <n v="59.4"/>
    <n v="3"/>
    <n v="19.8"/>
    <n v="1.6500000000000001"/>
    <n v="0.33"/>
  </r>
  <r>
    <x v="0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00008       "/>
    <x v="5"/>
    <s v="Clara's "/>
    <n v="44"/>
    <s v="FROZEN FOODS        "/>
    <s v="12"/>
    <n v="5"/>
    <n v="172.8"/>
    <n v="6"/>
    <n v="28.8"/>
    <n v="2.4"/>
    <n v="0.48"/>
  </r>
  <r>
    <x v="0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10001       "/>
    <x v="6"/>
    <s v="Clara   "/>
    <n v="44"/>
    <s v="FROZEN FOODS        "/>
    <s v="12"/>
    <n v="8"/>
    <n v="108"/>
    <n v="4"/>
    <n v="27"/>
    <n v="2.25"/>
    <n v="0.28125"/>
  </r>
  <r>
    <x v="0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90010       "/>
    <x v="1"/>
    <s v="Clara's "/>
    <n v="44"/>
    <s v="FROZEN FOODS        "/>
    <s v="12"/>
    <n v="4"/>
    <n v="201.6"/>
    <n v="7"/>
    <n v="28.8"/>
    <n v="2.4"/>
    <n v="0.6"/>
  </r>
  <r>
    <x v="0"/>
    <s v="GALANT FOOD                   "/>
    <s v="SC  "/>
    <x v="3"/>
    <n v="10013840"/>
    <x v="5"/>
    <x v="0"/>
    <s v="          "/>
    <s v="12640 KNOTT AVE               "/>
    <s v="GARDEN GROVE        "/>
    <s v="CA   "/>
    <n v="92841"/>
    <s v="Andrew Prince John McGrew     "/>
    <n v="7148992539"/>
    <s v="GFO00008       "/>
    <x v="5"/>
    <s v="Clara's "/>
    <n v="44"/>
    <s v="FROZEN FOODS        "/>
    <s v="12"/>
    <n v="5"/>
    <n v="1008"/>
    <n v="35"/>
    <n v="28.8"/>
    <n v="2.4"/>
    <n v="0.48"/>
  </r>
  <r>
    <x v="0"/>
    <s v="GALANT FOOD                   "/>
    <s v="SC  "/>
    <x v="3"/>
    <n v="10013840"/>
    <x v="5"/>
    <x v="0"/>
    <s v="          "/>
    <s v="12640 KNOTT AVE               "/>
    <s v="GARDEN GROVE        "/>
    <s v="CA   "/>
    <n v="92841"/>
    <s v="Andrew Prince John McGrew     "/>
    <n v="7148992539"/>
    <s v="GFO88017       "/>
    <x v="7"/>
    <s v="Clara's "/>
    <n v="44"/>
    <s v="FROZEN FOODS        "/>
    <s v="12"/>
    <n v="8"/>
    <n v="3240"/>
    <n v="100"/>
    <n v="32.4"/>
    <n v="2.6999999999999997"/>
    <n v="0.33749999999999997"/>
  </r>
  <r>
    <x v="0"/>
    <s v="GALANT FOOD                   "/>
    <s v="SC  "/>
    <x v="3"/>
    <n v="10013840"/>
    <x v="5"/>
    <x v="0"/>
    <s v="          "/>
    <s v="12640 KNOTT AVE               "/>
    <s v="GARDEN GROVE        "/>
    <s v="CA   "/>
    <n v="92841"/>
    <s v="Andrew Prince John McGrew     "/>
    <n v="7148992539"/>
    <s v="GFO88116       "/>
    <x v="0"/>
    <s v="Clara's "/>
    <n v="44"/>
    <s v="FROZEN FOODS        "/>
    <s v="12"/>
    <n v="8"/>
    <n v="2106"/>
    <n v="65"/>
    <n v="32.4"/>
    <n v="2.6999999999999997"/>
    <n v="0.33749999999999997"/>
  </r>
  <r>
    <x v="0"/>
    <s v="GALANT FOOD                   "/>
    <s v="IL  "/>
    <x v="4"/>
    <n v="10388714"/>
    <x v="6"/>
    <x v="2"/>
    <s v="          "/>
    <s v="530 WOLFE DR                  "/>
    <s v="FORT WAYNE          "/>
    <s v="IN   "/>
    <s v="46825-5253   "/>
    <s v="Mike Slusser                  "/>
    <n v="2604827475"/>
    <s v="GFO12001       "/>
    <x v="2"/>
    <s v="Benny's "/>
    <n v="44"/>
    <s v="FROZEN FOODS        "/>
    <s v="12"/>
    <n v="5"/>
    <n v="118.8"/>
    <n v="6"/>
    <n v="19.8"/>
    <n v="1.6500000000000001"/>
    <n v="0.33"/>
  </r>
  <r>
    <x v="0"/>
    <s v="GALANT FOOD                   "/>
    <s v="IL  "/>
    <x v="4"/>
    <n v="10388714"/>
    <x v="6"/>
    <x v="2"/>
    <s v="          "/>
    <s v="530 WOLFE DR                  "/>
    <s v="FORT WAYNE          "/>
    <s v="IN   "/>
    <s v="46825-5253   "/>
    <s v="Mike Slusser                  "/>
    <n v="2604827475"/>
    <s v="GFO12021       "/>
    <x v="3"/>
    <s v="Benny's "/>
    <n v="44"/>
    <s v="FROZEN FOODS        "/>
    <s v="12"/>
    <n v="5"/>
    <n v="118.8"/>
    <n v="6"/>
    <n v="19.8"/>
    <n v="1.6500000000000001"/>
    <n v="0.33"/>
  </r>
  <r>
    <x v="0"/>
    <s v="GALANT FOOD                   "/>
    <s v="IL  "/>
    <x v="4"/>
    <n v="10388714"/>
    <x v="6"/>
    <x v="2"/>
    <s v="          "/>
    <s v="530 WOLFE DR                  "/>
    <s v="FORT WAYNE          "/>
    <s v="IN   "/>
    <s v="46825-5253   "/>
    <s v="Mike Slusser                  "/>
    <n v="2604827475"/>
    <s v="GFO12022       "/>
    <x v="4"/>
    <s v="Benny's "/>
    <n v="44"/>
    <s v="FROZEN FOODS        "/>
    <s v="12"/>
    <n v="5"/>
    <n v="118.8"/>
    <n v="6"/>
    <n v="19.8"/>
    <n v="1.6500000000000001"/>
    <n v="0.33"/>
  </r>
  <r>
    <x v="0"/>
    <s v="GALANT FOOD                   "/>
    <s v="NC  "/>
    <x v="0"/>
    <n v="10019784"/>
    <x v="7"/>
    <x v="0"/>
    <s v="          "/>
    <s v="542 MARIPOSA ROAD             "/>
    <s v="MODESTO             "/>
    <s v="CA   "/>
    <n v="95354"/>
    <s v="MELANIE KOMMAVONG             "/>
    <n v="2095295350"/>
    <s v="GFO00008       "/>
    <x v="5"/>
    <s v="Clara's "/>
    <n v="44"/>
    <s v="FROZEN FOODS        "/>
    <s v="12"/>
    <n v="5"/>
    <n v="115.2"/>
    <n v="4"/>
    <n v="28.8"/>
    <n v="2.4"/>
    <n v="0.48"/>
  </r>
  <r>
    <x v="0"/>
    <s v="GALANT FOOD                   "/>
    <s v="NC  "/>
    <x v="0"/>
    <n v="10019784"/>
    <x v="7"/>
    <x v="0"/>
    <s v="          "/>
    <s v="542 MARIPOSA ROAD             "/>
    <s v="MODESTO             "/>
    <s v="CA   "/>
    <n v="95354"/>
    <s v="MELANIE KOMMAVONG             "/>
    <n v="2095295350"/>
    <s v="GFO88000       "/>
    <x v="8"/>
    <s v="Clara's "/>
    <n v="44"/>
    <s v="FROZEN FOODS        "/>
    <s v="12"/>
    <n v="8"/>
    <n v="259.2"/>
    <n v="8"/>
    <n v="32.4"/>
    <n v="2.6999999999999997"/>
    <n v="0.33749999999999997"/>
  </r>
  <r>
    <x v="0"/>
    <s v="GALANT FOOD                   "/>
    <s v="NC  "/>
    <x v="0"/>
    <n v="10019784"/>
    <x v="7"/>
    <x v="0"/>
    <s v="          "/>
    <s v="542 MARIPOSA ROAD             "/>
    <s v="MODESTO             "/>
    <s v="CA   "/>
    <n v="95354"/>
    <s v="MELANIE KOMMAVONG             "/>
    <n v="2095295350"/>
    <s v="GFO88017       "/>
    <x v="7"/>
    <s v="Clara's "/>
    <n v="44"/>
    <s v="FROZEN FOODS        "/>
    <s v="12"/>
    <n v="8"/>
    <n v="259.2"/>
    <n v="8"/>
    <n v="32.4"/>
    <n v="2.6999999999999997"/>
    <n v="0.33749999999999997"/>
  </r>
  <r>
    <x v="0"/>
    <s v="GALANT FOOD                   "/>
    <s v="NC  "/>
    <x v="0"/>
    <n v="10019784"/>
    <x v="7"/>
    <x v="0"/>
    <s v="          "/>
    <s v="542 MARIPOSA ROAD             "/>
    <s v="MODESTO             "/>
    <s v="CA   "/>
    <n v="95354"/>
    <s v="MELANIE KOMMAVONG             "/>
    <n v="2095295350"/>
    <s v="GFO88811       "/>
    <x v="9"/>
    <s v="Clara's "/>
    <n v="44"/>
    <s v="FROZEN FOODS        "/>
    <s v="12"/>
    <n v="8"/>
    <n v="194.4"/>
    <n v="6"/>
    <n v="32.4"/>
    <n v="2.6999999999999997"/>
    <n v="0.33749999999999997"/>
  </r>
  <r>
    <x v="0"/>
    <s v="GALANT FOOD                   "/>
    <s v="NC  "/>
    <x v="0"/>
    <n v="10019758"/>
    <x v="8"/>
    <x v="0"/>
    <s v="          "/>
    <s v="4041 C ST                     "/>
    <s v="SACRAMENTO          "/>
    <s v="CA   "/>
    <n v="95819"/>
    <s v="JULIE BERGER                  "/>
    <n v="9164524041"/>
    <s v="GFO88810       "/>
    <x v="10"/>
    <s v="Clara's "/>
    <n v="44"/>
    <s v="FROZEN FOODS        "/>
    <s v="12"/>
    <n v="8"/>
    <n v="324"/>
    <n v="10"/>
    <n v="32.4"/>
    <n v="2.6999999999999997"/>
    <n v="0.33749999999999997"/>
  </r>
  <r>
    <x v="0"/>
    <s v="GALANT FOOD                   "/>
    <s v="SC  "/>
    <x v="3"/>
    <n v="10092651"/>
    <x v="9"/>
    <x v="2"/>
    <s v="          "/>
    <s v="12640 KNOTT AVE               "/>
    <s v="GARDEN GROVE        "/>
    <s v="CA   "/>
    <n v="92841"/>
    <s v="Michael Julian                "/>
    <n v="7148992524"/>
    <s v="GFO00008       "/>
    <x v="5"/>
    <s v="Clara's "/>
    <n v="44"/>
    <s v="FROZEN FOODS        "/>
    <s v="12"/>
    <n v="5"/>
    <n v="2592"/>
    <n v="90"/>
    <n v="28.8"/>
    <n v="2.4"/>
    <n v="0.48"/>
  </r>
  <r>
    <x v="0"/>
    <s v="GALANT FOOD                   "/>
    <s v="SC  "/>
    <x v="3"/>
    <n v="10092651"/>
    <x v="9"/>
    <x v="2"/>
    <s v="          "/>
    <s v="12640 KNOTT AVE               "/>
    <s v="GARDEN GROVE        "/>
    <s v="CA   "/>
    <n v="92841"/>
    <s v="Michael Julian                "/>
    <n v="7148992524"/>
    <s v="GFO88017       "/>
    <x v="7"/>
    <s v="Clara's "/>
    <n v="44"/>
    <s v="FROZEN FOODS        "/>
    <s v="12"/>
    <n v="8"/>
    <n v="2430"/>
    <n v="75"/>
    <n v="32.4"/>
    <n v="2.6999999999999997"/>
    <n v="0.33749999999999997"/>
  </r>
  <r>
    <x v="0"/>
    <s v="GALANT FOOD                   "/>
    <s v="SC  "/>
    <x v="3"/>
    <n v="10092651"/>
    <x v="9"/>
    <x v="2"/>
    <s v="          "/>
    <s v="12640 KNOTT AVE               "/>
    <s v="GARDEN GROVE        "/>
    <s v="CA   "/>
    <n v="92841"/>
    <s v="Michael Julian                "/>
    <n v="7148992524"/>
    <s v="GFO88116       "/>
    <x v="0"/>
    <s v="Clara's "/>
    <n v="44"/>
    <s v="FROZEN FOODS        "/>
    <s v="12"/>
    <n v="8"/>
    <n v="2268"/>
    <n v="70"/>
    <n v="32.4"/>
    <n v="2.6999999999999997"/>
    <n v="0.33749999999999997"/>
  </r>
  <r>
    <x v="0"/>
    <s v="GALANT FOOD                   "/>
    <s v="NC  "/>
    <x v="0"/>
    <n v="10019773"/>
    <x v="10"/>
    <x v="0"/>
    <s v="          "/>
    <s v="3025 DUTTON AVE               "/>
    <s v="SANTA ROSA          "/>
    <s v="CA   "/>
    <n v="95407"/>
    <s v="MELISSA NANCY KELLEY          "/>
    <n v="7075464544"/>
    <s v="GFO02208       "/>
    <x v="11"/>
    <s v="Galina's"/>
    <n v="44"/>
    <s v="FROZEN FOODS        "/>
    <s v="12"/>
    <n v="4.5"/>
    <n v="79.2"/>
    <n v="4"/>
    <n v="19.8"/>
    <n v="1.6500000000000001"/>
    <n v="0.3666666666666667"/>
  </r>
  <r>
    <x v="0"/>
    <s v="GALANT FOOD                   "/>
    <s v="NC  "/>
    <x v="0"/>
    <n v="10019773"/>
    <x v="10"/>
    <x v="0"/>
    <s v="          "/>
    <s v="3025 DUTTON AVE               "/>
    <s v="SANTA ROSA          "/>
    <s v="CA   "/>
    <n v="95407"/>
    <s v="MELISSA NANCY KELLEY          "/>
    <n v="7075464544"/>
    <s v="GFO12001       "/>
    <x v="2"/>
    <s v="Benny's "/>
    <n v="44"/>
    <s v="FROZEN FOODS        "/>
    <s v="12"/>
    <n v="5"/>
    <n v="178.2"/>
    <n v="9"/>
    <n v="19.799999999999997"/>
    <n v="1.6499999999999997"/>
    <n v="0.32999999999999996"/>
  </r>
  <r>
    <x v="0"/>
    <s v="GALANT FOOD                   "/>
    <s v="IL  "/>
    <x v="4"/>
    <n v="10192843"/>
    <x v="11"/>
    <x v="0"/>
    <s v="          "/>
    <s v="2513 ELLINGTON ROAD           "/>
    <s v="QUINCY              "/>
    <s v="IL   "/>
    <n v="62305"/>
    <s v="Shelbi Otto Anthony Sawyers   "/>
    <n v="2172223343"/>
    <s v="GFO12022       "/>
    <x v="4"/>
    <s v="Benny's "/>
    <n v="44"/>
    <s v="FROZEN FOODS        "/>
    <s v="12"/>
    <n v="5"/>
    <n v="138.6"/>
    <n v="7"/>
    <n v="19.8"/>
    <n v="1.6500000000000001"/>
    <n v="0.33"/>
  </r>
  <r>
    <x v="0"/>
    <s v="GALANT FOOD                   "/>
    <s v="VP  "/>
    <x v="1"/>
    <n v="10090300"/>
    <x v="12"/>
    <x v="0"/>
    <s v="          "/>
    <s v="12670 SW HALL BLVD BLDG 3     "/>
    <s v="TIGARD              "/>
    <s v="OR   "/>
    <n v="97223"/>
    <s v="Mark Schmidling               "/>
    <n v="5034902132"/>
    <s v="GFO12001       "/>
    <x v="2"/>
    <s v="Benny's "/>
    <n v="44"/>
    <s v="FROZEN FOODS        "/>
    <s v="12"/>
    <n v="5"/>
    <n v="831.6"/>
    <n v="42"/>
    <n v="19.8"/>
    <n v="1.6500000000000001"/>
    <n v="0.33"/>
  </r>
  <r>
    <x v="0"/>
    <s v="GALANT FOOD                   "/>
    <s v="VP  "/>
    <x v="1"/>
    <n v="10090300"/>
    <x v="12"/>
    <x v="0"/>
    <s v="          "/>
    <s v="12670 SW HALL BLVD BLDG 3     "/>
    <s v="TIGARD              "/>
    <s v="OR   "/>
    <n v="97223"/>
    <s v="Mark Schmidling               "/>
    <n v="5034902132"/>
    <s v="GFO12022       "/>
    <x v="4"/>
    <s v="Benny's "/>
    <n v="44"/>
    <s v="FROZEN FOODS        "/>
    <s v="12"/>
    <n v="5"/>
    <n v="237.6"/>
    <n v="12"/>
    <n v="19.8"/>
    <n v="1.6500000000000001"/>
    <n v="0.33"/>
  </r>
  <r>
    <x v="0"/>
    <s v="GALANT FOOD                   "/>
    <s v="VP  "/>
    <x v="1"/>
    <n v="10436492"/>
    <x v="13"/>
    <x v="0"/>
    <s v="          "/>
    <s v="250 STANDARD VENEER RD        "/>
    <s v="CRESCENT CITY       "/>
    <s v="CA   "/>
    <s v="95531-7454   "/>
    <s v="Andy Cleveland                "/>
    <n v="7074436773"/>
    <s v="GFO12021       "/>
    <x v="3"/>
    <s v="Benny's "/>
    <n v="44"/>
    <s v="FROZEN FOODS        "/>
    <s v="12"/>
    <n v="5"/>
    <n v="39.6"/>
    <n v="2"/>
    <n v="19.8"/>
    <n v="1.6500000000000001"/>
    <n v="0.33"/>
  </r>
  <r>
    <x v="0"/>
    <s v="GALANT FOOD                   "/>
    <s v="NY  "/>
    <x v="5"/>
    <n v="10421917"/>
    <x v="14"/>
    <x v="0"/>
    <s v="          "/>
    <s v="1 PEPSI WAY                   "/>
    <s v="NEWBURGH            "/>
    <s v="NY   "/>
    <s v="12550-3921   "/>
    <s v="Kathy                         "/>
    <n v="8455625400"/>
    <s v="GFO00008       "/>
    <x v="5"/>
    <s v="Clara's "/>
    <n v="44"/>
    <s v="FROZEN FOODS        "/>
    <s v="12"/>
    <n v="5"/>
    <n v="345.6"/>
    <n v="12"/>
    <n v="28.8"/>
    <n v="2.4"/>
    <n v="0.48"/>
  </r>
  <r>
    <x v="0"/>
    <s v="GALANT FOOD                   "/>
    <s v="NY  "/>
    <x v="5"/>
    <n v="10421917"/>
    <x v="14"/>
    <x v="0"/>
    <s v="          "/>
    <s v="1 PEPSI WAY                   "/>
    <s v="NEWBURGH            "/>
    <s v="NY   "/>
    <s v="12550-3921   "/>
    <s v="Kathy                         "/>
    <n v="8455625400"/>
    <s v="GFO10001       "/>
    <x v="6"/>
    <s v="Clara   "/>
    <n v="44"/>
    <s v="FROZEN FOODS        "/>
    <s v="12"/>
    <n v="8"/>
    <n v="270"/>
    <n v="10"/>
    <n v="27"/>
    <n v="2.25"/>
    <n v="0.28125"/>
  </r>
  <r>
    <x v="0"/>
    <s v="GALANT FOOD                   "/>
    <s v="MA  "/>
    <x v="2"/>
    <n v="10067691"/>
    <x v="15"/>
    <x v="0"/>
    <s v="          "/>
    <s v="150 GORDON DR                 "/>
    <s v="EXTON               "/>
    <s v="PA   "/>
    <s v="19341-1304   "/>
    <s v="Taylor Ward                   "/>
    <n v="6109350885"/>
    <s v="GFO00008       "/>
    <x v="5"/>
    <s v="Clara's "/>
    <n v="44"/>
    <s v="FROZEN FOODS        "/>
    <s v="12"/>
    <n v="5"/>
    <n v="288"/>
    <n v="10"/>
    <n v="28.8"/>
    <n v="2.4"/>
    <n v="0.48"/>
  </r>
  <r>
    <x v="0"/>
    <s v="GALANT FOOD                   "/>
    <s v="MA  "/>
    <x v="2"/>
    <n v="10067691"/>
    <x v="15"/>
    <x v="0"/>
    <s v="          "/>
    <s v="150 GORDON DR                 "/>
    <s v="EXTON               "/>
    <s v="PA   "/>
    <s v="19341-1304   "/>
    <s v="Taylor Ward                   "/>
    <n v="6109350885"/>
    <s v="GFO02208       "/>
    <x v="11"/>
    <s v="Galina's"/>
    <n v="44"/>
    <s v="FROZEN FOODS        "/>
    <s v="12"/>
    <n v="4.5"/>
    <n v="79.2"/>
    <n v="4"/>
    <n v="19.8"/>
    <n v="1.6500000000000001"/>
    <n v="0.3666666666666667"/>
  </r>
  <r>
    <x v="0"/>
    <s v="GALANT FOOD                   "/>
    <s v="MA  "/>
    <x v="2"/>
    <n v="10067691"/>
    <x v="15"/>
    <x v="0"/>
    <s v="          "/>
    <s v="150 GORDON DR                 "/>
    <s v="EXTON               "/>
    <s v="PA   "/>
    <s v="19341-1304   "/>
    <s v="Taylor Ward                   "/>
    <n v="6109350885"/>
    <s v="GFO10001       "/>
    <x v="6"/>
    <s v="Clara   "/>
    <n v="44"/>
    <s v="FROZEN FOODS        "/>
    <s v="12"/>
    <n v="8"/>
    <n v="702"/>
    <n v="26"/>
    <n v="27"/>
    <n v="2.25"/>
    <n v="0.28125"/>
  </r>
  <r>
    <x v="0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00008       "/>
    <x v="5"/>
    <s v="Clara's "/>
    <n v="44"/>
    <s v="FROZEN FOODS        "/>
    <s v="12"/>
    <n v="5"/>
    <n v="806.4"/>
    <n v="28"/>
    <n v="28.8"/>
    <n v="2.4"/>
    <n v="0.48"/>
  </r>
  <r>
    <x v="0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88017       "/>
    <x v="7"/>
    <s v="Clara's "/>
    <n v="44"/>
    <s v="FROZEN FOODS        "/>
    <s v="12"/>
    <n v="8"/>
    <n v="777.6"/>
    <n v="24"/>
    <n v="32.4"/>
    <n v="2.6999999999999997"/>
    <n v="0.33749999999999997"/>
  </r>
  <r>
    <x v="0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88116       "/>
    <x v="0"/>
    <s v="Clara's "/>
    <n v="44"/>
    <s v="FROZEN FOODS        "/>
    <s v="12"/>
    <n v="8"/>
    <n v="842.4"/>
    <n v="26"/>
    <n v="32.4"/>
    <n v="2.6999999999999997"/>
    <n v="0.33749999999999997"/>
  </r>
  <r>
    <x v="0"/>
    <s v="GALANT FOOD                   "/>
    <s v="IL  "/>
    <x v="4"/>
    <n v="10007086"/>
    <x v="17"/>
    <x v="0"/>
    <s v="          "/>
    <s v="390 HERKY ST STE 4E           "/>
    <s v="NORTH LIBERTY       "/>
    <s v="IA   "/>
    <s v="52317-8520   "/>
    <s v="Dwain Sundine                 "/>
    <n v="3196658363"/>
    <s v="GFO12022       "/>
    <x v="4"/>
    <s v="Benny's "/>
    <n v="44"/>
    <s v="FROZEN FOODS        "/>
    <s v="12"/>
    <n v="5"/>
    <n v="178.2"/>
    <n v="9"/>
    <n v="19.799999999999997"/>
    <n v="1.6499999999999997"/>
    <n v="0.32999999999999996"/>
  </r>
  <r>
    <x v="0"/>
    <s v="GALANT FOOD                   "/>
    <s v="OH  "/>
    <x v="6"/>
    <n v="10005855"/>
    <x v="18"/>
    <x v="0"/>
    <s v="          "/>
    <s v="3959 CONSTITUTION BLVD        "/>
    <s v="DARLINGTON          "/>
    <s v="PA   "/>
    <n v="16115"/>
    <s v="Natalie Sperlunto             "/>
    <n v="7248566960"/>
    <s v="GFO20002       "/>
    <x v="12"/>
    <s v="Clara's "/>
    <n v="44"/>
    <s v="FROZEN FOODS        "/>
    <s v="12"/>
    <n v="5"/>
    <n v="288"/>
    <n v="10"/>
    <n v="28.8"/>
    <n v="2.4"/>
    <n v="0.48"/>
  </r>
  <r>
    <x v="0"/>
    <s v="GALANT FOOD                   "/>
    <s v="MA  "/>
    <x v="2"/>
    <n v="10003140"/>
    <x v="19"/>
    <x v="0"/>
    <s v="          "/>
    <s v="1604 W KING ST                "/>
    <s v="YORK                "/>
    <s v="PA   "/>
    <s v="17404-5618   "/>
    <s v="SHAWN   ART                   "/>
    <n v="7178458125"/>
    <s v="GFO12021       "/>
    <x v="3"/>
    <s v="Benny's "/>
    <n v="44"/>
    <s v="FROZEN FOODS        "/>
    <s v="12"/>
    <n v="5"/>
    <n v="1188"/>
    <n v="60"/>
    <n v="19.8"/>
    <n v="1.6500000000000001"/>
    <n v="0.33"/>
  </r>
  <r>
    <x v="0"/>
    <s v="GALANT FOOD                   "/>
    <s v="VP  "/>
    <x v="1"/>
    <n v="10473106"/>
    <x v="20"/>
    <x v="3"/>
    <s v="          "/>
    <s v="5000 N WILLAMETTE BLVD        "/>
    <s v="PORTLAND            "/>
    <s v="OR   "/>
    <s v="97203-5743   "/>
    <s v="Cory Shimada                  "/>
    <n v="5039437303"/>
    <s v="GFO12022       "/>
    <x v="4"/>
    <s v="Benny's "/>
    <n v="44"/>
    <s v="FROZEN FOODS        "/>
    <s v="12"/>
    <n v="5"/>
    <n v="19.8"/>
    <n v="1"/>
    <n v="19.8"/>
    <n v="1.6500000000000001"/>
    <n v="0.33"/>
  </r>
  <r>
    <x v="0"/>
    <s v="GALANT FOOD                   "/>
    <s v="MA  "/>
    <x v="2"/>
    <n v="10464072"/>
    <x v="21"/>
    <x v="0"/>
    <s v="          "/>
    <s v="2000 CAMBRIDGE DR             "/>
    <s v="DAVIDSVILLE         "/>
    <s v="PA   "/>
    <s v="15928-9220   "/>
    <s v="Dennis Bean                   "/>
    <n v="8142882724"/>
    <s v="GFO10001       "/>
    <x v="6"/>
    <s v="Clara   "/>
    <n v="44"/>
    <s v="FROZEN FOODS        "/>
    <s v="12"/>
    <n v="8"/>
    <n v="27"/>
    <n v="1"/>
    <n v="27"/>
    <n v="2.25"/>
    <n v="0.28125"/>
  </r>
  <r>
    <x v="0"/>
    <s v="GALANT FOOD                   "/>
    <s v="NC  "/>
    <x v="0"/>
    <n v="10444911"/>
    <x v="22"/>
    <x v="3"/>
    <s v="          "/>
    <s v="1 ROSSOW ST                   "/>
    <s v="ARCATA              "/>
    <s v="CA   "/>
    <s v="95521-8227   "/>
    <s v="Kyle McEdward                 "/>
    <n v="7078453030"/>
    <s v="GFO88017       "/>
    <x v="7"/>
    <s v="Clara's "/>
    <n v="44"/>
    <s v="FROZEN FOODS        "/>
    <s v="12"/>
    <n v="8"/>
    <n v="32.4"/>
    <n v="1"/>
    <n v="32.4"/>
    <n v="2.6999999999999997"/>
    <n v="0.33749999999999997"/>
  </r>
  <r>
    <x v="0"/>
    <s v="GALANT FOOD                   "/>
    <s v="NC  "/>
    <x v="0"/>
    <n v="10444911"/>
    <x v="22"/>
    <x v="3"/>
    <s v="          "/>
    <s v="1 ROSSOW ST                   "/>
    <s v="ARCATA              "/>
    <s v="CA   "/>
    <s v="95521-8227   "/>
    <s v="Kyle McEdward                 "/>
    <n v="7078453030"/>
    <s v="GFO88116       "/>
    <x v="0"/>
    <s v="Clara's "/>
    <n v="44"/>
    <s v="FROZEN FOODS        "/>
    <s v="12"/>
    <n v="8"/>
    <n v="32.4"/>
    <n v="1"/>
    <n v="32.4"/>
    <n v="2.6999999999999997"/>
    <n v="0.33749999999999997"/>
  </r>
  <r>
    <x v="0"/>
    <s v="GALANT FOOD                   "/>
    <s v="NY  "/>
    <x v="5"/>
    <n v="10514871"/>
    <x v="23"/>
    <x v="3"/>
    <s v="          "/>
    <s v="165 WEST 65TH STREET          "/>
    <s v="NEW YORK            "/>
    <s v="NY   "/>
    <n v="10023"/>
    <s v="Nick Chrisos                  "/>
    <n v="9173092522"/>
    <s v="GFO00008       "/>
    <x v="5"/>
    <s v="Clara's "/>
    <n v="44"/>
    <s v="FROZEN FOODS        "/>
    <s v="12"/>
    <n v="5"/>
    <n v="28.8"/>
    <n v="1"/>
    <n v="28.8"/>
    <n v="2.4"/>
    <n v="0.48"/>
  </r>
  <r>
    <x v="0"/>
    <s v="GALANT FOOD                   "/>
    <s v="NC  "/>
    <x v="0"/>
    <n v="10447206"/>
    <x v="24"/>
    <x v="3"/>
    <s v="          "/>
    <s v="1664 N VIRGINIA ST            "/>
    <s v="RENO                "/>
    <s v="NV   "/>
    <s v="89557-0001   "/>
    <s v="RACHEL MAIN CONTACT CC MAE    "/>
    <n v="4153780577"/>
    <s v="GFO12001       "/>
    <x v="2"/>
    <s v="Benny's "/>
    <n v="44"/>
    <s v="FROZEN FOODS        "/>
    <s v="12"/>
    <n v="5"/>
    <n v="19.8"/>
    <n v="1"/>
    <n v="19.8"/>
    <n v="1.6500000000000001"/>
    <n v="0.33"/>
  </r>
  <r>
    <x v="0"/>
    <s v="GALANT FOOD                   "/>
    <s v="NC  "/>
    <x v="0"/>
    <n v="10447206"/>
    <x v="24"/>
    <x v="3"/>
    <s v="          "/>
    <s v="1664 N VIRGINIA ST            "/>
    <s v="RENO                "/>
    <s v="NV   "/>
    <s v="89557-0001   "/>
    <s v="RACHEL MAIN CONTACT CC MAE    "/>
    <n v="4153780577"/>
    <s v="GFO12021       "/>
    <x v="3"/>
    <s v="Benny's "/>
    <n v="44"/>
    <s v="FROZEN FOODS        "/>
    <s v="12"/>
    <n v="5"/>
    <n v="19.8"/>
    <n v="1"/>
    <n v="19.8"/>
    <n v="1.6500000000000001"/>
    <n v="0.33"/>
  </r>
  <r>
    <x v="0"/>
    <s v="GALANT FOOD                   "/>
    <s v="AZ  "/>
    <x v="7"/>
    <n v="10483799"/>
    <x v="25"/>
    <x v="0"/>
    <s v="          "/>
    <s v="2351 HP WAY NE                "/>
    <s v="RIO RANCHO          "/>
    <s v="NM   "/>
    <s v="87144-2000   "/>
    <s v="Danielle Yatsattie            "/>
    <n v="5056044304"/>
    <s v="GFO88811       "/>
    <x v="9"/>
    <s v="Clara's "/>
    <n v="44"/>
    <s v="FROZEN FOODS        "/>
    <s v="12"/>
    <n v="8"/>
    <n v="32.4"/>
    <n v="1"/>
    <n v="32.4"/>
    <n v="2.6999999999999997"/>
    <n v="0.33749999999999997"/>
  </r>
  <r>
    <x v="0"/>
    <s v="GALANT FOOD                   "/>
    <s v="WS  "/>
    <x v="8"/>
    <n v="10000787"/>
    <x v="26"/>
    <x v="0"/>
    <s v="          "/>
    <s v="16300 W SILVER SPRING DR      "/>
    <s v="MENOMONEE FALLS     "/>
    <s v="WI   "/>
    <s v="53051-5620   "/>
    <s v="Keith Springman Lori Monroe   "/>
    <n v="2627815855"/>
    <s v="GFO12001       "/>
    <x v="2"/>
    <s v="Benny's "/>
    <n v="44"/>
    <s v="FROZEN FOODS        "/>
    <s v="12"/>
    <n v="5"/>
    <n v="475.2"/>
    <n v="24"/>
    <n v="19.8"/>
    <n v="1.6500000000000001"/>
    <n v="0.33"/>
  </r>
  <r>
    <x v="0"/>
    <s v="GALANT FOOD                   "/>
    <s v="WS  "/>
    <x v="8"/>
    <n v="10000787"/>
    <x v="26"/>
    <x v="0"/>
    <s v="          "/>
    <s v="16300 W SILVER SPRING DR      "/>
    <s v="MENOMONEE FALLS     "/>
    <s v="WI   "/>
    <s v="53051-5620   "/>
    <s v="Keith Springman Lori Monroe   "/>
    <n v="2627815855"/>
    <s v="GFO12021       "/>
    <x v="3"/>
    <s v="Benny's "/>
    <n v="44"/>
    <s v="FROZEN FOODS        "/>
    <s v="12"/>
    <n v="5"/>
    <n v="178.2"/>
    <n v="9"/>
    <n v="19.799999999999997"/>
    <n v="1.6499999999999997"/>
    <n v="0.32999999999999996"/>
  </r>
  <r>
    <x v="0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00008       "/>
    <x v="5"/>
    <s v="Clara's "/>
    <n v="44"/>
    <s v="FROZEN FOODS        "/>
    <s v="12"/>
    <n v="5"/>
    <n v="115.2"/>
    <n v="4"/>
    <n v="28.8"/>
    <n v="2.4"/>
    <n v="0.48"/>
  </r>
  <r>
    <x v="0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20001       "/>
    <x v="13"/>
    <s v="Clara's "/>
    <n v="44"/>
    <s v="FROZEN FOODS        "/>
    <s v="12"/>
    <n v="5"/>
    <n v="28.8"/>
    <n v="1"/>
    <n v="28.8"/>
    <n v="2.4"/>
    <n v="0.48"/>
  </r>
  <r>
    <x v="0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20002       "/>
    <x v="12"/>
    <s v="Clara's "/>
    <n v="44"/>
    <s v="FROZEN FOODS        "/>
    <s v="12"/>
    <n v="5"/>
    <n v="57.6"/>
    <n v="2"/>
    <n v="28.8"/>
    <n v="2.4"/>
    <n v="0.48"/>
  </r>
  <r>
    <x v="0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017       "/>
    <x v="7"/>
    <s v="Clara's "/>
    <n v="44"/>
    <s v="FROZEN FOODS        "/>
    <s v="12"/>
    <n v="8"/>
    <n v="162"/>
    <n v="5"/>
    <n v="32.4"/>
    <n v="2.6999999999999997"/>
    <n v="0.33749999999999997"/>
  </r>
  <r>
    <x v="0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116       "/>
    <x v="0"/>
    <s v="Clara's "/>
    <n v="44"/>
    <s v="FROZEN FOODS        "/>
    <s v="12"/>
    <n v="8"/>
    <n v="97.2"/>
    <n v="3"/>
    <n v="32.4"/>
    <n v="2.6999999999999997"/>
    <n v="0.33749999999999997"/>
  </r>
  <r>
    <x v="0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810       "/>
    <x v="10"/>
    <s v="Clara's "/>
    <n v="44"/>
    <s v="FROZEN FOODS        "/>
    <s v="12"/>
    <n v="8"/>
    <n v="129.6"/>
    <n v="4"/>
    <n v="32.4"/>
    <n v="2.6999999999999997"/>
    <n v="0.33749999999999997"/>
  </r>
  <r>
    <x v="0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811       "/>
    <x v="9"/>
    <s v="Clara's "/>
    <n v="44"/>
    <s v="FROZEN FOODS        "/>
    <s v="12"/>
    <n v="8"/>
    <n v="129.6"/>
    <n v="4"/>
    <n v="32.4"/>
    <n v="2.6999999999999997"/>
    <n v="0.33749999999999997"/>
  </r>
  <r>
    <x v="0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90010       "/>
    <x v="1"/>
    <s v="Clara's "/>
    <n v="44"/>
    <s v="FROZEN FOODS        "/>
    <s v="12"/>
    <n v="4"/>
    <n v="57.6"/>
    <n v="2"/>
    <n v="28.8"/>
    <n v="2.4"/>
    <n v="0.6"/>
  </r>
  <r>
    <x v="0"/>
    <s v="GALANT FOOD                   "/>
    <s v="VP  "/>
    <x v="1"/>
    <n v="10381741"/>
    <x v="28"/>
    <x v="4"/>
    <s v="          "/>
    <s v="527 FAIRVIEW AVE N            "/>
    <s v="SEATTLE             "/>
    <s v="WA   "/>
    <s v="98109-5507   "/>
    <s v="Neah Parshall                 "/>
    <n v="2063408428"/>
    <s v="GFO88812       "/>
    <x v="14"/>
    <s v="Clara   "/>
    <n v="44"/>
    <s v="FROZEN FOODS        "/>
    <s v="12"/>
    <n v="8"/>
    <n v="32.4"/>
    <n v="1"/>
    <n v="32.4"/>
    <n v="2.6999999999999997"/>
    <n v="0.33749999999999997"/>
  </r>
  <r>
    <x v="0"/>
    <s v="GALANT FOOD                   "/>
    <s v="SC  "/>
    <x v="3"/>
    <n v="10401646"/>
    <x v="29"/>
    <x v="1"/>
    <s v="          "/>
    <s v="8556 WILSHIRE BLVD            "/>
    <s v="BEVERLY HILLS       "/>
    <s v="CA   "/>
    <s v="90211-3103   "/>
    <s v="Michael S Hall                "/>
    <n v="3107018925"/>
    <s v="GFO12001       "/>
    <x v="2"/>
    <s v="Benny's "/>
    <n v="44"/>
    <s v="FROZEN FOODS        "/>
    <s v="12"/>
    <n v="5"/>
    <n v="59.4"/>
    <n v="3"/>
    <n v="19.8"/>
    <n v="1.6500000000000001"/>
    <n v="0.33"/>
  </r>
  <r>
    <x v="0"/>
    <s v="GALANT FOOD                   "/>
    <s v="OH  "/>
    <x v="6"/>
    <n v="10026590"/>
    <x v="30"/>
    <x v="0"/>
    <s v="          "/>
    <s v="2201 GEORGE ST                "/>
    <s v="SANDUSKY            "/>
    <s v="OH   "/>
    <n v="44870"/>
    <s v="Samantha Frierson             "/>
    <n v="4196098363"/>
    <s v="GFO12022       "/>
    <x v="4"/>
    <s v="Benny's "/>
    <n v="44"/>
    <s v="FROZEN FOODS        "/>
    <s v="12"/>
    <n v="5"/>
    <n v="198"/>
    <n v="10"/>
    <n v="19.8"/>
    <n v="1.6500000000000001"/>
    <n v="0.33"/>
  </r>
  <r>
    <x v="0"/>
    <s v="GALANT FOOD                   "/>
    <s v="SC  "/>
    <x v="3"/>
    <n v="10255284"/>
    <x v="31"/>
    <x v="0"/>
    <s v="          "/>
    <s v="3990 W NAPLES DR              "/>
    <s v="LAS VEGAS           "/>
    <s v="NV   "/>
    <n v="89103"/>
    <s v="RICH PAULEY                   "/>
    <n v="7024965753"/>
    <s v="GFO20001       "/>
    <x v="13"/>
    <s v="Clara's "/>
    <n v="44"/>
    <s v="FROZEN FOODS        "/>
    <s v="12"/>
    <n v="5"/>
    <n v="230.4"/>
    <n v="8"/>
    <n v="28.8"/>
    <n v="2.4"/>
    <n v="0.48"/>
  </r>
  <r>
    <x v="0"/>
    <s v="GALANT FOOD                   "/>
    <s v="NC  "/>
    <x v="0"/>
    <n v="10426364"/>
    <x v="32"/>
    <x v="0"/>
    <s v="          "/>
    <s v="1425 HULDA CT                 "/>
    <s v="SPARKS              "/>
    <s v="NV   "/>
    <s v="89431-7125   "/>
    <s v="JAMAL ANSARI BRANCH MANAGER   "/>
    <n v="7753385335"/>
    <s v="GFO12001       "/>
    <x v="2"/>
    <s v="Benny's "/>
    <n v="44"/>
    <s v="FROZEN FOODS        "/>
    <s v="12"/>
    <n v="5"/>
    <n v="99"/>
    <n v="5"/>
    <n v="19.8"/>
    <n v="1.6500000000000001"/>
    <n v="0.33"/>
  </r>
  <r>
    <x v="0"/>
    <s v="GALANT FOOD                   "/>
    <s v="NC  "/>
    <x v="0"/>
    <n v="10426364"/>
    <x v="32"/>
    <x v="0"/>
    <s v="          "/>
    <s v="1425 HULDA CT                 "/>
    <s v="SPARKS              "/>
    <s v="NV   "/>
    <s v="89431-7125   "/>
    <s v="JAMAL ANSARI BRANCH MANAGER   "/>
    <n v="7753385335"/>
    <s v="GFO12021       "/>
    <x v="3"/>
    <s v="Benny's "/>
    <n v="44"/>
    <s v="FROZEN FOODS        "/>
    <s v="12"/>
    <n v="5"/>
    <n v="99"/>
    <n v="5"/>
    <n v="19.8"/>
    <n v="1.6500000000000001"/>
    <n v="0.33"/>
  </r>
  <r>
    <x v="0"/>
    <s v="GALANT FOOD                   "/>
    <s v="NC  "/>
    <x v="0"/>
    <n v="10426364"/>
    <x v="32"/>
    <x v="0"/>
    <s v="          "/>
    <s v="1425 HULDA CT                 "/>
    <s v="SPARKS              "/>
    <s v="NV   "/>
    <s v="89431-7125   "/>
    <s v="JAMAL ANSARI BRANCH MANAGER   "/>
    <n v="7753385335"/>
    <s v="GFO12022       "/>
    <x v="4"/>
    <s v="Benny's "/>
    <n v="44"/>
    <s v="FROZEN FOODS        "/>
    <s v="12"/>
    <n v="5"/>
    <n v="99"/>
    <n v="5"/>
    <n v="19.8"/>
    <n v="1.6500000000000001"/>
    <n v="0.33"/>
  </r>
  <r>
    <x v="0"/>
    <s v="GALANT FOOD                   "/>
    <s v="SC  "/>
    <x v="3"/>
    <n v="10510939"/>
    <x v="33"/>
    <x v="3"/>
    <s v="          "/>
    <s v="4667 TELEGRAPH RD             "/>
    <s v="VENTURA             "/>
    <s v="CA   "/>
    <s v="93003-3872   "/>
    <s v="Store Manager                 "/>
    <n v="8052896485"/>
    <s v="GFO88017       "/>
    <x v="7"/>
    <s v="Clara's "/>
    <n v="44"/>
    <s v="FROZEN FOODS        "/>
    <s v="12"/>
    <n v="8"/>
    <n v="32.4"/>
    <n v="1"/>
    <n v="32.4"/>
    <n v="2.6999999999999997"/>
    <n v="0.33749999999999997"/>
  </r>
  <r>
    <x v="0"/>
    <s v="GALANT FOOD                   "/>
    <s v="CR  "/>
    <x v="9"/>
    <n v="10290458"/>
    <x v="34"/>
    <x v="0"/>
    <s v="          "/>
    <s v="108 PRIDES WAY DR             "/>
    <s v="LEXINGTON           "/>
    <s v="SC   "/>
    <s v="29072-3737   "/>
    <s v="Gaye Tankersley               "/>
    <n v="8034901040"/>
    <s v="GFO12001       "/>
    <x v="2"/>
    <s v="Benny's "/>
    <n v="44"/>
    <s v="FROZEN FOODS        "/>
    <s v="12"/>
    <n v="5"/>
    <n v="19.8"/>
    <n v="1"/>
    <n v="19.8"/>
    <n v="1.6500000000000001"/>
    <n v="0.33"/>
  </r>
  <r>
    <x v="0"/>
    <s v="GALANT FOOD                   "/>
    <s v="NC  "/>
    <x v="0"/>
    <n v="10442641"/>
    <x v="35"/>
    <x v="0"/>
    <s v="          "/>
    <s v="7400 USA PKWY                 "/>
    <s v="SPARKS              "/>
    <s v="NV   "/>
    <s v="89437-6800   "/>
    <s v="Kevin O Dowd                  "/>
    <n v="7753991600"/>
    <s v="GFO20001       "/>
    <x v="13"/>
    <s v="Clara's "/>
    <n v="44"/>
    <s v="FROZEN FOODS        "/>
    <s v="12"/>
    <n v="5"/>
    <n v="57.6"/>
    <n v="2"/>
    <n v="28.8"/>
    <n v="2.4"/>
    <n v="0.48"/>
  </r>
  <r>
    <x v="0"/>
    <s v="GALANT FOOD                   "/>
    <s v="NC  "/>
    <x v="0"/>
    <n v="10442641"/>
    <x v="35"/>
    <x v="0"/>
    <s v="          "/>
    <s v="7400 USA PKWY                 "/>
    <s v="SPARKS              "/>
    <s v="NV   "/>
    <s v="89437-6800   "/>
    <s v="Kevin O Dowd                  "/>
    <n v="7753991600"/>
    <s v="GFO88116       "/>
    <x v="0"/>
    <s v="Clara's "/>
    <n v="44"/>
    <s v="FROZEN FOODS        "/>
    <s v="12"/>
    <n v="8"/>
    <n v="64.8"/>
    <n v="2"/>
    <n v="32.4"/>
    <n v="2.6999999999999997"/>
    <n v="0.33749999999999997"/>
  </r>
  <r>
    <x v="0"/>
    <s v="GALANT FOOD                   "/>
    <s v="SCC "/>
    <x v="10"/>
    <n v="10077623"/>
    <x v="36"/>
    <x v="0"/>
    <s v="          "/>
    <s v="2737 SUPPLY AVE               "/>
    <s v="COMMERCE            "/>
    <s v="CA   "/>
    <n v="90040"/>
    <s v="George                        "/>
    <n v="3232789437"/>
    <s v="GFO88116       "/>
    <x v="0"/>
    <s v="Clara's "/>
    <n v="44"/>
    <s v="FROZEN FOODS        "/>
    <s v="12"/>
    <n v="8"/>
    <n v="32.4"/>
    <n v="1"/>
    <n v="32.4"/>
    <n v="2.6999999999999997"/>
    <n v="0.33749999999999997"/>
  </r>
  <r>
    <x v="0"/>
    <s v="GALANT FOOD                   "/>
    <s v="MI  "/>
    <x v="11"/>
    <n v="10112451"/>
    <x v="37"/>
    <x v="0"/>
    <s v="          "/>
    <s v="900 TERMINAL                  "/>
    <s v="LANSING             "/>
    <s v="MI   "/>
    <n v="48906"/>
    <s v="Kelley Pierce                 "/>
    <n v="5173234995"/>
    <s v="GFO88116       "/>
    <x v="0"/>
    <s v="Clara's "/>
    <n v="44"/>
    <s v="FROZEN FOODS        "/>
    <s v="12"/>
    <n v="8"/>
    <n v="64.8"/>
    <n v="2"/>
    <n v="32.4"/>
    <n v="2.6999999999999997"/>
    <n v="0.33749999999999997"/>
  </r>
  <r>
    <x v="0"/>
    <s v="GALANT FOOD                   "/>
    <s v="MI  "/>
    <x v="11"/>
    <n v="10112451"/>
    <x v="37"/>
    <x v="0"/>
    <s v="          "/>
    <s v="900 TERMINAL                  "/>
    <s v="LANSING             "/>
    <s v="MI   "/>
    <n v="48906"/>
    <s v="Kelley Pierce                 "/>
    <n v="5173234995"/>
    <s v="GFO88811       "/>
    <x v="9"/>
    <s v="Clara's "/>
    <n v="44"/>
    <s v="FROZEN FOODS        "/>
    <s v="12"/>
    <n v="8"/>
    <n v="97.2"/>
    <n v="3"/>
    <n v="32.4"/>
    <n v="2.6999999999999997"/>
    <n v="0.33749999999999997"/>
  </r>
  <r>
    <x v="0"/>
    <s v="GALANT FOOD                   "/>
    <s v="SC  "/>
    <x v="3"/>
    <n v="10493483"/>
    <x v="38"/>
    <x v="4"/>
    <s v="          "/>
    <s v="41820 BIG BEAR BLVD           "/>
    <s v="BIG BEAR LAKE       "/>
    <s v="CA   "/>
    <s v="92315-2051   "/>
    <s v="Cynthia Perez                 "/>
    <n v="9498294906"/>
    <s v="GFO12001       "/>
    <x v="2"/>
    <s v="Benny's "/>
    <n v="44"/>
    <s v="FROZEN FOODS        "/>
    <s v="12"/>
    <n v="5"/>
    <n v="19.8"/>
    <n v="1"/>
    <n v="19.8"/>
    <n v="1.6500000000000001"/>
    <n v="0.33"/>
  </r>
  <r>
    <x v="0"/>
    <s v="GALANT FOOD                   "/>
    <s v="NC  "/>
    <x v="0"/>
    <n v="10297936"/>
    <x v="39"/>
    <x v="4"/>
    <s v="          "/>
    <s v="4216 EL CAMINO REAL           "/>
    <s v="PALO ALTO           "/>
    <s v="CA   "/>
    <s v="94306-4404   "/>
    <s v="JOSEPHINE FORINO              "/>
    <n v="6508430795"/>
    <s v="GFO88810       "/>
    <x v="10"/>
    <s v="Clara's "/>
    <n v="44"/>
    <s v="FROZEN FOODS        "/>
    <s v="12"/>
    <n v="8"/>
    <n v="64.8"/>
    <n v="2"/>
    <n v="32.4"/>
    <n v="2.6999999999999997"/>
    <n v="0.33749999999999997"/>
  </r>
  <r>
    <x v="0"/>
    <s v="GALANT FOOD                   "/>
    <s v="NC  "/>
    <x v="0"/>
    <n v="10247911"/>
    <x v="40"/>
    <x v="4"/>
    <s v="          "/>
    <s v="2540 VENTURE OAKS WAY         "/>
    <s v="SACRAMENTO          "/>
    <s v="CA   "/>
    <n v="95833"/>
    <s v="Luis Robles                   "/>
    <n v="9165685400"/>
    <s v="GFO00008       "/>
    <x v="5"/>
    <s v="Clara's "/>
    <n v="44"/>
    <s v="FROZEN FOODS        "/>
    <s v="12"/>
    <n v="5"/>
    <n v="28.8"/>
    <n v="1"/>
    <n v="28.8"/>
    <n v="2.4"/>
    <n v="0.48"/>
  </r>
  <r>
    <x v="0"/>
    <s v="GALANT FOOD                   "/>
    <s v="AZ  "/>
    <x v="7"/>
    <n v="10467550"/>
    <x v="41"/>
    <x v="4"/>
    <s v="          "/>
    <s v="2490 W QUEEN CREEK RD         "/>
    <s v="CHANDLER            "/>
    <s v="AZ   "/>
    <s v="85248-2814   "/>
    <s v="Michael Luna                  "/>
    <n v="4806592090"/>
    <s v="GFO00008       "/>
    <x v="5"/>
    <s v="Clara's "/>
    <n v="44"/>
    <s v="FROZEN FOODS        "/>
    <s v="12"/>
    <n v="5"/>
    <n v="172.8"/>
    <n v="6"/>
    <n v="28.8"/>
    <n v="2.4"/>
    <n v="0.48"/>
  </r>
  <r>
    <x v="0"/>
    <s v="GALANT FOOD                   "/>
    <s v="SC  "/>
    <x v="3"/>
    <n v="10472375"/>
    <x v="42"/>
    <x v="4"/>
    <s v="          "/>
    <s v="13650 HARBOR BLVD             "/>
    <s v="GARDEN GROVE        "/>
    <s v="CA   "/>
    <s v="92843-4007   "/>
    <s v="Michael                       "/>
    <n v="7144890966"/>
    <s v="GFO00008       "/>
    <x v="5"/>
    <s v="Clara's "/>
    <n v="44"/>
    <s v="FROZEN FOODS        "/>
    <s v="12"/>
    <n v="5"/>
    <n v="28.8"/>
    <n v="1"/>
    <n v="28.8"/>
    <n v="2.4"/>
    <n v="0.48"/>
  </r>
  <r>
    <x v="0"/>
    <s v="GALANT FOOD                   "/>
    <s v="NC  "/>
    <x v="0"/>
    <n v="10501324"/>
    <x v="43"/>
    <x v="4"/>
    <s v="          "/>
    <s v="225 10TH ST                   "/>
    <s v="MARINA              "/>
    <s v="CA   "/>
    <s v="93933-6004   "/>
    <s v="Greg Palmer                   "/>
    <n v="8312754500"/>
    <s v="GFO00008       "/>
    <x v="5"/>
    <s v="Clara's "/>
    <n v="44"/>
    <s v="FROZEN FOODS        "/>
    <s v="12"/>
    <n v="5"/>
    <n v="489.6"/>
    <n v="17"/>
    <n v="28.8"/>
    <n v="2.4"/>
    <n v="0.48"/>
  </r>
  <r>
    <x v="0"/>
    <s v="GALANT FOOD                   "/>
    <s v="NC  "/>
    <x v="0"/>
    <n v="10501324"/>
    <x v="43"/>
    <x v="4"/>
    <s v="          "/>
    <s v="225 10TH ST                   "/>
    <s v="MARINA              "/>
    <s v="CA   "/>
    <s v="93933-6004   "/>
    <s v="Greg Palmer                   "/>
    <n v="8312754500"/>
    <s v="GFO20001       "/>
    <x v="13"/>
    <s v="Clara's "/>
    <n v="44"/>
    <s v="FROZEN FOODS        "/>
    <s v="12"/>
    <n v="5"/>
    <n v="86.4"/>
    <n v="3"/>
    <n v="28.8"/>
    <n v="2.4"/>
    <n v="0.48"/>
  </r>
  <r>
    <x v="0"/>
    <s v="GALANT FOOD                   "/>
    <s v="NC  "/>
    <x v="0"/>
    <n v="10501324"/>
    <x v="43"/>
    <x v="4"/>
    <s v="          "/>
    <s v="225 10TH ST                   "/>
    <s v="MARINA              "/>
    <s v="CA   "/>
    <s v="93933-6004   "/>
    <s v="Greg Palmer                   "/>
    <n v="8312754500"/>
    <s v="GFO20002       "/>
    <x v="12"/>
    <s v="Clara's "/>
    <n v="44"/>
    <s v="FROZEN FOODS        "/>
    <s v="12"/>
    <n v="5"/>
    <n v="576"/>
    <n v="20"/>
    <n v="28.8"/>
    <n v="2.4"/>
    <n v="0.48"/>
  </r>
  <r>
    <x v="0"/>
    <s v="GALANT FOOD                   "/>
    <s v="NC  "/>
    <x v="0"/>
    <n v="10501324"/>
    <x v="43"/>
    <x v="4"/>
    <s v="          "/>
    <s v="225 10TH ST                   "/>
    <s v="MARINA              "/>
    <s v="CA   "/>
    <s v="93933-6004   "/>
    <s v="Greg Palmer                   "/>
    <n v="8312754500"/>
    <s v="GFO90010       "/>
    <x v="1"/>
    <s v="Clara's "/>
    <n v="44"/>
    <s v="FROZEN FOODS        "/>
    <s v="12"/>
    <n v="4"/>
    <n v="576"/>
    <n v="20"/>
    <n v="28.8"/>
    <n v="2.4"/>
    <n v="0.6"/>
  </r>
  <r>
    <x v="0"/>
    <s v="GALANT FOOD                   "/>
    <s v="NC  "/>
    <x v="0"/>
    <n v="10393606"/>
    <x v="44"/>
    <x v="4"/>
    <s v="          "/>
    <s v="1111 MEADOWOOD MALL LINK      "/>
    <s v="RENO                "/>
    <s v="NV   "/>
    <s v="89502-6542   "/>
    <s v="Joaquin Duran                 "/>
    <n v="7755077248"/>
    <s v="GFO20001       "/>
    <x v="13"/>
    <s v="Clara's "/>
    <n v="44"/>
    <s v="FROZEN FOODS        "/>
    <s v="12"/>
    <n v="5"/>
    <n v="432"/>
    <n v="15"/>
    <n v="28.8"/>
    <n v="2.4"/>
    <n v="0.48"/>
  </r>
  <r>
    <x v="0"/>
    <s v="GALANT FOOD                   "/>
    <s v="NY  "/>
    <x v="5"/>
    <n v="10017423"/>
    <x v="45"/>
    <x v="0"/>
    <s v="          "/>
    <s v="12 FIVE POINTS RD             "/>
    <s v="FREEHOLD            "/>
    <s v="NJ   "/>
    <s v="07728-7835   "/>
    <s v="Darlene Aufiero               "/>
    <n v="7187889040"/>
    <s v="GFO88811       "/>
    <x v="9"/>
    <s v="Clara's "/>
    <n v="44"/>
    <s v="FROZEN FOODS        "/>
    <s v="12"/>
    <n v="8"/>
    <n v="32.4"/>
    <n v="1"/>
    <n v="32.4"/>
    <n v="2.6999999999999997"/>
    <n v="0.33749999999999997"/>
  </r>
  <r>
    <x v="0"/>
    <s v="GALANT FOOD                   "/>
    <s v="NC  "/>
    <x v="0"/>
    <n v="10496376"/>
    <x v="46"/>
    <x v="5"/>
    <s v="          "/>
    <s v="6505 S MANTHEY RD             "/>
    <s v="FRENCH CAMP         "/>
    <s v="CA   "/>
    <s v="95231-9518   "/>
    <s v="Duong Vu  DON                 "/>
    <n v="9162338469"/>
    <s v="GFO20001       "/>
    <x v="13"/>
    <s v="Clara's "/>
    <n v="44"/>
    <s v="FROZEN FOODS        "/>
    <s v="12"/>
    <n v="5"/>
    <n v="57.6"/>
    <n v="2"/>
    <n v="28.8"/>
    <n v="2.4"/>
    <n v="0.48"/>
  </r>
  <r>
    <x v="0"/>
    <s v="GALANT FOOD                   "/>
    <s v="NC  "/>
    <x v="0"/>
    <n v="10349243"/>
    <x v="47"/>
    <x v="0"/>
    <s v="          "/>
    <s v="260 FREEPORT BLVD STE 19      "/>
    <s v="SPARKS              "/>
    <s v="NV   "/>
    <s v="89431-6248   "/>
    <s v="Reno Albertazzi               "/>
    <n v="7754437931"/>
    <s v="GFO12021       "/>
    <x v="3"/>
    <s v="Benny's "/>
    <n v="44"/>
    <s v="FROZEN FOODS        "/>
    <s v="12"/>
    <n v="5"/>
    <n v="79.2"/>
    <n v="4"/>
    <n v="19.8"/>
    <n v="1.6500000000000001"/>
    <n v="0.33"/>
  </r>
  <r>
    <x v="0"/>
    <s v="GALANT FOOD                   "/>
    <s v="SC  "/>
    <x v="3"/>
    <n v="10411295"/>
    <x v="48"/>
    <x v="1"/>
    <s v="          "/>
    <s v="22500 LYONS AVE               "/>
    <s v="NEWHALL             "/>
    <s v="CA   "/>
    <s v="91321-2851   "/>
    <s v="Cassie Gratton                "/>
    <n v="6614932663"/>
    <s v="GFO12001       "/>
    <x v="2"/>
    <s v="Benny's "/>
    <n v="44"/>
    <s v="FROZEN FOODS        "/>
    <s v="12"/>
    <n v="5"/>
    <n v="39.6"/>
    <n v="2"/>
    <n v="19.8"/>
    <n v="1.6500000000000001"/>
    <n v="0.33"/>
  </r>
  <r>
    <x v="0"/>
    <s v="GALANT FOOD                   "/>
    <s v="SC  "/>
    <x v="3"/>
    <n v="10386552"/>
    <x v="49"/>
    <x v="1"/>
    <s v="          "/>
    <s v="207 N MARYLAND AVE            "/>
    <s v="GLENDALE            "/>
    <s v="CA   "/>
    <s v="91206-4237   "/>
    <s v="CASSIE GRATTON LUPE MENDOZA   "/>
    <n v="8188397000"/>
    <s v="GFO12001       "/>
    <x v="2"/>
    <s v="Benny's "/>
    <n v="44"/>
    <s v="FROZEN FOODS        "/>
    <s v="12"/>
    <n v="5"/>
    <n v="39.6"/>
    <n v="2"/>
    <n v="19.8"/>
    <n v="1.6500000000000001"/>
    <n v="0.33"/>
  </r>
  <r>
    <x v="0"/>
    <s v="GALANT FOOD                   "/>
    <s v="SC  "/>
    <x v="3"/>
    <n v="10087568"/>
    <x v="50"/>
    <x v="1"/>
    <s v="          "/>
    <s v="11523 SANTA MONICA BLVD       "/>
    <s v="LOS ANGELES         "/>
    <s v="CA   "/>
    <n v="90025"/>
    <s v="Tony Bravo                    "/>
    <n v="3104781041"/>
    <s v="GFO12001       "/>
    <x v="2"/>
    <s v="Benny's "/>
    <n v="44"/>
    <s v="FROZEN FOODS        "/>
    <s v="12"/>
    <n v="5"/>
    <n v="19.8"/>
    <n v="1"/>
    <n v="19.8"/>
    <n v="1.6500000000000001"/>
    <n v="0.33"/>
  </r>
  <r>
    <x v="0"/>
    <s v="GALANT FOOD                   "/>
    <s v="SC  "/>
    <x v="3"/>
    <n v="10087606"/>
    <x v="51"/>
    <x v="1"/>
    <s v="          "/>
    <s v="1332 2ND ST                   "/>
    <s v="SANTA MONICA        "/>
    <s v="CA   "/>
    <n v="90401"/>
    <s v="ISSAC 310 600 8659            "/>
    <n v="3103949744"/>
    <s v="GFO12001       "/>
    <x v="2"/>
    <s v="Benny's "/>
    <n v="44"/>
    <s v="FROZEN FOODS        "/>
    <s v="12"/>
    <n v="5"/>
    <n v="19.8"/>
    <n v="1"/>
    <n v="19.8"/>
    <n v="1.6500000000000001"/>
    <n v="0.33"/>
  </r>
  <r>
    <x v="0"/>
    <s v="GALANT FOOD                   "/>
    <s v="VP  "/>
    <x v="1"/>
    <n v="10433338"/>
    <x v="52"/>
    <x v="1"/>
    <s v="          "/>
    <s v="16505 5TH AVE NE              "/>
    <s v="SHORELINE           "/>
    <s v="WA   "/>
    <s v="98155-5001   "/>
    <s v="Damien Farley                 "/>
    <n v="2064508378"/>
    <s v="GFO12001       "/>
    <x v="2"/>
    <s v="Benny's "/>
    <n v="44"/>
    <s v="FROZEN FOODS        "/>
    <s v="12"/>
    <n v="5"/>
    <n v="118.8"/>
    <n v="6"/>
    <n v="19.8"/>
    <n v="1.6500000000000001"/>
    <n v="0.33"/>
  </r>
  <r>
    <x v="0"/>
    <s v="GALANT FOOD                   "/>
    <s v="NC  "/>
    <x v="0"/>
    <n v="10373747"/>
    <x v="53"/>
    <x v="1"/>
    <s v="          "/>
    <s v="1124 PACIFIC AVE              "/>
    <s v="SANTA CRUZ          "/>
    <s v="CA   "/>
    <s v="95060-4415   "/>
    <s v="Patrick Nolte                 "/>
    <n v="8314403220"/>
    <s v="GFO12001       "/>
    <x v="2"/>
    <s v="Benny's "/>
    <n v="44"/>
    <s v="FROZEN FOODS        "/>
    <s v="12"/>
    <n v="5"/>
    <n v="19.8"/>
    <n v="1"/>
    <n v="19.8"/>
    <n v="1.6500000000000001"/>
    <n v="0.33"/>
  </r>
  <r>
    <x v="0"/>
    <s v="GALANT FOOD                   "/>
    <s v="NC  "/>
    <x v="0"/>
    <n v="10373770"/>
    <x v="54"/>
    <x v="1"/>
    <s v="          "/>
    <s v="4186 PIEDMONT AVE             "/>
    <s v="OAKLAND             "/>
    <s v="CA   "/>
    <s v="94611-5133   "/>
    <s v="ANNALISA or GLENN             "/>
    <n v="5102770646"/>
    <s v="GFO12001       "/>
    <x v="2"/>
    <s v="Benny's "/>
    <n v="44"/>
    <s v="FROZEN FOODS        "/>
    <s v="12"/>
    <n v="5"/>
    <n v="138.6"/>
    <n v="7"/>
    <n v="19.8"/>
    <n v="1.6500000000000001"/>
    <n v="0.33"/>
  </r>
  <r>
    <x v="0"/>
    <s v="GALANT FOOD                   "/>
    <s v="SC  "/>
    <x v="3"/>
    <n v="10512222"/>
    <x v="55"/>
    <x v="3"/>
    <s v="          "/>
    <s v="4901 E CARSON ST              "/>
    <s v="LONG BEACH          "/>
    <s v="CA   "/>
    <s v="90808-1706   "/>
    <s v="Todd Melanie                  "/>
    <n v="8182908964"/>
    <s v="GFO88017       "/>
    <x v="7"/>
    <s v="Clara's "/>
    <n v="44"/>
    <s v="FROZEN FOODS        "/>
    <s v="12"/>
    <n v="8"/>
    <n v="32.4"/>
    <n v="1"/>
    <n v="32.4"/>
    <n v="2.6999999999999997"/>
    <n v="0.33749999999999997"/>
  </r>
  <r>
    <x v="0"/>
    <s v="GALANT FOOD                   "/>
    <s v="NC  "/>
    <x v="0"/>
    <n v="10053745"/>
    <x v="56"/>
    <x v="6"/>
    <s v="          "/>
    <s v="BLDG 341 NAVY EXCHANGE        "/>
    <s v="FALLON              "/>
    <s v="NV   "/>
    <n v="89406"/>
    <s v="NATALIE 775 541 5699 NEW      "/>
    <n v="7755415699"/>
    <s v="GFO12001       "/>
    <x v="2"/>
    <s v="Benny's "/>
    <n v="44"/>
    <s v="FROZEN FOODS        "/>
    <s v="12"/>
    <n v="5"/>
    <n v="79.2"/>
    <n v="4"/>
    <n v="19.8"/>
    <n v="1.6500000000000001"/>
    <n v="0.33"/>
  </r>
  <r>
    <x v="0"/>
    <s v="GALANT FOOD                   "/>
    <s v="NC  "/>
    <x v="0"/>
    <n v="10053745"/>
    <x v="56"/>
    <x v="6"/>
    <s v="          "/>
    <s v="BLDG 341 NAVY EXCHANGE        "/>
    <s v="FALLON              "/>
    <s v="NV   "/>
    <n v="89406"/>
    <s v="NATALIE 775 541 5699 NEW      "/>
    <n v="7755415699"/>
    <s v="GFO12021       "/>
    <x v="3"/>
    <s v="Benny's "/>
    <n v="44"/>
    <s v="FROZEN FOODS        "/>
    <s v="12"/>
    <n v="5"/>
    <n v="99"/>
    <n v="5"/>
    <n v="19.8"/>
    <n v="1.6500000000000001"/>
    <n v="0.33"/>
  </r>
  <r>
    <x v="0"/>
    <s v="GALANT FOOD                   "/>
    <s v="NC  "/>
    <x v="0"/>
    <n v="10053745"/>
    <x v="56"/>
    <x v="6"/>
    <s v="          "/>
    <s v="BLDG 341 NAVY EXCHANGE        "/>
    <s v="FALLON              "/>
    <s v="NV   "/>
    <n v="89406"/>
    <s v="NATALIE 775 541 5699 NEW      "/>
    <n v="7755415699"/>
    <s v="GFO12022       "/>
    <x v="4"/>
    <s v="Benny's "/>
    <n v="44"/>
    <s v="FROZEN FOODS        "/>
    <s v="12"/>
    <n v="5"/>
    <n v="99"/>
    <n v="5"/>
    <n v="19.8"/>
    <n v="1.6500000000000001"/>
    <n v="0.33"/>
  </r>
  <r>
    <x v="0"/>
    <s v="GALANT FOOD                   "/>
    <s v="MA  "/>
    <x v="2"/>
    <n v="99999999999999"/>
    <x v="57"/>
    <x v="2"/>
    <s v="XXXXXXXXXX"/>
    <s v="XXXXXXXXXXXXXXXXXXXXXXXXXXXXXX"/>
    <s v="XXXXXXXXXXXXXXXXXXXX"/>
    <s v="XX   "/>
    <n v="999999999"/>
    <s v="XXXXXXXXXXXXXXXXXXXXXXXXXXXXXX"/>
    <n v="9999999999"/>
    <s v="GFO10001       "/>
    <x v="6"/>
    <s v="Clara   "/>
    <n v="44"/>
    <s v="FROZEN FOODS        "/>
    <s v="12"/>
    <n v="8"/>
    <n v="162"/>
    <n v="6"/>
    <n v="27"/>
    <n v="2.25"/>
    <n v="0.28125"/>
  </r>
  <r>
    <x v="0"/>
    <s v="GALANT FOOD                   "/>
    <s v="MA  "/>
    <x v="2"/>
    <n v="99999999999999"/>
    <x v="57"/>
    <x v="2"/>
    <s v="XXXXXXXXXX"/>
    <s v="XXXXXXXXXXXXXXXXXXXXXXXXXXXXXX"/>
    <s v="XXXXXXXXXXXXXXXXXXXX"/>
    <s v="XX   "/>
    <n v="999999999"/>
    <s v="XXXXXXXXXXXXXXXXXXXXXXXXXXXXXX"/>
    <n v="9999999999"/>
    <s v="GFO20002       "/>
    <x v="12"/>
    <s v="Clara's "/>
    <n v="44"/>
    <s v="FROZEN FOODS        "/>
    <s v="12"/>
    <n v="5"/>
    <n v="172.8"/>
    <n v="6"/>
    <n v="28.8"/>
    <n v="2.4"/>
    <n v="0.48"/>
  </r>
  <r>
    <x v="0"/>
    <s v="GALANT FOOD                   "/>
    <s v="NC  "/>
    <x v="0"/>
    <n v="99999999999999"/>
    <x v="57"/>
    <x v="7"/>
    <s v="XXXXXXXXXX"/>
    <s v="XXXXXXXXXXXXXXXXXXXXXXXXXXXXXX"/>
    <s v="XXXXXXXXXXXXXXXXXXXX"/>
    <s v="XX   "/>
    <n v="999999999"/>
    <s v="XXXXXXXXXXXXXXXXXXXXXXXXXXXXXX"/>
    <n v="9999999999"/>
    <s v="GFO02208       "/>
    <x v="11"/>
    <s v="Galina's"/>
    <n v="44"/>
    <s v="FROZEN FOODS        "/>
    <s v="12"/>
    <n v="4.5"/>
    <n v="118.8"/>
    <n v="6"/>
    <n v="19.8"/>
    <n v="1.6500000000000001"/>
    <n v="0.3666666666666667"/>
  </r>
  <r>
    <x v="0"/>
    <s v="GALANT FOOD                   "/>
    <s v="NC  "/>
    <x v="0"/>
    <n v="99999999999999"/>
    <x v="57"/>
    <x v="0"/>
    <s v="XXXXXXXXXX"/>
    <s v="XXXXXXXXXXXXXXXXXXXXXXXXXXXXXX"/>
    <s v="XXXXXXXXXXXXXXXXXXXX"/>
    <s v="XX   "/>
    <n v="999999999"/>
    <s v="XXXXXXXXXXXXXXXXXXXXXXXXXXXXXX"/>
    <n v="9999999999"/>
    <s v="GFO88116       "/>
    <x v="0"/>
    <s v="Clara's "/>
    <n v="44"/>
    <s v="FROZEN FOODS        "/>
    <s v="12"/>
    <n v="8"/>
    <n v="32.4"/>
    <n v="1"/>
    <n v="32.4"/>
    <n v="2.6999999999999997"/>
    <n v="0.33749999999999997"/>
  </r>
  <r>
    <x v="0"/>
    <s v="GALANT FOOD                   "/>
    <s v="NC  "/>
    <x v="0"/>
    <n v="10512055"/>
    <x v="58"/>
    <x v="1"/>
    <s v="          "/>
    <s v="57 E COMMERCIAL ST            "/>
    <s v="WILLITS             "/>
    <s v="CA   "/>
    <s v="95490-3101   "/>
    <s v="Michelle Hutchins             "/>
    <n v="7074969725"/>
    <s v="GFO12001       "/>
    <x v="2"/>
    <s v="Benny's "/>
    <n v="44"/>
    <s v="FROZEN FOODS        "/>
    <s v="12"/>
    <n v="5"/>
    <n v="19.8"/>
    <n v="1"/>
    <n v="19.8"/>
    <n v="1.6500000000000001"/>
    <n v="0.33"/>
  </r>
  <r>
    <x v="0"/>
    <s v="GALANT FOOD                   "/>
    <s v="VP  "/>
    <x v="1"/>
    <n v="10282571"/>
    <x v="59"/>
    <x v="0"/>
    <s v="          "/>
    <s v="96B S COLE RD                 "/>
    <s v="BOISE               "/>
    <s v="ID   "/>
    <s v="83709-0930   "/>
    <s v="Aaron Lawton                  "/>
    <n v="2086297948"/>
    <s v="GFO12022       "/>
    <x v="4"/>
    <s v="Benny's "/>
    <n v="44"/>
    <s v="FROZEN FOODS        "/>
    <s v="12"/>
    <n v="5"/>
    <n v="59.4"/>
    <n v="3"/>
    <n v="19.8"/>
    <n v="1.6500000000000001"/>
    <n v="0.33"/>
  </r>
  <r>
    <x v="0"/>
    <s v="GALANT FOOD                   "/>
    <s v="NC  "/>
    <x v="0"/>
    <n v="10382844"/>
    <x v="60"/>
    <x v="0"/>
    <s v="          "/>
    <s v="562 WHITNEY ST                "/>
    <s v="SAN LEANDRO         "/>
    <s v="CA   "/>
    <s v="94577-1114   "/>
    <s v="Claude Burns                  "/>
    <n v="5107662337"/>
    <s v="GFO88811       "/>
    <x v="9"/>
    <s v="Clara's "/>
    <n v="44"/>
    <s v="FROZEN FOODS        "/>
    <s v="12"/>
    <n v="8"/>
    <n v="32.4"/>
    <n v="1"/>
    <n v="32.4"/>
    <n v="2.6999999999999997"/>
    <n v="0.33749999999999997"/>
  </r>
  <r>
    <x v="0"/>
    <s v="GALANT FOOD                   "/>
    <s v="NC  "/>
    <x v="0"/>
    <n v="10382844"/>
    <x v="60"/>
    <x v="0"/>
    <s v="          "/>
    <s v="562 WHITNEY ST                "/>
    <s v="SAN LEANDRO         "/>
    <s v="CA   "/>
    <s v="94577-1114   "/>
    <s v="Claude Burns                  "/>
    <n v="5107662337"/>
    <s v="GFO90010       "/>
    <x v="1"/>
    <s v="Clara's "/>
    <n v="44"/>
    <s v="FROZEN FOODS        "/>
    <s v="12"/>
    <n v="4"/>
    <n v="86.4"/>
    <n v="3"/>
    <n v="28.8"/>
    <n v="2.4"/>
    <n v="0.6"/>
  </r>
  <r>
    <x v="0"/>
    <s v="GALANT FOOD                   "/>
    <s v="NC  "/>
    <x v="0"/>
    <n v="10426435"/>
    <x v="61"/>
    <x v="1"/>
    <s v="          "/>
    <s v="2966 COLLEGE AVE              "/>
    <s v="BERKELEY            "/>
    <s v="CA   "/>
    <s v="94705-2214   "/>
    <s v="Suki Van Arsdale 510 540 6482 "/>
    <n v="7078293456"/>
    <s v="GFO12001       "/>
    <x v="2"/>
    <s v="Benny's "/>
    <n v="44"/>
    <s v="FROZEN FOODS        "/>
    <s v="12"/>
    <n v="5"/>
    <n v="59.4"/>
    <n v="3"/>
    <n v="19.8"/>
    <n v="1.6500000000000001"/>
    <n v="0.33"/>
  </r>
  <r>
    <x v="0"/>
    <s v="GALANT FOOD                   "/>
    <s v="NC  "/>
    <x v="0"/>
    <n v="10426435"/>
    <x v="61"/>
    <x v="1"/>
    <s v="          "/>
    <s v="2966 COLLEGE AVE              "/>
    <s v="BERKELEY            "/>
    <s v="CA   "/>
    <s v="94705-2214   "/>
    <s v="Suki Van Arsdale 510 540 6482 "/>
    <n v="7078293456"/>
    <s v="GFO12021       "/>
    <x v="3"/>
    <s v="Benny's "/>
    <n v="44"/>
    <s v="FROZEN FOODS        "/>
    <s v="12"/>
    <n v="5"/>
    <n v="59.4"/>
    <n v="3"/>
    <n v="19.8"/>
    <n v="1.6500000000000001"/>
    <n v="0.33"/>
  </r>
  <r>
    <x v="0"/>
    <s v="GALANT FOOD                   "/>
    <s v="SCC "/>
    <x v="10"/>
    <n v="10030670"/>
    <x v="62"/>
    <x v="0"/>
    <s v="          "/>
    <s v="9848 FIRESTONE BLVD           "/>
    <s v="DOWNEY              "/>
    <s v="CA   "/>
    <n v="90241"/>
    <s v="Eddie Arenas                  "/>
    <n v="5626225562"/>
    <s v="GFO12001       "/>
    <x v="2"/>
    <s v="Benny's "/>
    <n v="44"/>
    <s v="FROZEN FOODS        "/>
    <s v="12"/>
    <n v="5"/>
    <n v="19.8"/>
    <n v="1"/>
    <n v="19.8"/>
    <n v="1.6500000000000001"/>
    <n v="0.33"/>
  </r>
  <r>
    <x v="0"/>
    <s v="GALANT FOOD                   "/>
    <s v="NC  "/>
    <x v="0"/>
    <n v="10439798"/>
    <x v="63"/>
    <x v="0"/>
    <s v="          "/>
    <s v="978 E GREG ST                 "/>
    <s v="SPARKS              "/>
    <s v="NV   "/>
    <s v="89431-6521   "/>
    <s v="Steve Cockrell                "/>
    <n v="9076024285"/>
    <s v="GFO00008       "/>
    <x v="5"/>
    <s v="Clara's "/>
    <n v="44"/>
    <s v="FROZEN FOODS        "/>
    <s v="12"/>
    <n v="5"/>
    <n v="316.8"/>
    <n v="11"/>
    <n v="28.8"/>
    <n v="2.4"/>
    <n v="0.48"/>
  </r>
  <r>
    <x v="0"/>
    <s v="GALANT FOOD                   "/>
    <s v="NC  "/>
    <x v="0"/>
    <n v="10439798"/>
    <x v="63"/>
    <x v="0"/>
    <s v="          "/>
    <s v="978 E GREG ST                 "/>
    <s v="SPARKS              "/>
    <s v="NV   "/>
    <s v="89431-6521   "/>
    <s v="Steve Cockrell                "/>
    <n v="9076024285"/>
    <s v="GFO12022       "/>
    <x v="4"/>
    <s v="Benny's "/>
    <n v="44"/>
    <s v="FROZEN FOODS        "/>
    <s v="12"/>
    <n v="5"/>
    <n v="59.4"/>
    <n v="3"/>
    <n v="19.8"/>
    <n v="1.6500000000000001"/>
    <n v="0.33"/>
  </r>
  <r>
    <x v="0"/>
    <s v="GALANT FOOD                   "/>
    <s v="NC  "/>
    <x v="0"/>
    <n v="10439798"/>
    <x v="63"/>
    <x v="0"/>
    <s v="          "/>
    <s v="978 E GREG ST                 "/>
    <s v="SPARKS              "/>
    <s v="NV   "/>
    <s v="89431-6521   "/>
    <s v="Steve Cockrell                "/>
    <n v="9076024285"/>
    <s v="GFO88017       "/>
    <x v="7"/>
    <s v="Clara's "/>
    <n v="44"/>
    <s v="FROZEN FOODS        "/>
    <s v="12"/>
    <n v="8"/>
    <n v="388.8"/>
    <n v="12"/>
    <n v="32.4"/>
    <n v="2.6999999999999997"/>
    <n v="0.33749999999999997"/>
  </r>
  <r>
    <x v="0"/>
    <s v="GALANT FOOD                   "/>
    <s v="NC  "/>
    <x v="0"/>
    <n v="10418538"/>
    <x v="64"/>
    <x v="0"/>
    <s v="          "/>
    <s v="1650 SANTA ANA AVE            "/>
    <s v="SACRAMENTO          "/>
    <s v="CA   "/>
    <s v="95838-1752   "/>
    <s v="Traci Matsunaga               "/>
    <n v="9164724633"/>
    <s v="GFO20001       "/>
    <x v="13"/>
    <s v="Clara's "/>
    <n v="44"/>
    <s v="FROZEN FOODS        "/>
    <s v="12"/>
    <n v="5"/>
    <n v="28.8"/>
    <n v="1"/>
    <n v="28.8"/>
    <n v="2.4"/>
    <n v="0.48"/>
  </r>
  <r>
    <x v="0"/>
    <s v="GALANT FOOD                   "/>
    <s v="VP  "/>
    <x v="1"/>
    <n v="10347125"/>
    <x v="65"/>
    <x v="0"/>
    <s v="          "/>
    <s v="330 N 2ND ST                  "/>
    <s v="BOISE               "/>
    <s v="ID   "/>
    <s v="83702-6113   "/>
    <s v="Jason De Alba                 "/>
    <n v="2083812442"/>
    <s v="GFO88814       "/>
    <x v="15"/>
    <s v="Clara's "/>
    <n v="44"/>
    <s v="FROZEN FOODS        "/>
    <s v="12"/>
    <n v="8"/>
    <n v="32.4"/>
    <n v="1"/>
    <n v="32.4"/>
    <n v="2.6999999999999997"/>
    <n v="0.33749999999999997"/>
  </r>
  <r>
    <x v="0"/>
    <s v="GALANT FOOD                   "/>
    <s v="NC  "/>
    <x v="0"/>
    <n v="10124473"/>
    <x v="66"/>
    <x v="0"/>
    <s v="          "/>
    <s v="1000 GREENLEY ROAD            "/>
    <s v="SONORA              "/>
    <s v="CA   "/>
    <n v="95370"/>
    <s v="OWEN  HORNIBROOK 209 822 4051 "/>
    <n v="2095363674"/>
    <s v="GFO20001       "/>
    <x v="13"/>
    <s v="Clara's "/>
    <n v="44"/>
    <s v="FROZEN FOODS        "/>
    <s v="12"/>
    <n v="5"/>
    <n v="57.6"/>
    <n v="2"/>
    <n v="28.8"/>
    <n v="2.4"/>
    <n v="0.48"/>
  </r>
  <r>
    <x v="0"/>
    <s v="GALANT FOOD                   "/>
    <s v="NC  "/>
    <x v="0"/>
    <n v="10124473"/>
    <x v="66"/>
    <x v="0"/>
    <s v="          "/>
    <s v="1000 GREENLEY ROAD            "/>
    <s v="SONORA              "/>
    <s v="CA   "/>
    <n v="95370"/>
    <s v="OWEN  HORNIBROOK 209 822 4051 "/>
    <n v="2095363674"/>
    <s v="GFO20002       "/>
    <x v="12"/>
    <s v="Clara's "/>
    <n v="44"/>
    <s v="FROZEN FOODS        "/>
    <s v="12"/>
    <n v="5"/>
    <n v="28.8"/>
    <n v="1"/>
    <n v="28.8"/>
    <n v="2.4"/>
    <n v="0.48"/>
  </r>
  <r>
    <x v="0"/>
    <s v="GALANT FOOD                   "/>
    <s v="NC  "/>
    <x v="0"/>
    <n v="10124473"/>
    <x v="66"/>
    <x v="0"/>
    <s v="          "/>
    <s v="1000 GREENLEY ROAD            "/>
    <s v="SONORA              "/>
    <s v="CA   "/>
    <n v="95370"/>
    <s v="OWEN  HORNIBROOK 209 822 4051 "/>
    <n v="2095363674"/>
    <s v="GFO88810       "/>
    <x v="10"/>
    <s v="Clara's "/>
    <n v="44"/>
    <s v="FROZEN FOODS        "/>
    <s v="12"/>
    <n v="8"/>
    <n v="32.4"/>
    <n v="1"/>
    <n v="32.4"/>
    <n v="2.6999999999999997"/>
    <n v="0.33749999999999997"/>
  </r>
  <r>
    <x v="0"/>
    <s v="GALANT FOOD                   "/>
    <s v="NC  "/>
    <x v="0"/>
    <n v="10020343"/>
    <x v="67"/>
    <x v="6"/>
    <s v="          "/>
    <s v="BLDG 773 NAS                  "/>
    <s v="LEMOORE             "/>
    <s v="CA   "/>
    <n v="93245"/>
    <s v="Chris Bradford 559 426 0003   "/>
    <n v="5599984735"/>
    <s v="GFO20002       "/>
    <x v="12"/>
    <s v="Clara's "/>
    <n v="44"/>
    <s v="FROZEN FOODS        "/>
    <s v="12"/>
    <n v="5"/>
    <n v="172.8"/>
    <n v="6"/>
    <n v="28.8"/>
    <n v="2.4"/>
    <n v="0.48"/>
  </r>
  <r>
    <x v="0"/>
    <s v="GALANT FOOD                   "/>
    <s v="VP  "/>
    <x v="1"/>
    <n v="10090382"/>
    <x v="68"/>
    <x v="0"/>
    <s v="          "/>
    <s v="1244 15TH ST UNIT 40 41       "/>
    <s v="CLARKSTON           "/>
    <s v="WA   "/>
    <s v="99403-1805   "/>
    <s v="Phil Ross                     "/>
    <n v="2085539584"/>
    <s v="GFO12001       "/>
    <x v="2"/>
    <s v="Benny's "/>
    <n v="44"/>
    <s v="FROZEN FOODS        "/>
    <s v="12"/>
    <n v="5"/>
    <n v="59.4"/>
    <n v="3"/>
    <n v="19.8"/>
    <n v="1.6500000000000001"/>
    <n v="0.33"/>
  </r>
  <r>
    <x v="0"/>
    <s v="GALANT FOOD                   "/>
    <s v="VP  "/>
    <x v="1"/>
    <n v="10090382"/>
    <x v="68"/>
    <x v="0"/>
    <s v="          "/>
    <s v="1244 15TH ST UNIT 40 41       "/>
    <s v="CLARKSTON           "/>
    <s v="WA   "/>
    <s v="99403-1805   "/>
    <s v="Phil Ross                     "/>
    <n v="2085539584"/>
    <s v="GFO12021       "/>
    <x v="3"/>
    <s v="Benny's "/>
    <n v="44"/>
    <s v="FROZEN FOODS        "/>
    <s v="12"/>
    <n v="5"/>
    <n v="59.4"/>
    <n v="3"/>
    <n v="19.8"/>
    <n v="1.6500000000000001"/>
    <n v="0.33"/>
  </r>
  <r>
    <x v="0"/>
    <s v="GALANT FOOD                   "/>
    <s v="IL  "/>
    <x v="4"/>
    <n v="10257830"/>
    <x v="69"/>
    <x v="0"/>
    <s v="          "/>
    <s v="3407 78TH AVE W               "/>
    <s v="ROCK ISLAND         "/>
    <s v="IL   "/>
    <s v="61201-7305   "/>
    <s v="Jerry Schreiner               "/>
    <n v="3093735502"/>
    <s v="GFO12001       "/>
    <x v="2"/>
    <s v="Benny's "/>
    <n v="44"/>
    <s v="FROZEN FOODS        "/>
    <s v="12"/>
    <n v="5"/>
    <n v="198"/>
    <n v="10"/>
    <n v="19.8"/>
    <n v="1.6500000000000001"/>
    <n v="0.33"/>
  </r>
  <r>
    <x v="0"/>
    <s v="GALANT FOOD                   "/>
    <s v="IL  "/>
    <x v="4"/>
    <n v="10257830"/>
    <x v="69"/>
    <x v="0"/>
    <s v="          "/>
    <s v="3407 78TH AVE W               "/>
    <s v="ROCK ISLAND         "/>
    <s v="IL   "/>
    <s v="61201-7305   "/>
    <s v="Jerry Schreiner               "/>
    <n v="3093735502"/>
    <s v="GFO12022       "/>
    <x v="4"/>
    <s v="Benny's "/>
    <n v="44"/>
    <s v="FROZEN FOODS        "/>
    <s v="12"/>
    <n v="5"/>
    <n v="198"/>
    <n v="10"/>
    <n v="19.8"/>
    <n v="1.6500000000000001"/>
    <n v="0.33"/>
  </r>
  <r>
    <x v="0"/>
    <s v="GALANT FOOD                   "/>
    <s v="BV  "/>
    <x v="12"/>
    <n v="10033732"/>
    <x v="70"/>
    <x v="0"/>
    <s v="          "/>
    <s v="6520 GALAXY RD                "/>
    <s v="SAINT CLOUD         "/>
    <s v="MN   "/>
    <n v="56301"/>
    <s v="MARK LIESER                   "/>
    <n v="3202515678"/>
    <s v="GFO12001       "/>
    <x v="2"/>
    <s v="Benny's "/>
    <n v="44"/>
    <s v="FROZEN FOODS        "/>
    <s v="12"/>
    <n v="5"/>
    <n v="99"/>
    <n v="5"/>
    <n v="19.8"/>
    <n v="1.6500000000000001"/>
    <n v="0.33"/>
  </r>
  <r>
    <x v="0"/>
    <s v="GALANT FOOD                   "/>
    <s v="BV  "/>
    <x v="12"/>
    <n v="10033732"/>
    <x v="70"/>
    <x v="0"/>
    <s v="          "/>
    <s v="6520 GALAXY RD                "/>
    <s v="SAINT CLOUD         "/>
    <s v="MN   "/>
    <n v="56301"/>
    <s v="MARK LIESER                   "/>
    <n v="3202515678"/>
    <s v="GFO12021       "/>
    <x v="3"/>
    <s v="Benny's "/>
    <n v="44"/>
    <s v="FROZEN FOODS        "/>
    <s v="12"/>
    <n v="5"/>
    <n v="99"/>
    <n v="5"/>
    <n v="19.8"/>
    <n v="1.6500000000000001"/>
    <n v="0.33"/>
  </r>
  <r>
    <x v="0"/>
    <s v="GALANT FOOD                   "/>
    <s v="BV  "/>
    <x v="12"/>
    <n v="10033732"/>
    <x v="70"/>
    <x v="0"/>
    <s v="          "/>
    <s v="6520 GALAXY RD                "/>
    <s v="SAINT CLOUD         "/>
    <s v="MN   "/>
    <n v="56301"/>
    <s v="MARK LIESER                   "/>
    <n v="3202515678"/>
    <s v="GFO12022       "/>
    <x v="4"/>
    <s v="Benny's "/>
    <n v="44"/>
    <s v="FROZEN FOODS        "/>
    <s v="12"/>
    <n v="5"/>
    <n v="99"/>
    <n v="5"/>
    <n v="19.8"/>
    <n v="1.6500000000000001"/>
    <n v="0.33"/>
  </r>
  <r>
    <x v="1"/>
    <s v="GALANT FOOD                   "/>
    <s v="WS  "/>
    <x v="8"/>
    <n v="10303832"/>
    <x v="71"/>
    <x v="0"/>
    <s v="          "/>
    <s v="N14351 21ST AVE N             "/>
    <s v="NECEDAH             "/>
    <s v="WI   "/>
    <n v="54646"/>
    <s v="Janet Dickey                  "/>
    <n v="6085653848"/>
    <s v="GFO12022       "/>
    <x v="4"/>
    <s v="Benny's "/>
    <n v="44"/>
    <s v="FROZEN FOODS        "/>
    <s v="12"/>
    <n v="5"/>
    <n v="19.8"/>
    <n v="1"/>
    <n v="19.8"/>
    <n v="1.6500000000000001"/>
    <n v="0.33"/>
  </r>
  <r>
    <x v="1"/>
    <s v="GALANT FOOD                   "/>
    <s v="KC  "/>
    <x v="13"/>
    <n v="10392126"/>
    <x v="72"/>
    <x v="0"/>
    <s v="          "/>
    <s v="3737 N HYDRAULIC ST           "/>
    <s v="WICHITA             "/>
    <s v="KS   "/>
    <s v="67219-3813   "/>
    <s v="Christopher Wessley           "/>
    <n v="3168803155"/>
    <s v="GFO00008       "/>
    <x v="5"/>
    <s v="Clara's "/>
    <n v="44"/>
    <s v="FROZEN FOODS        "/>
    <s v="12"/>
    <n v="5"/>
    <n v="57.6"/>
    <n v="2"/>
    <n v="28.8"/>
    <n v="2.4"/>
    <n v="0.48"/>
  </r>
  <r>
    <x v="1"/>
    <s v="GALANT FOOD                   "/>
    <s v="KC  "/>
    <x v="13"/>
    <n v="10392126"/>
    <x v="72"/>
    <x v="0"/>
    <s v="          "/>
    <s v="3737 N HYDRAULIC ST           "/>
    <s v="WICHITA             "/>
    <s v="KS   "/>
    <s v="67219-3813   "/>
    <s v="Christopher Wessley           "/>
    <n v="3168803155"/>
    <s v="GFO88017       "/>
    <x v="7"/>
    <s v="Clara's "/>
    <n v="44"/>
    <s v="FROZEN FOODS        "/>
    <s v="12"/>
    <n v="8"/>
    <n v="64.8"/>
    <n v="2"/>
    <n v="32.4"/>
    <n v="2.6999999999999997"/>
    <n v="0.33749999999999997"/>
  </r>
  <r>
    <x v="1"/>
    <s v="GALANT FOOD                   "/>
    <s v="NC  "/>
    <x v="0"/>
    <n v="10081013"/>
    <x v="0"/>
    <x v="0"/>
    <s v="          "/>
    <s v="525 ANZAR ROAD                "/>
    <s v="SN JUN BATSTA       "/>
    <s v="CA   "/>
    <n v="95045"/>
    <s v="KATHY PLACES ORDERS           "/>
    <n v="8316234073"/>
    <s v="GFO88017       "/>
    <x v="7"/>
    <s v="Clara's "/>
    <n v="44"/>
    <s v="FROZEN FOODS        "/>
    <s v="12"/>
    <n v="8"/>
    <n v="32.4"/>
    <n v="1"/>
    <n v="32.4"/>
    <n v="2.6999999999999997"/>
    <n v="0.33749999999999997"/>
  </r>
  <r>
    <x v="1"/>
    <s v="GALANT FOOD                   "/>
    <s v="SC  "/>
    <x v="3"/>
    <n v="10338593"/>
    <x v="73"/>
    <x v="0"/>
    <s v="          "/>
    <s v="418 E 18TH ST                 "/>
    <s v="BAKERSFIELD         "/>
    <s v="CA   "/>
    <s v="93305-5613   "/>
    <s v="Naresh Balani                 "/>
    <n v="6612109436"/>
    <s v="GFO00008       "/>
    <x v="5"/>
    <s v="Clara's "/>
    <n v="44"/>
    <s v="FROZEN FOODS        "/>
    <s v="12"/>
    <n v="5"/>
    <n v="26.8"/>
    <n v="1"/>
    <n v="26.8"/>
    <n v="2.2333333333333334"/>
    <n v="0.44666666666666666"/>
  </r>
  <r>
    <x v="1"/>
    <s v="GALANT FOOD                   "/>
    <s v="SC  "/>
    <x v="3"/>
    <n v="10338593"/>
    <x v="73"/>
    <x v="0"/>
    <s v="          "/>
    <s v="418 E 18TH ST                 "/>
    <s v="BAKERSFIELD         "/>
    <s v="CA   "/>
    <s v="93305-5613   "/>
    <s v="Naresh Balani                 "/>
    <n v="6612109436"/>
    <s v="GFO88017       "/>
    <x v="7"/>
    <s v="Clara's "/>
    <n v="44"/>
    <s v="FROZEN FOODS        "/>
    <s v="12"/>
    <n v="8"/>
    <n v="60.8"/>
    <n v="2"/>
    <n v="30.4"/>
    <n v="2.5333333333333332"/>
    <n v="0.31666666666666665"/>
  </r>
  <r>
    <x v="1"/>
    <s v="GALANT FOOD                   "/>
    <s v="SC  "/>
    <x v="3"/>
    <n v="10338593"/>
    <x v="73"/>
    <x v="0"/>
    <s v="          "/>
    <s v="418 E 18TH ST                 "/>
    <s v="BAKERSFIELD         "/>
    <s v="CA   "/>
    <s v="93305-5613   "/>
    <s v="Naresh Balani                 "/>
    <n v="6612109436"/>
    <s v="GFO88811       "/>
    <x v="9"/>
    <s v="Clara's "/>
    <n v="44"/>
    <s v="FROZEN FOODS        "/>
    <s v="12"/>
    <n v="8"/>
    <n v="60.8"/>
    <n v="2"/>
    <n v="30.4"/>
    <n v="2.5333333333333332"/>
    <n v="0.31666666666666665"/>
  </r>
  <r>
    <x v="1"/>
    <s v="GALANT FOOD                   "/>
    <s v="NC  "/>
    <x v="0"/>
    <n v="10019540"/>
    <x v="3"/>
    <x v="0"/>
    <s v="          "/>
    <s v="215 HARBOR WAY                "/>
    <s v="S SAN FRAN          "/>
    <s v="CA   "/>
    <n v="94080"/>
    <s v="ELAYSIA                       "/>
    <n v="6505895252"/>
    <s v="GFO12022       "/>
    <x v="4"/>
    <s v="Benny's "/>
    <n v="44"/>
    <s v="FROZEN FOODS        "/>
    <s v="12"/>
    <n v="5"/>
    <n v="39.6"/>
    <n v="2"/>
    <n v="19.8"/>
    <n v="1.6500000000000001"/>
    <n v="0.33"/>
  </r>
  <r>
    <x v="1"/>
    <s v="GALANT FOOD                   "/>
    <s v="NC  "/>
    <x v="0"/>
    <n v="10267588"/>
    <x v="74"/>
    <x v="3"/>
    <s v="          "/>
    <s v="2400 DURANT AVE               "/>
    <s v="BERKELEY            "/>
    <s v="CA   "/>
    <n v="94720"/>
    <s v="RON                           "/>
    <n v="5106425392"/>
    <s v="GFO20001       "/>
    <x v="13"/>
    <s v="Clara's "/>
    <n v="44"/>
    <s v="FROZEN FOODS        "/>
    <s v="12"/>
    <n v="5"/>
    <n v="57.6"/>
    <n v="2"/>
    <n v="28.8"/>
    <n v="2.4"/>
    <n v="0.48"/>
  </r>
  <r>
    <x v="1"/>
    <s v="GALANT FOOD                   "/>
    <s v="NC  "/>
    <x v="0"/>
    <n v="10267588"/>
    <x v="74"/>
    <x v="3"/>
    <s v="          "/>
    <s v="2400 DURANT AVE               "/>
    <s v="BERKELEY            "/>
    <s v="CA   "/>
    <n v="94720"/>
    <s v="RON                           "/>
    <n v="5106425392"/>
    <s v="GFO88000       "/>
    <x v="8"/>
    <s v="Clara's "/>
    <n v="44"/>
    <s v="FROZEN FOODS        "/>
    <s v="12"/>
    <n v="8"/>
    <n v="64.8"/>
    <n v="2"/>
    <n v="32.4"/>
    <n v="2.6999999999999997"/>
    <n v="0.33749999999999997"/>
  </r>
  <r>
    <x v="1"/>
    <s v="GALANT FOOD                   "/>
    <s v="NC  "/>
    <x v="0"/>
    <n v="10267588"/>
    <x v="74"/>
    <x v="3"/>
    <s v="          "/>
    <s v="2400 DURANT AVE               "/>
    <s v="BERKELEY            "/>
    <s v="CA   "/>
    <n v="94720"/>
    <s v="RON                           "/>
    <n v="5106425392"/>
    <s v="GFO88017       "/>
    <x v="7"/>
    <s v="Clara's "/>
    <n v="44"/>
    <s v="FROZEN FOODS        "/>
    <s v="12"/>
    <n v="8"/>
    <n v="64.8"/>
    <n v="2"/>
    <n v="32.4"/>
    <n v="2.6999999999999997"/>
    <n v="0.33749999999999997"/>
  </r>
  <r>
    <x v="1"/>
    <s v="GALANT FOOD                   "/>
    <s v="NC  "/>
    <x v="0"/>
    <n v="10267588"/>
    <x v="74"/>
    <x v="3"/>
    <s v="          "/>
    <s v="2400 DURANT AVE               "/>
    <s v="BERKELEY            "/>
    <s v="CA   "/>
    <n v="94720"/>
    <s v="RON                           "/>
    <n v="5106425392"/>
    <s v="GFO88810       "/>
    <x v="10"/>
    <s v="Clara's "/>
    <n v="44"/>
    <s v="FROZEN FOODS        "/>
    <s v="12"/>
    <n v="8"/>
    <n v="64.8"/>
    <n v="2"/>
    <n v="32.4"/>
    <n v="2.6999999999999997"/>
    <n v="0.33749999999999997"/>
  </r>
  <r>
    <x v="1"/>
    <s v="GALANT FOOD                   "/>
    <s v="BV  "/>
    <x v="12"/>
    <n v="10383544"/>
    <x v="75"/>
    <x v="0"/>
    <s v="          "/>
    <s v="5900 PACKER DR NE             "/>
    <s v="MENOMONIE           "/>
    <s v="WI   "/>
    <s v="54751-4940   "/>
    <s v="Josh Eager                    "/>
    <n v="7152355820"/>
    <s v="GFO12001       "/>
    <x v="2"/>
    <s v="Benny's "/>
    <n v="44"/>
    <s v="FROZEN FOODS        "/>
    <s v="12"/>
    <n v="5"/>
    <n v="59.4"/>
    <n v="3"/>
    <n v="19.8"/>
    <n v="1.6500000000000001"/>
    <n v="0.33"/>
  </r>
  <r>
    <x v="1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00008       "/>
    <x v="5"/>
    <s v="Clara's "/>
    <n v="44"/>
    <s v="FROZEN FOODS        "/>
    <s v="12"/>
    <n v="5"/>
    <n v="28.8"/>
    <n v="1"/>
    <n v="28.8"/>
    <n v="2.4"/>
    <n v="0.48"/>
  </r>
  <r>
    <x v="1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10001       "/>
    <x v="6"/>
    <s v="Clara   "/>
    <n v="44"/>
    <s v="FROZEN FOODS        "/>
    <s v="12"/>
    <n v="8"/>
    <n v="108"/>
    <n v="4"/>
    <n v="27"/>
    <n v="2.25"/>
    <n v="0.28125"/>
  </r>
  <r>
    <x v="1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90010       "/>
    <x v="1"/>
    <s v="Clara's "/>
    <n v="44"/>
    <s v="FROZEN FOODS        "/>
    <s v="12"/>
    <n v="4"/>
    <n v="316.8"/>
    <n v="11"/>
    <n v="28.8"/>
    <n v="2.4"/>
    <n v="0.6"/>
  </r>
  <r>
    <x v="1"/>
    <s v="GALANT FOOD                   "/>
    <s v="SC  "/>
    <x v="3"/>
    <n v="10241994"/>
    <x v="76"/>
    <x v="0"/>
    <s v="          "/>
    <s v="2220 RAILROAD ST              "/>
    <s v="CORONA              "/>
    <s v="CA   "/>
    <s v="92880-5412   "/>
    <s v="Sergio 909 321 3369           "/>
    <n v="9099838425"/>
    <s v="GFO00008       "/>
    <x v="5"/>
    <s v="Clara's "/>
    <n v="44"/>
    <s v="FROZEN FOODS        "/>
    <s v="12"/>
    <n v="5"/>
    <n v="402"/>
    <n v="15"/>
    <n v="26.8"/>
    <n v="2.2333333333333334"/>
    <n v="0.44666666666666666"/>
  </r>
  <r>
    <x v="1"/>
    <s v="GALANT FOOD                   "/>
    <s v="SC  "/>
    <x v="3"/>
    <n v="10241994"/>
    <x v="76"/>
    <x v="0"/>
    <s v="          "/>
    <s v="2220 RAILROAD ST              "/>
    <s v="CORONA              "/>
    <s v="CA   "/>
    <s v="92880-5412   "/>
    <s v="Sergio 909 321 3369           "/>
    <n v="9099838425"/>
    <s v="GFO12001       "/>
    <x v="2"/>
    <s v="Benny's "/>
    <n v="44"/>
    <s v="FROZEN FOODS        "/>
    <s v="12"/>
    <n v="5"/>
    <n v="356"/>
    <n v="20"/>
    <n v="17.8"/>
    <n v="1.4833333333333334"/>
    <n v="0.29666666666666669"/>
  </r>
  <r>
    <x v="1"/>
    <s v="GALANT FOOD                   "/>
    <s v="SC  "/>
    <x v="3"/>
    <n v="10241994"/>
    <x v="76"/>
    <x v="0"/>
    <s v="          "/>
    <s v="2220 RAILROAD ST              "/>
    <s v="CORONA              "/>
    <s v="CA   "/>
    <s v="92880-5412   "/>
    <s v="Sergio 909 321 3369           "/>
    <n v="9099838425"/>
    <s v="GFO88017       "/>
    <x v="7"/>
    <s v="Clara's "/>
    <n v="44"/>
    <s v="FROZEN FOODS        "/>
    <s v="12"/>
    <n v="8"/>
    <n v="456"/>
    <n v="15"/>
    <n v="30.4"/>
    <n v="2.5333333333333332"/>
    <n v="0.31666666666666665"/>
  </r>
  <r>
    <x v="1"/>
    <s v="GALANT FOOD                   "/>
    <s v="SC  "/>
    <x v="3"/>
    <n v="10013840"/>
    <x v="5"/>
    <x v="0"/>
    <s v="          "/>
    <s v="12640 KNOTT AVE               "/>
    <s v="GARDEN GROVE        "/>
    <s v="CA   "/>
    <n v="92841"/>
    <s v="Andrew Prince John McGrew     "/>
    <n v="7148992539"/>
    <s v="GFO00008       "/>
    <x v="5"/>
    <s v="Clara's "/>
    <n v="44"/>
    <s v="FROZEN FOODS        "/>
    <s v="12"/>
    <n v="5"/>
    <n v="1198.4000000000001"/>
    <n v="43"/>
    <n v="27.869767441860468"/>
    <n v="2.322480620155039"/>
    <n v="0.46449612403100782"/>
  </r>
  <r>
    <x v="1"/>
    <s v="GALANT FOOD                   "/>
    <s v="SC  "/>
    <x v="3"/>
    <n v="10013840"/>
    <x v="5"/>
    <x v="0"/>
    <s v="          "/>
    <s v="12640 KNOTT AVE               "/>
    <s v="GARDEN GROVE        "/>
    <s v="CA   "/>
    <n v="92841"/>
    <s v="Andrew Prince John McGrew     "/>
    <n v="7148992539"/>
    <s v="GFO12001       "/>
    <x v="2"/>
    <s v="Benny's "/>
    <n v="44"/>
    <s v="FROZEN FOODS        "/>
    <s v="12"/>
    <n v="5"/>
    <n v="178"/>
    <n v="10"/>
    <n v="17.8"/>
    <n v="1.4833333333333334"/>
    <n v="0.29666666666666669"/>
  </r>
  <r>
    <x v="1"/>
    <s v="GALANT FOOD                   "/>
    <s v="SC  "/>
    <x v="3"/>
    <n v="10013840"/>
    <x v="5"/>
    <x v="0"/>
    <s v="          "/>
    <s v="12640 KNOTT AVE               "/>
    <s v="GARDEN GROVE        "/>
    <s v="CA   "/>
    <n v="92841"/>
    <s v="Andrew Prince John McGrew     "/>
    <n v="7148992539"/>
    <s v="GFO88017       "/>
    <x v="7"/>
    <s v="Clara's "/>
    <n v="44"/>
    <s v="FROZEN FOODS        "/>
    <s v="12"/>
    <n v="8"/>
    <n v="1884"/>
    <n v="60"/>
    <n v="31.4"/>
    <n v="2.6166666666666667"/>
    <n v="0.32708333333333334"/>
  </r>
  <r>
    <x v="1"/>
    <s v="GALANT FOOD                   "/>
    <s v="SC  "/>
    <x v="3"/>
    <n v="10013840"/>
    <x v="5"/>
    <x v="0"/>
    <s v="          "/>
    <s v="12640 KNOTT AVE               "/>
    <s v="GARDEN GROVE        "/>
    <s v="CA   "/>
    <n v="92841"/>
    <s v="Andrew Prince John McGrew     "/>
    <n v="7148992539"/>
    <s v="GFO88116       "/>
    <x v="0"/>
    <s v="Clara's "/>
    <n v="44"/>
    <s v="FROZEN FOODS        "/>
    <s v="12"/>
    <n v="8"/>
    <n v="1296"/>
    <n v="40"/>
    <n v="32.4"/>
    <n v="2.6999999999999997"/>
    <n v="0.33749999999999997"/>
  </r>
  <r>
    <x v="1"/>
    <s v="GALANT FOOD                   "/>
    <s v="IL  "/>
    <x v="4"/>
    <n v="10388714"/>
    <x v="6"/>
    <x v="2"/>
    <s v="          "/>
    <s v="530 WOLFE DR                  "/>
    <s v="FORT WAYNE          "/>
    <s v="IN   "/>
    <s v="46825-5253   "/>
    <s v="Mike Slusser                  "/>
    <n v="2604827475"/>
    <s v="GFO12001       "/>
    <x v="2"/>
    <s v="Benny's "/>
    <n v="44"/>
    <s v="FROZEN FOODS        "/>
    <s v="12"/>
    <n v="5"/>
    <n v="99"/>
    <n v="5"/>
    <n v="19.8"/>
    <n v="1.6500000000000001"/>
    <n v="0.33"/>
  </r>
  <r>
    <x v="1"/>
    <s v="GALANT FOOD                   "/>
    <s v="IL  "/>
    <x v="4"/>
    <n v="10388714"/>
    <x v="6"/>
    <x v="2"/>
    <s v="          "/>
    <s v="530 WOLFE DR                  "/>
    <s v="FORT WAYNE          "/>
    <s v="IN   "/>
    <s v="46825-5253   "/>
    <s v="Mike Slusser                  "/>
    <n v="2604827475"/>
    <s v="GFO12021       "/>
    <x v="3"/>
    <s v="Benny's "/>
    <n v="44"/>
    <s v="FROZEN FOODS        "/>
    <s v="12"/>
    <n v="5"/>
    <n v="99"/>
    <n v="5"/>
    <n v="19.8"/>
    <n v="1.6500000000000001"/>
    <n v="0.33"/>
  </r>
  <r>
    <x v="1"/>
    <s v="GALANT FOOD                   "/>
    <s v="IL  "/>
    <x v="4"/>
    <n v="10388714"/>
    <x v="6"/>
    <x v="2"/>
    <s v="          "/>
    <s v="530 WOLFE DR                  "/>
    <s v="FORT WAYNE          "/>
    <s v="IN   "/>
    <s v="46825-5253   "/>
    <s v="Mike Slusser                  "/>
    <n v="2604827475"/>
    <s v="GFO12022       "/>
    <x v="4"/>
    <s v="Benny's "/>
    <n v="44"/>
    <s v="FROZEN FOODS        "/>
    <s v="12"/>
    <n v="5"/>
    <n v="99"/>
    <n v="5"/>
    <n v="19.8"/>
    <n v="1.6500000000000001"/>
    <n v="0.33"/>
  </r>
  <r>
    <x v="1"/>
    <s v="GALANT FOOD                   "/>
    <s v="NC  "/>
    <x v="0"/>
    <n v="10019784"/>
    <x v="7"/>
    <x v="0"/>
    <s v="          "/>
    <s v="542 MARIPOSA ROAD             "/>
    <s v="MODESTO             "/>
    <s v="CA   "/>
    <n v="95354"/>
    <s v="MELANIE KOMMAVONG             "/>
    <n v="2095295350"/>
    <s v="GFO00008       "/>
    <x v="5"/>
    <s v="Clara's "/>
    <n v="44"/>
    <s v="FROZEN FOODS        "/>
    <s v="12"/>
    <n v="5"/>
    <n v="383.2"/>
    <n v="14"/>
    <n v="27.37142857142857"/>
    <n v="2.2809523809523808"/>
    <n v="0.45619047619047615"/>
  </r>
  <r>
    <x v="1"/>
    <s v="GALANT FOOD                   "/>
    <s v="NC  "/>
    <x v="0"/>
    <n v="10019784"/>
    <x v="7"/>
    <x v="0"/>
    <s v="          "/>
    <s v="542 MARIPOSA ROAD             "/>
    <s v="MODESTO             "/>
    <s v="CA   "/>
    <n v="95354"/>
    <s v="MELANIE KOMMAVONG             "/>
    <n v="2095295350"/>
    <s v="GFO88000       "/>
    <x v="8"/>
    <s v="Clara's "/>
    <n v="44"/>
    <s v="FROZEN FOODS        "/>
    <s v="12"/>
    <n v="8"/>
    <n v="324"/>
    <n v="10"/>
    <n v="32.4"/>
    <n v="2.6999999999999997"/>
    <n v="0.33749999999999997"/>
  </r>
  <r>
    <x v="1"/>
    <s v="GALANT FOOD                   "/>
    <s v="NC  "/>
    <x v="0"/>
    <n v="10019784"/>
    <x v="7"/>
    <x v="0"/>
    <s v="          "/>
    <s v="542 MARIPOSA ROAD             "/>
    <s v="MODESTO             "/>
    <s v="CA   "/>
    <n v="95354"/>
    <s v="MELANIE KOMMAVONG             "/>
    <n v="2095295350"/>
    <s v="GFO88017       "/>
    <x v="7"/>
    <s v="Clara's "/>
    <n v="44"/>
    <s v="FROZEN FOODS        "/>
    <s v="12"/>
    <n v="8"/>
    <n v="692.8"/>
    <n v="22"/>
    <n v="31.490909090909089"/>
    <n v="2.624242424242424"/>
    <n v="0.32803030303030301"/>
  </r>
  <r>
    <x v="1"/>
    <s v="GALANT FOOD                   "/>
    <s v="NC  "/>
    <x v="0"/>
    <n v="10019784"/>
    <x v="7"/>
    <x v="0"/>
    <s v="          "/>
    <s v="542 MARIPOSA ROAD             "/>
    <s v="MODESTO             "/>
    <s v="CA   "/>
    <n v="95354"/>
    <s v="MELANIE KOMMAVONG             "/>
    <n v="2095295350"/>
    <s v="GFO88811       "/>
    <x v="9"/>
    <s v="Clara's "/>
    <n v="44"/>
    <s v="FROZEN FOODS        "/>
    <s v="12"/>
    <n v="8"/>
    <n v="324"/>
    <n v="10"/>
    <n v="32.4"/>
    <n v="2.6999999999999997"/>
    <n v="0.33749999999999997"/>
  </r>
  <r>
    <x v="1"/>
    <s v="GALANT FOOD                   "/>
    <s v="NC  "/>
    <x v="0"/>
    <n v="10019758"/>
    <x v="8"/>
    <x v="0"/>
    <s v="          "/>
    <s v="4041 C ST                     "/>
    <s v="SACRAMENTO          "/>
    <s v="CA   "/>
    <n v="95819"/>
    <s v="JULIE BERGER                  "/>
    <n v="9164524041"/>
    <s v="GFO00008       "/>
    <x v="5"/>
    <s v="Clara's "/>
    <n v="44"/>
    <s v="FROZEN FOODS        "/>
    <s v="12"/>
    <n v="5"/>
    <n v="134"/>
    <n v="5"/>
    <n v="26.8"/>
    <n v="2.2333333333333334"/>
    <n v="0.44666666666666666"/>
  </r>
  <r>
    <x v="1"/>
    <s v="GALANT FOOD                   "/>
    <s v="NC  "/>
    <x v="0"/>
    <n v="10019758"/>
    <x v="8"/>
    <x v="0"/>
    <s v="          "/>
    <s v="4041 C ST                     "/>
    <s v="SACRAMENTO          "/>
    <s v="CA   "/>
    <n v="95819"/>
    <s v="JULIE BERGER                  "/>
    <n v="9164524041"/>
    <s v="GFO12021       "/>
    <x v="3"/>
    <s v="Benny's "/>
    <n v="44"/>
    <s v="FROZEN FOODS        "/>
    <s v="12"/>
    <n v="5"/>
    <n v="89"/>
    <n v="5"/>
    <n v="17.8"/>
    <n v="1.4833333333333334"/>
    <n v="0.29666666666666669"/>
  </r>
  <r>
    <x v="1"/>
    <s v="GALANT FOOD                   "/>
    <s v="NC  "/>
    <x v="0"/>
    <n v="10019758"/>
    <x v="8"/>
    <x v="0"/>
    <s v="          "/>
    <s v="4041 C ST                     "/>
    <s v="SACRAMENTO          "/>
    <s v="CA   "/>
    <n v="95819"/>
    <s v="JULIE BERGER                  "/>
    <n v="9164524041"/>
    <s v="GFO88017       "/>
    <x v="7"/>
    <s v="Clara's "/>
    <n v="44"/>
    <s v="FROZEN FOODS        "/>
    <s v="12"/>
    <n v="8"/>
    <n v="152"/>
    <n v="5"/>
    <n v="30.4"/>
    <n v="2.5333333333333332"/>
    <n v="0.31666666666666665"/>
  </r>
  <r>
    <x v="1"/>
    <s v="GALANT FOOD                   "/>
    <s v="NC  "/>
    <x v="0"/>
    <n v="10019758"/>
    <x v="8"/>
    <x v="0"/>
    <s v="          "/>
    <s v="4041 C ST                     "/>
    <s v="SACRAMENTO          "/>
    <s v="CA   "/>
    <n v="95819"/>
    <s v="JULIE BERGER                  "/>
    <n v="9164524041"/>
    <s v="GFO88811       "/>
    <x v="9"/>
    <s v="Clara's "/>
    <n v="44"/>
    <s v="FROZEN FOODS        "/>
    <s v="12"/>
    <n v="8"/>
    <n v="152"/>
    <n v="5"/>
    <n v="30.4"/>
    <n v="2.5333333333333332"/>
    <n v="0.31666666666666665"/>
  </r>
  <r>
    <x v="1"/>
    <s v="GALANT FOOD                   "/>
    <s v="SC  "/>
    <x v="3"/>
    <n v="10254333"/>
    <x v="77"/>
    <x v="0"/>
    <s v="          "/>
    <s v="511 OLIVE AVE                 "/>
    <s v="VISTA               "/>
    <s v="CA   "/>
    <n v="92083"/>
    <s v="Jason Koppman Gue             "/>
    <n v="6195271900"/>
    <s v="GFO00008       "/>
    <x v="5"/>
    <s v="Clara's "/>
    <n v="44"/>
    <s v="FROZEN FOODS        "/>
    <s v="12"/>
    <n v="5"/>
    <n v="506.4"/>
    <n v="18"/>
    <n v="28.133333333333333"/>
    <n v="2.3444444444444446"/>
    <n v="0.46888888888888891"/>
  </r>
  <r>
    <x v="1"/>
    <s v="GALANT FOOD                   "/>
    <s v="SC  "/>
    <x v="3"/>
    <n v="10254333"/>
    <x v="77"/>
    <x v="0"/>
    <s v="          "/>
    <s v="511 OLIVE AVE                 "/>
    <s v="VISTA               "/>
    <s v="CA   "/>
    <n v="92083"/>
    <s v="Jason Koppman Gue             "/>
    <n v="6195271900"/>
    <s v="GFO88017       "/>
    <x v="7"/>
    <s v="Clara's "/>
    <n v="44"/>
    <s v="FROZEN FOODS        "/>
    <s v="12"/>
    <n v="8"/>
    <n v="571.20000000000005"/>
    <n v="18"/>
    <n v="31.733333333333334"/>
    <n v="2.6444444444444444"/>
    <n v="0.33055555555555555"/>
  </r>
  <r>
    <x v="1"/>
    <s v="GALANT FOOD                   "/>
    <s v="SC  "/>
    <x v="3"/>
    <n v="10254333"/>
    <x v="77"/>
    <x v="0"/>
    <s v="          "/>
    <s v="511 OLIVE AVE                 "/>
    <s v="VISTA               "/>
    <s v="CA   "/>
    <n v="92083"/>
    <s v="Jason Koppman Gue             "/>
    <n v="6195271900"/>
    <s v="GFO88116       "/>
    <x v="0"/>
    <s v="Clara's "/>
    <n v="44"/>
    <s v="FROZEN FOODS        "/>
    <s v="12"/>
    <n v="8"/>
    <n v="388.8"/>
    <n v="12"/>
    <n v="32.4"/>
    <n v="2.6999999999999997"/>
    <n v="0.33749999999999997"/>
  </r>
  <r>
    <x v="1"/>
    <s v="GALANT FOOD                   "/>
    <s v="SC  "/>
    <x v="3"/>
    <n v="10254333"/>
    <x v="77"/>
    <x v="0"/>
    <s v="          "/>
    <s v="511 OLIVE AVE                 "/>
    <s v="VISTA               "/>
    <s v="CA   "/>
    <n v="92083"/>
    <s v="Jason Koppman Gue             "/>
    <n v="6195271900"/>
    <s v="GFO88811       "/>
    <x v="9"/>
    <s v="Clara's "/>
    <n v="44"/>
    <s v="FROZEN FOODS        "/>
    <s v="12"/>
    <n v="8"/>
    <n v="182.4"/>
    <n v="6"/>
    <n v="30.400000000000002"/>
    <n v="2.5333333333333337"/>
    <n v="0.31666666666666671"/>
  </r>
  <r>
    <x v="1"/>
    <s v="GALANT FOOD                   "/>
    <s v="SC  "/>
    <x v="3"/>
    <n v="10092651"/>
    <x v="9"/>
    <x v="2"/>
    <s v="          "/>
    <s v="12640 KNOTT AVE               "/>
    <s v="GARDEN GROVE        "/>
    <s v="CA   "/>
    <n v="92841"/>
    <s v="Michael Julian                "/>
    <n v="7148992524"/>
    <s v="GFO00008       "/>
    <x v="5"/>
    <s v="Clara's "/>
    <n v="44"/>
    <s v="FROZEN FOODS        "/>
    <s v="12"/>
    <n v="5"/>
    <n v="576"/>
    <n v="20"/>
    <n v="28.8"/>
    <n v="2.4"/>
    <n v="0.48"/>
  </r>
  <r>
    <x v="1"/>
    <s v="GALANT FOOD                   "/>
    <s v="SC  "/>
    <x v="3"/>
    <n v="10092651"/>
    <x v="9"/>
    <x v="2"/>
    <s v="          "/>
    <s v="12640 KNOTT AVE               "/>
    <s v="GARDEN GROVE        "/>
    <s v="CA   "/>
    <n v="92841"/>
    <s v="Michael Julian                "/>
    <n v="7148992524"/>
    <s v="GFO88017       "/>
    <x v="7"/>
    <s v="Clara's "/>
    <n v="44"/>
    <s v="FROZEN FOODS        "/>
    <s v="12"/>
    <n v="8"/>
    <n v="972"/>
    <n v="30"/>
    <n v="32.4"/>
    <n v="2.6999999999999997"/>
    <n v="0.33749999999999997"/>
  </r>
  <r>
    <x v="1"/>
    <s v="GALANT FOOD                   "/>
    <s v="SC  "/>
    <x v="3"/>
    <n v="10092651"/>
    <x v="9"/>
    <x v="2"/>
    <s v="          "/>
    <s v="12640 KNOTT AVE               "/>
    <s v="GARDEN GROVE        "/>
    <s v="CA   "/>
    <n v="92841"/>
    <s v="Michael Julian                "/>
    <n v="7148992524"/>
    <s v="GFO88116       "/>
    <x v="0"/>
    <s v="Clara's "/>
    <n v="44"/>
    <s v="FROZEN FOODS        "/>
    <s v="12"/>
    <n v="8"/>
    <n v="972"/>
    <n v="30"/>
    <n v="32.4"/>
    <n v="2.6999999999999997"/>
    <n v="0.33749999999999997"/>
  </r>
  <r>
    <x v="1"/>
    <s v="GALANT FOOD                   "/>
    <s v="NC  "/>
    <x v="0"/>
    <n v="10019773"/>
    <x v="10"/>
    <x v="0"/>
    <s v="          "/>
    <s v="3025 DUTTON AVE               "/>
    <s v="SANTA ROSA          "/>
    <s v="CA   "/>
    <n v="95407"/>
    <s v="MELISSA NANCY KELLEY          "/>
    <n v="7075464544"/>
    <s v="GFO12001       "/>
    <x v="2"/>
    <s v="Benny's "/>
    <n v="44"/>
    <s v="FROZEN FOODS        "/>
    <s v="12"/>
    <n v="5"/>
    <n v="198"/>
    <n v="10"/>
    <n v="19.8"/>
    <n v="1.6500000000000001"/>
    <n v="0.33"/>
  </r>
  <r>
    <x v="1"/>
    <s v="GALANT FOOD                   "/>
    <s v="IL  "/>
    <x v="4"/>
    <n v="10192843"/>
    <x v="11"/>
    <x v="0"/>
    <s v="          "/>
    <s v="2513 ELLINGTON ROAD           "/>
    <s v="QUINCY              "/>
    <s v="IL   "/>
    <n v="62305"/>
    <s v="Shelbi Otto Anthony Sawyers   "/>
    <n v="2172223343"/>
    <s v="GFO12022       "/>
    <x v="4"/>
    <s v="Benny's "/>
    <n v="44"/>
    <s v="FROZEN FOODS        "/>
    <s v="12"/>
    <n v="5"/>
    <n v="138.6"/>
    <n v="7"/>
    <n v="19.8"/>
    <n v="1.6500000000000001"/>
    <n v="0.33"/>
  </r>
  <r>
    <x v="1"/>
    <s v="GALANT FOOD                   "/>
    <s v="VP  "/>
    <x v="1"/>
    <n v="10090300"/>
    <x v="12"/>
    <x v="0"/>
    <s v="          "/>
    <s v="12670 SW HALL BLVD BLDG 3     "/>
    <s v="TIGARD              "/>
    <s v="OR   "/>
    <n v="97223"/>
    <s v="Mark Schmidling               "/>
    <n v="5034902132"/>
    <s v="GFO12001       "/>
    <x v="2"/>
    <s v="Benny's "/>
    <n v="44"/>
    <s v="FROZEN FOODS        "/>
    <s v="12"/>
    <n v="5"/>
    <n v="427.6"/>
    <n v="22"/>
    <n v="19.436363636363637"/>
    <n v="1.6196969696969699"/>
    <n v="0.32393939393939397"/>
  </r>
  <r>
    <x v="1"/>
    <s v="GALANT FOOD                   "/>
    <s v="VP  "/>
    <x v="1"/>
    <n v="10090300"/>
    <x v="12"/>
    <x v="0"/>
    <s v="          "/>
    <s v="12670 SW HALL BLVD BLDG 3     "/>
    <s v="TIGARD              "/>
    <s v="OR   "/>
    <n v="97223"/>
    <s v="Mark Schmidling               "/>
    <n v="5034902132"/>
    <s v="GFO12021       "/>
    <x v="3"/>
    <s v="Benny's "/>
    <n v="44"/>
    <s v="FROZEN FOODS        "/>
    <s v="12"/>
    <n v="5"/>
    <n v="35.6"/>
    <n v="2"/>
    <n v="17.8"/>
    <n v="1.4833333333333334"/>
    <n v="0.29666666666666669"/>
  </r>
  <r>
    <x v="1"/>
    <s v="GALANT FOOD                   "/>
    <s v="VP  "/>
    <x v="1"/>
    <n v="10090300"/>
    <x v="12"/>
    <x v="0"/>
    <s v="          "/>
    <s v="12670 SW HALL BLVD BLDG 3     "/>
    <s v="TIGARD              "/>
    <s v="OR   "/>
    <n v="97223"/>
    <s v="Mark Schmidling               "/>
    <n v="5034902132"/>
    <s v="GFO12022       "/>
    <x v="4"/>
    <s v="Benny's "/>
    <n v="44"/>
    <s v="FROZEN FOODS        "/>
    <s v="12"/>
    <n v="5"/>
    <n v="79.2"/>
    <n v="4"/>
    <n v="19.8"/>
    <n v="1.6500000000000001"/>
    <n v="0.33"/>
  </r>
  <r>
    <x v="1"/>
    <s v="GALANT FOOD                   "/>
    <s v="NY  "/>
    <x v="5"/>
    <n v="10421917"/>
    <x v="14"/>
    <x v="0"/>
    <s v="          "/>
    <s v="1 PEPSI WAY                   "/>
    <s v="NEWBURGH            "/>
    <s v="NY   "/>
    <s v="12550-3921   "/>
    <s v="Kathy                         "/>
    <n v="8455625400"/>
    <s v="GFO00008       "/>
    <x v="5"/>
    <s v="Clara's "/>
    <n v="44"/>
    <s v="FROZEN FOODS        "/>
    <s v="12"/>
    <n v="5"/>
    <n v="57.6"/>
    <n v="2"/>
    <n v="28.8"/>
    <n v="2.4"/>
    <n v="0.48"/>
  </r>
  <r>
    <x v="1"/>
    <s v="GALANT FOOD                   "/>
    <s v="NY  "/>
    <x v="5"/>
    <n v="10421917"/>
    <x v="14"/>
    <x v="0"/>
    <s v="          "/>
    <s v="1 PEPSI WAY                   "/>
    <s v="NEWBURGH            "/>
    <s v="NY   "/>
    <s v="12550-3921   "/>
    <s v="Kathy                         "/>
    <n v="8455625400"/>
    <s v="GFO10001       "/>
    <x v="6"/>
    <s v="Clara   "/>
    <n v="44"/>
    <s v="FROZEN FOODS        "/>
    <s v="12"/>
    <n v="8"/>
    <n v="54"/>
    <n v="2"/>
    <n v="27"/>
    <n v="2.25"/>
    <n v="0.28125"/>
  </r>
  <r>
    <x v="1"/>
    <s v="GALANT FOOD                   "/>
    <s v="MA  "/>
    <x v="2"/>
    <n v="10067691"/>
    <x v="15"/>
    <x v="0"/>
    <s v="          "/>
    <s v="150 GORDON DR                 "/>
    <s v="EXTON               "/>
    <s v="PA   "/>
    <s v="19341-1304   "/>
    <s v="Taylor Ward                   "/>
    <n v="6109350885"/>
    <s v="GFO00008       "/>
    <x v="5"/>
    <s v="Clara's "/>
    <n v="44"/>
    <s v="FROZEN FOODS        "/>
    <s v="12"/>
    <n v="5"/>
    <n v="432"/>
    <n v="15"/>
    <n v="28.8"/>
    <n v="2.4"/>
    <n v="0.48"/>
  </r>
  <r>
    <x v="1"/>
    <s v="GALANT FOOD                   "/>
    <s v="MA  "/>
    <x v="2"/>
    <n v="10067691"/>
    <x v="15"/>
    <x v="0"/>
    <s v="          "/>
    <s v="150 GORDON DR                 "/>
    <s v="EXTON               "/>
    <s v="PA   "/>
    <s v="19341-1304   "/>
    <s v="Taylor Ward                   "/>
    <n v="6109350885"/>
    <s v="GFO10001       "/>
    <x v="6"/>
    <s v="Clara   "/>
    <n v="44"/>
    <s v="FROZEN FOODS        "/>
    <s v="12"/>
    <n v="8"/>
    <n v="216"/>
    <n v="8"/>
    <n v="27"/>
    <n v="2.25"/>
    <n v="0.28125"/>
  </r>
  <r>
    <x v="1"/>
    <s v="GALANT FOOD                   "/>
    <s v="MA  "/>
    <x v="2"/>
    <n v="10067691"/>
    <x v="15"/>
    <x v="0"/>
    <s v="          "/>
    <s v="150 GORDON DR                 "/>
    <s v="EXTON               "/>
    <s v="PA   "/>
    <s v="19341-1304   "/>
    <s v="Taylor Ward                   "/>
    <n v="6109350885"/>
    <s v="GFO20002       "/>
    <x v="12"/>
    <s v="Clara's "/>
    <n v="44"/>
    <s v="FROZEN FOODS        "/>
    <s v="12"/>
    <n v="5"/>
    <n v="720"/>
    <n v="25"/>
    <n v="28.8"/>
    <n v="2.4"/>
    <n v="0.48"/>
  </r>
  <r>
    <x v="1"/>
    <s v="GALANT FOOD                   "/>
    <s v="MA  "/>
    <x v="2"/>
    <n v="10067691"/>
    <x v="15"/>
    <x v="0"/>
    <s v="          "/>
    <s v="150 GORDON DR                 "/>
    <s v="EXTON               "/>
    <s v="PA   "/>
    <s v="19341-1304   "/>
    <s v="Taylor Ward                   "/>
    <n v="6109350885"/>
    <s v="GFO90010       "/>
    <x v="1"/>
    <s v="Clara's "/>
    <n v="44"/>
    <s v="FROZEN FOODS        "/>
    <s v="12"/>
    <n v="4"/>
    <n v="432"/>
    <n v="15"/>
    <n v="28.8"/>
    <n v="2.4"/>
    <n v="0.6"/>
  </r>
  <r>
    <x v="1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00008       "/>
    <x v="5"/>
    <s v="Clara's "/>
    <n v="44"/>
    <s v="FROZEN FOODS        "/>
    <s v="12"/>
    <n v="5"/>
    <n v="728.8"/>
    <n v="26"/>
    <n v="28.030769230769231"/>
    <n v="2.335897435897436"/>
    <n v="0.46717948717948721"/>
  </r>
  <r>
    <x v="1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12001       "/>
    <x v="2"/>
    <s v="Benny's "/>
    <n v="44"/>
    <s v="FROZEN FOODS        "/>
    <s v="12"/>
    <n v="5"/>
    <n v="89"/>
    <n v="5"/>
    <n v="17.8"/>
    <n v="1.4833333333333334"/>
    <n v="0.29666666666666669"/>
  </r>
  <r>
    <x v="1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88017       "/>
    <x v="7"/>
    <s v="Clara's "/>
    <n v="44"/>
    <s v="FROZEN FOODS        "/>
    <s v="12"/>
    <n v="8"/>
    <n v="573.20000000000005"/>
    <n v="18"/>
    <n v="31.844444444444449"/>
    <n v="2.6537037037037039"/>
    <n v="0.33171296296296299"/>
  </r>
  <r>
    <x v="1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88116       "/>
    <x v="0"/>
    <s v="Clara's "/>
    <n v="44"/>
    <s v="FROZEN FOODS        "/>
    <s v="12"/>
    <n v="8"/>
    <n v="648"/>
    <n v="20"/>
    <n v="32.4"/>
    <n v="2.6999999999999997"/>
    <n v="0.33749999999999997"/>
  </r>
  <r>
    <x v="1"/>
    <s v="GALANT FOOD                   "/>
    <s v="IL  "/>
    <x v="4"/>
    <n v="10007086"/>
    <x v="17"/>
    <x v="0"/>
    <s v="          "/>
    <s v="390 HERKY ST STE 4E           "/>
    <s v="NORTH LIBERTY       "/>
    <s v="IA   "/>
    <s v="52317-8520   "/>
    <s v="Dwain Sundine                 "/>
    <n v="3196658363"/>
    <s v="GFO12022       "/>
    <x v="4"/>
    <s v="Benny's "/>
    <n v="44"/>
    <s v="FROZEN FOODS        "/>
    <s v="12"/>
    <n v="5"/>
    <n v="138.6"/>
    <n v="7"/>
    <n v="19.8"/>
    <n v="1.6500000000000001"/>
    <n v="0.33"/>
  </r>
  <r>
    <x v="1"/>
    <s v="GALANT FOOD                   "/>
    <s v="KC  "/>
    <x v="13"/>
    <n v="1000105"/>
    <x v="78"/>
    <x v="0"/>
    <s v="          "/>
    <s v="1716 RUDDER INDUSTRIAL PK     "/>
    <s v="FENTON              "/>
    <s v="MO   "/>
    <n v="63026"/>
    <s v="Scott Stewart                 "/>
    <n v="6363438866"/>
    <s v="GFO00008       "/>
    <x v="5"/>
    <s v="Clara's "/>
    <n v="44"/>
    <s v="FROZEN FOODS        "/>
    <s v="12"/>
    <n v="5"/>
    <n v="134"/>
    <n v="5"/>
    <n v="26.8"/>
    <n v="2.2333333333333334"/>
    <n v="0.44666666666666666"/>
  </r>
  <r>
    <x v="1"/>
    <s v="GALANT FOOD                   "/>
    <s v="KC  "/>
    <x v="13"/>
    <n v="1000105"/>
    <x v="78"/>
    <x v="0"/>
    <s v="          "/>
    <s v="1716 RUDDER INDUSTRIAL PK     "/>
    <s v="FENTON              "/>
    <s v="MO   "/>
    <n v="63026"/>
    <s v="Scott Stewart                 "/>
    <n v="6363438866"/>
    <s v="GFO12021       "/>
    <x v="3"/>
    <s v="Benny's "/>
    <n v="44"/>
    <s v="FROZEN FOODS        "/>
    <s v="12"/>
    <n v="5"/>
    <n v="89"/>
    <n v="5"/>
    <n v="17.8"/>
    <n v="1.4833333333333334"/>
    <n v="0.29666666666666669"/>
  </r>
  <r>
    <x v="1"/>
    <s v="GALANT FOOD                   "/>
    <s v="KC  "/>
    <x v="13"/>
    <n v="1000105"/>
    <x v="78"/>
    <x v="0"/>
    <s v="          "/>
    <s v="1716 RUDDER INDUSTRIAL PK     "/>
    <s v="FENTON              "/>
    <s v="MO   "/>
    <n v="63026"/>
    <s v="Scott Stewart                 "/>
    <n v="6363438866"/>
    <s v="GFO88017       "/>
    <x v="7"/>
    <s v="Clara's "/>
    <n v="44"/>
    <s v="FROZEN FOODS        "/>
    <s v="12"/>
    <n v="8"/>
    <n v="152"/>
    <n v="5"/>
    <n v="30.4"/>
    <n v="2.5333333333333332"/>
    <n v="0.31666666666666665"/>
  </r>
  <r>
    <x v="1"/>
    <s v="GALANT FOOD                   "/>
    <s v="NC  "/>
    <x v="0"/>
    <n v="10281997"/>
    <x v="79"/>
    <x v="0"/>
    <s v="          "/>
    <s v="4083 MONTEZ DR                "/>
    <s v="CARSON CITY         "/>
    <s v="NV   "/>
    <n v="89706"/>
    <s v="Nate Smithee                  "/>
    <n v="7753429754"/>
    <s v="GFO12001       "/>
    <x v="2"/>
    <s v="Benny's "/>
    <n v="44"/>
    <s v="FROZEN FOODS        "/>
    <s v="12"/>
    <n v="5"/>
    <n v="19.8"/>
    <n v="1"/>
    <n v="19.8"/>
    <n v="1.6500000000000001"/>
    <n v="0.33"/>
  </r>
  <r>
    <x v="1"/>
    <s v="GALANT FOOD                   "/>
    <s v="NY  "/>
    <x v="5"/>
    <n v="10017042"/>
    <x v="80"/>
    <x v="0"/>
    <s v="          "/>
    <s v="70 S MAC QUESTEN PKWY         "/>
    <s v="MOUNT VERNON        "/>
    <s v="NY   "/>
    <n v="10550"/>
    <s v="gina segreto                  "/>
    <n v="9146652730"/>
    <s v="GFO10001       "/>
    <x v="6"/>
    <s v="Clara   "/>
    <n v="44"/>
    <s v="FROZEN FOODS        "/>
    <s v="12"/>
    <n v="8"/>
    <n v="54"/>
    <n v="2"/>
    <n v="27"/>
    <n v="2.25"/>
    <n v="0.28125"/>
  </r>
  <r>
    <x v="1"/>
    <s v="GALANT FOOD                   "/>
    <s v="VP  "/>
    <x v="1"/>
    <n v="10448120"/>
    <x v="81"/>
    <x v="3"/>
    <s v="          "/>
    <s v="2112 CLEVELAND BLVD           "/>
    <s v="CALDWELL            "/>
    <s v="ID   "/>
    <s v="83605-4432   "/>
    <s v="Mandy                         "/>
    <n v="2087035038"/>
    <s v="GFO12001       "/>
    <x v="2"/>
    <s v="Benny's "/>
    <n v="44"/>
    <s v="FROZEN FOODS        "/>
    <s v="12"/>
    <n v="5"/>
    <n v="19.8"/>
    <n v="1"/>
    <n v="19.8"/>
    <n v="1.6500000000000001"/>
    <n v="0.33"/>
  </r>
  <r>
    <x v="1"/>
    <s v="GALANT FOOD                   "/>
    <s v="NY  "/>
    <x v="5"/>
    <n v="10514871"/>
    <x v="23"/>
    <x v="3"/>
    <s v="          "/>
    <s v="165 WEST 65TH STREET          "/>
    <s v="NEW YORK            "/>
    <s v="NY   "/>
    <n v="10023"/>
    <s v="Nick Chrisos                  "/>
    <n v="9173092522"/>
    <s v="GFO00008       "/>
    <x v="5"/>
    <s v="Clara's "/>
    <n v="44"/>
    <s v="FROZEN FOODS        "/>
    <s v="12"/>
    <n v="5"/>
    <n v="57.6"/>
    <n v="2"/>
    <n v="28.8"/>
    <n v="2.4"/>
    <n v="0.48"/>
  </r>
  <r>
    <x v="1"/>
    <s v="GALANT FOOD                   "/>
    <s v="IL  "/>
    <x v="4"/>
    <n v="10522372"/>
    <x v="82"/>
    <x v="3"/>
    <s v="          "/>
    <s v="1400 TOWNSEND DR              "/>
    <s v="HOUGHTON            "/>
    <s v="MI   "/>
    <s v="49931-1200   "/>
    <s v="Luis Delgado                  "/>
    <n v="6615788478"/>
    <s v="GFO12001       "/>
    <x v="2"/>
    <s v="Benny's "/>
    <n v="44"/>
    <s v="FROZEN FOODS        "/>
    <s v="12"/>
    <n v="5"/>
    <n v="39.6"/>
    <n v="2"/>
    <n v="19.8"/>
    <n v="1.6500000000000001"/>
    <n v="0.33"/>
  </r>
  <r>
    <x v="1"/>
    <s v="GALANT FOOD                   "/>
    <s v="IL  "/>
    <x v="4"/>
    <n v="10522372"/>
    <x v="82"/>
    <x v="3"/>
    <s v="          "/>
    <s v="1400 TOWNSEND DR              "/>
    <s v="HOUGHTON            "/>
    <s v="MI   "/>
    <s v="49931-1200   "/>
    <s v="Luis Delgado                  "/>
    <n v="6615788478"/>
    <s v="GFO12022       "/>
    <x v="4"/>
    <s v="Benny's "/>
    <n v="44"/>
    <s v="FROZEN FOODS        "/>
    <s v="12"/>
    <n v="5"/>
    <n v="39.6"/>
    <n v="2"/>
    <n v="19.8"/>
    <n v="1.6500000000000001"/>
    <n v="0.33"/>
  </r>
  <r>
    <x v="1"/>
    <s v="GALANT FOOD                   "/>
    <s v="WS  "/>
    <x v="8"/>
    <n v="10000787"/>
    <x v="26"/>
    <x v="0"/>
    <s v="          "/>
    <s v="16300 W SILVER SPRING DR      "/>
    <s v="MENOMONEE FALLS     "/>
    <s v="WI   "/>
    <s v="53051-5620   "/>
    <s v="Keith Springman Lori Monroe   "/>
    <n v="2627815855"/>
    <s v="GFO12001       "/>
    <x v="2"/>
    <s v="Benny's "/>
    <n v="44"/>
    <s v="FROZEN FOODS        "/>
    <s v="12"/>
    <n v="5"/>
    <n v="277.2"/>
    <n v="14"/>
    <n v="19.8"/>
    <n v="1.6500000000000001"/>
    <n v="0.33"/>
  </r>
  <r>
    <x v="1"/>
    <s v="GALANT FOOD                   "/>
    <s v="WS  "/>
    <x v="8"/>
    <n v="10000787"/>
    <x v="26"/>
    <x v="0"/>
    <s v="          "/>
    <s v="16300 W SILVER SPRING DR      "/>
    <s v="MENOMONEE FALLS     "/>
    <s v="WI   "/>
    <s v="53051-5620   "/>
    <s v="Keith Springman Lori Monroe   "/>
    <n v="2627815855"/>
    <s v="GFO12021       "/>
    <x v="3"/>
    <s v="Benny's "/>
    <n v="44"/>
    <s v="FROZEN FOODS        "/>
    <s v="12"/>
    <n v="5"/>
    <n v="178.2"/>
    <n v="9"/>
    <n v="19.799999999999997"/>
    <n v="1.6499999999999997"/>
    <n v="0.32999999999999996"/>
  </r>
  <r>
    <x v="1"/>
    <s v="GALANT FOOD                   "/>
    <s v="NC  "/>
    <x v="0"/>
    <n v="10246773"/>
    <x v="83"/>
    <x v="4"/>
    <s v="          "/>
    <s v="ONE DOUBLETREE DRIVE          "/>
    <s v="ROHNERT PARK        "/>
    <s v="CA   "/>
    <n v="94928"/>
    <s v="Kate Humphries                "/>
    <n v="7075845466"/>
    <s v="GFO20001       "/>
    <x v="13"/>
    <s v="Clara's "/>
    <n v="44"/>
    <s v="FROZEN FOODS        "/>
    <s v="12"/>
    <n v="5"/>
    <n v="28.8"/>
    <n v="1"/>
    <n v="28.8"/>
    <n v="2.4"/>
    <n v="0.48"/>
  </r>
  <r>
    <x v="1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00008       "/>
    <x v="5"/>
    <s v="Clara's "/>
    <n v="44"/>
    <s v="FROZEN FOODS        "/>
    <s v="12"/>
    <n v="5"/>
    <n v="144"/>
    <n v="5"/>
    <n v="28.8"/>
    <n v="2.4"/>
    <n v="0.48"/>
  </r>
  <r>
    <x v="1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20001       "/>
    <x v="13"/>
    <s v="Clara's "/>
    <n v="44"/>
    <s v="FROZEN FOODS        "/>
    <s v="12"/>
    <n v="5"/>
    <n v="115.2"/>
    <n v="4"/>
    <n v="28.8"/>
    <n v="2.4"/>
    <n v="0.48"/>
  </r>
  <r>
    <x v="1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20002       "/>
    <x v="12"/>
    <s v="Clara's "/>
    <n v="44"/>
    <s v="FROZEN FOODS        "/>
    <s v="12"/>
    <n v="5"/>
    <n v="86.4"/>
    <n v="3"/>
    <n v="28.8"/>
    <n v="2.4"/>
    <n v="0.48"/>
  </r>
  <r>
    <x v="1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017       "/>
    <x v="7"/>
    <s v="Clara's "/>
    <n v="44"/>
    <s v="FROZEN FOODS        "/>
    <s v="12"/>
    <n v="8"/>
    <n v="129.6"/>
    <n v="4"/>
    <n v="32.4"/>
    <n v="2.6999999999999997"/>
    <n v="0.33749999999999997"/>
  </r>
  <r>
    <x v="1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116       "/>
    <x v="0"/>
    <s v="Clara's "/>
    <n v="44"/>
    <s v="FROZEN FOODS        "/>
    <s v="12"/>
    <n v="8"/>
    <n v="97.2"/>
    <n v="3"/>
    <n v="32.4"/>
    <n v="2.6999999999999997"/>
    <n v="0.33749999999999997"/>
  </r>
  <r>
    <x v="1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810       "/>
    <x v="10"/>
    <s v="Clara's "/>
    <n v="44"/>
    <s v="FROZEN FOODS        "/>
    <s v="12"/>
    <n v="8"/>
    <n v="97.2"/>
    <n v="3"/>
    <n v="32.4"/>
    <n v="2.6999999999999997"/>
    <n v="0.33749999999999997"/>
  </r>
  <r>
    <x v="1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811       "/>
    <x v="9"/>
    <s v="Clara's "/>
    <n v="44"/>
    <s v="FROZEN FOODS        "/>
    <s v="12"/>
    <n v="8"/>
    <n v="64.8"/>
    <n v="2"/>
    <n v="32.4"/>
    <n v="2.6999999999999997"/>
    <n v="0.33749999999999997"/>
  </r>
  <r>
    <x v="1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90010       "/>
    <x v="1"/>
    <s v="Clara's "/>
    <n v="44"/>
    <s v="FROZEN FOODS        "/>
    <s v="12"/>
    <n v="4"/>
    <n v="115.2"/>
    <n v="4"/>
    <n v="28.8"/>
    <n v="2.4"/>
    <n v="0.6"/>
  </r>
  <r>
    <x v="1"/>
    <s v="GALANT FOOD                   "/>
    <s v="SC  "/>
    <x v="3"/>
    <n v="10401646"/>
    <x v="29"/>
    <x v="1"/>
    <s v="          "/>
    <s v="8556 WILSHIRE BLVD            "/>
    <s v="BEVERLY HILLS       "/>
    <s v="CA   "/>
    <s v="90211-3103   "/>
    <s v="Michael S Hall                "/>
    <n v="3107018925"/>
    <s v="GFO12001       "/>
    <x v="2"/>
    <s v="Benny's "/>
    <n v="44"/>
    <s v="FROZEN FOODS        "/>
    <s v="12"/>
    <n v="5"/>
    <n v="79.2"/>
    <n v="4"/>
    <n v="19.8"/>
    <n v="1.6500000000000001"/>
    <n v="0.33"/>
  </r>
  <r>
    <x v="1"/>
    <s v="GALANT FOOD                   "/>
    <s v="OH  "/>
    <x v="6"/>
    <n v="10026590"/>
    <x v="30"/>
    <x v="0"/>
    <s v="          "/>
    <s v="2201 GEORGE ST                "/>
    <s v="SANDUSKY            "/>
    <s v="OH   "/>
    <n v="44870"/>
    <s v="Samantha Frierson             "/>
    <n v="4196098363"/>
    <s v="GFO12022       "/>
    <x v="4"/>
    <s v="Benny's "/>
    <n v="44"/>
    <s v="FROZEN FOODS        "/>
    <s v="12"/>
    <n v="5"/>
    <n v="158.4"/>
    <n v="8"/>
    <n v="19.8"/>
    <n v="1.6500000000000001"/>
    <n v="0.33"/>
  </r>
  <r>
    <x v="1"/>
    <s v="GALANT FOOD                   "/>
    <s v="SC  "/>
    <x v="3"/>
    <n v="10255284"/>
    <x v="31"/>
    <x v="0"/>
    <s v="          "/>
    <s v="3990 W NAPLES DR              "/>
    <s v="LAS VEGAS           "/>
    <s v="NV   "/>
    <n v="89103"/>
    <s v="RICH PAULEY                   "/>
    <n v="7024965753"/>
    <s v="GFO20001       "/>
    <x v="13"/>
    <s v="Clara's "/>
    <n v="44"/>
    <s v="FROZEN FOODS        "/>
    <s v="12"/>
    <n v="5"/>
    <n v="230.4"/>
    <n v="8"/>
    <n v="28.8"/>
    <n v="2.4"/>
    <n v="0.48"/>
  </r>
  <r>
    <x v="1"/>
    <s v="GALANT FOOD                   "/>
    <s v="NC  "/>
    <x v="0"/>
    <n v="10426364"/>
    <x v="32"/>
    <x v="0"/>
    <s v="          "/>
    <s v="1425 HULDA CT                 "/>
    <s v="SPARKS              "/>
    <s v="NV   "/>
    <s v="89431-7125   "/>
    <s v="JAMAL ANSARI BRANCH MANAGER   "/>
    <n v="7753385335"/>
    <s v="GFO12001       "/>
    <x v="2"/>
    <s v="Benny's "/>
    <n v="44"/>
    <s v="FROZEN FOODS        "/>
    <s v="12"/>
    <n v="5"/>
    <n v="116.8"/>
    <n v="6"/>
    <n v="19.466666666666665"/>
    <n v="1.622222222222222"/>
    <n v="0.32444444444444442"/>
  </r>
  <r>
    <x v="1"/>
    <s v="GALANT FOOD                   "/>
    <s v="NC  "/>
    <x v="0"/>
    <n v="10426364"/>
    <x v="32"/>
    <x v="0"/>
    <s v="          "/>
    <s v="1425 HULDA CT                 "/>
    <s v="SPARKS              "/>
    <s v="NV   "/>
    <s v="89431-7125   "/>
    <s v="JAMAL ANSARI BRANCH MANAGER   "/>
    <n v="7753385335"/>
    <s v="GFO12021       "/>
    <x v="3"/>
    <s v="Benny's "/>
    <n v="44"/>
    <s v="FROZEN FOODS        "/>
    <s v="12"/>
    <n v="5"/>
    <n v="116.8"/>
    <n v="6"/>
    <n v="19.466666666666665"/>
    <n v="1.622222222222222"/>
    <n v="0.32444444444444442"/>
  </r>
  <r>
    <x v="1"/>
    <s v="GALANT FOOD                   "/>
    <s v="NC  "/>
    <x v="0"/>
    <n v="10426364"/>
    <x v="32"/>
    <x v="0"/>
    <s v="          "/>
    <s v="1425 HULDA CT                 "/>
    <s v="SPARKS              "/>
    <s v="NV   "/>
    <s v="89431-7125   "/>
    <s v="JAMAL ANSARI BRANCH MANAGER   "/>
    <n v="7753385335"/>
    <s v="GFO12022       "/>
    <x v="4"/>
    <s v="Benny's "/>
    <n v="44"/>
    <s v="FROZEN FOODS        "/>
    <s v="12"/>
    <n v="5"/>
    <n v="198"/>
    <n v="10"/>
    <n v="19.8"/>
    <n v="1.6500000000000001"/>
    <n v="0.33"/>
  </r>
  <r>
    <x v="1"/>
    <s v="GALANT FOOD                   "/>
    <s v="SC  "/>
    <x v="3"/>
    <n v="10510941"/>
    <x v="84"/>
    <x v="3"/>
    <s v="          "/>
    <s v="7075 CAMPUS RD                "/>
    <s v="MOORPARK            "/>
    <s v="CA   "/>
    <s v="93021-1605   "/>
    <s v="Store Manager                 "/>
    <n v="8053781436"/>
    <s v="GFO88116       "/>
    <x v="0"/>
    <s v="Clara's "/>
    <n v="44"/>
    <s v="FROZEN FOODS        "/>
    <s v="12"/>
    <n v="8"/>
    <n v="64.8"/>
    <n v="2"/>
    <n v="32.4"/>
    <n v="2.6999999999999997"/>
    <n v="0.33749999999999997"/>
  </r>
  <r>
    <x v="1"/>
    <s v="GALANT FOOD                   "/>
    <s v="CR  "/>
    <x v="9"/>
    <n v="10430662"/>
    <x v="85"/>
    <x v="0"/>
    <s v="          "/>
    <s v="400 E 5TH NORTH ST            "/>
    <s v="SUMMERVILLE         "/>
    <s v="SC   "/>
    <s v="29483-6879   "/>
    <s v="Gaye Tankersley               "/>
    <n v="8032203513"/>
    <s v="GFO12022       "/>
    <x v="4"/>
    <s v="Benny's "/>
    <n v="44"/>
    <s v="FROZEN FOODS        "/>
    <s v="12"/>
    <n v="5"/>
    <n v="19.8"/>
    <n v="1"/>
    <n v="19.8"/>
    <n v="1.6500000000000001"/>
    <n v="0.33"/>
  </r>
  <r>
    <x v="1"/>
    <s v="GALANT FOOD                   "/>
    <s v="NC  "/>
    <x v="0"/>
    <n v="10520168"/>
    <x v="86"/>
    <x v="0"/>
    <s v="          "/>
    <s v="30970 HUNTWOOD AVE            "/>
    <s v="HAYWARD             "/>
    <s v="CA   "/>
    <s v="94544-7016   "/>
    <s v="Ryan Morningstar              "/>
    <n v="5089442083"/>
    <s v="GFO12001       "/>
    <x v="2"/>
    <s v="Benny's "/>
    <n v="44"/>
    <s v="FROZEN FOODS        "/>
    <s v="12"/>
    <n v="5"/>
    <n v="99"/>
    <n v="5"/>
    <n v="19.8"/>
    <n v="1.6500000000000001"/>
    <n v="0.33"/>
  </r>
  <r>
    <x v="1"/>
    <s v="GALANT FOOD                   "/>
    <s v="WS  "/>
    <x v="8"/>
    <n v="10000754"/>
    <x v="87"/>
    <x v="0"/>
    <s v="          "/>
    <s v="511 E 25TH ST                 "/>
    <s v="MARSHFIELD          "/>
    <s v="WI   "/>
    <s v="54449-5322   "/>
    <s v="Barry Gruen                   "/>
    <n v="7156762556"/>
    <s v="GFO12021       "/>
    <x v="3"/>
    <s v="Benny's "/>
    <n v="44"/>
    <s v="FROZEN FOODS        "/>
    <s v="12"/>
    <n v="5"/>
    <n v="19.8"/>
    <n v="1"/>
    <n v="19.8"/>
    <n v="1.6500000000000001"/>
    <n v="0.33"/>
  </r>
  <r>
    <x v="1"/>
    <s v="GALANT FOOD                   "/>
    <s v="WS  "/>
    <x v="8"/>
    <n v="10000754"/>
    <x v="87"/>
    <x v="0"/>
    <s v="          "/>
    <s v="511 E 25TH ST                 "/>
    <s v="MARSHFIELD          "/>
    <s v="WI   "/>
    <s v="54449-5322   "/>
    <s v="Barry Gruen                   "/>
    <n v="7156762556"/>
    <s v="GFO12022       "/>
    <x v="4"/>
    <s v="Benny's "/>
    <n v="44"/>
    <s v="FROZEN FOODS        "/>
    <s v="12"/>
    <n v="5"/>
    <n v="19.8"/>
    <n v="1"/>
    <n v="19.8"/>
    <n v="1.6500000000000001"/>
    <n v="0.33"/>
  </r>
  <r>
    <x v="1"/>
    <s v="GALANT FOOD                   "/>
    <s v="NC  "/>
    <x v="0"/>
    <n v="10247911"/>
    <x v="40"/>
    <x v="4"/>
    <s v="          "/>
    <s v="2540 VENTURE OAKS WAY         "/>
    <s v="SACRAMENTO          "/>
    <s v="CA   "/>
    <n v="95833"/>
    <s v="Luis Robles                   "/>
    <n v="9165685400"/>
    <s v="GFO00008       "/>
    <x v="5"/>
    <s v="Clara's "/>
    <n v="44"/>
    <s v="FROZEN FOODS        "/>
    <s v="12"/>
    <n v="5"/>
    <n v="28.8"/>
    <n v="1"/>
    <n v="28.8"/>
    <n v="2.4"/>
    <n v="0.48"/>
  </r>
  <r>
    <x v="1"/>
    <s v="GALANT FOOD                   "/>
    <s v="AZ  "/>
    <x v="7"/>
    <n v="10467550"/>
    <x v="41"/>
    <x v="4"/>
    <s v="          "/>
    <s v="2490 W QUEEN CREEK RD         "/>
    <s v="CHANDLER            "/>
    <s v="AZ   "/>
    <s v="85248-2814   "/>
    <s v="Michael Luna                  "/>
    <n v="4806592090"/>
    <s v="GFO00008       "/>
    <x v="5"/>
    <s v="Clara's "/>
    <n v="44"/>
    <s v="FROZEN FOODS        "/>
    <s v="12"/>
    <n v="5"/>
    <n v="144"/>
    <n v="5"/>
    <n v="28.8"/>
    <n v="2.4"/>
    <n v="0.48"/>
  </r>
  <r>
    <x v="1"/>
    <s v="GALANT FOOD                   "/>
    <s v="NC  "/>
    <x v="0"/>
    <n v="10501324"/>
    <x v="43"/>
    <x v="4"/>
    <s v="          "/>
    <s v="225 10TH ST                   "/>
    <s v="MARINA              "/>
    <s v="CA   "/>
    <s v="93933-6004   "/>
    <s v="Greg Palmer                   "/>
    <n v="8312754500"/>
    <s v="GFO20002       "/>
    <x v="12"/>
    <s v="Clara's "/>
    <n v="44"/>
    <s v="FROZEN FOODS        "/>
    <s v="12"/>
    <n v="5"/>
    <n v="86.4"/>
    <n v="3"/>
    <n v="28.8"/>
    <n v="2.4"/>
    <n v="0.48"/>
  </r>
  <r>
    <x v="1"/>
    <s v="GALANT FOOD                   "/>
    <s v="NC  "/>
    <x v="0"/>
    <n v="10501324"/>
    <x v="43"/>
    <x v="4"/>
    <s v="          "/>
    <s v="225 10TH ST                   "/>
    <s v="MARINA              "/>
    <s v="CA   "/>
    <s v="93933-6004   "/>
    <s v="Greg Palmer                   "/>
    <n v="8312754500"/>
    <s v="GFO90010       "/>
    <x v="1"/>
    <s v="Clara's "/>
    <n v="44"/>
    <s v="FROZEN FOODS        "/>
    <s v="12"/>
    <n v="4"/>
    <n v="172.8"/>
    <n v="6"/>
    <n v="28.8"/>
    <n v="2.4"/>
    <n v="0.6"/>
  </r>
  <r>
    <x v="1"/>
    <s v="GALANT FOOD                   "/>
    <s v="NC  "/>
    <x v="0"/>
    <n v="10393606"/>
    <x v="44"/>
    <x v="4"/>
    <s v="          "/>
    <s v="1111 MEADOWOOD MALL LINK      "/>
    <s v="RENO                "/>
    <s v="NV   "/>
    <s v="89502-6542   "/>
    <s v="Joaquin Duran                 "/>
    <n v="7755077248"/>
    <s v="GFO20001       "/>
    <x v="13"/>
    <s v="Clara's "/>
    <n v="44"/>
    <s v="FROZEN FOODS        "/>
    <s v="12"/>
    <n v="5"/>
    <n v="259.2"/>
    <n v="9"/>
    <n v="28.799999999999997"/>
    <n v="2.4"/>
    <n v="0.48"/>
  </r>
  <r>
    <x v="1"/>
    <s v="GALANT FOOD                   "/>
    <s v="WS  "/>
    <x v="8"/>
    <n v="10389655"/>
    <x v="88"/>
    <x v="0"/>
    <s v="          "/>
    <s v="27824 NUTHATCH RD             "/>
    <s v="KENDALL             "/>
    <s v="WI   "/>
    <s v="54638-8699   "/>
    <s v="John Fritz                    "/>
    <n v="6083870494"/>
    <s v="GFO12022       "/>
    <x v="4"/>
    <s v="Benny's "/>
    <n v="44"/>
    <s v="FROZEN FOODS        "/>
    <s v="12"/>
    <n v="5"/>
    <n v="19.8"/>
    <n v="1"/>
    <n v="19.8"/>
    <n v="1.6500000000000001"/>
    <n v="0.33"/>
  </r>
  <r>
    <x v="1"/>
    <s v="GALANT FOOD                   "/>
    <s v="NC  "/>
    <x v="0"/>
    <n v="10496376"/>
    <x v="46"/>
    <x v="5"/>
    <s v="          "/>
    <s v="6505 S MANTHEY RD             "/>
    <s v="FRENCH CAMP         "/>
    <s v="CA   "/>
    <s v="95231-9518   "/>
    <s v="Duong Vu  DON                 "/>
    <n v="9162338469"/>
    <s v="GFO20001       "/>
    <x v="13"/>
    <s v="Clara's "/>
    <n v="44"/>
    <s v="FROZEN FOODS        "/>
    <s v="12"/>
    <n v="5"/>
    <n v="115.2"/>
    <n v="4"/>
    <n v="28.8"/>
    <n v="2.4"/>
    <n v="0.48"/>
  </r>
  <r>
    <x v="1"/>
    <s v="GALANT FOOD                   "/>
    <s v="NC  "/>
    <x v="0"/>
    <n v="10349243"/>
    <x v="47"/>
    <x v="0"/>
    <s v="          "/>
    <s v="260 FREEPORT BLVD STE 19      "/>
    <s v="SPARKS              "/>
    <s v="NV   "/>
    <s v="89431-6248   "/>
    <s v="Reno Albertazzi               "/>
    <n v="7754437931"/>
    <s v="GFO12021       "/>
    <x v="3"/>
    <s v="Benny's "/>
    <n v="44"/>
    <s v="FROZEN FOODS        "/>
    <s v="12"/>
    <n v="5"/>
    <n v="59.4"/>
    <n v="3"/>
    <n v="19.8"/>
    <n v="1.6500000000000001"/>
    <n v="0.33"/>
  </r>
  <r>
    <x v="1"/>
    <s v="GALANT FOOD                   "/>
    <s v="SC  "/>
    <x v="3"/>
    <n v="10411295"/>
    <x v="48"/>
    <x v="1"/>
    <s v="          "/>
    <s v="22500 LYONS AVE               "/>
    <s v="NEWHALL             "/>
    <s v="CA   "/>
    <s v="91321-2851   "/>
    <s v="Cassie Gratton                "/>
    <n v="6614932663"/>
    <s v="GFO12001       "/>
    <x v="2"/>
    <s v="Benny's "/>
    <n v="44"/>
    <s v="FROZEN FOODS        "/>
    <s v="12"/>
    <n v="5"/>
    <n v="19.8"/>
    <n v="1"/>
    <n v="19.8"/>
    <n v="1.6500000000000001"/>
    <n v="0.33"/>
  </r>
  <r>
    <x v="1"/>
    <s v="GALANT FOOD                   "/>
    <s v="SC  "/>
    <x v="3"/>
    <n v="10377830"/>
    <x v="89"/>
    <x v="1"/>
    <s v="          "/>
    <s v="450 W 2ND ST                  "/>
    <s v="CLAREMONT           "/>
    <s v="CA   "/>
    <s v="91711-4664   "/>
    <s v="Ben Michelle Cecilio          "/>
    <n v="9096215566"/>
    <s v="GFO12001       "/>
    <x v="2"/>
    <s v="Benny's "/>
    <n v="44"/>
    <s v="FROZEN FOODS        "/>
    <s v="12"/>
    <n v="5"/>
    <n v="19.8"/>
    <n v="1"/>
    <n v="19.8"/>
    <n v="1.6500000000000001"/>
    <n v="0.33"/>
  </r>
  <r>
    <x v="1"/>
    <s v="GALANT FOOD                   "/>
    <s v="SC  "/>
    <x v="3"/>
    <n v="10087568"/>
    <x v="50"/>
    <x v="1"/>
    <s v="          "/>
    <s v="11523 SANTA MONICA BLVD       "/>
    <s v="LOS ANGELES         "/>
    <s v="CA   "/>
    <n v="90025"/>
    <s v="Tony Bravo                    "/>
    <n v="3104781041"/>
    <s v="GFO12001       "/>
    <x v="2"/>
    <s v="Benny's "/>
    <n v="44"/>
    <s v="FROZEN FOODS        "/>
    <s v="12"/>
    <n v="5"/>
    <n v="19.8"/>
    <n v="1"/>
    <n v="19.8"/>
    <n v="1.6500000000000001"/>
    <n v="0.33"/>
  </r>
  <r>
    <x v="1"/>
    <s v="GALANT FOOD                   "/>
    <s v="SC  "/>
    <x v="3"/>
    <n v="10087606"/>
    <x v="51"/>
    <x v="1"/>
    <s v="          "/>
    <s v="1332 2ND ST                   "/>
    <s v="SANTA MONICA        "/>
    <s v="CA   "/>
    <n v="90401"/>
    <s v="ISSAC 310 600 8659            "/>
    <n v="3103949744"/>
    <s v="GFO12001       "/>
    <x v="2"/>
    <s v="Benny's "/>
    <n v="44"/>
    <s v="FROZEN FOODS        "/>
    <s v="12"/>
    <n v="5"/>
    <n v="19.8"/>
    <n v="1"/>
    <n v="19.8"/>
    <n v="1.6500000000000001"/>
    <n v="0.33"/>
  </r>
  <r>
    <x v="1"/>
    <s v="GALANT FOOD                   "/>
    <s v="SC  "/>
    <x v="3"/>
    <n v="10087612"/>
    <x v="90"/>
    <x v="1"/>
    <s v="          "/>
    <s v="17200 VENTURA BLVD            "/>
    <s v="ENCINO              "/>
    <s v="CA   "/>
    <n v="91316"/>
    <s v="Tony Medina                   "/>
    <n v="8189819847"/>
    <s v="GFO12001       "/>
    <x v="2"/>
    <s v="Benny's "/>
    <n v="44"/>
    <s v="FROZEN FOODS        "/>
    <s v="12"/>
    <n v="5"/>
    <n v="19.8"/>
    <n v="1"/>
    <n v="19.8"/>
    <n v="1.6500000000000001"/>
    <n v="0.33"/>
  </r>
  <r>
    <x v="1"/>
    <s v="GALANT FOOD                   "/>
    <s v="VP  "/>
    <x v="1"/>
    <n v="10433338"/>
    <x v="52"/>
    <x v="1"/>
    <s v="          "/>
    <s v="16505 5TH AVE NE              "/>
    <s v="SHORELINE           "/>
    <s v="WA   "/>
    <s v="98155-5001   "/>
    <s v="Stephanie Knaff               "/>
    <n v="2064508378"/>
    <s v="GFO12001       "/>
    <x v="2"/>
    <s v="Benny's "/>
    <n v="44"/>
    <s v="FROZEN FOODS        "/>
    <s v="12"/>
    <n v="5"/>
    <n v="59.4"/>
    <n v="3"/>
    <n v="19.8"/>
    <n v="1.6500000000000001"/>
    <n v="0.33"/>
  </r>
  <r>
    <x v="1"/>
    <s v="GALANT FOOD                   "/>
    <s v="NC  "/>
    <x v="0"/>
    <n v="10373747"/>
    <x v="53"/>
    <x v="1"/>
    <s v="          "/>
    <s v="1124 PACIFIC AVE              "/>
    <s v="SANTA CRUZ          "/>
    <s v="CA   "/>
    <s v="95060-4415   "/>
    <s v="Patrick Nolte                 "/>
    <n v="8314403220"/>
    <s v="GFO12001       "/>
    <x v="2"/>
    <s v="Benny's "/>
    <n v="44"/>
    <s v="FROZEN FOODS        "/>
    <s v="12"/>
    <n v="5"/>
    <n v="19.8"/>
    <n v="1"/>
    <n v="19.8"/>
    <n v="1.6500000000000001"/>
    <n v="0.33"/>
  </r>
  <r>
    <x v="1"/>
    <s v="GALANT FOOD                   "/>
    <s v="NC  "/>
    <x v="0"/>
    <n v="10373770"/>
    <x v="54"/>
    <x v="1"/>
    <s v="          "/>
    <s v="4186 PIEDMONT AVE             "/>
    <s v="OAKLAND             "/>
    <s v="CA   "/>
    <s v="94611-5133   "/>
    <s v="ANNALISA or GLENN             "/>
    <n v="5102770646"/>
    <s v="GFO12001       "/>
    <x v="2"/>
    <s v="Benny's "/>
    <n v="44"/>
    <s v="FROZEN FOODS        "/>
    <s v="12"/>
    <n v="5"/>
    <n v="59.4"/>
    <n v="3"/>
    <n v="19.8"/>
    <n v="1.6500000000000001"/>
    <n v="0.33"/>
  </r>
  <r>
    <x v="1"/>
    <s v="GALANT FOOD                   "/>
    <s v="SC  "/>
    <x v="3"/>
    <n v="10512222"/>
    <x v="55"/>
    <x v="3"/>
    <s v="          "/>
    <s v="4901 E CARSON ST              "/>
    <s v="LONG BEACH          "/>
    <s v="CA   "/>
    <s v="90808-1706   "/>
    <s v="Todd Melanie                  "/>
    <n v="8182908964"/>
    <s v="GFO88017       "/>
    <x v="7"/>
    <s v="Clara's "/>
    <n v="44"/>
    <s v="FROZEN FOODS        "/>
    <s v="12"/>
    <n v="8"/>
    <n v="97.2"/>
    <n v="3"/>
    <n v="32.4"/>
    <n v="2.6999999999999997"/>
    <n v="0.33749999999999997"/>
  </r>
  <r>
    <x v="1"/>
    <s v="GALANT FOOD                   "/>
    <s v="NC  "/>
    <x v="0"/>
    <n v="10053745"/>
    <x v="56"/>
    <x v="6"/>
    <s v="          "/>
    <s v="BLDG 341 NAVY EXCHANGE        "/>
    <s v="FALLON              "/>
    <s v="NV   "/>
    <n v="89406"/>
    <s v="NATALIE 775 541 5699 NEW      "/>
    <n v="7755415699"/>
    <s v="GFO12001       "/>
    <x v="2"/>
    <s v="Benny's "/>
    <n v="44"/>
    <s v="FROZEN FOODS        "/>
    <s v="12"/>
    <n v="5"/>
    <n v="39.6"/>
    <n v="2"/>
    <n v="19.8"/>
    <n v="1.6500000000000001"/>
    <n v="0.33"/>
  </r>
  <r>
    <x v="1"/>
    <s v="GALANT FOOD                   "/>
    <s v="NC  "/>
    <x v="0"/>
    <n v="10053745"/>
    <x v="56"/>
    <x v="6"/>
    <s v="          "/>
    <s v="BLDG 341 NAVY EXCHANGE        "/>
    <s v="FALLON              "/>
    <s v="NV   "/>
    <n v="89406"/>
    <s v="NATALIE 775 541 5699 NEW      "/>
    <n v="7755415699"/>
    <s v="GFO12021       "/>
    <x v="3"/>
    <s v="Benny's "/>
    <n v="44"/>
    <s v="FROZEN FOODS        "/>
    <s v="12"/>
    <n v="5"/>
    <n v="39.6"/>
    <n v="2"/>
    <n v="19.8"/>
    <n v="1.6500000000000001"/>
    <n v="0.33"/>
  </r>
  <r>
    <x v="1"/>
    <s v="GALANT FOOD                   "/>
    <s v="NC  "/>
    <x v="0"/>
    <n v="10053745"/>
    <x v="56"/>
    <x v="6"/>
    <s v="          "/>
    <s v="BLDG 341 NAVY EXCHANGE        "/>
    <s v="FALLON              "/>
    <s v="NV   "/>
    <n v="89406"/>
    <s v="NATALIE 775 541 5699 NEW      "/>
    <n v="7755415699"/>
    <s v="GFO12022       "/>
    <x v="4"/>
    <s v="Benny's "/>
    <n v="44"/>
    <s v="FROZEN FOODS        "/>
    <s v="12"/>
    <n v="5"/>
    <n v="99"/>
    <n v="5"/>
    <n v="19.8"/>
    <n v="1.6500000000000001"/>
    <n v="0.33"/>
  </r>
  <r>
    <x v="1"/>
    <s v="GALANT FOOD                   "/>
    <s v="VP  "/>
    <x v="1"/>
    <n v="10002553"/>
    <x v="91"/>
    <x v="6"/>
    <s v="          "/>
    <s v="120 S DEWY BLDG 502           "/>
    <s v="BREMERTON           "/>
    <s v="WA   "/>
    <n v="98314"/>
    <s v="Brandi Marshall  Man          "/>
    <n v="3606274887"/>
    <s v="GFO12021       "/>
    <x v="3"/>
    <s v="Benny's "/>
    <n v="44"/>
    <s v="FROZEN FOODS        "/>
    <s v="12"/>
    <n v="5"/>
    <n v="89"/>
    <n v="5"/>
    <n v="17.8"/>
    <n v="1.4833333333333334"/>
    <n v="0.29666666666666669"/>
  </r>
  <r>
    <x v="1"/>
    <s v="GALANT FOOD                   "/>
    <s v="CR  "/>
    <x v="9"/>
    <n v="99999999999999"/>
    <x v="57"/>
    <x v="0"/>
    <s v="XXXXXXXXXX"/>
    <s v="XXXXXXXXXXXXXXXXXXXXXXXXXXXXXX"/>
    <s v="XXXXXXXXXXXXXXXXXXXX"/>
    <s v="XX   "/>
    <n v="999999999"/>
    <s v="XXXXXXXXXXXXXXXXXXXXXXXXXXXXXX"/>
    <n v="9999999999"/>
    <s v="GFO12001       "/>
    <x v="2"/>
    <s v="Benny's "/>
    <n v="44"/>
    <s v="FROZEN FOODS        "/>
    <s v="12"/>
    <n v="5"/>
    <n v="217.8"/>
    <n v="11"/>
    <n v="19.8"/>
    <n v="1.6500000000000001"/>
    <n v="0.33"/>
  </r>
  <r>
    <x v="1"/>
    <s v="GALANT FOOD                   "/>
    <s v="MA  "/>
    <x v="2"/>
    <n v="99999999999999"/>
    <x v="57"/>
    <x v="2"/>
    <s v="XXXXXXXXXX"/>
    <s v="XXXXXXXXXXXXXXXXXXXXXXXXXXXXXX"/>
    <s v="XXXXXXXXXXXXXXXXXXXX"/>
    <s v="XX   "/>
    <n v="999999999"/>
    <s v="XXXXXXXXXXXXXXXXXXXXXXXXXXXXXX"/>
    <n v="9999999999"/>
    <s v="GFO10001       "/>
    <x v="6"/>
    <s v="Clara   "/>
    <n v="44"/>
    <s v="FROZEN FOODS        "/>
    <s v="12"/>
    <n v="8"/>
    <n v="378"/>
    <n v="14"/>
    <n v="27"/>
    <n v="2.25"/>
    <n v="0.28125"/>
  </r>
  <r>
    <x v="1"/>
    <s v="GALANT FOOD                   "/>
    <s v="MA  "/>
    <x v="2"/>
    <n v="99999999999999"/>
    <x v="57"/>
    <x v="2"/>
    <s v="XXXXXXXXXX"/>
    <s v="XXXXXXXXXXXXXXXXXXXXXXXXXXXXXX"/>
    <s v="XXXXXXXXXXXXXXXXXXXX"/>
    <s v="XX   "/>
    <n v="999999999"/>
    <s v="XXXXXXXXXXXXXXXXXXXXXXXXXXXXXX"/>
    <n v="9999999999"/>
    <s v="GFO20002       "/>
    <x v="12"/>
    <s v="Clara's "/>
    <n v="44"/>
    <s v="FROZEN FOODS        "/>
    <s v="12"/>
    <n v="5"/>
    <n v="259.2"/>
    <n v="9"/>
    <n v="28.799999999999997"/>
    <n v="2.4"/>
    <n v="0.48"/>
  </r>
  <r>
    <x v="1"/>
    <s v="GALANT FOOD                   "/>
    <s v="NC  "/>
    <x v="0"/>
    <n v="99999999999999"/>
    <x v="57"/>
    <x v="7"/>
    <s v="XXXXXXXXXX"/>
    <s v="XXXXXXXXXXXXXXXXXXXXXXXXXXXXXX"/>
    <s v="XXXXXXXXXXXXXXXXXXXX"/>
    <s v="XX   "/>
    <n v="999999999"/>
    <s v="XXXXXXXXXXXXXXXXXXXXXXXXXXXXXX"/>
    <n v="9999999999"/>
    <s v="GFO02208       "/>
    <x v="11"/>
    <s v="Galina's"/>
    <n v="44"/>
    <s v="FROZEN FOODS        "/>
    <s v="12"/>
    <n v="4.5"/>
    <n v="39.6"/>
    <n v="2"/>
    <n v="19.8"/>
    <n v="1.6500000000000001"/>
    <n v="0.3666666666666667"/>
  </r>
  <r>
    <x v="1"/>
    <s v="GALANT FOOD                   "/>
    <s v="NC  "/>
    <x v="0"/>
    <n v="99999999999999"/>
    <x v="57"/>
    <x v="0"/>
    <s v="XXXXXXXXXX"/>
    <s v="XXXXXXXXXXXXXXXXXXXXXXXXXXXXXX"/>
    <s v="XXXXXXXXXXXXXXXXXXXX"/>
    <s v="XX   "/>
    <n v="999999999"/>
    <s v="XXXXXXXXXXXXXXXXXXXXXXXXXXXXXX"/>
    <n v="9999999999"/>
    <s v="GFO88116       "/>
    <x v="0"/>
    <s v="Clara's "/>
    <n v="44"/>
    <s v="FROZEN FOODS        "/>
    <s v="12"/>
    <n v="8"/>
    <n v="32.4"/>
    <n v="1"/>
    <n v="32.4"/>
    <n v="2.6999999999999997"/>
    <n v="0.33749999999999997"/>
  </r>
  <r>
    <x v="1"/>
    <s v="GALANT FOOD                   "/>
    <s v="SC  "/>
    <x v="3"/>
    <n v="99999999999999"/>
    <x v="57"/>
    <x v="2"/>
    <s v="XXXXXXXXXX"/>
    <s v="XXXXXXXXXXXXXXXXXXXXXXXXXXXXXX"/>
    <s v="XXXXXXXXXXXXXXXXXXXX"/>
    <s v="XX   "/>
    <n v="999999999"/>
    <s v="XXXXXXXXXXXXXXXXXXXXXXXXXXXXXX"/>
    <n v="9999999999"/>
    <s v="GFO12001       "/>
    <x v="2"/>
    <s v="Benny's "/>
    <n v="44"/>
    <s v="FROZEN FOODS        "/>
    <s v="12"/>
    <n v="5"/>
    <n v="17.8"/>
    <n v="1"/>
    <n v="17.8"/>
    <n v="1.4833333333333334"/>
    <n v="0.29666666666666669"/>
  </r>
  <r>
    <x v="1"/>
    <s v="GALANT FOOD                   "/>
    <s v="SC  "/>
    <x v="3"/>
    <n v="99999999999999"/>
    <x v="57"/>
    <x v="2"/>
    <s v="XXXXXXXXXX"/>
    <s v="XXXXXXXXXXXXXXXXXXXXXXXXXXXXXX"/>
    <s v="XXXXXXXXXXXXXXXXXXXX"/>
    <s v="XX   "/>
    <n v="999999999"/>
    <s v="XXXXXXXXXXXXXXXXXXXXXXXXXXXXXX"/>
    <n v="9999999999"/>
    <s v="GFO88017       "/>
    <x v="7"/>
    <s v="Clara's "/>
    <n v="44"/>
    <s v="FROZEN FOODS        "/>
    <s v="12"/>
    <n v="8"/>
    <n v="30.4"/>
    <n v="1"/>
    <n v="30.4"/>
    <n v="2.5333333333333332"/>
    <n v="0.31666666666666665"/>
  </r>
  <r>
    <x v="1"/>
    <s v="GALANT FOOD                   "/>
    <s v="WS  "/>
    <x v="8"/>
    <n v="99999999999999"/>
    <x v="57"/>
    <x v="0"/>
    <s v="XXXXXXXXXX"/>
    <s v="XXXXXXXXXXXXXXXXXXXXXXXXXXXXXX"/>
    <s v="XXXXXXXXXXXXXXXXXXXX"/>
    <s v="XX   "/>
    <n v="999999999"/>
    <s v="XXXXXXXXXXXXXXXXXXXXXXXXXXXXXX"/>
    <n v="9999999999"/>
    <s v="GFO12001       "/>
    <x v="2"/>
    <s v="Benny's "/>
    <n v="44"/>
    <s v="FROZEN FOODS        "/>
    <s v="12"/>
    <n v="5"/>
    <n v="19.8"/>
    <n v="1"/>
    <n v="19.8"/>
    <n v="1.6500000000000001"/>
    <n v="0.33"/>
  </r>
  <r>
    <x v="1"/>
    <s v="GALANT FOOD                   "/>
    <s v="WS  "/>
    <x v="8"/>
    <n v="99999999999999"/>
    <x v="57"/>
    <x v="0"/>
    <s v="XXXXXXXXXX"/>
    <s v="XXXXXXXXXXXXXXXXXXXXXXXXXXXXXX"/>
    <s v="XXXXXXXXXXXXXXXXXXXX"/>
    <s v="XX   "/>
    <n v="999999999"/>
    <s v="XXXXXXXXXXXXXXXXXXXXXXXXXXXXXX"/>
    <n v="9999999999"/>
    <s v="GFO12021       "/>
    <x v="3"/>
    <s v="Benny's "/>
    <n v="44"/>
    <s v="FROZEN FOODS        "/>
    <s v="12"/>
    <n v="5"/>
    <n v="19.8"/>
    <n v="1"/>
    <n v="19.8"/>
    <n v="1.6500000000000001"/>
    <n v="0.33"/>
  </r>
  <r>
    <x v="1"/>
    <s v="GALANT FOOD                   "/>
    <s v="VP  "/>
    <x v="1"/>
    <n v="10282571"/>
    <x v="59"/>
    <x v="0"/>
    <s v="          "/>
    <s v="96B S COLE RD                 "/>
    <s v="BOISE               "/>
    <s v="ID   "/>
    <s v="83709-0930   "/>
    <s v="Aaron Lawton                  "/>
    <n v="2086297948"/>
    <s v="GFO12022       "/>
    <x v="4"/>
    <s v="Benny's "/>
    <n v="44"/>
    <s v="FROZEN FOODS        "/>
    <s v="12"/>
    <n v="5"/>
    <n v="39.6"/>
    <n v="2"/>
    <n v="19.8"/>
    <n v="1.6500000000000001"/>
    <n v="0.33"/>
  </r>
  <r>
    <x v="1"/>
    <s v="GALANT FOOD                   "/>
    <s v="NC  "/>
    <x v="0"/>
    <n v="10382844"/>
    <x v="60"/>
    <x v="0"/>
    <s v="          "/>
    <s v="562 WHITNEY ST                "/>
    <s v="SAN LEANDRO         "/>
    <s v="CA   "/>
    <s v="94577-1114   "/>
    <s v="Claude Burns                  "/>
    <n v="5107662337"/>
    <s v="GFO88811       "/>
    <x v="9"/>
    <s v="Clara's "/>
    <n v="44"/>
    <s v="FROZEN FOODS        "/>
    <s v="12"/>
    <n v="8"/>
    <n v="129.6"/>
    <n v="4"/>
    <n v="32.4"/>
    <n v="2.6999999999999997"/>
    <n v="0.33749999999999997"/>
  </r>
  <r>
    <x v="1"/>
    <s v="GALANT FOOD                   "/>
    <s v="NC  "/>
    <x v="0"/>
    <n v="10382844"/>
    <x v="60"/>
    <x v="0"/>
    <s v="          "/>
    <s v="562 WHITNEY ST                "/>
    <s v="SAN LEANDRO         "/>
    <s v="CA   "/>
    <s v="94577-1114   "/>
    <s v="Claude Burns                  "/>
    <n v="5107662337"/>
    <s v="GFO90010       "/>
    <x v="1"/>
    <s v="Clara's "/>
    <n v="44"/>
    <s v="FROZEN FOODS        "/>
    <s v="12"/>
    <n v="4"/>
    <n v="57.6"/>
    <n v="2"/>
    <n v="28.8"/>
    <n v="2.4"/>
    <n v="0.6"/>
  </r>
  <r>
    <x v="1"/>
    <s v="GALANT FOOD                   "/>
    <s v="NC  "/>
    <x v="0"/>
    <n v="10426435"/>
    <x v="61"/>
    <x v="1"/>
    <s v="          "/>
    <s v="2966 COLLEGE AVE              "/>
    <s v="BERKELEY            "/>
    <s v="CA   "/>
    <s v="94705-2214   "/>
    <s v="Suki Van Arsdale 510 540 6482 "/>
    <n v="7078293456"/>
    <s v="GFO12001       "/>
    <x v="2"/>
    <s v="Benny's "/>
    <n v="44"/>
    <s v="FROZEN FOODS        "/>
    <s v="12"/>
    <n v="5"/>
    <n v="39.6"/>
    <n v="2"/>
    <n v="19.8"/>
    <n v="1.6500000000000001"/>
    <n v="0.33"/>
  </r>
  <r>
    <x v="1"/>
    <s v="GALANT FOOD                   "/>
    <s v="NC  "/>
    <x v="0"/>
    <n v="10426435"/>
    <x v="61"/>
    <x v="1"/>
    <s v="          "/>
    <s v="2966 COLLEGE AVE              "/>
    <s v="BERKELEY            "/>
    <s v="CA   "/>
    <s v="94705-2214   "/>
    <s v="Suki Van Arsdale 510 540 6482 "/>
    <n v="7078293456"/>
    <s v="GFO12021       "/>
    <x v="3"/>
    <s v="Benny's "/>
    <n v="44"/>
    <s v="FROZEN FOODS        "/>
    <s v="12"/>
    <n v="5"/>
    <n v="39.6"/>
    <n v="2"/>
    <n v="19.8"/>
    <n v="1.6500000000000001"/>
    <n v="0.33"/>
  </r>
  <r>
    <x v="1"/>
    <s v="GALANT FOOD                   "/>
    <s v="VP  "/>
    <x v="1"/>
    <n v="10436246"/>
    <x v="92"/>
    <x v="0"/>
    <s v="          "/>
    <s v="1 30TH ST NW                  "/>
    <s v="AUBURN              "/>
    <s v="WA   "/>
    <s v="98001-1711   "/>
    <s v="Mike Brown                    "/>
    <n v="4255076664"/>
    <s v="GFO12021       "/>
    <x v="3"/>
    <s v="Benny's "/>
    <n v="44"/>
    <s v="FROZEN FOODS        "/>
    <s v="12"/>
    <n v="5"/>
    <n v="35.6"/>
    <n v="2"/>
    <n v="17.8"/>
    <n v="1.4833333333333334"/>
    <n v="0.29666666666666669"/>
  </r>
  <r>
    <x v="1"/>
    <s v="GALANT FOOD                   "/>
    <s v="NC  "/>
    <x v="0"/>
    <n v="10446989"/>
    <x v="93"/>
    <x v="0"/>
    <s v="          "/>
    <s v="1376 N 10TH ST                "/>
    <s v="SAN JOSE            "/>
    <s v="CA   "/>
    <s v="95112-2822   "/>
    <s v="Timm Reinhart                 "/>
    <n v="4082104472"/>
    <s v="GFO00008       "/>
    <x v="5"/>
    <s v="Clara's "/>
    <n v="44"/>
    <s v="FROZEN FOODS        "/>
    <s v="12"/>
    <n v="5"/>
    <n v="28.8"/>
    <n v="1"/>
    <n v="28.8"/>
    <n v="2.4"/>
    <n v="0.48"/>
  </r>
  <r>
    <x v="1"/>
    <s v="GALANT FOOD                   "/>
    <s v="NC  "/>
    <x v="0"/>
    <n v="10446989"/>
    <x v="93"/>
    <x v="0"/>
    <s v="          "/>
    <s v="1376 N 10TH ST                "/>
    <s v="SAN JOSE            "/>
    <s v="CA   "/>
    <s v="95112-2822   "/>
    <s v="Timm Reinhart                 "/>
    <n v="4082104472"/>
    <s v="GFO20001       "/>
    <x v="13"/>
    <s v="Clara's "/>
    <n v="44"/>
    <s v="FROZEN FOODS        "/>
    <s v="12"/>
    <n v="5"/>
    <n v="28.8"/>
    <n v="1"/>
    <n v="28.8"/>
    <n v="2.4"/>
    <n v="0.48"/>
  </r>
  <r>
    <x v="1"/>
    <s v="GALANT FOOD                   "/>
    <s v="NC  "/>
    <x v="0"/>
    <n v="10446989"/>
    <x v="93"/>
    <x v="0"/>
    <s v="          "/>
    <s v="1376 N 10TH ST                "/>
    <s v="SAN JOSE            "/>
    <s v="CA   "/>
    <s v="95112-2822   "/>
    <s v="Timm Reinhart                 "/>
    <n v="4082104472"/>
    <s v="GFO20002       "/>
    <x v="12"/>
    <s v="Clara's "/>
    <n v="44"/>
    <s v="FROZEN FOODS        "/>
    <s v="12"/>
    <n v="5"/>
    <n v="28.8"/>
    <n v="1"/>
    <n v="28.8"/>
    <n v="2.4"/>
    <n v="0.48"/>
  </r>
  <r>
    <x v="1"/>
    <s v="GALANT FOOD                   "/>
    <s v="NC  "/>
    <x v="0"/>
    <n v="10446989"/>
    <x v="93"/>
    <x v="0"/>
    <s v="          "/>
    <s v="1376 N 10TH ST                "/>
    <s v="SAN JOSE            "/>
    <s v="CA   "/>
    <s v="95112-2822   "/>
    <s v="Timm Reinhart                 "/>
    <n v="4082104472"/>
    <s v="GFO90010       "/>
    <x v="1"/>
    <s v="Clara's "/>
    <n v="44"/>
    <s v="FROZEN FOODS        "/>
    <s v="12"/>
    <n v="4"/>
    <n v="28.8"/>
    <n v="1"/>
    <n v="28.8"/>
    <n v="2.4"/>
    <n v="0.6"/>
  </r>
  <r>
    <x v="1"/>
    <s v="GALANT FOOD                   "/>
    <s v="IL  "/>
    <x v="4"/>
    <n v="10355374"/>
    <x v="94"/>
    <x v="3"/>
    <s v="          "/>
    <s v="7401 CLARENDON HILLS RD       "/>
    <s v="DARIEN              "/>
    <s v="IL   "/>
    <s v="60561-4288   "/>
    <s v="Jory Gobeille                 "/>
    <n v="6304684100"/>
    <s v="GFO12021       "/>
    <x v="3"/>
    <s v="Benny's "/>
    <n v="44"/>
    <s v="FROZEN FOODS        "/>
    <s v="12"/>
    <n v="5"/>
    <n v="19.8"/>
    <n v="1"/>
    <n v="19.8"/>
    <n v="1.6500000000000001"/>
    <n v="0.33"/>
  </r>
  <r>
    <x v="1"/>
    <s v="GALANT FOOD                   "/>
    <s v="NC  "/>
    <x v="0"/>
    <n v="10386097"/>
    <x v="95"/>
    <x v="0"/>
    <s v="          "/>
    <s v="623 E OAK ST                  "/>
    <s v="LODI                "/>
    <s v="CA   "/>
    <s v="95240-2444   "/>
    <s v="Rocio Fonseca Danny  husband  "/>
    <n v="3475000155"/>
    <s v="GFO12001       "/>
    <x v="2"/>
    <s v="Benny's "/>
    <n v="44"/>
    <s v="FROZEN FOODS        "/>
    <s v="12"/>
    <n v="5"/>
    <n v="237.6"/>
    <n v="12"/>
    <n v="19.8"/>
    <n v="1.6500000000000001"/>
    <n v="0.33"/>
  </r>
  <r>
    <x v="1"/>
    <s v="GALANT FOOD                   "/>
    <s v="SC  "/>
    <x v="3"/>
    <n v="10024859"/>
    <x v="96"/>
    <x v="0"/>
    <s v="          "/>
    <s v="21554 GOLDEN TRIANGLE RD      "/>
    <s v="SAUGUS              "/>
    <s v="CA   "/>
    <s v="91350-2612   "/>
    <s v="LISA Burke Melissa Simmons    "/>
    <n v="6612597310"/>
    <s v="GFO12021       "/>
    <x v="3"/>
    <s v="Benny's "/>
    <n v="44"/>
    <s v="FROZEN FOODS        "/>
    <s v="12"/>
    <n v="5"/>
    <n v="17.8"/>
    <n v="1"/>
    <n v="17.8"/>
    <n v="1.4833333333333334"/>
    <n v="0.29666666666666669"/>
  </r>
  <r>
    <x v="1"/>
    <s v="GALANT FOOD                   "/>
    <s v="SC  "/>
    <x v="3"/>
    <n v="10024859"/>
    <x v="96"/>
    <x v="0"/>
    <s v="          "/>
    <s v="21554 GOLDEN TRIANGLE RD      "/>
    <s v="SAUGUS              "/>
    <s v="CA   "/>
    <s v="91350-2612   "/>
    <s v="LISA Burke Melissa Simmons    "/>
    <n v="6612597310"/>
    <s v="GFO88017       "/>
    <x v="7"/>
    <s v="Clara's "/>
    <n v="44"/>
    <s v="FROZEN FOODS        "/>
    <s v="12"/>
    <n v="8"/>
    <n v="30.4"/>
    <n v="1"/>
    <n v="30.4"/>
    <n v="2.5333333333333332"/>
    <n v="0.31666666666666665"/>
  </r>
  <r>
    <x v="1"/>
    <s v="GALANT FOOD                   "/>
    <s v="NC  "/>
    <x v="0"/>
    <n v="10439798"/>
    <x v="63"/>
    <x v="0"/>
    <s v="          "/>
    <s v="978 E GREG ST                 "/>
    <s v="SPARKS              "/>
    <s v="NV   "/>
    <s v="89431-6521   "/>
    <s v="Steve Cockrell                "/>
    <n v="9076024285"/>
    <s v="GFO00008       "/>
    <x v="5"/>
    <s v="Clara's "/>
    <n v="44"/>
    <s v="FROZEN FOODS        "/>
    <s v="12"/>
    <n v="5"/>
    <n v="201.6"/>
    <n v="7"/>
    <n v="28.8"/>
    <n v="2.4"/>
    <n v="0.48"/>
  </r>
  <r>
    <x v="1"/>
    <s v="GALANT FOOD                   "/>
    <s v="NC  "/>
    <x v="0"/>
    <n v="10439798"/>
    <x v="63"/>
    <x v="0"/>
    <s v="          "/>
    <s v="978 E GREG ST                 "/>
    <s v="SPARKS              "/>
    <s v="NV   "/>
    <s v="89431-6521   "/>
    <s v="Steve Cockrell                "/>
    <n v="9076024285"/>
    <s v="GFO12022       "/>
    <x v="4"/>
    <s v="Benny's "/>
    <n v="44"/>
    <s v="FROZEN FOODS        "/>
    <s v="12"/>
    <n v="5"/>
    <n v="79.2"/>
    <n v="4"/>
    <n v="19.8"/>
    <n v="1.6500000000000001"/>
    <n v="0.33"/>
  </r>
  <r>
    <x v="1"/>
    <s v="GALANT FOOD                   "/>
    <s v="NC  "/>
    <x v="0"/>
    <n v="10439798"/>
    <x v="63"/>
    <x v="0"/>
    <s v="          "/>
    <s v="978 E GREG ST                 "/>
    <s v="SPARKS              "/>
    <s v="NV   "/>
    <s v="89431-6521   "/>
    <s v="Steve Cockrell                "/>
    <n v="9076024285"/>
    <s v="GFO88017       "/>
    <x v="7"/>
    <s v="Clara's "/>
    <n v="44"/>
    <s v="FROZEN FOODS        "/>
    <s v="12"/>
    <n v="8"/>
    <n v="226.8"/>
    <n v="7"/>
    <n v="32.4"/>
    <n v="2.6999999999999997"/>
    <n v="0.33749999999999997"/>
  </r>
  <r>
    <x v="1"/>
    <s v="GALANT FOOD                   "/>
    <s v="SC  "/>
    <x v="3"/>
    <n v="10285058"/>
    <x v="97"/>
    <x v="3"/>
    <s v="          "/>
    <s v="1731 E 120TH ST               "/>
    <s v="LOS ANGELES         "/>
    <s v="CA   "/>
    <n v="90059"/>
    <s v="Maria Guerra                  "/>
    <n v="3235683501"/>
    <s v="GFO88017       "/>
    <x v="7"/>
    <s v="Clara's "/>
    <n v="44"/>
    <s v="FROZEN FOODS        "/>
    <s v="12"/>
    <n v="8"/>
    <n v="32.4"/>
    <n v="1"/>
    <n v="32.4"/>
    <n v="2.6999999999999997"/>
    <n v="0.33749999999999997"/>
  </r>
  <r>
    <x v="1"/>
    <s v="GALANT FOOD                   "/>
    <s v="MA  "/>
    <x v="2"/>
    <n v="10392195"/>
    <x v="98"/>
    <x v="0"/>
    <s v="          "/>
    <s v="3800 RESERVOIR RD NW          "/>
    <s v="WASHINGTON          "/>
    <s v="DC   "/>
    <s v="20007-2113   "/>
    <s v="Kevin Collins                 "/>
    <n v="7247054938"/>
    <s v="GFO90010       "/>
    <x v="1"/>
    <s v="Clara's "/>
    <n v="44"/>
    <s v="FROZEN FOODS        "/>
    <s v="12"/>
    <n v="4"/>
    <n v="57.6"/>
    <n v="2"/>
    <n v="28.8"/>
    <n v="2.4"/>
    <n v="0.6"/>
  </r>
  <r>
    <x v="1"/>
    <s v="GALANT FOOD                   "/>
    <s v="VP  "/>
    <x v="1"/>
    <n v="10347125"/>
    <x v="65"/>
    <x v="0"/>
    <s v="          "/>
    <s v="330 N 2ND ST                  "/>
    <s v="BOISE               "/>
    <s v="ID   "/>
    <s v="83702-6113   "/>
    <s v="Jason De Alba                 "/>
    <n v="2083812442"/>
    <s v="GFO88812       "/>
    <x v="14"/>
    <s v="Clara   "/>
    <n v="44"/>
    <s v="FROZEN FOODS        "/>
    <s v="12"/>
    <n v="8"/>
    <n v="32.4"/>
    <n v="1"/>
    <n v="32.4"/>
    <n v="2.6999999999999997"/>
    <n v="0.33749999999999997"/>
  </r>
  <r>
    <x v="1"/>
    <s v="GALANT FOOD                   "/>
    <s v="VP  "/>
    <x v="1"/>
    <n v="10347339"/>
    <x v="99"/>
    <x v="0"/>
    <s v="          "/>
    <s v="520 S EAGLE RD                "/>
    <s v="MERIDIAN            "/>
    <s v="ID   "/>
    <s v="83642-6351   "/>
    <s v="Denise Smith                  "/>
    <n v="2087065205"/>
    <s v="GFO88812       "/>
    <x v="14"/>
    <s v="Clara   "/>
    <n v="44"/>
    <s v="FROZEN FOODS        "/>
    <s v="12"/>
    <n v="8"/>
    <n v="32.4"/>
    <n v="1"/>
    <n v="32.4"/>
    <n v="2.6999999999999997"/>
    <n v="0.33749999999999997"/>
  </r>
  <r>
    <x v="1"/>
    <s v="GALANT FOOD                   "/>
    <s v="NC  "/>
    <x v="0"/>
    <n v="10138941"/>
    <x v="100"/>
    <x v="8"/>
    <s v="          "/>
    <s v="1664 N VIRGINIA ST            "/>
    <s v="RENO                "/>
    <s v="NV   "/>
    <n v="89557"/>
    <s v="Paul Gillette GM 775 303 9275 "/>
    <n v="7753222537"/>
    <s v="GFO20001       "/>
    <x v="13"/>
    <s v="Clara's "/>
    <n v="44"/>
    <s v="FROZEN FOODS        "/>
    <s v="12"/>
    <n v="5"/>
    <n v="28.8"/>
    <n v="1"/>
    <n v="28.8"/>
    <n v="2.4"/>
    <n v="0.48"/>
  </r>
  <r>
    <x v="1"/>
    <s v="GALANT FOOD                   "/>
    <s v="NC  "/>
    <x v="0"/>
    <n v="10138941"/>
    <x v="100"/>
    <x v="8"/>
    <s v="          "/>
    <s v="1664 N VIRGINIA ST            "/>
    <s v="RENO                "/>
    <s v="NV   "/>
    <n v="89557"/>
    <s v="Paul Gillette GM 775 303 9275 "/>
    <n v="7753222537"/>
    <s v="GFO90010       "/>
    <x v="1"/>
    <s v="Clara's "/>
    <n v="44"/>
    <s v="FROZEN FOODS        "/>
    <s v="12"/>
    <n v="4"/>
    <n v="86.4"/>
    <n v="3"/>
    <n v="28.8"/>
    <n v="2.4"/>
    <n v="0.6"/>
  </r>
  <r>
    <x v="1"/>
    <s v="GALANT FOOD                   "/>
    <s v="NC  "/>
    <x v="0"/>
    <n v="10124473"/>
    <x v="66"/>
    <x v="0"/>
    <s v="          "/>
    <s v="1000 GREENLEY ROAD            "/>
    <s v="SONORA              "/>
    <s v="CA   "/>
    <n v="95370"/>
    <s v="OWEN  HORNIBROOK 209 822 4051 "/>
    <n v="2095363674"/>
    <s v="GFO20001       "/>
    <x v="13"/>
    <s v="Clara's "/>
    <n v="44"/>
    <s v="FROZEN FOODS        "/>
    <s v="12"/>
    <n v="5"/>
    <n v="86.4"/>
    <n v="3"/>
    <n v="28.8"/>
    <n v="2.4"/>
    <n v="0.48"/>
  </r>
  <r>
    <x v="1"/>
    <s v="GALANT FOOD                   "/>
    <s v="NC  "/>
    <x v="0"/>
    <n v="10124473"/>
    <x v="66"/>
    <x v="0"/>
    <s v="          "/>
    <s v="1000 GREENLEY ROAD            "/>
    <s v="SONORA              "/>
    <s v="CA   "/>
    <n v="95370"/>
    <s v="OWEN  HORNIBROOK 209 822 4051 "/>
    <n v="2095363674"/>
    <s v="GFO20002       "/>
    <x v="12"/>
    <s v="Clara's "/>
    <n v="44"/>
    <s v="FROZEN FOODS        "/>
    <s v="12"/>
    <n v="5"/>
    <n v="57.6"/>
    <n v="2"/>
    <n v="28.8"/>
    <n v="2.4"/>
    <n v="0.48"/>
  </r>
  <r>
    <x v="1"/>
    <s v="GALANT FOOD                   "/>
    <s v="NC  "/>
    <x v="0"/>
    <n v="10124473"/>
    <x v="66"/>
    <x v="0"/>
    <s v="          "/>
    <s v="1000 GREENLEY ROAD            "/>
    <s v="SONORA              "/>
    <s v="CA   "/>
    <n v="95370"/>
    <s v="OWEN  HORNIBROOK 209 822 4051 "/>
    <n v="2095363674"/>
    <s v="GFO88810       "/>
    <x v="10"/>
    <s v="Clara's "/>
    <n v="44"/>
    <s v="FROZEN FOODS        "/>
    <s v="12"/>
    <n v="8"/>
    <n v="97.2"/>
    <n v="3"/>
    <n v="32.4"/>
    <n v="2.6999999999999997"/>
    <n v="0.33749999999999997"/>
  </r>
  <r>
    <x v="1"/>
    <s v="GALANT FOOD                   "/>
    <s v="AZ  "/>
    <x v="7"/>
    <n v="10117239"/>
    <x v="101"/>
    <x v="0"/>
    <s v="          "/>
    <s v="20807 N 20TH AVE              "/>
    <s v="PHOENIX             "/>
    <s v="AZ   "/>
    <n v="85027"/>
    <s v="Chris Marzullo                "/>
    <n v="6237803036"/>
    <s v="GFO00008       "/>
    <x v="5"/>
    <s v="Clara's "/>
    <n v="44"/>
    <s v="FROZEN FOODS        "/>
    <s v="12"/>
    <n v="5"/>
    <n v="288"/>
    <n v="10"/>
    <n v="28.8"/>
    <n v="2.4"/>
    <n v="0.48"/>
  </r>
  <r>
    <x v="1"/>
    <s v="GALANT FOOD                   "/>
    <s v="IL  "/>
    <x v="4"/>
    <n v="10427934"/>
    <x v="102"/>
    <x v="0"/>
    <s v="          "/>
    <s v="1212 W MAUMEE ST              "/>
    <s v="ANGOLA              "/>
    <s v="IN   "/>
    <s v="46703-1347   "/>
    <s v="Ricardo Cabral                "/>
    <n v="2606245474"/>
    <s v="GFO12022       "/>
    <x v="4"/>
    <s v="Benny's "/>
    <n v="44"/>
    <s v="FROZEN FOODS        "/>
    <s v="12"/>
    <n v="5"/>
    <n v="19.8"/>
    <n v="1"/>
    <n v="19.8"/>
    <n v="1.6500000000000001"/>
    <n v="0.33"/>
  </r>
  <r>
    <x v="1"/>
    <s v="GALANT FOOD                   "/>
    <s v="BV  "/>
    <x v="12"/>
    <n v="10131256"/>
    <x v="103"/>
    <x v="0"/>
    <s v="          "/>
    <s v="9480 JAMAICA AVE S            "/>
    <s v="COTTAGE GROVE       "/>
    <s v="MN   "/>
    <n v="55016"/>
    <s v="Troy Malmer                   "/>
    <n v="6517346268"/>
    <s v="GFO00008       "/>
    <x v="5"/>
    <s v="Clara's "/>
    <n v="44"/>
    <s v="FROZEN FOODS        "/>
    <s v="12"/>
    <n v="5"/>
    <n v="28.8"/>
    <n v="1"/>
    <n v="28.8"/>
    <n v="2.4"/>
    <n v="0.48"/>
  </r>
  <r>
    <x v="1"/>
    <s v="GALANT FOOD                   "/>
    <s v="BV  "/>
    <x v="12"/>
    <n v="10131256"/>
    <x v="103"/>
    <x v="0"/>
    <s v="          "/>
    <s v="9480 JAMAICA AVE S            "/>
    <s v="COTTAGE GROVE       "/>
    <s v="MN   "/>
    <n v="55016"/>
    <s v="Troy Malmer                   "/>
    <n v="6517346268"/>
    <s v="GFO12021       "/>
    <x v="3"/>
    <s v="Benny's "/>
    <n v="44"/>
    <s v="FROZEN FOODS        "/>
    <s v="12"/>
    <n v="5"/>
    <n v="19.8"/>
    <n v="1"/>
    <n v="19.8"/>
    <n v="1.6500000000000001"/>
    <n v="0.33"/>
  </r>
  <r>
    <x v="1"/>
    <s v="GALANT FOOD                   "/>
    <s v="BV  "/>
    <x v="12"/>
    <n v="10131256"/>
    <x v="103"/>
    <x v="0"/>
    <s v="          "/>
    <s v="9480 JAMAICA AVE S            "/>
    <s v="COTTAGE GROVE       "/>
    <s v="MN   "/>
    <n v="55016"/>
    <s v="Troy Malmer                   "/>
    <n v="6517346268"/>
    <s v="GFO12022       "/>
    <x v="4"/>
    <s v="Benny's "/>
    <n v="44"/>
    <s v="FROZEN FOODS        "/>
    <s v="12"/>
    <n v="5"/>
    <n v="19.8"/>
    <n v="1"/>
    <n v="19.8"/>
    <n v="1.6500000000000001"/>
    <n v="0.33"/>
  </r>
  <r>
    <x v="1"/>
    <s v="GALANT FOOD                   "/>
    <s v="VP  "/>
    <x v="1"/>
    <n v="10090382"/>
    <x v="68"/>
    <x v="0"/>
    <s v="          "/>
    <s v="1244 15TH ST UNIT 40 41       "/>
    <s v="CLARKSTON           "/>
    <s v="WA   "/>
    <s v="99403-1805   "/>
    <s v="Phil Ross                     "/>
    <n v="2085539584"/>
    <s v="GFO12021       "/>
    <x v="3"/>
    <s v="Benny's "/>
    <n v="44"/>
    <s v="FROZEN FOODS        "/>
    <s v="12"/>
    <n v="5"/>
    <n v="19.8"/>
    <n v="1"/>
    <n v="19.8"/>
    <n v="1.6500000000000001"/>
    <n v="0.33"/>
  </r>
  <r>
    <x v="1"/>
    <s v="GALANT FOOD                   "/>
    <s v="BV  "/>
    <x v="12"/>
    <n v="10033732"/>
    <x v="70"/>
    <x v="0"/>
    <s v="          "/>
    <s v="6520 GALAXY RD                "/>
    <s v="SAINT CLOUD         "/>
    <s v="MN   "/>
    <n v="56301"/>
    <s v="MARK LIESER                   "/>
    <n v="3202515678"/>
    <s v="GFO12001       "/>
    <x v="2"/>
    <s v="Benny's "/>
    <n v="44"/>
    <s v="FROZEN FOODS        "/>
    <s v="12"/>
    <n v="5"/>
    <n v="39.6"/>
    <n v="2"/>
    <n v="19.8"/>
    <n v="1.6500000000000001"/>
    <n v="0.33"/>
  </r>
  <r>
    <x v="1"/>
    <s v="GALANT FOOD                   "/>
    <s v="BV  "/>
    <x v="12"/>
    <n v="10033732"/>
    <x v="70"/>
    <x v="0"/>
    <s v="          "/>
    <s v="6520 GALAXY RD                "/>
    <s v="SAINT CLOUD         "/>
    <s v="MN   "/>
    <n v="56301"/>
    <s v="MARK LIESER                   "/>
    <n v="3202515678"/>
    <s v="GFO12021       "/>
    <x v="3"/>
    <s v="Benny's "/>
    <n v="44"/>
    <s v="FROZEN FOODS        "/>
    <s v="12"/>
    <n v="5"/>
    <n v="19.8"/>
    <n v="1"/>
    <n v="19.8"/>
    <n v="1.6500000000000001"/>
    <n v="0.33"/>
  </r>
  <r>
    <x v="1"/>
    <s v="GALANT FOOD                   "/>
    <s v="BV  "/>
    <x v="12"/>
    <n v="10033732"/>
    <x v="70"/>
    <x v="0"/>
    <s v="          "/>
    <s v="6520 GALAXY RD                "/>
    <s v="SAINT CLOUD         "/>
    <s v="MN   "/>
    <n v="56301"/>
    <s v="MARK LIESER                   "/>
    <n v="3202515678"/>
    <s v="GFO12022       "/>
    <x v="4"/>
    <s v="Benny's "/>
    <n v="44"/>
    <s v="FROZEN FOODS        "/>
    <s v="12"/>
    <n v="5"/>
    <n v="39.6"/>
    <n v="2"/>
    <n v="19.8"/>
    <n v="1.6500000000000001"/>
    <n v="0.33"/>
  </r>
  <r>
    <x v="1"/>
    <s v="GALANT FOOD                   "/>
    <s v="IL  "/>
    <x v="4"/>
    <n v="10396746"/>
    <x v="104"/>
    <x v="0"/>
    <s v="          "/>
    <s v="N173W21441NW PASSAGE WAY      "/>
    <s v="JACKSON             "/>
    <s v="WI   "/>
    <n v="53037"/>
    <s v="Steve Ports                   "/>
    <n v="2626774080"/>
    <s v="GFO12022       "/>
    <x v="4"/>
    <s v="Benny's "/>
    <n v="44"/>
    <s v="FROZEN FOODS        "/>
    <s v="12"/>
    <n v="5"/>
    <n v="19.8"/>
    <n v="1"/>
    <n v="19.8"/>
    <n v="1.6500000000000001"/>
    <n v="0.33"/>
  </r>
  <r>
    <x v="2"/>
    <s v="GALANT FOOD                   "/>
    <s v="IL  "/>
    <x v="4"/>
    <n v="10006801"/>
    <x v="105"/>
    <x v="0"/>
    <s v="          "/>
    <s v="1217 E RIVER ROAD             "/>
    <s v="DIXON               "/>
    <s v="IL   "/>
    <s v="61021-3254   "/>
    <s v="MAT GABEL                     "/>
    <n v="8152883288"/>
    <s v="GFO12001       "/>
    <x v="2"/>
    <s v="Benny's "/>
    <n v="44"/>
    <s v="FROZEN FOODS        "/>
    <s v="12"/>
    <n v="5"/>
    <n v="39.6"/>
    <n v="2"/>
    <n v="19.8"/>
    <n v="1.6500000000000001"/>
    <n v="0.33"/>
  </r>
  <r>
    <x v="2"/>
    <s v="GALANT FOOD                   "/>
    <s v="NC  "/>
    <x v="0"/>
    <n v="10299917"/>
    <x v="2"/>
    <x v="0"/>
    <s v="          "/>
    <s v="447 REYNOLDS CIR              "/>
    <s v="SAN JOSE            "/>
    <s v="CA   "/>
    <s v="95112-1104   "/>
    <s v="Al Albiani                    "/>
    <n v="6503228363"/>
    <s v="GFO02208       "/>
    <x v="11"/>
    <s v="Galina's"/>
    <n v="44"/>
    <s v="FROZEN FOODS        "/>
    <s v="12"/>
    <n v="4.5"/>
    <n v="39.6"/>
    <n v="2"/>
    <n v="19.8"/>
    <n v="1.6500000000000001"/>
    <n v="0.3666666666666667"/>
  </r>
  <r>
    <x v="2"/>
    <s v="GALANT FOOD                   "/>
    <s v="SC  "/>
    <x v="3"/>
    <n v="10338593"/>
    <x v="73"/>
    <x v="0"/>
    <s v="          "/>
    <s v="418 E 18TH ST                 "/>
    <s v="BAKERSFIELD         "/>
    <s v="CA   "/>
    <s v="93305-5613   "/>
    <s v="Naresh Balani                 "/>
    <n v="6612109436"/>
    <s v="GFO00008       "/>
    <x v="5"/>
    <s v="Clara's "/>
    <n v="44"/>
    <s v="FROZEN FOODS        "/>
    <s v="12"/>
    <n v="5"/>
    <n v="53.6"/>
    <n v="2"/>
    <n v="26.8"/>
    <n v="2.2333333333333334"/>
    <n v="0.44666666666666666"/>
  </r>
  <r>
    <x v="2"/>
    <s v="GALANT FOOD                   "/>
    <s v="SC  "/>
    <x v="3"/>
    <n v="10338593"/>
    <x v="73"/>
    <x v="0"/>
    <s v="          "/>
    <s v="418 E 18TH ST                 "/>
    <s v="BAKERSFIELD         "/>
    <s v="CA   "/>
    <s v="93305-5613   "/>
    <s v="Naresh Balani                 "/>
    <n v="6612109436"/>
    <s v="GFO88017       "/>
    <x v="7"/>
    <s v="Clara's "/>
    <n v="44"/>
    <s v="FROZEN FOODS        "/>
    <s v="12"/>
    <n v="8"/>
    <n v="60.8"/>
    <n v="2"/>
    <n v="30.4"/>
    <n v="2.5333333333333332"/>
    <n v="0.31666666666666665"/>
  </r>
  <r>
    <x v="2"/>
    <s v="GALANT FOOD                   "/>
    <s v="SC  "/>
    <x v="3"/>
    <n v="10338593"/>
    <x v="73"/>
    <x v="0"/>
    <s v="          "/>
    <s v="418 E 18TH ST                 "/>
    <s v="BAKERSFIELD         "/>
    <s v="CA   "/>
    <s v="93305-5613   "/>
    <s v="Naresh Balani                 "/>
    <n v="6612109436"/>
    <s v="GFO88811       "/>
    <x v="9"/>
    <s v="Clara's "/>
    <n v="44"/>
    <s v="FROZEN FOODS        "/>
    <s v="12"/>
    <n v="8"/>
    <n v="60.8"/>
    <n v="2"/>
    <n v="30.4"/>
    <n v="2.5333333333333332"/>
    <n v="0.31666666666666665"/>
  </r>
  <r>
    <x v="2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00008       "/>
    <x v="5"/>
    <s v="Clara's "/>
    <n v="44"/>
    <s v="FROZEN FOODS        "/>
    <s v="12"/>
    <n v="5"/>
    <n v="201.6"/>
    <n v="7"/>
    <n v="28.8"/>
    <n v="2.4"/>
    <n v="0.48"/>
  </r>
  <r>
    <x v="2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10001       "/>
    <x v="6"/>
    <s v="Clara   "/>
    <n v="44"/>
    <s v="FROZEN FOODS        "/>
    <s v="12"/>
    <n v="8"/>
    <n v="108"/>
    <n v="4"/>
    <n v="27"/>
    <n v="2.25"/>
    <n v="0.28125"/>
  </r>
  <r>
    <x v="2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90010       "/>
    <x v="1"/>
    <s v="Clara's "/>
    <n v="44"/>
    <s v="FROZEN FOODS        "/>
    <s v="12"/>
    <n v="4"/>
    <n v="115.2"/>
    <n v="4"/>
    <n v="28.8"/>
    <n v="2.4"/>
    <n v="0.6"/>
  </r>
  <r>
    <x v="2"/>
    <s v="GALANT FOOD                   "/>
    <s v="NY  "/>
    <x v="5"/>
    <n v="10337195"/>
    <x v="106"/>
    <x v="0"/>
    <s v="          "/>
    <s v="1503 E LACKAWANNA ST          "/>
    <s v="OLYPHANT            "/>
    <s v="PA   "/>
    <s v="18447-2612   "/>
    <s v="Brian Maloney                 "/>
    <n v="5708763560"/>
    <s v="GFO00008       "/>
    <x v="5"/>
    <s v="Clara's "/>
    <n v="44"/>
    <s v="FROZEN FOODS        "/>
    <s v="12"/>
    <n v="5"/>
    <n v="115.2"/>
    <n v="4"/>
    <n v="28.8"/>
    <n v="2.4"/>
    <n v="0.48"/>
  </r>
  <r>
    <x v="2"/>
    <s v="GALANT FOOD                   "/>
    <s v="NY  "/>
    <x v="5"/>
    <n v="10337195"/>
    <x v="106"/>
    <x v="0"/>
    <s v="          "/>
    <s v="1503 E LACKAWANNA ST          "/>
    <s v="OLYPHANT            "/>
    <s v="PA   "/>
    <s v="18447-2612   "/>
    <s v="Brian Maloney                 "/>
    <n v="5708763560"/>
    <s v="GFO12001       "/>
    <x v="2"/>
    <s v="Benny's "/>
    <n v="44"/>
    <s v="FROZEN FOODS        "/>
    <s v="12"/>
    <n v="5"/>
    <n v="79.2"/>
    <n v="4"/>
    <n v="19.8"/>
    <n v="1.6500000000000001"/>
    <n v="0.33"/>
  </r>
  <r>
    <x v="2"/>
    <s v="GALANT FOOD                   "/>
    <s v="NY  "/>
    <x v="5"/>
    <n v="10337195"/>
    <x v="106"/>
    <x v="0"/>
    <s v="          "/>
    <s v="1503 E LACKAWANNA ST          "/>
    <s v="OLYPHANT            "/>
    <s v="PA   "/>
    <s v="18447-2612   "/>
    <s v="Brian Maloney                 "/>
    <n v="5708763560"/>
    <s v="GFO12021       "/>
    <x v="3"/>
    <s v="Benny's "/>
    <n v="44"/>
    <s v="FROZEN FOODS        "/>
    <s v="12"/>
    <n v="5"/>
    <n v="79.2"/>
    <n v="4"/>
    <n v="19.8"/>
    <n v="1.6500000000000001"/>
    <n v="0.33"/>
  </r>
  <r>
    <x v="2"/>
    <s v="GALANT FOOD                   "/>
    <s v="NY  "/>
    <x v="5"/>
    <n v="10337195"/>
    <x v="106"/>
    <x v="0"/>
    <s v="          "/>
    <s v="1503 E LACKAWANNA ST          "/>
    <s v="OLYPHANT            "/>
    <s v="PA   "/>
    <s v="18447-2612   "/>
    <s v="Brian Maloney                 "/>
    <n v="5708763560"/>
    <s v="GFO12022       "/>
    <x v="4"/>
    <s v="Benny's "/>
    <n v="44"/>
    <s v="FROZEN FOODS        "/>
    <s v="12"/>
    <n v="5"/>
    <n v="79.2"/>
    <n v="4"/>
    <n v="19.8"/>
    <n v="1.6500000000000001"/>
    <n v="0.33"/>
  </r>
  <r>
    <x v="2"/>
    <s v="GALANT FOOD                   "/>
    <s v="NY  "/>
    <x v="5"/>
    <n v="10337195"/>
    <x v="106"/>
    <x v="0"/>
    <s v="          "/>
    <s v="1503 E LACKAWANNA ST          "/>
    <s v="OLYPHANT            "/>
    <s v="PA   "/>
    <s v="18447-2612   "/>
    <s v="Brian Maloney                 "/>
    <n v="5708763560"/>
    <s v="GFO20002       "/>
    <x v="12"/>
    <s v="Clara's "/>
    <n v="44"/>
    <s v="FROZEN FOODS        "/>
    <s v="12"/>
    <n v="5"/>
    <n v="115.2"/>
    <n v="4"/>
    <n v="28.8"/>
    <n v="2.4"/>
    <n v="0.48"/>
  </r>
  <r>
    <x v="2"/>
    <s v="GALANT FOOD                   "/>
    <s v="NY  "/>
    <x v="5"/>
    <n v="10337195"/>
    <x v="106"/>
    <x v="0"/>
    <s v="          "/>
    <s v="1503 E LACKAWANNA ST          "/>
    <s v="OLYPHANT            "/>
    <s v="PA   "/>
    <s v="18447-2612   "/>
    <s v="Brian Maloney                 "/>
    <n v="5708763560"/>
    <s v="GFO88811       "/>
    <x v="9"/>
    <s v="Clara's "/>
    <n v="44"/>
    <s v="FROZEN FOODS        "/>
    <s v="12"/>
    <n v="8"/>
    <n v="129.6"/>
    <n v="4"/>
    <n v="32.4"/>
    <n v="2.6999999999999997"/>
    <n v="0.33749999999999997"/>
  </r>
  <r>
    <x v="2"/>
    <s v="GALANT FOOD                   "/>
    <s v="SC  "/>
    <x v="3"/>
    <n v="10241994"/>
    <x v="76"/>
    <x v="0"/>
    <s v="          "/>
    <s v="2220 RAILROAD ST              "/>
    <s v="CORONA              "/>
    <s v="CA   "/>
    <s v="92880-5412   "/>
    <s v="Sergio 909 321 3369           "/>
    <n v="9099838425"/>
    <s v="GFO00008       "/>
    <x v="5"/>
    <s v="Clara's "/>
    <n v="44"/>
    <s v="FROZEN FOODS        "/>
    <s v="12"/>
    <n v="5"/>
    <n v="804"/>
    <n v="30"/>
    <n v="26.8"/>
    <n v="2.2333333333333334"/>
    <n v="0.44666666666666666"/>
  </r>
  <r>
    <x v="2"/>
    <s v="GALANT FOOD                   "/>
    <s v="SC  "/>
    <x v="3"/>
    <n v="10241994"/>
    <x v="76"/>
    <x v="0"/>
    <s v="          "/>
    <s v="2220 RAILROAD ST              "/>
    <s v="CORONA              "/>
    <s v="CA   "/>
    <s v="92880-5412   "/>
    <s v="Sergio 909 321 3369           "/>
    <n v="9099838425"/>
    <s v="GFO12001       "/>
    <x v="2"/>
    <s v="Benny's "/>
    <n v="44"/>
    <s v="FROZEN FOODS        "/>
    <s v="12"/>
    <n v="5"/>
    <n v="1466.2"/>
    <n v="79"/>
    <n v="18.559493670886077"/>
    <n v="1.5466244725738398"/>
    <n v="0.30932489451476797"/>
  </r>
  <r>
    <x v="2"/>
    <s v="GALANT FOOD                   "/>
    <s v="SC  "/>
    <x v="3"/>
    <n v="10241994"/>
    <x v="76"/>
    <x v="0"/>
    <s v="          "/>
    <s v="2220 RAILROAD ST              "/>
    <s v="CORONA              "/>
    <s v="CA   "/>
    <s v="92880-5412   "/>
    <s v="Sergio 909 321 3369           "/>
    <n v="9099838425"/>
    <s v="GFO88017       "/>
    <x v="7"/>
    <s v="Clara's "/>
    <n v="44"/>
    <s v="FROZEN FOODS        "/>
    <s v="12"/>
    <n v="8"/>
    <n v="912"/>
    <n v="30"/>
    <n v="30.4"/>
    <n v="2.5333333333333332"/>
    <n v="0.31666666666666665"/>
  </r>
  <r>
    <x v="2"/>
    <s v="GALANT FOOD                   "/>
    <s v="SC  "/>
    <x v="3"/>
    <n v="10013840"/>
    <x v="5"/>
    <x v="0"/>
    <s v="          "/>
    <s v="12640 KNOTT AVE               "/>
    <s v="GARDEN GROVE        "/>
    <s v="CA   "/>
    <n v="92841"/>
    <s v="Andrew Prince John McGrew     "/>
    <n v="7148992539"/>
    <s v="GFO00008       "/>
    <x v="5"/>
    <s v="Clara's "/>
    <n v="44"/>
    <s v="FROZEN FOODS        "/>
    <s v="12"/>
    <n v="5"/>
    <n v="2948"/>
    <n v="110"/>
    <n v="26.8"/>
    <n v="2.2333333333333334"/>
    <n v="0.44666666666666666"/>
  </r>
  <r>
    <x v="2"/>
    <s v="GALANT FOOD                   "/>
    <s v="SC  "/>
    <x v="3"/>
    <n v="10013840"/>
    <x v="5"/>
    <x v="0"/>
    <s v="          "/>
    <s v="12640 KNOTT AVE               "/>
    <s v="GARDEN GROVE        "/>
    <s v="CA   "/>
    <n v="92841"/>
    <s v="Andrew Prince John McGrew     "/>
    <n v="7148992539"/>
    <s v="GFO12001       "/>
    <x v="2"/>
    <s v="Benny's "/>
    <n v="44"/>
    <s v="FROZEN FOODS        "/>
    <s v="12"/>
    <n v="5"/>
    <n v="1068"/>
    <n v="60"/>
    <n v="17.8"/>
    <n v="1.4833333333333334"/>
    <n v="0.29666666666666669"/>
  </r>
  <r>
    <x v="2"/>
    <s v="GALANT FOOD                   "/>
    <s v="SC  "/>
    <x v="3"/>
    <n v="10013840"/>
    <x v="5"/>
    <x v="0"/>
    <s v="          "/>
    <s v="12640 KNOTT AVE               "/>
    <s v="GARDEN GROVE        "/>
    <s v="CA   "/>
    <n v="92841"/>
    <s v="Andrew Prince John McGrew     "/>
    <n v="7148992539"/>
    <s v="GFO88017       "/>
    <x v="7"/>
    <s v="Clara's "/>
    <n v="44"/>
    <s v="FROZEN FOODS        "/>
    <s v="12"/>
    <n v="8"/>
    <n v="3496"/>
    <n v="115"/>
    <n v="30.4"/>
    <n v="2.5333333333333332"/>
    <n v="0.31666666666666665"/>
  </r>
  <r>
    <x v="2"/>
    <s v="GALANT FOOD                   "/>
    <s v="IL  "/>
    <x v="4"/>
    <n v="10388714"/>
    <x v="6"/>
    <x v="2"/>
    <s v="          "/>
    <s v="530 WOLFE DR                  "/>
    <s v="FORT WAYNE          "/>
    <s v="IN   "/>
    <s v="46825-5253   "/>
    <s v="Mike Slusser                  "/>
    <n v="2604827475"/>
    <s v="GFO12001       "/>
    <x v="2"/>
    <s v="Benny's "/>
    <n v="44"/>
    <s v="FROZEN FOODS        "/>
    <s v="12"/>
    <n v="5"/>
    <n v="138.6"/>
    <n v="7"/>
    <n v="19.8"/>
    <n v="1.6500000000000001"/>
    <n v="0.33"/>
  </r>
  <r>
    <x v="2"/>
    <s v="GALANT FOOD                   "/>
    <s v="IL  "/>
    <x v="4"/>
    <n v="10388714"/>
    <x v="6"/>
    <x v="2"/>
    <s v="          "/>
    <s v="530 WOLFE DR                  "/>
    <s v="FORT WAYNE          "/>
    <s v="IN   "/>
    <s v="46825-5253   "/>
    <s v="Mike Slusser                  "/>
    <n v="2604827475"/>
    <s v="GFO12021       "/>
    <x v="3"/>
    <s v="Benny's "/>
    <n v="44"/>
    <s v="FROZEN FOODS        "/>
    <s v="12"/>
    <n v="5"/>
    <n v="138.6"/>
    <n v="7"/>
    <n v="19.8"/>
    <n v="1.6500000000000001"/>
    <n v="0.33"/>
  </r>
  <r>
    <x v="2"/>
    <s v="GALANT FOOD                   "/>
    <s v="IL  "/>
    <x v="4"/>
    <n v="10388714"/>
    <x v="6"/>
    <x v="2"/>
    <s v="          "/>
    <s v="530 WOLFE DR                  "/>
    <s v="FORT WAYNE          "/>
    <s v="IN   "/>
    <s v="46825-5253   "/>
    <s v="Mike Slusser                  "/>
    <n v="2604827475"/>
    <s v="GFO12022       "/>
    <x v="4"/>
    <s v="Benny's "/>
    <n v="44"/>
    <s v="FROZEN FOODS        "/>
    <s v="12"/>
    <n v="5"/>
    <n v="138.6"/>
    <n v="7"/>
    <n v="19.8"/>
    <n v="1.6500000000000001"/>
    <n v="0.33"/>
  </r>
  <r>
    <x v="2"/>
    <s v="GALANT FOOD                   "/>
    <s v="NC  "/>
    <x v="0"/>
    <n v="10019784"/>
    <x v="7"/>
    <x v="0"/>
    <s v="          "/>
    <s v="542 MARIPOSA ROAD             "/>
    <s v="MODESTO             "/>
    <s v="CA   "/>
    <n v="95354"/>
    <s v="MELANIE KOMMAVONG             "/>
    <n v="2095295350"/>
    <s v="GFO00008       "/>
    <x v="5"/>
    <s v="Clara's "/>
    <n v="44"/>
    <s v="FROZEN FOODS        "/>
    <s v="12"/>
    <n v="5"/>
    <n v="325.60000000000002"/>
    <n v="12"/>
    <n v="27.133333333333336"/>
    <n v="2.2611111111111115"/>
    <n v="0.4522222222222223"/>
  </r>
  <r>
    <x v="2"/>
    <s v="GALANT FOOD                   "/>
    <s v="NC  "/>
    <x v="0"/>
    <n v="10019784"/>
    <x v="7"/>
    <x v="0"/>
    <s v="          "/>
    <s v="542 MARIPOSA ROAD             "/>
    <s v="MODESTO             "/>
    <s v="CA   "/>
    <n v="95354"/>
    <s v="MELANIE KOMMAVONG             "/>
    <n v="2095295350"/>
    <s v="GFO88000       "/>
    <x v="8"/>
    <s v="Clara's "/>
    <n v="44"/>
    <s v="FROZEN FOODS        "/>
    <s v="12"/>
    <n v="8"/>
    <n v="259.2"/>
    <n v="8"/>
    <n v="32.4"/>
    <n v="2.6999999999999997"/>
    <n v="0.33749999999999997"/>
  </r>
  <r>
    <x v="2"/>
    <s v="GALANT FOOD                   "/>
    <s v="NC  "/>
    <x v="0"/>
    <n v="10019784"/>
    <x v="7"/>
    <x v="0"/>
    <s v="          "/>
    <s v="542 MARIPOSA ROAD             "/>
    <s v="MODESTO             "/>
    <s v="CA   "/>
    <n v="95354"/>
    <s v="MELANIE KOMMAVONG             "/>
    <n v="2095295350"/>
    <s v="GFO88017       "/>
    <x v="7"/>
    <s v="Clara's "/>
    <n v="44"/>
    <s v="FROZEN FOODS        "/>
    <s v="12"/>
    <n v="8"/>
    <n v="304"/>
    <n v="10"/>
    <n v="30.4"/>
    <n v="2.5333333333333332"/>
    <n v="0.31666666666666665"/>
  </r>
  <r>
    <x v="2"/>
    <s v="GALANT FOOD                   "/>
    <s v="NC  "/>
    <x v="0"/>
    <n v="10019784"/>
    <x v="7"/>
    <x v="0"/>
    <s v="          "/>
    <s v="542 MARIPOSA ROAD             "/>
    <s v="MODESTO             "/>
    <s v="CA   "/>
    <n v="95354"/>
    <s v="MELANIE KOMMAVONG             "/>
    <n v="2095295350"/>
    <s v="GFO88811       "/>
    <x v="9"/>
    <s v="Clara's "/>
    <n v="44"/>
    <s v="FROZEN FOODS        "/>
    <s v="12"/>
    <n v="8"/>
    <n v="494.4"/>
    <n v="16"/>
    <n v="30.9"/>
    <n v="2.5749999999999997"/>
    <n v="0.32187499999999997"/>
  </r>
  <r>
    <x v="2"/>
    <s v="GALANT FOOD                   "/>
    <s v="NC  "/>
    <x v="0"/>
    <n v="10019758"/>
    <x v="8"/>
    <x v="0"/>
    <s v="          "/>
    <s v="4041 C ST                     "/>
    <s v="SACRAMENTO          "/>
    <s v="CA   "/>
    <n v="95819"/>
    <s v="JULIE BERGER                  "/>
    <n v="9164524041"/>
    <s v="GFO00008       "/>
    <x v="5"/>
    <s v="Clara's "/>
    <n v="44"/>
    <s v="FROZEN FOODS        "/>
    <s v="12"/>
    <n v="5"/>
    <n v="402"/>
    <n v="15"/>
    <n v="26.8"/>
    <n v="2.2333333333333334"/>
    <n v="0.44666666666666666"/>
  </r>
  <r>
    <x v="2"/>
    <s v="GALANT FOOD                   "/>
    <s v="NC  "/>
    <x v="0"/>
    <n v="10019758"/>
    <x v="8"/>
    <x v="0"/>
    <s v="          "/>
    <s v="4041 C ST                     "/>
    <s v="SACRAMENTO          "/>
    <s v="CA   "/>
    <n v="95819"/>
    <s v="JULIE BERGER                  "/>
    <n v="9164524041"/>
    <s v="GFO12021       "/>
    <x v="3"/>
    <s v="Benny's "/>
    <n v="44"/>
    <s v="FROZEN FOODS        "/>
    <s v="12"/>
    <n v="5"/>
    <n v="267"/>
    <n v="15"/>
    <n v="17.8"/>
    <n v="1.4833333333333334"/>
    <n v="0.29666666666666669"/>
  </r>
  <r>
    <x v="2"/>
    <s v="GALANT FOOD                   "/>
    <s v="NC  "/>
    <x v="0"/>
    <n v="10019758"/>
    <x v="8"/>
    <x v="0"/>
    <s v="          "/>
    <s v="4041 C ST                     "/>
    <s v="SACRAMENTO          "/>
    <s v="CA   "/>
    <n v="95819"/>
    <s v="JULIE BERGER                  "/>
    <n v="9164524041"/>
    <s v="GFO88017       "/>
    <x v="7"/>
    <s v="Clara's "/>
    <n v="44"/>
    <s v="FROZEN FOODS        "/>
    <s v="12"/>
    <n v="8"/>
    <n v="456"/>
    <n v="15"/>
    <n v="30.4"/>
    <n v="2.5333333333333332"/>
    <n v="0.31666666666666665"/>
  </r>
  <r>
    <x v="2"/>
    <s v="GALANT FOOD                   "/>
    <s v="NC  "/>
    <x v="0"/>
    <n v="10019758"/>
    <x v="8"/>
    <x v="0"/>
    <s v="          "/>
    <s v="4041 C ST                     "/>
    <s v="SACRAMENTO          "/>
    <s v="CA   "/>
    <n v="95819"/>
    <s v="JULIE BERGER                  "/>
    <n v="9164524041"/>
    <s v="GFO88811       "/>
    <x v="9"/>
    <s v="Clara's "/>
    <n v="44"/>
    <s v="FROZEN FOODS        "/>
    <s v="12"/>
    <n v="8"/>
    <n v="456"/>
    <n v="15"/>
    <n v="30.4"/>
    <n v="2.5333333333333332"/>
    <n v="0.31666666666666665"/>
  </r>
  <r>
    <x v="2"/>
    <s v="GALANT FOOD                   "/>
    <s v="IL  "/>
    <x v="4"/>
    <n v="10259978"/>
    <x v="107"/>
    <x v="0"/>
    <s v="          "/>
    <s v="10554 ROUTE 52 N              "/>
    <s v="DUBUQUE             "/>
    <s v="IA   "/>
    <s v="52001-8857   "/>
    <s v="LEE KALE                      "/>
    <n v="5632132567"/>
    <s v="GFO12021       "/>
    <x v="3"/>
    <s v="Benny's "/>
    <n v="44"/>
    <s v="FROZEN FOODS        "/>
    <s v="12"/>
    <n v="5"/>
    <n v="213.6"/>
    <n v="12"/>
    <n v="17.8"/>
    <n v="1.4833333333333334"/>
    <n v="0.29666666666666669"/>
  </r>
  <r>
    <x v="2"/>
    <s v="GALANT FOOD                   "/>
    <s v="SC  "/>
    <x v="3"/>
    <n v="10254333"/>
    <x v="77"/>
    <x v="0"/>
    <s v="          "/>
    <s v="511 OLIVE AVE                 "/>
    <s v="VISTA               "/>
    <s v="CA   "/>
    <n v="92083"/>
    <s v="Jason Koppman Gue             "/>
    <n v="6195271900"/>
    <s v="GFO00008       "/>
    <x v="5"/>
    <s v="Clara's "/>
    <n v="44"/>
    <s v="FROZEN FOODS        "/>
    <s v="12"/>
    <n v="5"/>
    <n v="482.4"/>
    <n v="18"/>
    <n v="26.799999999999997"/>
    <n v="2.2333333333333329"/>
    <n v="0.4466666666666666"/>
  </r>
  <r>
    <x v="2"/>
    <s v="GALANT FOOD                   "/>
    <s v="SC  "/>
    <x v="3"/>
    <n v="10254333"/>
    <x v="77"/>
    <x v="0"/>
    <s v="          "/>
    <s v="511 OLIVE AVE                 "/>
    <s v="VISTA               "/>
    <s v="CA   "/>
    <n v="92083"/>
    <s v="Jason Koppman Gue             "/>
    <n v="6195271900"/>
    <s v="GFO88017       "/>
    <x v="7"/>
    <s v="Clara's "/>
    <n v="44"/>
    <s v="FROZEN FOODS        "/>
    <s v="12"/>
    <n v="8"/>
    <n v="547.20000000000005"/>
    <n v="18"/>
    <n v="30.400000000000002"/>
    <n v="2.5333333333333337"/>
    <n v="0.31666666666666671"/>
  </r>
  <r>
    <x v="2"/>
    <s v="GALANT FOOD                   "/>
    <s v="SC  "/>
    <x v="3"/>
    <n v="10254333"/>
    <x v="77"/>
    <x v="0"/>
    <s v="          "/>
    <s v="511 OLIVE AVE                 "/>
    <s v="VISTA               "/>
    <s v="CA   "/>
    <n v="92083"/>
    <s v="Jason Koppman Gue             "/>
    <n v="6195271900"/>
    <s v="GFO88811       "/>
    <x v="9"/>
    <s v="Clara's "/>
    <n v="44"/>
    <s v="FROZEN FOODS        "/>
    <s v="12"/>
    <n v="8"/>
    <n v="1195.2"/>
    <n v="38"/>
    <n v="31.452631578947368"/>
    <n v="2.6210526315789475"/>
    <n v="0.32763157894736844"/>
  </r>
  <r>
    <x v="2"/>
    <s v="GALANT FOOD                   "/>
    <s v="SC  "/>
    <x v="3"/>
    <n v="10092651"/>
    <x v="9"/>
    <x v="2"/>
    <s v="          "/>
    <s v="12640 KNOTT AVE               "/>
    <s v="GARDEN GROVE        "/>
    <s v="CA   "/>
    <n v="92841"/>
    <s v="Michael Julian                "/>
    <n v="7148992524"/>
    <s v="GFO00008       "/>
    <x v="5"/>
    <s v="Clara's "/>
    <n v="44"/>
    <s v="FROZEN FOODS        "/>
    <s v="12"/>
    <n v="5"/>
    <n v="432"/>
    <n v="15"/>
    <n v="28.8"/>
    <n v="2.4"/>
    <n v="0.48"/>
  </r>
  <r>
    <x v="2"/>
    <s v="GALANT FOOD                   "/>
    <s v="SC  "/>
    <x v="3"/>
    <n v="10092651"/>
    <x v="9"/>
    <x v="2"/>
    <s v="          "/>
    <s v="12640 KNOTT AVE               "/>
    <s v="GARDEN GROVE        "/>
    <s v="CA   "/>
    <n v="92841"/>
    <s v="Michael Julian                "/>
    <n v="7148992524"/>
    <s v="GFO12001       "/>
    <x v="2"/>
    <s v="Benny's "/>
    <n v="44"/>
    <s v="FROZEN FOODS        "/>
    <s v="12"/>
    <n v="5"/>
    <n v="594"/>
    <n v="30"/>
    <n v="19.8"/>
    <n v="1.6500000000000001"/>
    <n v="0.33"/>
  </r>
  <r>
    <x v="2"/>
    <s v="GALANT FOOD                   "/>
    <s v="SC  "/>
    <x v="3"/>
    <n v="10092651"/>
    <x v="9"/>
    <x v="2"/>
    <s v="          "/>
    <s v="12640 KNOTT AVE               "/>
    <s v="GARDEN GROVE        "/>
    <s v="CA   "/>
    <n v="92841"/>
    <s v="Michael Julian                "/>
    <n v="7148992524"/>
    <s v="GFO88116       "/>
    <x v="0"/>
    <s v="Clara's "/>
    <n v="44"/>
    <s v="FROZEN FOODS        "/>
    <s v="12"/>
    <n v="8"/>
    <n v="324"/>
    <n v="10"/>
    <n v="32.4"/>
    <n v="2.6999999999999997"/>
    <n v="0.33749999999999997"/>
  </r>
  <r>
    <x v="2"/>
    <s v="GALANT FOOD                   "/>
    <s v="NC  "/>
    <x v="0"/>
    <n v="10019773"/>
    <x v="10"/>
    <x v="0"/>
    <s v="          "/>
    <s v="3025 DUTTON AVE               "/>
    <s v="SANTA ROSA          "/>
    <s v="CA   "/>
    <n v="95407"/>
    <s v="MELISSA NANCY KELLEY          "/>
    <n v="7075464544"/>
    <s v="GFO02208       "/>
    <x v="11"/>
    <s v="Galina's"/>
    <n v="44"/>
    <s v="FROZEN FOODS        "/>
    <s v="12"/>
    <n v="4.5"/>
    <n v="118.8"/>
    <n v="6"/>
    <n v="19.8"/>
    <n v="1.6500000000000001"/>
    <n v="0.3666666666666667"/>
  </r>
  <r>
    <x v="2"/>
    <s v="GALANT FOOD                   "/>
    <s v="NC  "/>
    <x v="0"/>
    <n v="10019773"/>
    <x v="10"/>
    <x v="0"/>
    <s v="          "/>
    <s v="3025 DUTTON AVE               "/>
    <s v="SANTA ROSA          "/>
    <s v="CA   "/>
    <n v="95407"/>
    <s v="MELISSA NANCY KELLEY          "/>
    <n v="7075464544"/>
    <s v="GFO12001       "/>
    <x v="2"/>
    <s v="Benny's "/>
    <n v="44"/>
    <s v="FROZEN FOODS        "/>
    <s v="12"/>
    <n v="5"/>
    <n v="237.6"/>
    <n v="12"/>
    <n v="19.8"/>
    <n v="1.6500000000000001"/>
    <n v="0.33"/>
  </r>
  <r>
    <x v="2"/>
    <s v="GALANT FOOD                   "/>
    <s v="IL  "/>
    <x v="4"/>
    <n v="10192843"/>
    <x v="11"/>
    <x v="0"/>
    <s v="          "/>
    <s v="2513 ELLINGTON ROAD           "/>
    <s v="QUINCY              "/>
    <s v="IL   "/>
    <n v="62305"/>
    <s v="Shelbi Otto Anthony Sawyers   "/>
    <n v="2172223343"/>
    <s v="GFO12022       "/>
    <x v="4"/>
    <s v="Benny's "/>
    <n v="44"/>
    <s v="FROZEN FOODS        "/>
    <s v="12"/>
    <n v="5"/>
    <n v="118.8"/>
    <n v="6"/>
    <n v="19.8"/>
    <n v="1.6500000000000001"/>
    <n v="0.33"/>
  </r>
  <r>
    <x v="2"/>
    <s v="GALANT FOOD                   "/>
    <s v="VP  "/>
    <x v="1"/>
    <n v="10090300"/>
    <x v="12"/>
    <x v="0"/>
    <s v="          "/>
    <s v="12670 SW HALL BLVD BLDG 3     "/>
    <s v="TIGARD              "/>
    <s v="OR   "/>
    <n v="97223"/>
    <s v="Mark Schmidling               "/>
    <n v="5034902132"/>
    <s v="GFO12001       "/>
    <x v="2"/>
    <s v="Benny's "/>
    <n v="44"/>
    <s v="FROZEN FOODS        "/>
    <s v="12"/>
    <n v="5"/>
    <n v="688.8"/>
    <n v="36"/>
    <n v="19.133333333333333"/>
    <n v="1.5944444444444443"/>
    <n v="0.31888888888888889"/>
  </r>
  <r>
    <x v="2"/>
    <s v="GALANT FOOD                   "/>
    <s v="VP  "/>
    <x v="1"/>
    <n v="10090300"/>
    <x v="12"/>
    <x v="0"/>
    <s v="          "/>
    <s v="12670 SW HALL BLVD BLDG 3     "/>
    <s v="TIGARD              "/>
    <s v="OR   "/>
    <n v="97223"/>
    <s v="Mark Schmidling               "/>
    <n v="5034902132"/>
    <s v="GFO12021       "/>
    <x v="3"/>
    <s v="Benny's "/>
    <n v="44"/>
    <s v="FROZEN FOODS        "/>
    <s v="12"/>
    <n v="5"/>
    <n v="190"/>
    <n v="10"/>
    <n v="19"/>
    <n v="1.5833333333333333"/>
    <n v="0.31666666666666665"/>
  </r>
  <r>
    <x v="2"/>
    <s v="GALANT FOOD                   "/>
    <s v="MA  "/>
    <x v="2"/>
    <n v="10067691"/>
    <x v="15"/>
    <x v="0"/>
    <s v="          "/>
    <s v="150 GORDON DR                 "/>
    <s v="EXTON               "/>
    <s v="PA   "/>
    <s v="19341-1304   "/>
    <s v="Taylor Ward                   "/>
    <n v="6109350885"/>
    <s v="GFO00008       "/>
    <x v="5"/>
    <s v="Clara's "/>
    <n v="44"/>
    <s v="FROZEN FOODS        "/>
    <s v="12"/>
    <n v="5"/>
    <n v="720"/>
    <n v="25"/>
    <n v="28.8"/>
    <n v="2.4"/>
    <n v="0.48"/>
  </r>
  <r>
    <x v="2"/>
    <s v="GALANT FOOD                   "/>
    <s v="MA  "/>
    <x v="2"/>
    <n v="10067691"/>
    <x v="15"/>
    <x v="0"/>
    <s v="          "/>
    <s v="150 GORDON DR                 "/>
    <s v="EXTON               "/>
    <s v="PA   "/>
    <s v="19341-1304   "/>
    <s v="Taylor Ward                   "/>
    <n v="6109350885"/>
    <s v="GFO10001       "/>
    <x v="6"/>
    <s v="Clara   "/>
    <n v="44"/>
    <s v="FROZEN FOODS        "/>
    <s v="12"/>
    <n v="8"/>
    <n v="810"/>
    <n v="30"/>
    <n v="27"/>
    <n v="2.25"/>
    <n v="0.28125"/>
  </r>
  <r>
    <x v="2"/>
    <s v="GALANT FOOD                   "/>
    <s v="MA  "/>
    <x v="2"/>
    <n v="10067691"/>
    <x v="15"/>
    <x v="0"/>
    <s v="          "/>
    <s v="150 GORDON DR                 "/>
    <s v="EXTON               "/>
    <s v="PA   "/>
    <s v="19341-1304   "/>
    <s v="Taylor Ward                   "/>
    <n v="6109350885"/>
    <s v="GFO20002       "/>
    <x v="12"/>
    <s v="Clara's "/>
    <n v="44"/>
    <s v="FROZEN FOODS        "/>
    <s v="12"/>
    <n v="5"/>
    <n v="432"/>
    <n v="15"/>
    <n v="28.8"/>
    <n v="2.4"/>
    <n v="0.48"/>
  </r>
  <r>
    <x v="2"/>
    <s v="GALANT FOOD                   "/>
    <s v="MA  "/>
    <x v="2"/>
    <n v="10067691"/>
    <x v="15"/>
    <x v="0"/>
    <s v="          "/>
    <s v="150 GORDON DR                 "/>
    <s v="EXTON               "/>
    <s v="PA   "/>
    <s v="19341-1304   "/>
    <s v="Taylor Ward                   "/>
    <n v="6109350885"/>
    <s v="GFO90010       "/>
    <x v="1"/>
    <s v="Clara's "/>
    <n v="44"/>
    <s v="FROZEN FOODS        "/>
    <s v="12"/>
    <n v="4"/>
    <n v="1900.8"/>
    <n v="66"/>
    <n v="28.8"/>
    <n v="2.4"/>
    <n v="0.6"/>
  </r>
  <r>
    <x v="2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00008       "/>
    <x v="5"/>
    <s v="Clara's "/>
    <n v="44"/>
    <s v="FROZEN FOODS        "/>
    <s v="12"/>
    <n v="5"/>
    <n v="938"/>
    <n v="35"/>
    <n v="26.8"/>
    <n v="2.2333333333333334"/>
    <n v="0.44666666666666666"/>
  </r>
  <r>
    <x v="2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12001       "/>
    <x v="2"/>
    <s v="Benny's "/>
    <n v="44"/>
    <s v="FROZEN FOODS        "/>
    <s v="12"/>
    <n v="5"/>
    <n v="267"/>
    <n v="15"/>
    <n v="17.8"/>
    <n v="1.4833333333333334"/>
    <n v="0.29666666666666669"/>
  </r>
  <r>
    <x v="2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88017       "/>
    <x v="7"/>
    <s v="Clara's "/>
    <n v="44"/>
    <s v="FROZEN FOODS        "/>
    <s v="12"/>
    <n v="8"/>
    <n v="650.4"/>
    <n v="21"/>
    <n v="30.971428571428572"/>
    <n v="2.5809523809523811"/>
    <n v="0.32261904761904764"/>
  </r>
  <r>
    <x v="2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88116       "/>
    <x v="0"/>
    <s v="Clara's "/>
    <n v="44"/>
    <s v="FROZEN FOODS        "/>
    <s v="12"/>
    <n v="8"/>
    <n v="842.4"/>
    <n v="26"/>
    <n v="32.4"/>
    <n v="2.6999999999999997"/>
    <n v="0.33749999999999997"/>
  </r>
  <r>
    <x v="2"/>
    <s v="GALANT FOOD                   "/>
    <s v="CR  "/>
    <x v="9"/>
    <n v="10040056"/>
    <x v="108"/>
    <x v="0"/>
    <s v="          "/>
    <s v="3050 TATE BLVD SE             "/>
    <s v="HICKORY             "/>
    <s v="NC   "/>
    <n v="28602"/>
    <s v="HARVEY SCOTT                  "/>
    <n v="8283282011"/>
    <s v="GFO12022       "/>
    <x v="4"/>
    <s v="Benny's "/>
    <n v="44"/>
    <s v="FROZEN FOODS        "/>
    <s v="12"/>
    <n v="5"/>
    <n v="910.8"/>
    <n v="46"/>
    <n v="19.8"/>
    <n v="1.6500000000000001"/>
    <n v="0.33"/>
  </r>
  <r>
    <x v="2"/>
    <s v="GALANT FOOD                   "/>
    <s v="IL  "/>
    <x v="4"/>
    <n v="10007086"/>
    <x v="17"/>
    <x v="0"/>
    <s v="          "/>
    <s v="390 HERKY ST STE 4E           "/>
    <s v="NORTH LIBERTY       "/>
    <s v="IA   "/>
    <s v="52317-8520   "/>
    <s v="Dwain Sundine                 "/>
    <n v="3196658363"/>
    <s v="GFO12022       "/>
    <x v="4"/>
    <s v="Benny's "/>
    <n v="44"/>
    <s v="FROZEN FOODS        "/>
    <s v="12"/>
    <n v="5"/>
    <n v="19.8"/>
    <n v="1"/>
    <n v="19.8"/>
    <n v="1.6500000000000001"/>
    <n v="0.33"/>
  </r>
  <r>
    <x v="2"/>
    <s v="GALANT FOOD                   "/>
    <s v="KC  "/>
    <x v="13"/>
    <n v="1000105"/>
    <x v="78"/>
    <x v="0"/>
    <s v="          "/>
    <s v="1716 RUDDER INDUSTRIAL PK     "/>
    <s v="FENTON              "/>
    <s v="MO   "/>
    <n v="63026"/>
    <s v="Scott Stewart                 "/>
    <n v="6363438866"/>
    <s v="GFO00008       "/>
    <x v="5"/>
    <s v="Clara's "/>
    <n v="44"/>
    <s v="FROZEN FOODS        "/>
    <s v="12"/>
    <n v="5"/>
    <n v="402"/>
    <n v="15"/>
    <n v="26.8"/>
    <n v="2.2333333333333334"/>
    <n v="0.44666666666666666"/>
  </r>
  <r>
    <x v="2"/>
    <s v="GALANT FOOD                   "/>
    <s v="KC  "/>
    <x v="13"/>
    <n v="1000105"/>
    <x v="78"/>
    <x v="0"/>
    <s v="          "/>
    <s v="1716 RUDDER INDUSTRIAL PK     "/>
    <s v="FENTON              "/>
    <s v="MO   "/>
    <n v="63026"/>
    <s v="Scott Stewart                 "/>
    <n v="6363438866"/>
    <s v="GFO12021       "/>
    <x v="3"/>
    <s v="Benny's "/>
    <n v="44"/>
    <s v="FROZEN FOODS        "/>
    <s v="12"/>
    <n v="5"/>
    <n v="267"/>
    <n v="15"/>
    <n v="17.8"/>
    <n v="1.4833333333333334"/>
    <n v="0.29666666666666669"/>
  </r>
  <r>
    <x v="2"/>
    <s v="GALANT FOOD                   "/>
    <s v="KC  "/>
    <x v="13"/>
    <n v="1000105"/>
    <x v="78"/>
    <x v="0"/>
    <s v="          "/>
    <s v="1716 RUDDER INDUSTRIAL PK     "/>
    <s v="FENTON              "/>
    <s v="MO   "/>
    <n v="63026"/>
    <s v="Scott Stewart                 "/>
    <n v="6363438866"/>
    <s v="GFO88017       "/>
    <x v="7"/>
    <s v="Clara's "/>
    <n v="44"/>
    <s v="FROZEN FOODS        "/>
    <s v="12"/>
    <n v="8"/>
    <n v="456"/>
    <n v="15"/>
    <n v="30.4"/>
    <n v="2.5333333333333332"/>
    <n v="0.31666666666666665"/>
  </r>
  <r>
    <x v="2"/>
    <s v="GALANT FOOD                   "/>
    <s v="NC  "/>
    <x v="0"/>
    <n v="10281705"/>
    <x v="109"/>
    <x v="4"/>
    <s v="          "/>
    <s v="10683 WHITE ROCK RD           "/>
    <s v="RANCHO CORDOVA      "/>
    <s v="CA   "/>
    <n v="95670"/>
    <s v="Ron places the order          "/>
    <n v="9166383800"/>
    <s v="GFO12021       "/>
    <x v="3"/>
    <s v="Benny's "/>
    <n v="44"/>
    <s v="FROZEN FOODS        "/>
    <s v="12"/>
    <n v="5"/>
    <n v="19.8"/>
    <n v="1"/>
    <n v="19.8"/>
    <n v="1.6500000000000001"/>
    <n v="0.33"/>
  </r>
  <r>
    <x v="2"/>
    <s v="GALANT FOOD                   "/>
    <s v="VP  "/>
    <x v="1"/>
    <n v="10448120"/>
    <x v="81"/>
    <x v="3"/>
    <s v="          "/>
    <s v="2112 CLEVELAND BLVD           "/>
    <s v="CALDWELL            "/>
    <s v="ID   "/>
    <s v="83605-4432   "/>
    <s v="Mandy                         "/>
    <n v="2087035038"/>
    <s v="GFO12001       "/>
    <x v="2"/>
    <s v="Benny's "/>
    <n v="44"/>
    <s v="FROZEN FOODS        "/>
    <s v="12"/>
    <n v="5"/>
    <n v="19.8"/>
    <n v="1"/>
    <n v="19.8"/>
    <n v="1.6500000000000001"/>
    <n v="0.33"/>
  </r>
  <r>
    <x v="2"/>
    <s v="GALANT FOOD                   "/>
    <s v="AZ  "/>
    <x v="7"/>
    <n v="10483799"/>
    <x v="25"/>
    <x v="0"/>
    <s v="          "/>
    <s v="2351 HP WAY NE                "/>
    <s v="RIO RANCHO          "/>
    <s v="NM   "/>
    <s v="87144-2000   "/>
    <s v="Danielle Yatsattie            "/>
    <n v="5056044304"/>
    <s v="GFO88811       "/>
    <x v="9"/>
    <s v="Clara's "/>
    <n v="44"/>
    <s v="FROZEN FOODS        "/>
    <s v="12"/>
    <n v="8"/>
    <n v="32.4"/>
    <n v="1"/>
    <n v="32.4"/>
    <n v="2.6999999999999997"/>
    <n v="0.33749999999999997"/>
  </r>
  <r>
    <x v="2"/>
    <s v="GALANT FOOD                   "/>
    <s v="WS  "/>
    <x v="8"/>
    <n v="10000787"/>
    <x v="26"/>
    <x v="0"/>
    <s v="          "/>
    <s v="16300 W SILVER SPRING DR      "/>
    <s v="MENOMONEE FALLS     "/>
    <s v="WI   "/>
    <s v="53051-5620   "/>
    <s v="Keith Springman Lori Monroe   "/>
    <n v="2627815855"/>
    <s v="GFO12001       "/>
    <x v="2"/>
    <s v="Benny's "/>
    <n v="44"/>
    <s v="FROZEN FOODS        "/>
    <s v="12"/>
    <n v="5"/>
    <n v="297"/>
    <n v="15"/>
    <n v="19.8"/>
    <n v="1.6500000000000001"/>
    <n v="0.33"/>
  </r>
  <r>
    <x v="2"/>
    <s v="GALANT FOOD                   "/>
    <s v="WS  "/>
    <x v="8"/>
    <n v="10000787"/>
    <x v="26"/>
    <x v="0"/>
    <s v="          "/>
    <s v="16300 W SILVER SPRING DR      "/>
    <s v="MENOMONEE FALLS     "/>
    <s v="WI   "/>
    <s v="53051-5620   "/>
    <s v="Keith Springman Lori Monroe   "/>
    <n v="2627815855"/>
    <s v="GFO12021       "/>
    <x v="3"/>
    <s v="Benny's "/>
    <n v="44"/>
    <s v="FROZEN FOODS        "/>
    <s v="12"/>
    <n v="5"/>
    <n v="178.2"/>
    <n v="9"/>
    <n v="19.799999999999997"/>
    <n v="1.6499999999999997"/>
    <n v="0.32999999999999996"/>
  </r>
  <r>
    <x v="2"/>
    <s v="GALANT FOOD                   "/>
    <s v="VP  "/>
    <x v="1"/>
    <n v="10435883"/>
    <x v="110"/>
    <x v="1"/>
    <s v="          "/>
    <s v="415 MAIN ST                   "/>
    <s v="EDMONDS             "/>
    <s v="WA   "/>
    <s v="98020-3137   "/>
    <s v="Justin Pritchett              "/>
    <n v="2063547470"/>
    <s v="GFO12001       "/>
    <x v="2"/>
    <s v="Benny's "/>
    <n v="44"/>
    <s v="FROZEN FOODS        "/>
    <s v="12"/>
    <n v="5"/>
    <n v="19.8"/>
    <n v="1"/>
    <n v="19.8"/>
    <n v="1.6500000000000001"/>
    <n v="0.33"/>
  </r>
  <r>
    <x v="2"/>
    <s v="GALANT FOOD                   "/>
    <s v="VP  "/>
    <x v="1"/>
    <n v="10435883"/>
    <x v="110"/>
    <x v="1"/>
    <s v="          "/>
    <s v="415 MAIN ST                   "/>
    <s v="EDMONDS             "/>
    <s v="WA   "/>
    <s v="98020-3137   "/>
    <s v="Justin Pritchett              "/>
    <n v="2063547470"/>
    <s v="GFO12021       "/>
    <x v="3"/>
    <s v="Benny's "/>
    <n v="44"/>
    <s v="FROZEN FOODS        "/>
    <s v="12"/>
    <n v="5"/>
    <n v="39.6"/>
    <n v="2"/>
    <n v="19.8"/>
    <n v="1.6500000000000001"/>
    <n v="0.33"/>
  </r>
  <r>
    <x v="2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20001       "/>
    <x v="13"/>
    <s v="Clara's "/>
    <n v="44"/>
    <s v="FROZEN FOODS        "/>
    <s v="12"/>
    <n v="5"/>
    <n v="57.6"/>
    <n v="2"/>
    <n v="28.8"/>
    <n v="2.4"/>
    <n v="0.48"/>
  </r>
  <r>
    <x v="2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20002       "/>
    <x v="12"/>
    <s v="Clara's "/>
    <n v="44"/>
    <s v="FROZEN FOODS        "/>
    <s v="12"/>
    <n v="5"/>
    <n v="86.4"/>
    <n v="3"/>
    <n v="28.8"/>
    <n v="2.4"/>
    <n v="0.48"/>
  </r>
  <r>
    <x v="2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000       "/>
    <x v="8"/>
    <s v="Clara's "/>
    <n v="44"/>
    <s v="FROZEN FOODS        "/>
    <s v="12"/>
    <n v="8"/>
    <n v="64.8"/>
    <n v="2"/>
    <n v="32.4"/>
    <n v="2.6999999999999997"/>
    <n v="0.33749999999999997"/>
  </r>
  <r>
    <x v="2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017       "/>
    <x v="7"/>
    <s v="Clara's "/>
    <n v="44"/>
    <s v="FROZEN FOODS        "/>
    <s v="12"/>
    <n v="8"/>
    <n v="97.2"/>
    <n v="3"/>
    <n v="32.4"/>
    <n v="2.6999999999999997"/>
    <n v="0.33749999999999997"/>
  </r>
  <r>
    <x v="2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116       "/>
    <x v="0"/>
    <s v="Clara's "/>
    <n v="44"/>
    <s v="FROZEN FOODS        "/>
    <s v="12"/>
    <n v="8"/>
    <n v="129.6"/>
    <n v="4"/>
    <n v="32.4"/>
    <n v="2.6999999999999997"/>
    <n v="0.33749999999999997"/>
  </r>
  <r>
    <x v="2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810       "/>
    <x v="10"/>
    <s v="Clara's "/>
    <n v="44"/>
    <s v="FROZEN FOODS        "/>
    <s v="12"/>
    <n v="8"/>
    <n v="129.6"/>
    <n v="4"/>
    <n v="32.4"/>
    <n v="2.6999999999999997"/>
    <n v="0.33749999999999997"/>
  </r>
  <r>
    <x v="2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811       "/>
    <x v="9"/>
    <s v="Clara's "/>
    <n v="44"/>
    <s v="FROZEN FOODS        "/>
    <s v="12"/>
    <n v="8"/>
    <n v="64.8"/>
    <n v="2"/>
    <n v="32.4"/>
    <n v="2.6999999999999997"/>
    <n v="0.33749999999999997"/>
  </r>
  <r>
    <x v="2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90010       "/>
    <x v="1"/>
    <s v="Clara's "/>
    <n v="44"/>
    <s v="FROZEN FOODS        "/>
    <s v="12"/>
    <n v="4"/>
    <n v="86.4"/>
    <n v="3"/>
    <n v="28.8"/>
    <n v="2.4"/>
    <n v="0.6"/>
  </r>
  <r>
    <x v="2"/>
    <s v="GALANT FOOD                   "/>
    <s v="SC  "/>
    <x v="3"/>
    <n v="10401646"/>
    <x v="29"/>
    <x v="1"/>
    <s v="          "/>
    <s v="8556 WILSHIRE BLVD            "/>
    <s v="BEVERLY HILLS       "/>
    <s v="CA   "/>
    <s v="90211-3103   "/>
    <s v="Michael S Hall                "/>
    <n v="3107018925"/>
    <s v="GFO12001       "/>
    <x v="2"/>
    <s v="Benny's "/>
    <n v="44"/>
    <s v="FROZEN FOODS        "/>
    <s v="12"/>
    <n v="5"/>
    <n v="99"/>
    <n v="5"/>
    <n v="19.8"/>
    <n v="1.6500000000000001"/>
    <n v="0.33"/>
  </r>
  <r>
    <x v="2"/>
    <s v="GALANT FOOD                   "/>
    <s v="SC  "/>
    <x v="3"/>
    <n v="10255284"/>
    <x v="31"/>
    <x v="0"/>
    <s v="          "/>
    <s v="3990 W NAPLES DR              "/>
    <s v="LAS VEGAS           "/>
    <s v="NV   "/>
    <n v="89103"/>
    <s v="RICH PAULEY                   "/>
    <n v="7024965753"/>
    <s v="GFO20001       "/>
    <x v="13"/>
    <s v="Clara's "/>
    <n v="44"/>
    <s v="FROZEN FOODS        "/>
    <s v="12"/>
    <n v="5"/>
    <n v="518.4"/>
    <n v="18"/>
    <n v="28.799999999999997"/>
    <n v="2.4"/>
    <n v="0.48"/>
  </r>
  <r>
    <x v="2"/>
    <s v="GALANT FOOD                   "/>
    <s v="NC  "/>
    <x v="0"/>
    <n v="10426364"/>
    <x v="32"/>
    <x v="0"/>
    <s v="          "/>
    <s v="1425 HULDA CT                 "/>
    <s v="SPARKS              "/>
    <s v="NV   "/>
    <s v="89431-7125   "/>
    <s v="JAMAL ANSARI BRANCH MANAGER   "/>
    <n v="7753385335"/>
    <s v="GFO12001       "/>
    <x v="2"/>
    <s v="Benny's "/>
    <n v="44"/>
    <s v="FROZEN FOODS        "/>
    <s v="12"/>
    <n v="5"/>
    <n v="53.4"/>
    <n v="3"/>
    <n v="17.8"/>
    <n v="1.4833333333333334"/>
    <n v="0.29666666666666669"/>
  </r>
  <r>
    <x v="2"/>
    <s v="GALANT FOOD                   "/>
    <s v="NC  "/>
    <x v="0"/>
    <n v="10426364"/>
    <x v="32"/>
    <x v="0"/>
    <s v="          "/>
    <s v="1425 HULDA CT                 "/>
    <s v="SPARKS              "/>
    <s v="NV   "/>
    <s v="89431-7125   "/>
    <s v="JAMAL ANSARI BRANCH MANAGER   "/>
    <n v="7753385335"/>
    <s v="GFO12021       "/>
    <x v="3"/>
    <s v="Benny's "/>
    <n v="44"/>
    <s v="FROZEN FOODS        "/>
    <s v="12"/>
    <n v="5"/>
    <n v="53.4"/>
    <n v="3"/>
    <n v="17.8"/>
    <n v="1.4833333333333334"/>
    <n v="0.29666666666666669"/>
  </r>
  <r>
    <x v="2"/>
    <s v="GALANT FOOD                   "/>
    <s v="NC  "/>
    <x v="0"/>
    <n v="10515307"/>
    <x v="111"/>
    <x v="3"/>
    <s v="          "/>
    <s v="22240 CA 152                  "/>
    <s v="LOS BANOS           "/>
    <s v="CA   "/>
    <n v="95340"/>
    <s v="Store Manager                 "/>
    <n v="2093816488"/>
    <s v="GFO88000       "/>
    <x v="8"/>
    <s v="Clara's "/>
    <n v="44"/>
    <s v="FROZEN FOODS        "/>
    <s v="12"/>
    <n v="8"/>
    <n v="32.4"/>
    <n v="1"/>
    <n v="32.4"/>
    <n v="2.6999999999999997"/>
    <n v="0.33749999999999997"/>
  </r>
  <r>
    <x v="2"/>
    <s v="GALANT FOOD                   "/>
    <s v="SC  "/>
    <x v="3"/>
    <n v="10510941"/>
    <x v="84"/>
    <x v="3"/>
    <s v="          "/>
    <s v="7075 CAMPUS RD                "/>
    <s v="MOORPARK            "/>
    <s v="CA   "/>
    <s v="93021-1605   "/>
    <s v="Store Manager                 "/>
    <n v="8053781436"/>
    <s v="GFO88116       "/>
    <x v="0"/>
    <s v="Clara's "/>
    <n v="44"/>
    <s v="FROZEN FOODS        "/>
    <s v="12"/>
    <n v="8"/>
    <n v="32.4"/>
    <n v="1"/>
    <n v="32.4"/>
    <n v="2.6999999999999997"/>
    <n v="0.33749999999999997"/>
  </r>
  <r>
    <x v="2"/>
    <s v="GALANT FOOD                   "/>
    <s v="NC  "/>
    <x v="0"/>
    <n v="10413735"/>
    <x v="112"/>
    <x v="3"/>
    <s v="          "/>
    <s v="6000 J ST                     "/>
    <s v="SACRAMENTO          "/>
    <s v="CA   "/>
    <s v="95819-2605   "/>
    <s v="Manager                       "/>
    <n v="9162786446"/>
    <s v="GFO88116       "/>
    <x v="0"/>
    <s v="Clara's "/>
    <n v="44"/>
    <s v="FROZEN FOODS        "/>
    <s v="12"/>
    <n v="8"/>
    <n v="32.4"/>
    <n v="1"/>
    <n v="32.4"/>
    <n v="2.6999999999999997"/>
    <n v="0.33749999999999997"/>
  </r>
  <r>
    <x v="2"/>
    <s v="GALANT FOOD                   "/>
    <s v="NC  "/>
    <x v="0"/>
    <n v="10413735"/>
    <x v="112"/>
    <x v="3"/>
    <s v="          "/>
    <s v="6000 J ST                     "/>
    <s v="SACRAMENTO          "/>
    <s v="CA   "/>
    <s v="95819-2605   "/>
    <s v="Manager                       "/>
    <n v="9162786446"/>
    <s v="GFO88811       "/>
    <x v="9"/>
    <s v="Clara's "/>
    <n v="44"/>
    <s v="FROZEN FOODS        "/>
    <s v="12"/>
    <n v="8"/>
    <n v="32.4"/>
    <n v="1"/>
    <n v="32.4"/>
    <n v="2.6999999999999997"/>
    <n v="0.33749999999999997"/>
  </r>
  <r>
    <x v="2"/>
    <s v="GALANT FOOD                   "/>
    <s v="NC  "/>
    <x v="0"/>
    <n v="10520168"/>
    <x v="86"/>
    <x v="0"/>
    <s v="          "/>
    <s v="30970 HUNTWOOD AVE            "/>
    <s v="HAYWARD             "/>
    <s v="CA   "/>
    <s v="94544-7016   "/>
    <s v="Ryan Morningstar              "/>
    <n v="5089442083"/>
    <s v="GFO88017       "/>
    <x v="7"/>
    <s v="Clara's "/>
    <n v="44"/>
    <s v="FROZEN FOODS        "/>
    <s v="12"/>
    <n v="8"/>
    <n v="64.8"/>
    <n v="2"/>
    <n v="32.4"/>
    <n v="2.6999999999999997"/>
    <n v="0.33749999999999997"/>
  </r>
  <r>
    <x v="2"/>
    <s v="GALANT FOOD                   "/>
    <s v="NC  "/>
    <x v="0"/>
    <n v="10520168"/>
    <x v="86"/>
    <x v="0"/>
    <s v="          "/>
    <s v="30970 HUNTWOOD AVE            "/>
    <s v="HAYWARD             "/>
    <s v="CA   "/>
    <s v="94544-7016   "/>
    <s v="Ryan Morningstar              "/>
    <n v="5089442083"/>
    <s v="GFO88116       "/>
    <x v="0"/>
    <s v="Clara's "/>
    <n v="44"/>
    <s v="FROZEN FOODS        "/>
    <s v="12"/>
    <n v="8"/>
    <n v="32.4"/>
    <n v="1"/>
    <n v="32.4"/>
    <n v="2.6999999999999997"/>
    <n v="0.33749999999999997"/>
  </r>
  <r>
    <x v="2"/>
    <s v="GALANT FOOD                   "/>
    <s v="SC  "/>
    <x v="3"/>
    <n v="10282599"/>
    <x v="113"/>
    <x v="0"/>
    <s v="          "/>
    <s v="1661 S GROVE AVE B            "/>
    <s v="ONTARIO             "/>
    <s v="CA   "/>
    <n v="91761"/>
    <s v="Billy Darmawan                "/>
    <n v="9099306145"/>
    <s v="GFO12001       "/>
    <x v="2"/>
    <s v="Benny's "/>
    <n v="44"/>
    <s v="FROZEN FOODS        "/>
    <s v="12"/>
    <n v="5"/>
    <n v="19.8"/>
    <n v="1"/>
    <n v="19.8"/>
    <n v="1.6500000000000001"/>
    <n v="0.33"/>
  </r>
  <r>
    <x v="2"/>
    <s v="GALANT FOOD                   "/>
    <s v="NC  "/>
    <x v="0"/>
    <n v="10247911"/>
    <x v="40"/>
    <x v="4"/>
    <s v="          "/>
    <s v="2540 VENTURE OAKS WAY         "/>
    <s v="SACRAMENTO          "/>
    <s v="CA   "/>
    <n v="95833"/>
    <s v="Luis Robles                   "/>
    <n v="9165685400"/>
    <s v="GFO20001       "/>
    <x v="13"/>
    <s v="Clara's "/>
    <n v="44"/>
    <s v="FROZEN FOODS        "/>
    <s v="12"/>
    <n v="5"/>
    <n v="28.8"/>
    <n v="1"/>
    <n v="28.8"/>
    <n v="2.4"/>
    <n v="0.48"/>
  </r>
  <r>
    <x v="2"/>
    <s v="GALANT FOOD                   "/>
    <s v="CR  "/>
    <x v="9"/>
    <n v="10501418"/>
    <x v="114"/>
    <x v="4"/>
    <s v="          "/>
    <s v="6011 LANDMARK CENTER BLVD     "/>
    <s v="GREENSBORO          "/>
    <s v="NC   "/>
    <s v="27407-2634   "/>
    <s v="Stacey Senters   Dawn Levine  "/>
    <n v="3365605312"/>
    <s v="GFO12022       "/>
    <x v="4"/>
    <s v="Benny's "/>
    <n v="44"/>
    <s v="FROZEN FOODS        "/>
    <s v="12"/>
    <n v="5"/>
    <n v="19.8"/>
    <n v="1"/>
    <n v="19.8"/>
    <n v="1.6500000000000001"/>
    <n v="0.33"/>
  </r>
  <r>
    <x v="2"/>
    <s v="GALANT FOOD                   "/>
    <s v="SC  "/>
    <x v="3"/>
    <n v="10300575"/>
    <x v="115"/>
    <x v="0"/>
    <s v="          "/>
    <s v="216 E 3RD ST                  "/>
    <s v="IMPERIAL            "/>
    <s v="CA   "/>
    <s v="92251-1607   "/>
    <s v="Jim Dominique                 "/>
    <n v="6192474274"/>
    <s v="GFO88810       "/>
    <x v="10"/>
    <s v="Clara's "/>
    <n v="44"/>
    <s v="FROZEN FOODS        "/>
    <s v="12"/>
    <n v="8"/>
    <n v="324"/>
    <n v="10"/>
    <n v="32.4"/>
    <n v="2.6999999999999997"/>
    <n v="0.33749999999999997"/>
  </r>
  <r>
    <x v="2"/>
    <s v="GALANT FOOD                   "/>
    <s v="SC  "/>
    <x v="3"/>
    <n v="10300575"/>
    <x v="115"/>
    <x v="0"/>
    <s v="          "/>
    <s v="216 E 3RD ST                  "/>
    <s v="IMPERIAL            "/>
    <s v="CA   "/>
    <s v="92251-1607   "/>
    <s v="Jim Dominique                 "/>
    <n v="6192474274"/>
    <s v="GFO88811       "/>
    <x v="9"/>
    <s v="Clara's "/>
    <n v="44"/>
    <s v="FROZEN FOODS        "/>
    <s v="12"/>
    <n v="8"/>
    <n v="324"/>
    <n v="10"/>
    <n v="32.4"/>
    <n v="2.6999999999999997"/>
    <n v="0.33749999999999997"/>
  </r>
  <r>
    <x v="2"/>
    <s v="GALANT FOOD                   "/>
    <s v="NC  "/>
    <x v="0"/>
    <n v="10496376"/>
    <x v="46"/>
    <x v="5"/>
    <s v="          "/>
    <s v="6505 S MANTHEY RD             "/>
    <s v="FRENCH CAMP         "/>
    <s v="CA   "/>
    <s v="95231-9518   "/>
    <s v="Duong Vu  DON                 "/>
    <n v="9162338469"/>
    <s v="GFO20001       "/>
    <x v="13"/>
    <s v="Clara's "/>
    <n v="44"/>
    <s v="FROZEN FOODS        "/>
    <s v="12"/>
    <n v="5"/>
    <n v="57.6"/>
    <n v="2"/>
    <n v="28.8"/>
    <n v="2.4"/>
    <n v="0.48"/>
  </r>
  <r>
    <x v="2"/>
    <s v="GALANT FOOD                   "/>
    <s v="MA  "/>
    <x v="2"/>
    <n v="10237408"/>
    <x v="116"/>
    <x v="0"/>
    <s v="          "/>
    <s v="3801B ROSEMONT AVE            "/>
    <s v="CAMP HILL           "/>
    <s v="PA   "/>
    <n v="17011"/>
    <s v="Maryann Karli   TOM           "/>
    <n v="7177619302"/>
    <s v="GFO12001       "/>
    <x v="2"/>
    <s v="Benny's "/>
    <n v="44"/>
    <s v="FROZEN FOODS        "/>
    <s v="12"/>
    <n v="5"/>
    <n v="39.6"/>
    <n v="2"/>
    <n v="19.8"/>
    <n v="1.6500000000000001"/>
    <n v="0.33"/>
  </r>
  <r>
    <x v="2"/>
    <s v="GALANT FOOD                   "/>
    <s v="MA  "/>
    <x v="2"/>
    <n v="10237408"/>
    <x v="116"/>
    <x v="0"/>
    <s v="          "/>
    <s v="3801B ROSEMONT AVE            "/>
    <s v="CAMP HILL           "/>
    <s v="PA   "/>
    <n v="17011"/>
    <s v="Maryann Karli   TOM           "/>
    <n v="7177619302"/>
    <s v="GFO12021       "/>
    <x v="3"/>
    <s v="Benny's "/>
    <n v="44"/>
    <s v="FROZEN FOODS        "/>
    <s v="12"/>
    <n v="5"/>
    <n v="19.8"/>
    <n v="1"/>
    <n v="19.8"/>
    <n v="1.6500000000000001"/>
    <n v="0.33"/>
  </r>
  <r>
    <x v="2"/>
    <s v="GALANT FOOD                   "/>
    <s v="MA  "/>
    <x v="2"/>
    <n v="10237408"/>
    <x v="116"/>
    <x v="0"/>
    <s v="          "/>
    <s v="3801B ROSEMONT AVE            "/>
    <s v="CAMP HILL           "/>
    <s v="PA   "/>
    <n v="17011"/>
    <s v="Maryann Karli   TOM           "/>
    <n v="7177619302"/>
    <s v="GFO12022       "/>
    <x v="4"/>
    <s v="Benny's "/>
    <n v="44"/>
    <s v="FROZEN FOODS        "/>
    <s v="12"/>
    <n v="5"/>
    <n v="19.8"/>
    <n v="1"/>
    <n v="19.8"/>
    <n v="1.6500000000000001"/>
    <n v="0.33"/>
  </r>
  <r>
    <x v="2"/>
    <s v="GALANT FOOD                   "/>
    <s v="MA  "/>
    <x v="2"/>
    <n v="10237408"/>
    <x v="116"/>
    <x v="0"/>
    <s v="          "/>
    <s v="3801B ROSEMONT AVE            "/>
    <s v="CAMP HILL           "/>
    <s v="PA   "/>
    <n v="17011"/>
    <s v="Maryann Karli   TOM           "/>
    <n v="7177619302"/>
    <s v="GFO88811       "/>
    <x v="9"/>
    <s v="Clara's "/>
    <n v="44"/>
    <s v="FROZEN FOODS        "/>
    <s v="12"/>
    <n v="8"/>
    <n v="64.8"/>
    <n v="2"/>
    <n v="32.4"/>
    <n v="2.6999999999999997"/>
    <n v="0.33749999999999997"/>
  </r>
  <r>
    <x v="2"/>
    <s v="GALANT FOOD                   "/>
    <s v="MA  "/>
    <x v="2"/>
    <n v="10237408"/>
    <x v="116"/>
    <x v="0"/>
    <s v="          "/>
    <s v="3801B ROSEMONT AVE            "/>
    <s v="CAMP HILL           "/>
    <s v="PA   "/>
    <n v="17011"/>
    <s v="Maryann Karli   TOM           "/>
    <n v="7177619302"/>
    <s v="GFO90010       "/>
    <x v="1"/>
    <s v="Clara's "/>
    <n v="44"/>
    <s v="FROZEN FOODS        "/>
    <s v="12"/>
    <n v="4"/>
    <n v="28.8"/>
    <n v="1"/>
    <n v="28.8"/>
    <n v="2.4"/>
    <n v="0.6"/>
  </r>
  <r>
    <x v="2"/>
    <s v="GALANT FOOD                   "/>
    <s v="NC  "/>
    <x v="0"/>
    <n v="10349243"/>
    <x v="47"/>
    <x v="0"/>
    <s v="          "/>
    <s v="260 FREEPORT BLVD STE 19      "/>
    <s v="SPARKS              "/>
    <s v="NV   "/>
    <s v="89431-6248   "/>
    <s v="Reno Albertazzi               "/>
    <n v="7754437931"/>
    <s v="GFO12021       "/>
    <x v="3"/>
    <s v="Benny's "/>
    <n v="44"/>
    <s v="FROZEN FOODS        "/>
    <s v="12"/>
    <n v="5"/>
    <n v="79.2"/>
    <n v="4"/>
    <n v="19.8"/>
    <n v="1.6500000000000001"/>
    <n v="0.33"/>
  </r>
  <r>
    <x v="2"/>
    <s v="GALANT FOOD                   "/>
    <s v="SC  "/>
    <x v="3"/>
    <n v="10377830"/>
    <x v="89"/>
    <x v="1"/>
    <s v="          "/>
    <s v="450 W 2ND ST                  "/>
    <s v="CLAREMONT           "/>
    <s v="CA   "/>
    <s v="91711-4664   "/>
    <s v="Ben Michelle Cecilio          "/>
    <n v="9096215566"/>
    <s v="GFO12001       "/>
    <x v="2"/>
    <s v="Benny's "/>
    <n v="44"/>
    <s v="FROZEN FOODS        "/>
    <s v="12"/>
    <n v="5"/>
    <n v="19.8"/>
    <n v="1"/>
    <n v="19.8"/>
    <n v="1.6500000000000001"/>
    <n v="0.33"/>
  </r>
  <r>
    <x v="2"/>
    <s v="GALANT FOOD                   "/>
    <s v="SC  "/>
    <x v="3"/>
    <n v="10386552"/>
    <x v="49"/>
    <x v="1"/>
    <s v="          "/>
    <s v="207 N MARYLAND AVE            "/>
    <s v="GLENDALE            "/>
    <s v="CA   "/>
    <s v="91206-4237   "/>
    <s v="CASSIE GRATTON LUPE MENDOZA   "/>
    <n v="8188397000"/>
    <s v="GFO12001       "/>
    <x v="2"/>
    <s v="Benny's "/>
    <n v="44"/>
    <s v="FROZEN FOODS        "/>
    <s v="12"/>
    <n v="5"/>
    <n v="19.8"/>
    <n v="1"/>
    <n v="19.8"/>
    <n v="1.6500000000000001"/>
    <n v="0.33"/>
  </r>
  <r>
    <x v="2"/>
    <s v="GALANT FOOD                   "/>
    <s v="SC  "/>
    <x v="3"/>
    <n v="10087568"/>
    <x v="50"/>
    <x v="1"/>
    <s v="          "/>
    <s v="11523 SANTA MONICA BLVD       "/>
    <s v="LOS ANGELES         "/>
    <s v="CA   "/>
    <n v="90025"/>
    <s v="Tony Bravo                    "/>
    <n v="3104781041"/>
    <s v="GFO12001       "/>
    <x v="2"/>
    <s v="Benny's "/>
    <n v="44"/>
    <s v="FROZEN FOODS        "/>
    <s v="12"/>
    <n v="5"/>
    <n v="39.6"/>
    <n v="2"/>
    <n v="19.8"/>
    <n v="1.6500000000000001"/>
    <n v="0.33"/>
  </r>
  <r>
    <x v="2"/>
    <s v="GALANT FOOD                   "/>
    <s v="SC  "/>
    <x v="3"/>
    <n v="10377831"/>
    <x v="117"/>
    <x v="1"/>
    <s v="          "/>
    <s v="5240 LANKERSHIM BLVD          "/>
    <s v="NORTH HOLLYWOOD     "/>
    <s v="CA   "/>
    <s v="91601-3109   "/>
    <s v="GUY VALDEZ                    "/>
    <n v="8187626400"/>
    <s v="GFO12001       "/>
    <x v="2"/>
    <s v="Benny's "/>
    <n v="44"/>
    <s v="FROZEN FOODS        "/>
    <s v="12"/>
    <n v="5"/>
    <n v="39.6"/>
    <n v="2"/>
    <n v="19.8"/>
    <n v="1.6500000000000001"/>
    <n v="0.33"/>
  </r>
  <r>
    <x v="2"/>
    <s v="GALANT FOOD                   "/>
    <s v="SC  "/>
    <x v="3"/>
    <n v="10087612"/>
    <x v="90"/>
    <x v="1"/>
    <s v="          "/>
    <s v="17200 VENTURA BLVD            "/>
    <s v="ENCINO              "/>
    <s v="CA   "/>
    <n v="91316"/>
    <s v="Tony Medina                   "/>
    <n v="8189819847"/>
    <s v="GFO12001       "/>
    <x v="2"/>
    <s v="Benny's "/>
    <n v="44"/>
    <s v="FROZEN FOODS        "/>
    <s v="12"/>
    <n v="5"/>
    <n v="59.4"/>
    <n v="3"/>
    <n v="19.8"/>
    <n v="1.6500000000000001"/>
    <n v="0.33"/>
  </r>
  <r>
    <x v="2"/>
    <s v="GALANT FOOD                   "/>
    <s v="VP  "/>
    <x v="1"/>
    <n v="10433338"/>
    <x v="52"/>
    <x v="1"/>
    <s v="          "/>
    <s v="16505 5TH AVE NE              "/>
    <s v="SHORELINE           "/>
    <s v="WA   "/>
    <s v="98155-5001   "/>
    <s v="Stephanie Knaff               "/>
    <n v="2064508378"/>
    <s v="GFO12001       "/>
    <x v="2"/>
    <s v="Benny's "/>
    <n v="44"/>
    <s v="FROZEN FOODS        "/>
    <s v="12"/>
    <n v="5"/>
    <n v="39.6"/>
    <n v="2"/>
    <n v="19.8"/>
    <n v="1.6500000000000001"/>
    <n v="0.33"/>
  </r>
  <r>
    <x v="2"/>
    <s v="GALANT FOOD                   "/>
    <s v="NC  "/>
    <x v="0"/>
    <n v="10373747"/>
    <x v="53"/>
    <x v="1"/>
    <s v="          "/>
    <s v="1124 PACIFIC AVE              "/>
    <s v="SANTA CRUZ          "/>
    <s v="CA   "/>
    <s v="95060-4415   "/>
    <s v="Patrick Nolte                 "/>
    <n v="8314403220"/>
    <s v="GFO12001       "/>
    <x v="2"/>
    <s v="Benny's "/>
    <n v="44"/>
    <s v="FROZEN FOODS        "/>
    <s v="12"/>
    <n v="5"/>
    <n v="19.8"/>
    <n v="1"/>
    <n v="19.8"/>
    <n v="1.6500000000000001"/>
    <n v="0.33"/>
  </r>
  <r>
    <x v="2"/>
    <s v="GALANT FOOD                   "/>
    <s v="NC  "/>
    <x v="0"/>
    <n v="10373770"/>
    <x v="54"/>
    <x v="1"/>
    <s v="          "/>
    <s v="4186 PIEDMONT AVE             "/>
    <s v="OAKLAND             "/>
    <s v="CA   "/>
    <s v="94611-5133   "/>
    <s v="ANNALISA or GLENN             "/>
    <n v="5102770646"/>
    <s v="GFO12001       "/>
    <x v="2"/>
    <s v="Benny's "/>
    <n v="44"/>
    <s v="FROZEN FOODS        "/>
    <s v="12"/>
    <n v="5"/>
    <n v="59.4"/>
    <n v="3"/>
    <n v="19.8"/>
    <n v="1.6500000000000001"/>
    <n v="0.33"/>
  </r>
  <r>
    <x v="2"/>
    <s v="GALANT FOOD                   "/>
    <s v="NC  "/>
    <x v="0"/>
    <n v="10428017"/>
    <x v="118"/>
    <x v="0"/>
    <s v="          "/>
    <s v="3444 SWETZER RD               "/>
    <s v="LOOMIS              "/>
    <s v="CA   "/>
    <s v="95650-9564   "/>
    <s v="Kirk Kulhanjian               "/>
    <n v="9162231116"/>
    <s v="GFO00008       "/>
    <x v="5"/>
    <s v="Clara's "/>
    <n v="44"/>
    <s v="FROZEN FOODS        "/>
    <s v="12"/>
    <n v="5"/>
    <n v="115.2"/>
    <n v="4"/>
    <n v="28.8"/>
    <n v="2.4"/>
    <n v="0.48"/>
  </r>
  <r>
    <x v="2"/>
    <s v="GALANT FOOD                   "/>
    <s v="NC  "/>
    <x v="0"/>
    <n v="10428017"/>
    <x v="118"/>
    <x v="0"/>
    <s v="          "/>
    <s v="3444 SWETZER RD               "/>
    <s v="LOOMIS              "/>
    <s v="CA   "/>
    <s v="95650-9564   "/>
    <s v="Kirk Kulhanjian               "/>
    <n v="9162231116"/>
    <s v="GFO88017       "/>
    <x v="7"/>
    <s v="Clara's "/>
    <n v="44"/>
    <s v="FROZEN FOODS        "/>
    <s v="12"/>
    <n v="8"/>
    <n v="226.8"/>
    <n v="7"/>
    <n v="32.4"/>
    <n v="2.6999999999999997"/>
    <n v="0.33749999999999997"/>
  </r>
  <r>
    <x v="2"/>
    <s v="GALANT FOOD                   "/>
    <s v="NC  "/>
    <x v="0"/>
    <n v="10428017"/>
    <x v="118"/>
    <x v="0"/>
    <s v="          "/>
    <s v="3444 SWETZER RD               "/>
    <s v="LOOMIS              "/>
    <s v="CA   "/>
    <s v="95650-9564   "/>
    <s v="Kirk Kulhanjian               "/>
    <n v="9162231116"/>
    <s v="GFO88116       "/>
    <x v="0"/>
    <s v="Clara's "/>
    <n v="44"/>
    <s v="FROZEN FOODS        "/>
    <s v="12"/>
    <n v="8"/>
    <n v="129.6"/>
    <n v="4"/>
    <n v="32.4"/>
    <n v="2.6999999999999997"/>
    <n v="0.33749999999999997"/>
  </r>
  <r>
    <x v="2"/>
    <s v="GALANT FOOD                   "/>
    <s v="SC  "/>
    <x v="3"/>
    <n v="10512222"/>
    <x v="55"/>
    <x v="3"/>
    <s v="          "/>
    <s v="4901 E CARSON ST              "/>
    <s v="LONG BEACH          "/>
    <s v="CA   "/>
    <s v="90808-1706   "/>
    <s v="Todd Melanie                  "/>
    <n v="8182908964"/>
    <s v="GFO88017       "/>
    <x v="7"/>
    <s v="Clara's "/>
    <n v="44"/>
    <s v="FROZEN FOODS        "/>
    <s v="12"/>
    <n v="8"/>
    <n v="64.8"/>
    <n v="2"/>
    <n v="32.4"/>
    <n v="2.6999999999999997"/>
    <n v="0.33749999999999997"/>
  </r>
  <r>
    <x v="2"/>
    <s v="GALANT FOOD                   "/>
    <s v="NC  "/>
    <x v="0"/>
    <n v="10053745"/>
    <x v="56"/>
    <x v="6"/>
    <s v="          "/>
    <s v="BLDG 341 NAVY EXCHANGE        "/>
    <s v="FALLON              "/>
    <s v="NV   "/>
    <n v="89406"/>
    <s v="NATALIE 775 541 5699 NEW      "/>
    <n v="7755415699"/>
    <s v="GFO12001       "/>
    <x v="2"/>
    <s v="Benny's "/>
    <n v="44"/>
    <s v="FROZEN FOODS        "/>
    <s v="12"/>
    <n v="5"/>
    <n v="39.6"/>
    <n v="2"/>
    <n v="19.8"/>
    <n v="1.6500000000000001"/>
    <n v="0.33"/>
  </r>
  <r>
    <x v="2"/>
    <s v="GALANT FOOD                   "/>
    <s v="NC  "/>
    <x v="0"/>
    <n v="10053745"/>
    <x v="56"/>
    <x v="6"/>
    <s v="          "/>
    <s v="BLDG 341 NAVY EXCHANGE        "/>
    <s v="FALLON              "/>
    <s v="NV   "/>
    <n v="89406"/>
    <s v="NATALIE 775 541 5699 NEW      "/>
    <n v="7755415699"/>
    <s v="GFO12021       "/>
    <x v="3"/>
    <s v="Benny's "/>
    <n v="44"/>
    <s v="FROZEN FOODS        "/>
    <s v="12"/>
    <n v="5"/>
    <n v="39.6"/>
    <n v="2"/>
    <n v="19.8"/>
    <n v="1.6500000000000001"/>
    <n v="0.33"/>
  </r>
  <r>
    <x v="2"/>
    <s v="GALANT FOOD                   "/>
    <s v="NC  "/>
    <x v="0"/>
    <n v="10053745"/>
    <x v="56"/>
    <x v="6"/>
    <s v="          "/>
    <s v="BLDG 341 NAVY EXCHANGE        "/>
    <s v="FALLON              "/>
    <s v="NV   "/>
    <n v="89406"/>
    <s v="NATALIE 775 541 5699 NEW      "/>
    <n v="7755415699"/>
    <s v="GFO12022       "/>
    <x v="4"/>
    <s v="Benny's "/>
    <n v="44"/>
    <s v="FROZEN FOODS        "/>
    <s v="12"/>
    <n v="5"/>
    <n v="79.2"/>
    <n v="4"/>
    <n v="19.8"/>
    <n v="1.6500000000000001"/>
    <n v="0.33"/>
  </r>
  <r>
    <x v="2"/>
    <s v="GALANT FOOD                   "/>
    <s v="VP  "/>
    <x v="1"/>
    <n v="10002553"/>
    <x v="91"/>
    <x v="6"/>
    <s v="          "/>
    <s v="120 S DEWY BLDG 502           "/>
    <s v="BREMERTON           "/>
    <s v="WA   "/>
    <n v="98314"/>
    <s v="Brandi Marshall  Man          "/>
    <n v="3606274887"/>
    <s v="GFO12001       "/>
    <x v="2"/>
    <s v="Benny's "/>
    <n v="44"/>
    <s v="FROZEN FOODS        "/>
    <s v="12"/>
    <n v="5"/>
    <n v="178"/>
    <n v="10"/>
    <n v="17.8"/>
    <n v="1.4833333333333334"/>
    <n v="0.29666666666666669"/>
  </r>
  <r>
    <x v="2"/>
    <s v="GALANT FOOD                   "/>
    <s v="VP  "/>
    <x v="1"/>
    <n v="10002553"/>
    <x v="91"/>
    <x v="6"/>
    <s v="          "/>
    <s v="120 S DEWY BLDG 502           "/>
    <s v="BREMERTON           "/>
    <s v="WA   "/>
    <n v="98314"/>
    <s v="Brandi Marshall  Man          "/>
    <n v="3606274887"/>
    <s v="GFO12021       "/>
    <x v="3"/>
    <s v="Benny's "/>
    <n v="44"/>
    <s v="FROZEN FOODS        "/>
    <s v="12"/>
    <n v="5"/>
    <n v="287"/>
    <n v="15"/>
    <n v="19.133333333333333"/>
    <n v="1.5944444444444443"/>
    <n v="0.31888888888888889"/>
  </r>
  <r>
    <x v="2"/>
    <s v="GALANT FOOD                   "/>
    <s v="CR  "/>
    <x v="9"/>
    <n v="99999999999999"/>
    <x v="57"/>
    <x v="0"/>
    <s v="XXXXXXXXXX"/>
    <s v="XXXXXXXXXXXXXXXXXXXXXXXXXXXXXX"/>
    <s v="XXXXXXXXXXXXXXXXXXXX"/>
    <s v="XX   "/>
    <n v="999999999"/>
    <s v="XXXXXXXXXXXXXXXXXXXXXXXXXXXXXX"/>
    <n v="9999999999"/>
    <s v="GFO12001       "/>
    <x v="2"/>
    <s v="Benny's "/>
    <n v="44"/>
    <s v="FROZEN FOODS        "/>
    <s v="12"/>
    <n v="5"/>
    <n v="39.6"/>
    <n v="2"/>
    <n v="19.8"/>
    <n v="1.6500000000000001"/>
    <n v="0.33"/>
  </r>
  <r>
    <x v="2"/>
    <s v="GALANT FOOD                   "/>
    <s v="MA  "/>
    <x v="2"/>
    <n v="99999999999999"/>
    <x v="57"/>
    <x v="2"/>
    <s v="XXXXXXXXXX"/>
    <s v="XXXXXXXXXXXXXXXXXXXXXXXXXXXXXX"/>
    <s v="XXXXXXXXXXXXXXXXXXXX"/>
    <s v="XX   "/>
    <n v="999999999"/>
    <s v="XXXXXXXXXXXXXXXXXXXXXXXXXXXXXX"/>
    <n v="9999999999"/>
    <s v="GFO10001       "/>
    <x v="6"/>
    <s v="Clara   "/>
    <n v="44"/>
    <s v="FROZEN FOODS        "/>
    <s v="12"/>
    <n v="8"/>
    <n v="216"/>
    <n v="8"/>
    <n v="27"/>
    <n v="2.25"/>
    <n v="0.28125"/>
  </r>
  <r>
    <x v="2"/>
    <s v="GALANT FOOD                   "/>
    <s v="MA  "/>
    <x v="2"/>
    <n v="99999999999999"/>
    <x v="57"/>
    <x v="2"/>
    <s v="XXXXXXXXXX"/>
    <s v="XXXXXXXXXXXXXXXXXXXXXXXXXXXXXX"/>
    <s v="XXXXXXXXXXXXXXXXXXXX"/>
    <s v="XX   "/>
    <n v="999999999"/>
    <s v="XXXXXXXXXXXXXXXXXXXXXXXXXXXXXX"/>
    <n v="9999999999"/>
    <s v="GFO20002       "/>
    <x v="12"/>
    <s v="Clara's "/>
    <n v="44"/>
    <s v="FROZEN FOODS        "/>
    <s v="12"/>
    <n v="5"/>
    <n v="230.4"/>
    <n v="8"/>
    <n v="28.8"/>
    <n v="2.4"/>
    <n v="0.48"/>
  </r>
  <r>
    <x v="2"/>
    <s v="GALANT FOOD                   "/>
    <s v="NC  "/>
    <x v="0"/>
    <n v="99999999999999"/>
    <x v="57"/>
    <x v="7"/>
    <s v="XXXXXXXXXX"/>
    <s v="XXXXXXXXXXXXXXXXXXXXXXXXXXXXXX"/>
    <s v="XXXXXXXXXXXXXXXXXXXX"/>
    <s v="XX   "/>
    <n v="999999999"/>
    <s v="XXXXXXXXXXXXXXXXXXXXXXXXXXXXXX"/>
    <n v="9999999999"/>
    <s v="GFO02208       "/>
    <x v="11"/>
    <s v="Galina's"/>
    <n v="44"/>
    <s v="FROZEN FOODS        "/>
    <s v="12"/>
    <n v="4.5"/>
    <n v="554.4"/>
    <n v="28"/>
    <n v="19.8"/>
    <n v="1.6500000000000001"/>
    <n v="0.3666666666666667"/>
  </r>
  <r>
    <x v="2"/>
    <s v="GALANT FOOD                   "/>
    <s v="NC  "/>
    <x v="0"/>
    <n v="10382844"/>
    <x v="60"/>
    <x v="0"/>
    <s v="          "/>
    <s v="562 WHITNEY ST                "/>
    <s v="SAN LEANDRO         "/>
    <s v="CA   "/>
    <s v="94577-1114   "/>
    <s v="Claude Burns                  "/>
    <n v="5107662337"/>
    <s v="GFO90010       "/>
    <x v="1"/>
    <s v="Clara's "/>
    <n v="44"/>
    <s v="FROZEN FOODS        "/>
    <s v="12"/>
    <n v="4"/>
    <n v="172.8"/>
    <n v="6"/>
    <n v="28.8"/>
    <n v="2.4"/>
    <n v="0.6"/>
  </r>
  <r>
    <x v="2"/>
    <s v="GALANT FOOD                   "/>
    <s v="CR  "/>
    <x v="9"/>
    <n v="10005093"/>
    <x v="119"/>
    <x v="0"/>
    <s v="          "/>
    <s v="1820 N EASTMAN ROAD           "/>
    <s v="KINGSPORT           "/>
    <s v="TN   "/>
    <s v="37664-2312   "/>
    <s v="ANDREW 423 578 4386 EMER ONLY "/>
    <n v="4232479181"/>
    <s v="GFO12001       "/>
    <x v="2"/>
    <s v="Benny's "/>
    <n v="44"/>
    <s v="FROZEN FOODS        "/>
    <s v="12"/>
    <n v="5"/>
    <n v="99"/>
    <n v="5"/>
    <n v="19.8"/>
    <n v="1.6500000000000001"/>
    <n v="0.33"/>
  </r>
  <r>
    <x v="2"/>
    <s v="GALANT FOOD                   "/>
    <s v="CR  "/>
    <x v="9"/>
    <n v="10005093"/>
    <x v="119"/>
    <x v="0"/>
    <s v="          "/>
    <s v="1820 N EASTMAN ROAD           "/>
    <s v="KINGSPORT           "/>
    <s v="TN   "/>
    <s v="37664-2312   "/>
    <s v="ANDREW 423 578 4386 EMER ONLY "/>
    <n v="4232479181"/>
    <s v="GFO12021       "/>
    <x v="3"/>
    <s v="Benny's "/>
    <n v="44"/>
    <s v="FROZEN FOODS        "/>
    <s v="12"/>
    <n v="5"/>
    <n v="99"/>
    <n v="5"/>
    <n v="19.8"/>
    <n v="1.6500000000000001"/>
    <n v="0.33"/>
  </r>
  <r>
    <x v="2"/>
    <s v="GALANT FOOD                   "/>
    <s v="MA  "/>
    <x v="2"/>
    <n v="10429618"/>
    <x v="120"/>
    <x v="4"/>
    <s v="          "/>
    <s v="777 HOLLYWOOD BLVD            "/>
    <s v="GRANTVILLE          "/>
    <s v="PA   "/>
    <s v="17028-9237   "/>
    <s v="CHUCK SCHLEMMER               "/>
    <n v="7245031287"/>
    <s v="GFO20002       "/>
    <x v="12"/>
    <s v="Clara's "/>
    <n v="44"/>
    <s v="FROZEN FOODS        "/>
    <s v="12"/>
    <n v="5"/>
    <n v="57.6"/>
    <n v="2"/>
    <n v="28.8"/>
    <n v="2.4"/>
    <n v="0.48"/>
  </r>
  <r>
    <x v="2"/>
    <s v="GALANT FOOD                   "/>
    <s v="NC  "/>
    <x v="0"/>
    <n v="10426435"/>
    <x v="61"/>
    <x v="1"/>
    <s v="          "/>
    <s v="2966 COLLEGE AVE              "/>
    <s v="BERKELEY            "/>
    <s v="CA   "/>
    <s v="94705-2214   "/>
    <s v="Suki Van Arsdale 510 540 6482 "/>
    <n v="7078293456"/>
    <s v="GFO12001       "/>
    <x v="2"/>
    <s v="Benny's "/>
    <n v="44"/>
    <s v="FROZEN FOODS        "/>
    <s v="12"/>
    <n v="5"/>
    <n v="39.6"/>
    <n v="2"/>
    <n v="19.8"/>
    <n v="1.6500000000000001"/>
    <n v="0.33"/>
  </r>
  <r>
    <x v="2"/>
    <s v="GALANT FOOD                   "/>
    <s v="NC  "/>
    <x v="0"/>
    <n v="10426435"/>
    <x v="61"/>
    <x v="1"/>
    <s v="          "/>
    <s v="2966 COLLEGE AVE              "/>
    <s v="BERKELEY            "/>
    <s v="CA   "/>
    <s v="94705-2214   "/>
    <s v="Suki Van Arsdale 510 540 6482 "/>
    <n v="7078293456"/>
    <s v="GFO12021       "/>
    <x v="3"/>
    <s v="Benny's "/>
    <n v="44"/>
    <s v="FROZEN FOODS        "/>
    <s v="12"/>
    <n v="5"/>
    <n v="39.6"/>
    <n v="2"/>
    <n v="19.8"/>
    <n v="1.6500000000000001"/>
    <n v="0.33"/>
  </r>
  <r>
    <x v="2"/>
    <s v="GALANT FOOD                   "/>
    <s v="VP  "/>
    <x v="1"/>
    <n v="10436246"/>
    <x v="92"/>
    <x v="0"/>
    <s v="          "/>
    <s v="1 30TH ST NW                  "/>
    <s v="AUBURN              "/>
    <s v="WA   "/>
    <s v="98001-1711   "/>
    <s v="Mike Brown                    "/>
    <n v="4255076664"/>
    <s v="GFO12021       "/>
    <x v="3"/>
    <s v="Benny's "/>
    <n v="44"/>
    <s v="FROZEN FOODS        "/>
    <s v="12"/>
    <n v="5"/>
    <n v="106.8"/>
    <n v="6"/>
    <n v="17.8"/>
    <n v="1.4833333333333334"/>
    <n v="0.29666666666666669"/>
  </r>
  <r>
    <x v="2"/>
    <s v="GALANT FOOD                   "/>
    <s v="VP  "/>
    <x v="1"/>
    <n v="10435948"/>
    <x v="121"/>
    <x v="0"/>
    <s v="          "/>
    <s v="987 N 1ST AVE                 "/>
    <s v="STAYTON             "/>
    <s v="OR   "/>
    <s v="97383-1254   "/>
    <s v="Philip Tingle                 "/>
    <n v="5039308914"/>
    <s v="GFO12001       "/>
    <x v="2"/>
    <s v="Benny's "/>
    <n v="44"/>
    <s v="FROZEN FOODS        "/>
    <s v="12"/>
    <n v="5"/>
    <n v="19.8"/>
    <n v="1"/>
    <n v="19.8"/>
    <n v="1.6500000000000001"/>
    <n v="0.33"/>
  </r>
  <r>
    <x v="2"/>
    <s v="GALANT FOOD                   "/>
    <s v="VP  "/>
    <x v="1"/>
    <n v="10435948"/>
    <x v="121"/>
    <x v="0"/>
    <s v="          "/>
    <s v="987 N 1ST AVE                 "/>
    <s v="STAYTON             "/>
    <s v="OR   "/>
    <s v="97383-1254   "/>
    <s v="Philip Tingle                 "/>
    <n v="5039308914"/>
    <s v="GFO12021       "/>
    <x v="3"/>
    <s v="Benny's "/>
    <n v="44"/>
    <s v="FROZEN FOODS        "/>
    <s v="12"/>
    <n v="5"/>
    <n v="19.8"/>
    <n v="1"/>
    <n v="19.8"/>
    <n v="1.6500000000000001"/>
    <n v="0.33"/>
  </r>
  <r>
    <x v="2"/>
    <s v="GALANT FOOD                   "/>
    <s v="VP  "/>
    <x v="1"/>
    <n v="10435948"/>
    <x v="121"/>
    <x v="0"/>
    <s v="          "/>
    <s v="987 N 1ST AVE                 "/>
    <s v="STAYTON             "/>
    <s v="OR   "/>
    <s v="97383-1254   "/>
    <s v="Philip Tingle                 "/>
    <n v="5039308914"/>
    <s v="GFO12022       "/>
    <x v="4"/>
    <s v="Benny's "/>
    <n v="44"/>
    <s v="FROZEN FOODS        "/>
    <s v="12"/>
    <n v="5"/>
    <n v="19.8"/>
    <n v="1"/>
    <n v="19.8"/>
    <n v="1.6500000000000001"/>
    <n v="0.33"/>
  </r>
  <r>
    <x v="2"/>
    <s v="GALANT FOOD                   "/>
    <s v="SC  "/>
    <x v="3"/>
    <n v="10024859"/>
    <x v="96"/>
    <x v="0"/>
    <s v="          "/>
    <s v="21554 GOLDEN TRIANGLE RD      "/>
    <s v="SAUGUS              "/>
    <s v="CA   "/>
    <s v="91350-2612   "/>
    <s v="LISA Burke Melissa Simmons    "/>
    <n v="6612597310"/>
    <s v="GFO12021       "/>
    <x v="3"/>
    <s v="Benny's "/>
    <n v="44"/>
    <s v="FROZEN FOODS        "/>
    <s v="12"/>
    <n v="5"/>
    <n v="17.8"/>
    <n v="1"/>
    <n v="17.8"/>
    <n v="1.4833333333333334"/>
    <n v="0.29666666666666669"/>
  </r>
  <r>
    <x v="2"/>
    <s v="GALANT FOOD                   "/>
    <s v="SC  "/>
    <x v="3"/>
    <n v="10024859"/>
    <x v="96"/>
    <x v="0"/>
    <s v="          "/>
    <s v="21554 GOLDEN TRIANGLE RD      "/>
    <s v="SAUGUS              "/>
    <s v="CA   "/>
    <s v="91350-2612   "/>
    <s v="LISA Burke Melissa Simmons    "/>
    <n v="6612597310"/>
    <s v="GFO88017       "/>
    <x v="7"/>
    <s v="Clara's "/>
    <n v="44"/>
    <s v="FROZEN FOODS        "/>
    <s v="12"/>
    <n v="8"/>
    <n v="127.6"/>
    <n v="4"/>
    <n v="31.9"/>
    <n v="2.6583333333333332"/>
    <n v="0.33229166666666665"/>
  </r>
  <r>
    <x v="2"/>
    <s v="GALANT FOOD                   "/>
    <s v="SC  "/>
    <x v="3"/>
    <n v="10024859"/>
    <x v="96"/>
    <x v="0"/>
    <s v="          "/>
    <s v="21554 GOLDEN TRIANGLE RD      "/>
    <s v="SAUGUS              "/>
    <s v="CA   "/>
    <s v="91350-2612   "/>
    <s v="LISA Burke Melissa Simmons    "/>
    <n v="6612597310"/>
    <s v="GFO88116       "/>
    <x v="0"/>
    <s v="Clara's "/>
    <n v="44"/>
    <s v="FROZEN FOODS        "/>
    <s v="12"/>
    <n v="8"/>
    <n v="194.4"/>
    <n v="6"/>
    <n v="32.4"/>
    <n v="2.6999999999999997"/>
    <n v="0.33749999999999997"/>
  </r>
  <r>
    <x v="2"/>
    <s v="GALANT FOOD                   "/>
    <s v="IL  "/>
    <x v="4"/>
    <n v="10487650"/>
    <x v="122"/>
    <x v="0"/>
    <s v="          "/>
    <s v="1151 ROHLWING RD              "/>
    <s v="ROLLING MEADOWS     "/>
    <s v="IL   "/>
    <s v="60008-1030   "/>
    <s v="Jess Adams                    "/>
    <n v="6308857029"/>
    <s v="GFO12021       "/>
    <x v="3"/>
    <s v="Benny's "/>
    <n v="44"/>
    <s v="FROZEN FOODS        "/>
    <s v="12"/>
    <n v="5"/>
    <n v="138.6"/>
    <n v="7"/>
    <n v="19.8"/>
    <n v="1.6500000000000001"/>
    <n v="0.33"/>
  </r>
  <r>
    <x v="2"/>
    <s v="GALANT FOOD                   "/>
    <s v="NC  "/>
    <x v="0"/>
    <n v="10439798"/>
    <x v="63"/>
    <x v="0"/>
    <s v="          "/>
    <s v="978 E GREG ST                 "/>
    <s v="SPARKS              "/>
    <s v="NV   "/>
    <s v="89431-6521   "/>
    <s v="Steve Cockrell                "/>
    <n v="9076024285"/>
    <s v="GFO00008       "/>
    <x v="5"/>
    <s v="Clara's "/>
    <n v="44"/>
    <s v="FROZEN FOODS        "/>
    <s v="12"/>
    <n v="5"/>
    <n v="374.4"/>
    <n v="13"/>
    <n v="28.799999999999997"/>
    <n v="2.4"/>
    <n v="0.48"/>
  </r>
  <r>
    <x v="2"/>
    <s v="GALANT FOOD                   "/>
    <s v="NC  "/>
    <x v="0"/>
    <n v="10439798"/>
    <x v="63"/>
    <x v="0"/>
    <s v="          "/>
    <s v="978 E GREG ST                 "/>
    <s v="SPARKS              "/>
    <s v="NV   "/>
    <s v="89431-6521   "/>
    <s v="Steve Cockrell                "/>
    <n v="9076024285"/>
    <s v="GFO12022       "/>
    <x v="4"/>
    <s v="Benny's "/>
    <n v="44"/>
    <s v="FROZEN FOODS        "/>
    <s v="12"/>
    <n v="5"/>
    <n v="19.8"/>
    <n v="1"/>
    <n v="19.8"/>
    <n v="1.6500000000000001"/>
    <n v="0.33"/>
  </r>
  <r>
    <x v="2"/>
    <s v="GALANT FOOD                   "/>
    <s v="NC  "/>
    <x v="0"/>
    <n v="10439798"/>
    <x v="63"/>
    <x v="0"/>
    <s v="          "/>
    <s v="978 E GREG ST                 "/>
    <s v="SPARKS              "/>
    <s v="NV   "/>
    <s v="89431-6521   "/>
    <s v="Steve Cockrell                "/>
    <n v="9076024285"/>
    <s v="GFO88017       "/>
    <x v="7"/>
    <s v="Clara's "/>
    <n v="44"/>
    <s v="FROZEN FOODS        "/>
    <s v="12"/>
    <n v="8"/>
    <n v="324"/>
    <n v="10"/>
    <n v="32.4"/>
    <n v="2.6999999999999997"/>
    <n v="0.33749999999999997"/>
  </r>
  <r>
    <x v="2"/>
    <s v="GALANT FOOD                   "/>
    <s v="NC  "/>
    <x v="0"/>
    <n v="10418538"/>
    <x v="64"/>
    <x v="0"/>
    <s v="          "/>
    <s v="1650 SANTA ANA AVE            "/>
    <s v="SACRAMENTO          "/>
    <s v="CA   "/>
    <s v="95838-1752   "/>
    <s v="Traci Matsunaga               "/>
    <n v="9164724633"/>
    <s v="GFO00008       "/>
    <x v="5"/>
    <s v="Clara's "/>
    <n v="44"/>
    <s v="FROZEN FOODS        "/>
    <s v="12"/>
    <n v="5"/>
    <n v="28.8"/>
    <n v="1"/>
    <n v="28.8"/>
    <n v="2.4"/>
    <n v="0.48"/>
  </r>
  <r>
    <x v="2"/>
    <s v="GALANT FOOD                   "/>
    <s v="NC  "/>
    <x v="0"/>
    <n v="10418538"/>
    <x v="64"/>
    <x v="0"/>
    <s v="          "/>
    <s v="1650 SANTA ANA AVE            "/>
    <s v="SACRAMENTO          "/>
    <s v="CA   "/>
    <s v="95838-1752   "/>
    <s v="Traci Matsunaga               "/>
    <n v="9164724633"/>
    <s v="GFO20001       "/>
    <x v="13"/>
    <s v="Clara's "/>
    <n v="44"/>
    <s v="FROZEN FOODS        "/>
    <s v="12"/>
    <n v="5"/>
    <n v="28.8"/>
    <n v="1"/>
    <n v="28.8"/>
    <n v="2.4"/>
    <n v="0.48"/>
  </r>
  <r>
    <x v="2"/>
    <s v="GALANT FOOD                   "/>
    <s v="NC  "/>
    <x v="0"/>
    <n v="10418538"/>
    <x v="64"/>
    <x v="0"/>
    <s v="          "/>
    <s v="1650 SANTA ANA AVE            "/>
    <s v="SACRAMENTO          "/>
    <s v="CA   "/>
    <s v="95838-1752   "/>
    <s v="Traci Matsunaga               "/>
    <n v="9164724633"/>
    <s v="GFO20002       "/>
    <x v="12"/>
    <s v="Clara's "/>
    <n v="44"/>
    <s v="FROZEN FOODS        "/>
    <s v="12"/>
    <n v="5"/>
    <n v="28.8"/>
    <n v="1"/>
    <n v="28.8"/>
    <n v="2.4"/>
    <n v="0.48"/>
  </r>
  <r>
    <x v="2"/>
    <s v="GALANT FOOD                   "/>
    <s v="NC  "/>
    <x v="0"/>
    <n v="10418538"/>
    <x v="64"/>
    <x v="0"/>
    <s v="          "/>
    <s v="1650 SANTA ANA AVE            "/>
    <s v="SACRAMENTO          "/>
    <s v="CA   "/>
    <s v="95838-1752   "/>
    <s v="Traci Matsunaga               "/>
    <n v="9164724633"/>
    <s v="GFO88000       "/>
    <x v="8"/>
    <s v="Clara's "/>
    <n v="44"/>
    <s v="FROZEN FOODS        "/>
    <s v="12"/>
    <n v="8"/>
    <n v="32.4"/>
    <n v="1"/>
    <n v="32.4"/>
    <n v="2.6999999999999997"/>
    <n v="0.33749999999999997"/>
  </r>
  <r>
    <x v="2"/>
    <s v="GALANT FOOD                   "/>
    <s v="VP  "/>
    <x v="1"/>
    <n v="10347339"/>
    <x v="99"/>
    <x v="0"/>
    <s v="          "/>
    <s v="520 S EAGLE RD                "/>
    <s v="MERIDIAN            "/>
    <s v="ID   "/>
    <s v="83642-6351   "/>
    <s v="Denise Smith                  "/>
    <n v="2087065205"/>
    <s v="GFO88812       "/>
    <x v="14"/>
    <s v="Clara   "/>
    <n v="44"/>
    <s v="FROZEN FOODS        "/>
    <s v="12"/>
    <n v="8"/>
    <n v="32.4"/>
    <n v="1"/>
    <n v="32.4"/>
    <n v="2.6999999999999997"/>
    <n v="0.33749999999999997"/>
  </r>
  <r>
    <x v="2"/>
    <s v="GALANT FOOD                   "/>
    <s v="DE  "/>
    <x v="14"/>
    <n v="10509336"/>
    <x v="123"/>
    <x v="3"/>
    <s v="          "/>
    <s v="1901 9TH ST                   "/>
    <s v="GREELEY             "/>
    <s v="CO   "/>
    <s v="80631-3027   "/>
    <s v="Kellie Goya                   "/>
    <n v="9703512652"/>
    <s v="GFO12022       "/>
    <x v="4"/>
    <s v="Benny's "/>
    <n v="44"/>
    <s v="FROZEN FOODS        "/>
    <s v="12"/>
    <n v="5"/>
    <n v="39.6"/>
    <n v="2"/>
    <n v="19.8"/>
    <n v="1.6500000000000001"/>
    <n v="0.33"/>
  </r>
  <r>
    <x v="2"/>
    <s v="GALANT FOOD                   "/>
    <s v="NC  "/>
    <x v="0"/>
    <n v="10138941"/>
    <x v="100"/>
    <x v="8"/>
    <s v="          "/>
    <s v="1664 N VIRGINIA ST            "/>
    <s v="RENO                "/>
    <s v="NV   "/>
    <n v="89557"/>
    <s v="Paul Gillette GM 775 303 9275 "/>
    <n v="7753222537"/>
    <s v="GFO00008       "/>
    <x v="5"/>
    <s v="Clara's "/>
    <n v="44"/>
    <s v="FROZEN FOODS        "/>
    <s v="12"/>
    <n v="5"/>
    <n v="57.6"/>
    <n v="2"/>
    <n v="28.8"/>
    <n v="2.4"/>
    <n v="0.48"/>
  </r>
  <r>
    <x v="2"/>
    <s v="GALANT FOOD                   "/>
    <s v="NC  "/>
    <x v="0"/>
    <n v="10124473"/>
    <x v="66"/>
    <x v="0"/>
    <s v="          "/>
    <s v="1000 GREENLEY ROAD            "/>
    <s v="SONORA              "/>
    <s v="CA   "/>
    <n v="95370"/>
    <s v="OWEN  HORNIBROOK 209 822 4051 "/>
    <n v="2095363674"/>
    <s v="GFO00008       "/>
    <x v="5"/>
    <s v="Clara's "/>
    <n v="44"/>
    <s v="FROZEN FOODS        "/>
    <s v="12"/>
    <n v="5"/>
    <n v="28.8"/>
    <n v="1"/>
    <n v="28.8"/>
    <n v="2.4"/>
    <n v="0.48"/>
  </r>
  <r>
    <x v="2"/>
    <s v="GALANT FOOD                   "/>
    <s v="NC  "/>
    <x v="0"/>
    <n v="10124473"/>
    <x v="66"/>
    <x v="0"/>
    <s v="          "/>
    <s v="1000 GREENLEY ROAD            "/>
    <s v="SONORA              "/>
    <s v="CA   "/>
    <n v="95370"/>
    <s v="OWEN  HORNIBROOK 209 822 4051 "/>
    <n v="2095363674"/>
    <s v="GFO20001       "/>
    <x v="13"/>
    <s v="Clara's "/>
    <n v="44"/>
    <s v="FROZEN FOODS        "/>
    <s v="12"/>
    <n v="5"/>
    <n v="115.2"/>
    <n v="4"/>
    <n v="28.8"/>
    <n v="2.4"/>
    <n v="0.48"/>
  </r>
  <r>
    <x v="2"/>
    <s v="GALANT FOOD                   "/>
    <s v="NC  "/>
    <x v="0"/>
    <n v="10124473"/>
    <x v="66"/>
    <x v="0"/>
    <s v="          "/>
    <s v="1000 GREENLEY ROAD            "/>
    <s v="SONORA              "/>
    <s v="CA   "/>
    <n v="95370"/>
    <s v="OWEN  HORNIBROOK 209 822 4051 "/>
    <n v="2095363674"/>
    <s v="GFO88810       "/>
    <x v="10"/>
    <s v="Clara's "/>
    <n v="44"/>
    <s v="FROZEN FOODS        "/>
    <s v="12"/>
    <n v="8"/>
    <n v="64.8"/>
    <n v="2"/>
    <n v="32.4"/>
    <n v="2.6999999999999997"/>
    <n v="0.33749999999999997"/>
  </r>
  <r>
    <x v="2"/>
    <s v="GALANT FOOD                   "/>
    <s v="NC  "/>
    <x v="0"/>
    <n v="10301973"/>
    <x v="124"/>
    <x v="4"/>
    <s v="          "/>
    <s v="10 SKYPORT DRIVE              "/>
    <s v="SAN JOSE            "/>
    <s v="CA   "/>
    <s v="95110-1354   "/>
    <s v="RODGER  CELL  661 310 5597    "/>
    <n v="4086500590"/>
    <s v="GFO12021       "/>
    <x v="3"/>
    <s v="Benny's "/>
    <n v="44"/>
    <s v="FROZEN FOODS        "/>
    <s v="12"/>
    <n v="5"/>
    <n v="19.8"/>
    <n v="1"/>
    <n v="19.8"/>
    <n v="1.6500000000000001"/>
    <n v="0.33"/>
  </r>
  <r>
    <x v="2"/>
    <s v="GALANT FOOD                   "/>
    <s v="BV  "/>
    <x v="12"/>
    <n v="10131256"/>
    <x v="103"/>
    <x v="0"/>
    <s v="          "/>
    <s v="9480 JAMAICA AVE S            "/>
    <s v="COTTAGE GROVE       "/>
    <s v="MN   "/>
    <n v="55016"/>
    <s v="Troy Malmer                   "/>
    <n v="6517346268"/>
    <s v="GFO00008       "/>
    <x v="5"/>
    <s v="Clara's "/>
    <n v="44"/>
    <s v="FROZEN FOODS        "/>
    <s v="12"/>
    <n v="5"/>
    <n v="28.8"/>
    <n v="1"/>
    <n v="28.8"/>
    <n v="2.4"/>
    <n v="0.48"/>
  </r>
  <r>
    <x v="2"/>
    <s v="GALANT FOOD                   "/>
    <s v="BV  "/>
    <x v="12"/>
    <n v="10131256"/>
    <x v="103"/>
    <x v="0"/>
    <s v="          "/>
    <s v="9480 JAMAICA AVE S            "/>
    <s v="COTTAGE GROVE       "/>
    <s v="MN   "/>
    <n v="55016"/>
    <s v="Troy Malmer                   "/>
    <n v="6517346268"/>
    <s v="GFO12022       "/>
    <x v="4"/>
    <s v="Benny's "/>
    <n v="44"/>
    <s v="FROZEN FOODS        "/>
    <s v="12"/>
    <n v="5"/>
    <n v="19.8"/>
    <n v="1"/>
    <n v="19.8"/>
    <n v="1.6500000000000001"/>
    <n v="0.33"/>
  </r>
  <r>
    <x v="2"/>
    <s v="GALANT FOOD                   "/>
    <s v="NC  "/>
    <x v="0"/>
    <n v="10020343"/>
    <x v="67"/>
    <x v="6"/>
    <s v="          "/>
    <s v="BLDG 773 NAS                  "/>
    <s v="LEMOORE             "/>
    <s v="CA   "/>
    <n v="93245"/>
    <s v="Chris Bradford 559 426 0003   "/>
    <n v="5599984735"/>
    <s v="GFO20002       "/>
    <x v="12"/>
    <s v="Clara's "/>
    <n v="44"/>
    <s v="FROZEN FOODS        "/>
    <s v="12"/>
    <n v="5"/>
    <n v="201.6"/>
    <n v="7"/>
    <n v="28.8"/>
    <n v="2.4"/>
    <n v="0.48"/>
  </r>
  <r>
    <x v="2"/>
    <s v="GALANT FOOD                   "/>
    <s v="VP  "/>
    <x v="1"/>
    <n v="10090382"/>
    <x v="68"/>
    <x v="0"/>
    <s v="          "/>
    <s v="1244 15TH ST UNIT 40 41       "/>
    <s v="CLARKSTON           "/>
    <s v="WA   "/>
    <s v="99403-1805   "/>
    <s v="Phil Ross                     "/>
    <n v="2085539584"/>
    <s v="GFO12001       "/>
    <x v="2"/>
    <s v="Benny's "/>
    <n v="44"/>
    <s v="FROZEN FOODS        "/>
    <s v="12"/>
    <n v="5"/>
    <n v="19.8"/>
    <n v="1"/>
    <n v="19.8"/>
    <n v="1.6500000000000001"/>
    <n v="0.33"/>
  </r>
  <r>
    <x v="2"/>
    <s v="GALANT FOOD                   "/>
    <s v="IL  "/>
    <x v="4"/>
    <n v="10436035"/>
    <x v="125"/>
    <x v="8"/>
    <s v="          "/>
    <s v="370 1ST AVE NE                "/>
    <s v="CEDAR RAPIDS        "/>
    <s v="IA   "/>
    <s v="52401-1108   "/>
    <s v="Darren Yirkovsky              "/>
    <n v="3195823691"/>
    <s v="GFO12021       "/>
    <x v="3"/>
    <s v="Benny's "/>
    <n v="44"/>
    <s v="FROZEN FOODS        "/>
    <s v="12"/>
    <n v="5"/>
    <n v="19.8"/>
    <n v="1"/>
    <n v="19.8"/>
    <n v="1.6500000000000001"/>
    <n v="0.33"/>
  </r>
  <r>
    <x v="2"/>
    <s v="GALANT FOOD                   "/>
    <s v="BV  "/>
    <x v="12"/>
    <n v="10033732"/>
    <x v="70"/>
    <x v="0"/>
    <s v="          "/>
    <s v="6520 GALAXY RD                "/>
    <s v="SAINT CLOUD         "/>
    <s v="MN   "/>
    <n v="56301"/>
    <s v="MARK LIESER                   "/>
    <n v="3202515678"/>
    <s v="GFO12001       "/>
    <x v="2"/>
    <s v="Benny's "/>
    <n v="44"/>
    <s v="FROZEN FOODS        "/>
    <s v="12"/>
    <n v="5"/>
    <n v="79.2"/>
    <n v="4"/>
    <n v="19.8"/>
    <n v="1.6500000000000001"/>
    <n v="0.33"/>
  </r>
  <r>
    <x v="2"/>
    <s v="GALANT FOOD                   "/>
    <s v="BV  "/>
    <x v="12"/>
    <n v="10033732"/>
    <x v="70"/>
    <x v="0"/>
    <s v="          "/>
    <s v="6520 GALAXY RD                "/>
    <s v="SAINT CLOUD         "/>
    <s v="MN   "/>
    <n v="56301"/>
    <s v="MARK LIESER                   "/>
    <n v="3202515678"/>
    <s v="GFO12021       "/>
    <x v="3"/>
    <s v="Benny's "/>
    <n v="44"/>
    <s v="FROZEN FOODS        "/>
    <s v="12"/>
    <n v="5"/>
    <n v="79.2"/>
    <n v="4"/>
    <n v="19.8"/>
    <n v="1.6500000000000001"/>
    <n v="0.33"/>
  </r>
  <r>
    <x v="2"/>
    <s v="GALANT FOOD                   "/>
    <s v="BV  "/>
    <x v="12"/>
    <n v="10033732"/>
    <x v="70"/>
    <x v="0"/>
    <s v="          "/>
    <s v="6520 GALAXY RD                "/>
    <s v="SAINT CLOUD         "/>
    <s v="MN   "/>
    <n v="56301"/>
    <s v="MARK LIESER                   "/>
    <n v="3202515678"/>
    <s v="GFO12022       "/>
    <x v="4"/>
    <s v="Benny's "/>
    <n v="44"/>
    <s v="FROZEN FOODS        "/>
    <s v="12"/>
    <n v="5"/>
    <n v="79.2"/>
    <n v="4"/>
    <n v="19.8"/>
    <n v="1.6500000000000001"/>
    <n v="0.33"/>
  </r>
  <r>
    <x v="2"/>
    <s v="GALANT FOOD                   "/>
    <s v="MA  "/>
    <x v="2"/>
    <n v="10524898"/>
    <x v="126"/>
    <x v="4"/>
    <s v="          "/>
    <s v="909 CHESTNUT AVE              "/>
    <s v="ALTOONA             "/>
    <s v="PA   "/>
    <s v="16601-4616   "/>
    <s v="Julie McConnell               "/>
    <n v="8144143372"/>
    <s v="GFO90010       "/>
    <x v="1"/>
    <s v="Clara's "/>
    <n v="44"/>
    <s v="FROZEN FOODS        "/>
    <s v="12"/>
    <n v="4"/>
    <n v="28.8"/>
    <n v="1"/>
    <n v="28.8"/>
    <n v="2.4"/>
    <n v="0.6"/>
  </r>
  <r>
    <x v="3"/>
    <s v="GALANT FOOD                   "/>
    <s v="NC  "/>
    <x v="0"/>
    <n v="10081013"/>
    <x v="0"/>
    <x v="0"/>
    <s v="          "/>
    <s v="525 ANZAR ROAD                "/>
    <s v="SN JUN BATSTA       "/>
    <s v="CA   "/>
    <n v="95045"/>
    <s v="KATHY PLACES ORDERS           "/>
    <n v="8316234073"/>
    <s v="GFO88017       "/>
    <x v="7"/>
    <s v="Clara's "/>
    <n v="44"/>
    <s v="FROZEN FOODS        "/>
    <s v="12"/>
    <n v="8"/>
    <n v="64.8"/>
    <n v="2"/>
    <n v="32.4"/>
    <n v="2.6999999999999997"/>
    <n v="0.33749999999999997"/>
  </r>
  <r>
    <x v="3"/>
    <s v="GALANT FOOD                   "/>
    <s v="NC  "/>
    <x v="0"/>
    <n v="10081013"/>
    <x v="0"/>
    <x v="0"/>
    <s v="          "/>
    <s v="525 ANZAR ROAD                "/>
    <s v="SN JUN BATSTA       "/>
    <s v="CA   "/>
    <n v="95045"/>
    <s v="KATHY PLACES ORDERS           "/>
    <n v="8316234073"/>
    <s v="GFO88116       "/>
    <x v="0"/>
    <s v="Clara's "/>
    <n v="44"/>
    <s v="FROZEN FOODS        "/>
    <s v="12"/>
    <n v="8"/>
    <n v="64.8"/>
    <n v="2"/>
    <n v="32.4"/>
    <n v="2.6999999999999997"/>
    <n v="0.33749999999999997"/>
  </r>
  <r>
    <x v="3"/>
    <s v="GALANT FOOD                   "/>
    <s v="NC  "/>
    <x v="0"/>
    <n v="10299917"/>
    <x v="2"/>
    <x v="0"/>
    <s v="          "/>
    <s v="447 REYNOLDS CIR              "/>
    <s v="SAN JOSE            "/>
    <s v="CA   "/>
    <s v="95112-1104   "/>
    <s v="Al Albiani                    "/>
    <n v="6503228363"/>
    <s v="GFO02208       "/>
    <x v="11"/>
    <s v="Galina's"/>
    <n v="44"/>
    <s v="FROZEN FOODS        "/>
    <s v="12"/>
    <n v="4.5"/>
    <n v="19.8"/>
    <n v="1"/>
    <n v="19.8"/>
    <n v="1.6500000000000001"/>
    <n v="0.3666666666666667"/>
  </r>
  <r>
    <x v="3"/>
    <s v="GALANT FOOD                   "/>
    <s v="SC  "/>
    <x v="3"/>
    <n v="10060107"/>
    <x v="127"/>
    <x v="0"/>
    <s v="          "/>
    <s v="6171 MCLEOD DR                "/>
    <s v="LAS VEGAS           "/>
    <s v="NV   "/>
    <s v="89120-4409   "/>
    <s v="ANDRE   702 330 2834          "/>
    <n v="7026049982"/>
    <s v="GFO88810       "/>
    <x v="10"/>
    <s v="Clara's "/>
    <n v="44"/>
    <s v="FROZEN FOODS        "/>
    <s v="12"/>
    <n v="8"/>
    <n v="61.2"/>
    <n v="2"/>
    <n v="30.6"/>
    <n v="2.5500000000000003"/>
    <n v="0.31875000000000003"/>
  </r>
  <r>
    <x v="3"/>
    <s v="GALANT FOOD                   "/>
    <s v="SC  "/>
    <x v="3"/>
    <n v="10060107"/>
    <x v="127"/>
    <x v="0"/>
    <s v="          "/>
    <s v="6171 MCLEOD DR                "/>
    <s v="LAS VEGAS           "/>
    <s v="NV   "/>
    <s v="89120-4409   "/>
    <s v="ANDRE   702 330 2834          "/>
    <n v="7026049982"/>
    <s v="GFO20001       "/>
    <x v="13"/>
    <s v="Clara's "/>
    <n v="44"/>
    <s v="FROZEN FOODS        "/>
    <s v="12"/>
    <n v="5"/>
    <n v="57.6"/>
    <n v="2"/>
    <n v="28.8"/>
    <n v="2.4"/>
    <n v="0.48"/>
  </r>
  <r>
    <x v="3"/>
    <s v="GALANT FOOD                   "/>
    <s v="SC  "/>
    <x v="3"/>
    <n v="10338593"/>
    <x v="73"/>
    <x v="0"/>
    <s v="          "/>
    <s v="418 E 18TH ST                 "/>
    <s v="BAKERSFIELD         "/>
    <s v="CA   "/>
    <s v="93305-5613   "/>
    <s v="Naresh Balani                 "/>
    <n v="6612109436"/>
    <s v="GFO88017       "/>
    <x v="7"/>
    <s v="Clara's "/>
    <n v="44"/>
    <s v="FROZEN FOODS        "/>
    <s v="12"/>
    <n v="8"/>
    <n v="60.8"/>
    <n v="2"/>
    <n v="30.4"/>
    <n v="2.5333333333333332"/>
    <n v="0.31666666666666665"/>
  </r>
  <r>
    <x v="3"/>
    <s v="GALANT FOOD                   "/>
    <s v="SC  "/>
    <x v="3"/>
    <n v="10338593"/>
    <x v="73"/>
    <x v="0"/>
    <s v="          "/>
    <s v="418 E 18TH ST                 "/>
    <s v="BAKERSFIELD         "/>
    <s v="CA   "/>
    <s v="93305-5613   "/>
    <s v="Naresh Balani                 "/>
    <n v="6612109436"/>
    <s v="GFO00008       "/>
    <x v="5"/>
    <s v="Clara's "/>
    <n v="44"/>
    <s v="FROZEN FOODS        "/>
    <s v="12"/>
    <n v="5"/>
    <n v="53.6"/>
    <n v="2"/>
    <n v="26.8"/>
    <n v="2.2333333333333334"/>
    <n v="0.44666666666666666"/>
  </r>
  <r>
    <x v="3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00008       "/>
    <x v="5"/>
    <s v="Clara's "/>
    <n v="44"/>
    <s v="FROZEN FOODS        "/>
    <s v="12"/>
    <n v="5"/>
    <n v="230.4"/>
    <n v="8"/>
    <n v="28.8"/>
    <n v="2.4"/>
    <n v="0.48"/>
  </r>
  <r>
    <x v="3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90010       "/>
    <x v="1"/>
    <s v="Clara's "/>
    <n v="44"/>
    <s v="FROZEN FOODS        "/>
    <s v="12"/>
    <n v="4"/>
    <n v="230.4"/>
    <n v="8"/>
    <n v="28.8"/>
    <n v="2.4"/>
    <n v="0.6"/>
  </r>
  <r>
    <x v="3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10001       "/>
    <x v="6"/>
    <s v="Clara   "/>
    <n v="44"/>
    <s v="FROZEN FOODS        "/>
    <s v="12"/>
    <n v="8"/>
    <n v="108"/>
    <n v="4"/>
    <n v="27"/>
    <n v="2.25"/>
    <n v="0.28125"/>
  </r>
  <r>
    <x v="3"/>
    <s v="GALANT FOOD                   "/>
    <s v="SC  "/>
    <x v="3"/>
    <n v="10518278"/>
    <x v="128"/>
    <x v="7"/>
    <s v="          "/>
    <s v="2301 BLACK RD                 "/>
    <s v="SANTA MARIA         "/>
    <s v="CA   "/>
    <s v="93455-5416   "/>
    <s v="Armando Chacon                "/>
    <n v="5055564931"/>
    <s v="GFO88116       "/>
    <x v="0"/>
    <s v="Clara's "/>
    <n v="44"/>
    <s v="FROZEN FOODS        "/>
    <s v="12"/>
    <n v="8"/>
    <n v="32.4"/>
    <n v="1"/>
    <n v="32.4"/>
    <n v="2.6999999999999997"/>
    <n v="0.33749999999999997"/>
  </r>
  <r>
    <x v="3"/>
    <s v="GALANT FOOD                   "/>
    <s v="CR  "/>
    <x v="9"/>
    <n v="10007872"/>
    <x v="129"/>
    <x v="0"/>
    <s v="          "/>
    <s v="289 HIGHWAY 544               "/>
    <s v="CONWAY              "/>
    <s v="SC   "/>
    <n v="29526"/>
    <s v="Charles Timbes                "/>
    <n v="8433473030"/>
    <s v="GFO12021       "/>
    <x v="3"/>
    <s v="Benny's "/>
    <n v="44"/>
    <s v="FROZEN FOODS        "/>
    <s v="12"/>
    <n v="5"/>
    <n v="39.6"/>
    <n v="2"/>
    <n v="19.8"/>
    <n v="1.6500000000000001"/>
    <n v="0.33"/>
  </r>
  <r>
    <x v="3"/>
    <s v="GALANT FOOD                   "/>
    <s v="NY  "/>
    <x v="5"/>
    <n v="10337195"/>
    <x v="106"/>
    <x v="0"/>
    <s v="          "/>
    <s v="1503 E LACKAWANNA ST          "/>
    <s v="OLYPHANT            "/>
    <s v="PA   "/>
    <s v="18447-2612   "/>
    <s v="Brian Maloney                 "/>
    <n v="5708763560"/>
    <s v="GFO10001       "/>
    <x v="6"/>
    <s v="Clara   "/>
    <n v="44"/>
    <s v="FROZEN FOODS        "/>
    <s v="12"/>
    <n v="8"/>
    <n v="108"/>
    <n v="4"/>
    <n v="27"/>
    <n v="2.25"/>
    <n v="0.28125"/>
  </r>
  <r>
    <x v="3"/>
    <s v="GALANT FOOD                   "/>
    <s v="SC  "/>
    <x v="3"/>
    <n v="10241994"/>
    <x v="76"/>
    <x v="0"/>
    <s v="          "/>
    <s v="2220 RAILROAD ST              "/>
    <s v="CORONA              "/>
    <s v="CA   "/>
    <s v="92878-5412   "/>
    <s v="Sergio 909 321 3369           "/>
    <n v="9099838425"/>
    <s v="GFO12001       "/>
    <x v="2"/>
    <s v="Benny's "/>
    <n v="44"/>
    <s v="FROZEN FOODS        "/>
    <s v="12"/>
    <n v="5"/>
    <n v="1049.4000000000001"/>
    <n v="53"/>
    <n v="19.8"/>
    <n v="1.6500000000000001"/>
    <n v="0.33"/>
  </r>
  <r>
    <x v="3"/>
    <s v="GALANT FOOD                   "/>
    <s v="SC  "/>
    <x v="3"/>
    <n v="10241994"/>
    <x v="76"/>
    <x v="0"/>
    <s v="          "/>
    <s v="2220 RAILROAD ST              "/>
    <s v="CORONA              "/>
    <s v="CA   "/>
    <s v="92878-5412   "/>
    <s v="Sergio 909 321 3369           "/>
    <n v="9099838425"/>
    <s v="GFO88116       "/>
    <x v="0"/>
    <s v="Clara's "/>
    <n v="44"/>
    <s v="FROZEN FOODS        "/>
    <s v="12"/>
    <n v="8"/>
    <n v="810"/>
    <n v="25"/>
    <n v="32.4"/>
    <n v="2.6999999999999997"/>
    <n v="0.33749999999999997"/>
  </r>
  <r>
    <x v="3"/>
    <s v="GALANT FOOD                   "/>
    <s v="SC  "/>
    <x v="3"/>
    <n v="10241994"/>
    <x v="76"/>
    <x v="0"/>
    <s v="          "/>
    <s v="2220 RAILROAD ST              "/>
    <s v="CORONA              "/>
    <s v="CA   "/>
    <s v="92878-5412   "/>
    <s v="Sergio 909 321 3369           "/>
    <n v="9099838425"/>
    <s v="GFO88017       "/>
    <x v="7"/>
    <s v="Clara's "/>
    <n v="44"/>
    <s v="FROZEN FOODS        "/>
    <s v="12"/>
    <n v="8"/>
    <n v="162"/>
    <n v="5"/>
    <n v="32.4"/>
    <n v="2.6999999999999997"/>
    <n v="0.33749999999999997"/>
  </r>
  <r>
    <x v="3"/>
    <s v="GALANT FOOD                   "/>
    <s v="NC  "/>
    <x v="0"/>
    <n v="10019784"/>
    <x v="7"/>
    <x v="0"/>
    <s v="          "/>
    <s v="542 MARIPOSA ROAD             "/>
    <s v="MODESTO             "/>
    <s v="CA   "/>
    <s v="95354-4124   "/>
    <s v="MELANIE KOMMAVONG             "/>
    <n v="2095295350"/>
    <s v="GFO88000       "/>
    <x v="8"/>
    <s v="Clara's "/>
    <n v="44"/>
    <s v="FROZEN FOODS        "/>
    <s v="12"/>
    <n v="8"/>
    <n v="194.4"/>
    <n v="6"/>
    <n v="32.4"/>
    <n v="2.6999999999999997"/>
    <n v="0.33749999999999997"/>
  </r>
  <r>
    <x v="3"/>
    <s v="GALANT FOOD                   "/>
    <s v="NC  "/>
    <x v="0"/>
    <n v="10019784"/>
    <x v="7"/>
    <x v="0"/>
    <s v="          "/>
    <s v="542 MARIPOSA ROAD             "/>
    <s v="MODESTO             "/>
    <s v="CA   "/>
    <s v="95354-4124   "/>
    <s v="MELANIE KOMMAVONG             "/>
    <n v="2095295350"/>
    <s v="GFO88811       "/>
    <x v="9"/>
    <s v="Clara's "/>
    <n v="44"/>
    <s v="FROZEN FOODS        "/>
    <s v="12"/>
    <n v="8"/>
    <n v="194.4"/>
    <n v="6"/>
    <n v="32.4"/>
    <n v="2.6999999999999997"/>
    <n v="0.33749999999999997"/>
  </r>
  <r>
    <x v="3"/>
    <s v="GALANT FOOD                   "/>
    <s v="NC  "/>
    <x v="0"/>
    <n v="10019784"/>
    <x v="7"/>
    <x v="0"/>
    <s v="          "/>
    <s v="542 MARIPOSA ROAD             "/>
    <s v="MODESTO             "/>
    <s v="CA   "/>
    <s v="95354-4124   "/>
    <s v="MELANIE KOMMAVONG             "/>
    <n v="2095295350"/>
    <s v="GFO88017       "/>
    <x v="7"/>
    <s v="Clara's "/>
    <n v="44"/>
    <s v="FROZEN FOODS        "/>
    <s v="12"/>
    <n v="8"/>
    <n v="32.4"/>
    <n v="1"/>
    <n v="32.4"/>
    <n v="2.6999999999999997"/>
    <n v="0.33749999999999997"/>
  </r>
  <r>
    <x v="3"/>
    <s v="GALANT FOOD                   "/>
    <s v="NC  "/>
    <x v="0"/>
    <n v="10019758"/>
    <x v="8"/>
    <x v="0"/>
    <s v="          "/>
    <s v="4041 C ST                     "/>
    <s v="SACRAMENTO          "/>
    <s v="CA   "/>
    <s v="95819-1910   "/>
    <s v="STEVEN TANG  BJ 916670 8107   "/>
    <n v="9164524041"/>
    <s v="GFO02208       "/>
    <x v="11"/>
    <s v="Galina's"/>
    <n v="44"/>
    <s v="FROZEN FOODS        "/>
    <s v="12"/>
    <n v="4.5"/>
    <n v="633.6"/>
    <n v="32"/>
    <n v="19.8"/>
    <n v="1.6500000000000001"/>
    <n v="0.3666666666666667"/>
  </r>
  <r>
    <x v="3"/>
    <s v="GALANT FOOD                   "/>
    <s v="IL  "/>
    <x v="4"/>
    <n v="10259978"/>
    <x v="107"/>
    <x v="0"/>
    <s v="          "/>
    <s v="10554 ROUTE 52 N              "/>
    <s v="DUBUQUE             "/>
    <s v="IA   "/>
    <s v="52001-8905   "/>
    <s v="LEE KALE                      "/>
    <n v="5632132567"/>
    <s v="GFO12021       "/>
    <x v="3"/>
    <s v="Benny's "/>
    <n v="44"/>
    <s v="FROZEN FOODS        "/>
    <s v="12"/>
    <n v="5"/>
    <n v="316.8"/>
    <n v="16"/>
    <n v="19.8"/>
    <n v="1.6500000000000001"/>
    <n v="0.33"/>
  </r>
  <r>
    <x v="3"/>
    <s v="GALANT FOOD                   "/>
    <s v="NY  "/>
    <x v="5"/>
    <n v="10067692"/>
    <x v="130"/>
    <x v="0"/>
    <s v="          "/>
    <s v="425 RARITAN CENTER PKWY       "/>
    <s v="EDISON              "/>
    <s v="NJ   "/>
    <s v="08837-3914   "/>
    <s v="Mark Cadet                    "/>
    <n v="7323510499"/>
    <s v="GFO10001       "/>
    <x v="6"/>
    <s v="Clara   "/>
    <n v="44"/>
    <s v="FROZEN FOODS        "/>
    <s v="12"/>
    <n v="8"/>
    <n v="54"/>
    <n v="2"/>
    <n v="27"/>
    <n v="2.25"/>
    <n v="0.28125"/>
  </r>
  <r>
    <x v="3"/>
    <s v="GALANT FOOD                   "/>
    <s v="MI  "/>
    <x v="11"/>
    <n v="10001371"/>
    <x v="131"/>
    <x v="0"/>
    <s v="          "/>
    <s v="5695 W RIVER DRIVE NE         "/>
    <s v="BELMONT             "/>
    <s v="MI   "/>
    <s v="49306-8815   "/>
    <s v="Jeff Wisniewski               "/>
    <n v="6167852500"/>
    <s v="GFO12022       "/>
    <x v="4"/>
    <s v="Benny's "/>
    <n v="44"/>
    <s v="FROZEN FOODS        "/>
    <s v="12"/>
    <n v="5"/>
    <n v="396"/>
    <n v="20"/>
    <n v="19.8"/>
    <n v="1.6500000000000001"/>
    <n v="0.33"/>
  </r>
  <r>
    <x v="3"/>
    <s v="GALANT FOOD                   "/>
    <s v="SC  "/>
    <x v="3"/>
    <n v="10254333"/>
    <x v="77"/>
    <x v="0"/>
    <s v="          "/>
    <s v="1491 POINSETTIA AVE           "/>
    <s v="VISTA               "/>
    <s v="CA   "/>
    <s v="92081-8541   "/>
    <s v="Jason Koppman Gue             "/>
    <n v="6195271900"/>
    <s v="GFO88811       "/>
    <x v="9"/>
    <s v="Clara's "/>
    <n v="44"/>
    <s v="FROZEN FOODS        "/>
    <s v="12"/>
    <n v="8"/>
    <n v="615.6"/>
    <n v="19"/>
    <n v="32.4"/>
    <n v="2.6999999999999997"/>
    <n v="0.33749999999999997"/>
  </r>
  <r>
    <x v="3"/>
    <s v="GALANT FOOD                   "/>
    <s v="SC  "/>
    <x v="3"/>
    <n v="10254333"/>
    <x v="77"/>
    <x v="0"/>
    <s v="          "/>
    <s v="1491 POINSETTIA AVE           "/>
    <s v="VISTA               "/>
    <s v="CA   "/>
    <s v="92081-8541   "/>
    <s v="Jason Koppman Gue             "/>
    <n v="6195271900"/>
    <s v="GFO00008       "/>
    <x v="5"/>
    <s v="Clara's "/>
    <n v="44"/>
    <s v="FROZEN FOODS        "/>
    <s v="12"/>
    <n v="5"/>
    <n v="230.4"/>
    <n v="8"/>
    <n v="28.8"/>
    <n v="2.4"/>
    <n v="0.48"/>
  </r>
  <r>
    <x v="3"/>
    <s v="GALANT FOOD                   "/>
    <s v="NC  "/>
    <x v="0"/>
    <n v="10019773"/>
    <x v="10"/>
    <x v="0"/>
    <s v="          "/>
    <s v="3025 DUTTON AVE               "/>
    <s v="SANTA ROSA          "/>
    <s v="CA   "/>
    <n v="95407"/>
    <s v="MELISSA NANCY KELLEY          "/>
    <n v="7075464544"/>
    <s v="GFO12001       "/>
    <x v="2"/>
    <s v="Benny's "/>
    <n v="44"/>
    <s v="FROZEN FOODS        "/>
    <s v="12"/>
    <n v="5"/>
    <n v="198"/>
    <n v="10"/>
    <n v="19.8"/>
    <n v="1.6500000000000001"/>
    <n v="0.33"/>
  </r>
  <r>
    <x v="3"/>
    <s v="GALANT FOOD                   "/>
    <s v="NC  "/>
    <x v="0"/>
    <n v="10019773"/>
    <x v="10"/>
    <x v="0"/>
    <s v="          "/>
    <s v="3025 DUTTON AVE               "/>
    <s v="SANTA ROSA          "/>
    <s v="CA   "/>
    <n v="95407"/>
    <s v="MELISSA NANCY KELLEY          "/>
    <n v="7075464544"/>
    <s v="GFO02208       "/>
    <x v="11"/>
    <s v="Galina's"/>
    <n v="44"/>
    <s v="FROZEN FOODS        "/>
    <s v="12"/>
    <n v="4.5"/>
    <n v="118.8"/>
    <n v="6"/>
    <n v="19.8"/>
    <n v="1.6500000000000001"/>
    <n v="0.3666666666666667"/>
  </r>
  <r>
    <x v="3"/>
    <s v="GALANT FOOD                   "/>
    <s v="IL  "/>
    <x v="4"/>
    <n v="10192843"/>
    <x v="11"/>
    <x v="0"/>
    <s v="          "/>
    <s v="2513 ELLINGTON ROAD           "/>
    <s v="QUINCY              "/>
    <s v="IL   "/>
    <n v="62305"/>
    <s v="Shelbi Otto Anthony Sawyers   "/>
    <n v="2172223343"/>
    <s v="GFO12022       "/>
    <x v="4"/>
    <s v="Benny's "/>
    <n v="44"/>
    <s v="FROZEN FOODS        "/>
    <s v="12"/>
    <n v="5"/>
    <n v="138.6"/>
    <n v="7"/>
    <n v="19.8"/>
    <n v="1.6500000000000001"/>
    <n v="0.33"/>
  </r>
  <r>
    <x v="3"/>
    <s v="GALANT FOOD                   "/>
    <s v="VP  "/>
    <x v="1"/>
    <n v="10090300"/>
    <x v="12"/>
    <x v="0"/>
    <s v="          "/>
    <s v="12670 SW HALL BLVD BLDG 3     "/>
    <s v="TIGARD              "/>
    <s v="OR   "/>
    <s v="97223-6269   "/>
    <s v="Mark Schmidling               "/>
    <n v="5034902132"/>
    <s v="GFO12021       "/>
    <x v="3"/>
    <s v="Benny's "/>
    <n v="44"/>
    <s v="FROZEN FOODS        "/>
    <s v="12"/>
    <n v="5"/>
    <n v="396"/>
    <n v="20"/>
    <n v="19.8"/>
    <n v="1.6500000000000001"/>
    <n v="0.33"/>
  </r>
  <r>
    <x v="3"/>
    <s v="GALANT FOOD                   "/>
    <s v="VP  "/>
    <x v="1"/>
    <n v="10090300"/>
    <x v="12"/>
    <x v="0"/>
    <s v="          "/>
    <s v="12670 SW HALL BLVD BLDG 3     "/>
    <s v="TIGARD              "/>
    <s v="OR   "/>
    <s v="97223-6269   "/>
    <s v="Mark Schmidling               "/>
    <n v="5034902132"/>
    <s v="GFO12001       "/>
    <x v="2"/>
    <s v="Benny's "/>
    <n v="44"/>
    <s v="FROZEN FOODS        "/>
    <s v="12"/>
    <n v="5"/>
    <n v="198"/>
    <n v="10"/>
    <n v="19.8"/>
    <n v="1.6500000000000001"/>
    <n v="0.33"/>
  </r>
  <r>
    <x v="3"/>
    <s v="GALANT FOOD                   "/>
    <s v="BV  "/>
    <x v="12"/>
    <n v="10040496"/>
    <x v="132"/>
    <x v="0"/>
    <s v="          "/>
    <s v="2301 S SPRING ST              "/>
    <s v="SIOUX FALLS         "/>
    <s v="SD   "/>
    <n v="57105"/>
    <s v="Brandon Meyer                 "/>
    <n v="6053366245"/>
    <s v="GFO88017       "/>
    <x v="7"/>
    <s v="Clara's "/>
    <n v="44"/>
    <s v="FROZEN FOODS        "/>
    <s v="12"/>
    <n v="8"/>
    <n v="324"/>
    <n v="10"/>
    <n v="32.4"/>
    <n v="2.6999999999999997"/>
    <n v="0.33749999999999997"/>
  </r>
  <r>
    <x v="3"/>
    <s v="GALANT FOOD                   "/>
    <s v="BV  "/>
    <x v="12"/>
    <n v="10040496"/>
    <x v="132"/>
    <x v="0"/>
    <s v="          "/>
    <s v="2301 S SPRING ST              "/>
    <s v="SIOUX FALLS         "/>
    <s v="SD   "/>
    <n v="57105"/>
    <s v="Brandon Meyer                 "/>
    <n v="6053366245"/>
    <s v="GFO12022       "/>
    <x v="4"/>
    <s v="Benny's "/>
    <n v="44"/>
    <s v="FROZEN FOODS        "/>
    <s v="12"/>
    <n v="5"/>
    <n v="198"/>
    <n v="10"/>
    <n v="19.8"/>
    <n v="1.6500000000000001"/>
    <n v="0.33"/>
  </r>
  <r>
    <x v="3"/>
    <s v="GALANT FOOD                   "/>
    <s v="MA  "/>
    <x v="2"/>
    <n v="10067691"/>
    <x v="15"/>
    <x v="0"/>
    <s v="          "/>
    <s v="150 GORDON DR                 "/>
    <s v="EXTON               "/>
    <s v="PA   "/>
    <s v="19341-1304   "/>
    <s v="Taylor Ward                   "/>
    <n v="6109350885"/>
    <s v="GFO90010       "/>
    <x v="1"/>
    <s v="Clara's "/>
    <n v="44"/>
    <s v="FROZEN FOODS        "/>
    <s v="12"/>
    <n v="4"/>
    <n v="2966.4"/>
    <n v="103"/>
    <n v="28.8"/>
    <n v="2.4"/>
    <n v="0.6"/>
  </r>
  <r>
    <x v="3"/>
    <s v="GALANT FOOD                   "/>
    <s v="MA  "/>
    <x v="2"/>
    <n v="10067691"/>
    <x v="15"/>
    <x v="0"/>
    <s v="          "/>
    <s v="150 GORDON DR                 "/>
    <s v="EXTON               "/>
    <s v="PA   "/>
    <s v="19341-1304   "/>
    <s v="Taylor Ward                   "/>
    <n v="6109350885"/>
    <s v="GFO10001       "/>
    <x v="6"/>
    <s v="Clara   "/>
    <n v="44"/>
    <s v="FROZEN FOODS        "/>
    <s v="12"/>
    <n v="8"/>
    <n v="594"/>
    <n v="22"/>
    <n v="27"/>
    <n v="2.25"/>
    <n v="0.28125"/>
  </r>
  <r>
    <x v="3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88017       "/>
    <x v="7"/>
    <s v="Clara's "/>
    <n v="44"/>
    <s v="FROZEN FOODS        "/>
    <s v="12"/>
    <n v="8"/>
    <n v="1036.8"/>
    <n v="32"/>
    <n v="32.4"/>
    <n v="2.6999999999999997"/>
    <n v="0.33749999999999997"/>
  </r>
  <r>
    <x v="3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88116       "/>
    <x v="0"/>
    <s v="Clara's "/>
    <n v="44"/>
    <s v="FROZEN FOODS        "/>
    <s v="12"/>
    <n v="8"/>
    <n v="842.4"/>
    <n v="26"/>
    <n v="32.4"/>
    <n v="2.6999999999999997"/>
    <n v="0.33749999999999997"/>
  </r>
  <r>
    <x v="3"/>
    <s v="GALANT FOOD                   "/>
    <s v="IL  "/>
    <x v="4"/>
    <n v="10536421"/>
    <x v="133"/>
    <x v="0"/>
    <s v="          "/>
    <s v="530 WOLFE DR                  "/>
    <s v="FORT WAYNE          "/>
    <s v="IN   "/>
    <s v="46825-5253   "/>
    <s v="Anna Savone Caiozzo           "/>
    <n v="2484831954"/>
    <s v="GFO12001       "/>
    <x v="2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IL  "/>
    <x v="4"/>
    <n v="10536421"/>
    <x v="133"/>
    <x v="0"/>
    <s v="          "/>
    <s v="530 WOLFE DR                  "/>
    <s v="FORT WAYNE          "/>
    <s v="IN   "/>
    <s v="46825-5253   "/>
    <s v="Anna Savone Caiozzo           "/>
    <n v="2484831954"/>
    <s v="GFO12021       "/>
    <x v="3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IL  "/>
    <x v="4"/>
    <n v="10536421"/>
    <x v="133"/>
    <x v="0"/>
    <s v="          "/>
    <s v="530 WOLFE DR                  "/>
    <s v="FORT WAYNE          "/>
    <s v="IN   "/>
    <s v="46825-5253   "/>
    <s v="Anna Savone Caiozzo           "/>
    <n v="2484831954"/>
    <s v="GFO12022       "/>
    <x v="4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NC  "/>
    <x v="0"/>
    <n v="10281997"/>
    <x v="79"/>
    <x v="0"/>
    <s v="          "/>
    <s v="4083 MONTEZ DR                "/>
    <s v="CARSON CITY         "/>
    <s v="NV   "/>
    <n v="89706"/>
    <s v="Nate Smithee                  "/>
    <n v="7753429754"/>
    <s v="GFO12001       "/>
    <x v="2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IL  "/>
    <x v="4"/>
    <n v="10388714"/>
    <x v="134"/>
    <x v="2"/>
    <s v="          "/>
    <s v="530 WOLFE DR                  "/>
    <s v="FORT WAYNE          "/>
    <s v="IN   "/>
    <s v="46825-5253   "/>
    <s v="Mike Slusser                  "/>
    <n v="2604827475"/>
    <s v="GFO12001       "/>
    <x v="2"/>
    <s v="Benny's "/>
    <n v="44"/>
    <s v="FROZEN FOODS        "/>
    <s v="12"/>
    <n v="5"/>
    <n v="39.6"/>
    <n v="2"/>
    <n v="19.8"/>
    <n v="1.6500000000000001"/>
    <n v="0.33"/>
  </r>
  <r>
    <x v="3"/>
    <s v="GALANT FOOD                   "/>
    <s v="IL  "/>
    <x v="4"/>
    <n v="10388714"/>
    <x v="134"/>
    <x v="2"/>
    <s v="          "/>
    <s v="530 WOLFE DR                  "/>
    <s v="FORT WAYNE          "/>
    <s v="IN   "/>
    <s v="46825-5253   "/>
    <s v="Mike Slusser                  "/>
    <n v="2604827475"/>
    <s v="GFO12021       "/>
    <x v="3"/>
    <s v="Benny's "/>
    <n v="44"/>
    <s v="FROZEN FOODS        "/>
    <s v="12"/>
    <n v="5"/>
    <n v="39.6"/>
    <n v="2"/>
    <n v="19.8"/>
    <n v="1.6500000000000001"/>
    <n v="0.33"/>
  </r>
  <r>
    <x v="3"/>
    <s v="GALANT FOOD                   "/>
    <s v="IL  "/>
    <x v="4"/>
    <n v="10388714"/>
    <x v="134"/>
    <x v="2"/>
    <s v="          "/>
    <s v="530 WOLFE DR                  "/>
    <s v="FORT WAYNE          "/>
    <s v="IN   "/>
    <s v="46825-5253   "/>
    <s v="Mike Slusser                  "/>
    <n v="2604827475"/>
    <s v="GFO12022       "/>
    <x v="4"/>
    <s v="Benny's "/>
    <n v="44"/>
    <s v="FROZEN FOODS        "/>
    <s v="12"/>
    <n v="5"/>
    <n v="39.6"/>
    <n v="2"/>
    <n v="19.8"/>
    <n v="1.6500000000000001"/>
    <n v="0.33"/>
  </r>
  <r>
    <x v="3"/>
    <s v="GALANT FOOD                   "/>
    <s v="IL  "/>
    <x v="4"/>
    <n v="10437995"/>
    <x v="135"/>
    <x v="0"/>
    <s v="          "/>
    <s v="3360 US HIGHWAY 31 N          "/>
    <s v="KOKOMO              "/>
    <s v="IN   "/>
    <s v="46901-6072   "/>
    <s v="Joe Leone                     "/>
    <n v="2484141700"/>
    <s v="GFO12001       "/>
    <x v="2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IL  "/>
    <x v="4"/>
    <n v="10437995"/>
    <x v="135"/>
    <x v="0"/>
    <s v="          "/>
    <s v="3360 US HIGHWAY 31 N          "/>
    <s v="KOKOMO              "/>
    <s v="IN   "/>
    <s v="46901-6072   "/>
    <s v="Joe Leone                     "/>
    <n v="2484141700"/>
    <s v="GFO12021       "/>
    <x v="3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IL  "/>
    <x v="4"/>
    <n v="10437995"/>
    <x v="135"/>
    <x v="0"/>
    <s v="          "/>
    <s v="3360 US HIGHWAY 31 N          "/>
    <s v="KOKOMO              "/>
    <s v="IN   "/>
    <s v="46901-6072   "/>
    <s v="Joe Leone                     "/>
    <n v="2484141700"/>
    <s v="GFO12022       "/>
    <x v="4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NC  "/>
    <x v="0"/>
    <n v="10444909"/>
    <x v="136"/>
    <x v="3"/>
    <s v="          "/>
    <s v="355 GRANITE AVE               "/>
    <s v="ARCATA              "/>
    <s v="CA   "/>
    <s v="95521-8206   "/>
    <s v="Kyle McEdward                 "/>
    <n v="7078453030"/>
    <s v="GFO02208       "/>
    <x v="11"/>
    <s v="Galina's"/>
    <n v="44"/>
    <s v="FROZEN FOODS        "/>
    <s v="12"/>
    <n v="4.5"/>
    <n v="19.8"/>
    <n v="1"/>
    <n v="19.8"/>
    <n v="1.6500000000000001"/>
    <n v="0.3666666666666667"/>
  </r>
  <r>
    <x v="3"/>
    <s v="GALANT FOOD                   "/>
    <s v="WS  "/>
    <x v="8"/>
    <n v="10000787"/>
    <x v="26"/>
    <x v="0"/>
    <s v="          "/>
    <s v="16300 W SILVER SPRING DR      "/>
    <s v="MENOMONEE FALLS     "/>
    <s v="WI   "/>
    <s v="53051-5620   "/>
    <s v="Keith Springman Lori Monroe   "/>
    <n v="2627815855"/>
    <s v="GFO12001       "/>
    <x v="2"/>
    <s v="Benny's "/>
    <n v="44"/>
    <s v="FROZEN FOODS        "/>
    <s v="12"/>
    <n v="5"/>
    <n v="277.2"/>
    <n v="14"/>
    <n v="19.8"/>
    <n v="1.6500000000000001"/>
    <n v="0.33"/>
  </r>
  <r>
    <x v="3"/>
    <s v="GALANT FOOD                   "/>
    <s v="WS  "/>
    <x v="8"/>
    <n v="10000787"/>
    <x v="26"/>
    <x v="0"/>
    <s v="          "/>
    <s v="16300 W SILVER SPRING DR      "/>
    <s v="MENOMONEE FALLS     "/>
    <s v="WI   "/>
    <s v="53051-5620   "/>
    <s v="Keith Springman Lori Monroe   "/>
    <n v="2627815855"/>
    <s v="GFO12021       "/>
    <x v="3"/>
    <s v="Benny's "/>
    <n v="44"/>
    <s v="FROZEN FOODS        "/>
    <s v="12"/>
    <n v="5"/>
    <n v="178.2"/>
    <n v="9"/>
    <n v="19.799999999999997"/>
    <n v="1.6499999999999997"/>
    <n v="0.32999999999999996"/>
  </r>
  <r>
    <x v="3"/>
    <s v="GALANT FOOD                   "/>
    <s v="CR  "/>
    <x v="9"/>
    <n v="10420622"/>
    <x v="137"/>
    <x v="0"/>
    <s v="          "/>
    <s v="309 S BATTLEGROUND AVE        "/>
    <s v="KINGS MOUNTAIN      "/>
    <s v="NC   "/>
    <s v="28086-3601   "/>
    <s v="Tyrus Withers                 "/>
    <n v="9802912504"/>
    <s v="GFO12022       "/>
    <x v="4"/>
    <s v="Benny's "/>
    <n v="44"/>
    <s v="FROZEN FOODS        "/>
    <s v="12"/>
    <n v="5"/>
    <n v="59.4"/>
    <n v="3"/>
    <n v="19.8"/>
    <n v="1.6500000000000001"/>
    <n v="0.33"/>
  </r>
  <r>
    <x v="3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000       "/>
    <x v="8"/>
    <s v="Clara's "/>
    <n v="44"/>
    <s v="FROZEN FOODS        "/>
    <s v="12"/>
    <n v="8"/>
    <n v="64.8"/>
    <n v="2"/>
    <n v="32.4"/>
    <n v="2.6999999999999997"/>
    <n v="0.33749999999999997"/>
  </r>
  <r>
    <x v="3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017       "/>
    <x v="7"/>
    <s v="Clara's "/>
    <n v="44"/>
    <s v="FROZEN FOODS        "/>
    <s v="12"/>
    <n v="8"/>
    <n v="64.8"/>
    <n v="2"/>
    <n v="32.4"/>
    <n v="2.6999999999999997"/>
    <n v="0.33749999999999997"/>
  </r>
  <r>
    <x v="3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810       "/>
    <x v="10"/>
    <s v="Clara's "/>
    <n v="44"/>
    <s v="FROZEN FOODS        "/>
    <s v="12"/>
    <n v="8"/>
    <n v="64.8"/>
    <n v="2"/>
    <n v="32.4"/>
    <n v="2.6999999999999997"/>
    <n v="0.33749999999999997"/>
  </r>
  <r>
    <x v="3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00008       "/>
    <x v="5"/>
    <s v="Clara's "/>
    <n v="44"/>
    <s v="FROZEN FOODS        "/>
    <s v="12"/>
    <n v="5"/>
    <n v="57.6"/>
    <n v="2"/>
    <n v="28.8"/>
    <n v="2.4"/>
    <n v="0.48"/>
  </r>
  <r>
    <x v="3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20001       "/>
    <x v="13"/>
    <s v="Clara's "/>
    <n v="44"/>
    <s v="FROZEN FOODS        "/>
    <s v="12"/>
    <n v="5"/>
    <n v="57.6"/>
    <n v="2"/>
    <n v="28.8"/>
    <n v="2.4"/>
    <n v="0.48"/>
  </r>
  <r>
    <x v="3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20002       "/>
    <x v="12"/>
    <s v="Clara's "/>
    <n v="44"/>
    <s v="FROZEN FOODS        "/>
    <s v="12"/>
    <n v="5"/>
    <n v="57.6"/>
    <n v="2"/>
    <n v="28.8"/>
    <n v="2.4"/>
    <n v="0.48"/>
  </r>
  <r>
    <x v="3"/>
    <s v="GALANT FOOD                   "/>
    <s v="SC  "/>
    <x v="3"/>
    <n v="10401646"/>
    <x v="29"/>
    <x v="1"/>
    <s v="          "/>
    <s v="8556 WILSHIRE BLVD            "/>
    <s v="BEVERLY HILLS       "/>
    <s v="CA   "/>
    <s v="90211-3103   "/>
    <s v="Michael S Hall                "/>
    <n v="3107018925"/>
    <s v="GFO12001       "/>
    <x v="2"/>
    <s v="Benny's "/>
    <n v="44"/>
    <s v="FROZEN FOODS        "/>
    <s v="12"/>
    <n v="5"/>
    <n v="59.4"/>
    <n v="3"/>
    <n v="19.8"/>
    <n v="1.6500000000000001"/>
    <n v="0.33"/>
  </r>
  <r>
    <x v="3"/>
    <s v="GALANT FOOD                   "/>
    <s v="SC  "/>
    <x v="3"/>
    <n v="10255284"/>
    <x v="31"/>
    <x v="0"/>
    <s v="          "/>
    <s v="3990 W NAPLES DR              "/>
    <s v="LAS VEGAS           "/>
    <s v="NV   "/>
    <n v="89103"/>
    <s v="RICH PAULEY                   "/>
    <n v="7024965753"/>
    <s v="GFO20001       "/>
    <x v="13"/>
    <s v="Clara's "/>
    <n v="44"/>
    <s v="FROZEN FOODS        "/>
    <s v="12"/>
    <n v="5"/>
    <n v="633.6"/>
    <n v="22"/>
    <n v="28.8"/>
    <n v="2.4"/>
    <n v="0.48"/>
  </r>
  <r>
    <x v="3"/>
    <s v="GALANT FOOD                   "/>
    <s v="NC  "/>
    <x v="0"/>
    <n v="10426364"/>
    <x v="32"/>
    <x v="0"/>
    <s v="          "/>
    <s v="1425 HULDA CT                 "/>
    <s v="SPARKS              "/>
    <s v="NV   "/>
    <s v="89431-7125   "/>
    <s v="JAMAL ANSARI BRANCH MANAGER   "/>
    <n v="7753385335"/>
    <s v="GFO12021       "/>
    <x v="3"/>
    <s v="Benny's "/>
    <n v="44"/>
    <s v="FROZEN FOODS        "/>
    <s v="12"/>
    <n v="5"/>
    <n v="138.6"/>
    <n v="7"/>
    <n v="19.8"/>
    <n v="1.6500000000000001"/>
    <n v="0.33"/>
  </r>
  <r>
    <x v="3"/>
    <s v="GALANT FOOD                   "/>
    <s v="NC  "/>
    <x v="0"/>
    <n v="10426364"/>
    <x v="32"/>
    <x v="0"/>
    <s v="          "/>
    <s v="1425 HULDA CT                 "/>
    <s v="SPARKS              "/>
    <s v="NV   "/>
    <s v="89431-7125   "/>
    <s v="JAMAL ANSARI BRANCH MANAGER   "/>
    <n v="7753385335"/>
    <s v="GFO12001       "/>
    <x v="2"/>
    <s v="Benny's "/>
    <n v="44"/>
    <s v="FROZEN FOODS        "/>
    <s v="12"/>
    <n v="5"/>
    <n v="39.6"/>
    <n v="2"/>
    <n v="19.8"/>
    <n v="1.6500000000000001"/>
    <n v="0.33"/>
  </r>
  <r>
    <x v="3"/>
    <s v="GALANT FOOD                   "/>
    <s v="NC  "/>
    <x v="0"/>
    <n v="10426364"/>
    <x v="32"/>
    <x v="0"/>
    <s v="          "/>
    <s v="1425 HULDA CT                 "/>
    <s v="SPARKS              "/>
    <s v="NV   "/>
    <s v="89431-7125   "/>
    <s v="JAMAL ANSARI BRANCH MANAGER   "/>
    <n v="7753385335"/>
    <s v="GFO12022       "/>
    <x v="4"/>
    <s v="Benny's "/>
    <n v="44"/>
    <s v="FROZEN FOODS        "/>
    <s v="12"/>
    <n v="5"/>
    <n v="39.6"/>
    <n v="2"/>
    <n v="19.8"/>
    <n v="1.6500000000000001"/>
    <n v="0.33"/>
  </r>
  <r>
    <x v="3"/>
    <s v="GALANT FOOD                   "/>
    <s v="NC  "/>
    <x v="0"/>
    <n v="10515307"/>
    <x v="111"/>
    <x v="3"/>
    <s v="          "/>
    <s v="22240 CA 152                  "/>
    <s v="LOS BANOS           "/>
    <s v="CA   "/>
    <n v="95340"/>
    <s v="Store Manager                 "/>
    <n v="2093816488"/>
    <s v="GFO88000       "/>
    <x v="8"/>
    <s v="Clara's "/>
    <n v="44"/>
    <s v="FROZEN FOODS        "/>
    <s v="12"/>
    <n v="8"/>
    <n v="32.4"/>
    <n v="1"/>
    <n v="32.4"/>
    <n v="2.6999999999999997"/>
    <n v="0.33749999999999997"/>
  </r>
  <r>
    <x v="3"/>
    <s v="GALANT FOOD                   "/>
    <s v="SC  "/>
    <x v="3"/>
    <n v="10510939"/>
    <x v="33"/>
    <x v="3"/>
    <s v="          "/>
    <s v="4667 TELEGRAPH RD             "/>
    <s v="VENTURA             "/>
    <s v="CA   "/>
    <s v="93003-3872   "/>
    <s v="Store Manager                 "/>
    <n v="8052896485"/>
    <s v="GFO88017       "/>
    <x v="7"/>
    <s v="Clara's "/>
    <n v="44"/>
    <s v="FROZEN FOODS        "/>
    <s v="12"/>
    <n v="8"/>
    <n v="32.4"/>
    <n v="1"/>
    <n v="32.4"/>
    <n v="2.6999999999999997"/>
    <n v="0.33749999999999997"/>
  </r>
  <r>
    <x v="3"/>
    <s v="GALANT FOOD                   "/>
    <s v="SC  "/>
    <x v="3"/>
    <n v="10510939"/>
    <x v="33"/>
    <x v="3"/>
    <s v="          "/>
    <s v="4667 TELEGRAPH RD             "/>
    <s v="VENTURA             "/>
    <s v="CA   "/>
    <s v="93003-3872   "/>
    <s v="Store Manager                 "/>
    <n v="8052896485"/>
    <s v="GFO88811       "/>
    <x v="9"/>
    <s v="Clara's "/>
    <n v="44"/>
    <s v="FROZEN FOODS        "/>
    <s v="12"/>
    <n v="8"/>
    <n v="32.4"/>
    <n v="1"/>
    <n v="32.4"/>
    <n v="2.6999999999999997"/>
    <n v="0.33749999999999997"/>
  </r>
  <r>
    <x v="3"/>
    <s v="GALANT FOOD                   "/>
    <s v="NC  "/>
    <x v="0"/>
    <n v="10413735"/>
    <x v="112"/>
    <x v="3"/>
    <s v="          "/>
    <s v="6000 J ST                     "/>
    <s v="SACRAMENTO          "/>
    <s v="CA   "/>
    <s v="95819-2605   "/>
    <s v="Manager                       "/>
    <n v="9162786446"/>
    <s v="GFO88017       "/>
    <x v="7"/>
    <s v="Clara's "/>
    <n v="44"/>
    <s v="FROZEN FOODS        "/>
    <s v="12"/>
    <n v="8"/>
    <n v="32.4"/>
    <n v="1"/>
    <n v="32.4"/>
    <n v="2.6999999999999997"/>
    <n v="0.33749999999999997"/>
  </r>
  <r>
    <x v="3"/>
    <s v="GALANT FOOD                   "/>
    <s v="NC  "/>
    <x v="0"/>
    <n v="10413735"/>
    <x v="112"/>
    <x v="3"/>
    <s v="          "/>
    <s v="6000 J ST                     "/>
    <s v="SACRAMENTO          "/>
    <s v="CA   "/>
    <s v="95819-2605   "/>
    <s v="Manager                       "/>
    <n v="9162786446"/>
    <s v="GFO88116       "/>
    <x v="0"/>
    <s v="Clara's "/>
    <n v="44"/>
    <s v="FROZEN FOODS        "/>
    <s v="12"/>
    <n v="8"/>
    <n v="32.4"/>
    <n v="1"/>
    <n v="32.4"/>
    <n v="2.6999999999999997"/>
    <n v="0.33749999999999997"/>
  </r>
  <r>
    <x v="3"/>
    <s v="GALANT FOOD                   "/>
    <s v="NC  "/>
    <x v="0"/>
    <n v="10413735"/>
    <x v="112"/>
    <x v="3"/>
    <s v="          "/>
    <s v="6000 J ST                     "/>
    <s v="SACRAMENTO          "/>
    <s v="CA   "/>
    <s v="95819-2605   "/>
    <s v="Manager                       "/>
    <n v="9162786446"/>
    <s v="GFO88811       "/>
    <x v="9"/>
    <s v="Clara's "/>
    <n v="44"/>
    <s v="FROZEN FOODS        "/>
    <s v="12"/>
    <n v="8"/>
    <n v="32.4"/>
    <n v="1"/>
    <n v="32.4"/>
    <n v="2.6999999999999997"/>
    <n v="0.33749999999999997"/>
  </r>
  <r>
    <x v="3"/>
    <s v="GALANT FOOD                   "/>
    <s v="NC  "/>
    <x v="0"/>
    <n v="10520168"/>
    <x v="138"/>
    <x v="0"/>
    <s v="          "/>
    <s v="30970 HUNTWOOD AVE            "/>
    <s v="HAYWARD             "/>
    <s v="CA   "/>
    <s v="94544-7016   "/>
    <s v="Ryan Morningstar              "/>
    <n v="5089442083"/>
    <s v="GFO88017       "/>
    <x v="7"/>
    <s v="Clara's "/>
    <n v="44"/>
    <s v="FROZEN FOODS        "/>
    <s v="12"/>
    <n v="8"/>
    <n v="32.4"/>
    <n v="1"/>
    <n v="32.4"/>
    <n v="2.6999999999999997"/>
    <n v="0.33749999999999997"/>
  </r>
  <r>
    <x v="3"/>
    <s v="GALANT FOOD                   "/>
    <s v="NC  "/>
    <x v="0"/>
    <n v="10520168"/>
    <x v="138"/>
    <x v="0"/>
    <s v="          "/>
    <s v="30970 HUNTWOOD AVE            "/>
    <s v="HAYWARD             "/>
    <s v="CA   "/>
    <s v="94544-7016   "/>
    <s v="Ryan Morningstar              "/>
    <n v="5089442083"/>
    <s v="GFO88116       "/>
    <x v="0"/>
    <s v="Clara's "/>
    <n v="44"/>
    <s v="FROZEN FOODS        "/>
    <s v="12"/>
    <n v="8"/>
    <n v="32.4"/>
    <n v="1"/>
    <n v="32.4"/>
    <n v="2.6999999999999997"/>
    <n v="0.33749999999999997"/>
  </r>
  <r>
    <x v="3"/>
    <s v="GALANT FOOD                   "/>
    <s v="NC  "/>
    <x v="0"/>
    <n v="10520168"/>
    <x v="138"/>
    <x v="0"/>
    <s v="          "/>
    <s v="30970 HUNTWOOD AVE            "/>
    <s v="HAYWARD             "/>
    <s v="CA   "/>
    <s v="94544-7016   "/>
    <s v="Ryan Morningstar              "/>
    <n v="5089442083"/>
    <s v="GFO12001       "/>
    <x v="2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SC  "/>
    <x v="3"/>
    <n v="10282599"/>
    <x v="113"/>
    <x v="0"/>
    <s v="          "/>
    <s v="1661 S GROVE AVE B            "/>
    <s v="ONTARIO             "/>
    <s v="CA   "/>
    <n v="91761"/>
    <s v="Billy Darmawan                "/>
    <n v="9099306145"/>
    <s v="GFO12001       "/>
    <x v="2"/>
    <s v="Benny's "/>
    <n v="44"/>
    <s v="FROZEN FOODS        "/>
    <s v="12"/>
    <n v="5"/>
    <n v="79.2"/>
    <n v="4"/>
    <n v="19.8"/>
    <n v="1.6500000000000001"/>
    <n v="0.33"/>
  </r>
  <r>
    <x v="3"/>
    <s v="GALANT FOOD                   "/>
    <s v="SC  "/>
    <x v="3"/>
    <n v="10491164"/>
    <x v="139"/>
    <x v="4"/>
    <s v="          "/>
    <s v="2481 S EL CAMINO REAL         "/>
    <s v="SAN CLEMENTE        "/>
    <s v="CA   "/>
    <s v="92672-3351   "/>
    <s v="Rishi Jhunjhnuwala            "/>
    <n v="9494133166"/>
    <s v="GFO88116       "/>
    <x v="0"/>
    <s v="Clara's "/>
    <n v="44"/>
    <s v="FROZEN FOODS        "/>
    <s v="12"/>
    <n v="8"/>
    <n v="32.4"/>
    <n v="1"/>
    <n v="32.4"/>
    <n v="2.6999999999999997"/>
    <n v="0.33749999999999997"/>
  </r>
  <r>
    <x v="3"/>
    <s v="GALANT FOOD                   "/>
    <s v="NC  "/>
    <x v="0"/>
    <n v="10297936"/>
    <x v="39"/>
    <x v="4"/>
    <s v="          "/>
    <s v="4216 EL CAMINO REAL           "/>
    <s v="PALO ALTO           "/>
    <s v="CA   "/>
    <s v="94306-4404   "/>
    <s v="JOSEPHINE FORINO              "/>
    <n v="6508430795"/>
    <s v="GFO88810       "/>
    <x v="10"/>
    <s v="Clara's "/>
    <n v="44"/>
    <s v="FROZEN FOODS        "/>
    <s v="12"/>
    <n v="8"/>
    <n v="32.4"/>
    <n v="1"/>
    <n v="32.4"/>
    <n v="2.6999999999999997"/>
    <n v="0.33749999999999997"/>
  </r>
  <r>
    <x v="3"/>
    <s v="GALANT FOOD                   "/>
    <s v="NC  "/>
    <x v="0"/>
    <n v="10531283"/>
    <x v="140"/>
    <x v="4"/>
    <s v="          "/>
    <s v="1341 E KETTLEMAN LN           "/>
    <s v="LODI                "/>
    <s v="CA   "/>
    <s v="95240-9765   "/>
    <s v="Ivan Salazar                  "/>
    <n v="2092100150"/>
    <s v="GFO20002       "/>
    <x v="12"/>
    <s v="Clara's "/>
    <n v="44"/>
    <s v="FROZEN FOODS        "/>
    <s v="12"/>
    <n v="5"/>
    <n v="28.8"/>
    <n v="1"/>
    <n v="28.8"/>
    <n v="2.4"/>
    <n v="0.48"/>
  </r>
  <r>
    <x v="3"/>
    <s v="GALANT FOOD                   "/>
    <s v="NC  "/>
    <x v="0"/>
    <n v="10531283"/>
    <x v="140"/>
    <x v="4"/>
    <s v="          "/>
    <s v="1341 E KETTLEMAN LN           "/>
    <s v="LODI                "/>
    <s v="CA   "/>
    <s v="95240-9765   "/>
    <s v="Ivan Salazar                  "/>
    <n v="2092100150"/>
    <s v="GFO90010       "/>
    <x v="1"/>
    <s v="Clara's "/>
    <n v="44"/>
    <s v="FROZEN FOODS        "/>
    <s v="12"/>
    <n v="4"/>
    <n v="28.8"/>
    <n v="1"/>
    <n v="28.8"/>
    <n v="2.4"/>
    <n v="0.6"/>
  </r>
  <r>
    <x v="3"/>
    <s v="GALANT FOOD                   "/>
    <s v="WS  "/>
    <x v="8"/>
    <n v="10389655"/>
    <x v="88"/>
    <x v="0"/>
    <s v="          "/>
    <s v="27824 NUTHATCH RD             "/>
    <s v="KENDALL             "/>
    <s v="WI   "/>
    <s v="54638-8699   "/>
    <s v="John Fritz                    "/>
    <n v="6083870494"/>
    <s v="GFO12022       "/>
    <x v="4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NC  "/>
    <x v="0"/>
    <n v="10496376"/>
    <x v="46"/>
    <x v="5"/>
    <s v="          "/>
    <s v="6505 S MANTHEY RD             "/>
    <s v="FRENCH CAMP         "/>
    <s v="CA   "/>
    <s v="95231-9518   "/>
    <s v="Duong Vu  DON                 "/>
    <n v="9162338469"/>
    <s v="GFO20001       "/>
    <x v="13"/>
    <s v="Clara's "/>
    <n v="44"/>
    <s v="FROZEN FOODS        "/>
    <s v="12"/>
    <n v="5"/>
    <n v="28.8"/>
    <n v="1"/>
    <n v="28.8"/>
    <n v="2.4"/>
    <n v="0.48"/>
  </r>
  <r>
    <x v="3"/>
    <s v="GALANT FOOD                   "/>
    <s v="NC  "/>
    <x v="0"/>
    <n v="10349243"/>
    <x v="47"/>
    <x v="0"/>
    <s v="          "/>
    <s v="260 FREEPORT BLVD STE 19      "/>
    <s v="SPARKS              "/>
    <s v="NV   "/>
    <s v="89431-6248   "/>
    <s v="Reno Albertazzi               "/>
    <n v="7754437931"/>
    <s v="GFO12021       "/>
    <x v="3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SC  "/>
    <x v="3"/>
    <n v="10411295"/>
    <x v="48"/>
    <x v="1"/>
    <s v="          "/>
    <s v="22500 LYONS AVE               "/>
    <s v="NEWHALL             "/>
    <s v="CA   "/>
    <s v="91321-2851   "/>
    <s v="Cassie Gratton                "/>
    <n v="6614932663"/>
    <s v="GFO12001       "/>
    <x v="2"/>
    <s v="Benny's "/>
    <n v="44"/>
    <s v="FROZEN FOODS        "/>
    <s v="12"/>
    <n v="5"/>
    <n v="39.6"/>
    <n v="2"/>
    <n v="19.8"/>
    <n v="1.6500000000000001"/>
    <n v="0.33"/>
  </r>
  <r>
    <x v="3"/>
    <s v="GALANT FOOD                   "/>
    <s v="SC  "/>
    <x v="3"/>
    <n v="10377830"/>
    <x v="89"/>
    <x v="1"/>
    <s v="          "/>
    <s v="450 W 2ND ST                  "/>
    <s v="CLAREMONT           "/>
    <s v="CA   "/>
    <s v="91711-4664   "/>
    <s v="Ben Michelle Cecilio          "/>
    <n v="9096215566"/>
    <s v="GFO12001       "/>
    <x v="2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SC  "/>
    <x v="3"/>
    <n v="10377831"/>
    <x v="117"/>
    <x v="1"/>
    <s v="          "/>
    <s v="5240 LANKERSHIM BLVD          "/>
    <s v="NORTH HOLLYWOOD     "/>
    <s v="CA   "/>
    <s v="91601-3109   "/>
    <s v="GUY VALDEZ                    "/>
    <n v="8187626400"/>
    <s v="GFO12001       "/>
    <x v="2"/>
    <s v="Benny's "/>
    <n v="44"/>
    <s v="FROZEN FOODS        "/>
    <s v="12"/>
    <n v="5"/>
    <n v="79.2"/>
    <n v="4"/>
    <n v="19.8"/>
    <n v="1.6500000000000001"/>
    <n v="0.33"/>
  </r>
  <r>
    <x v="3"/>
    <s v="GALANT FOOD                   "/>
    <s v="SC  "/>
    <x v="3"/>
    <n v="10087606"/>
    <x v="51"/>
    <x v="1"/>
    <s v="          "/>
    <s v="1332 2ND ST                   "/>
    <s v="SANTA MONICA        "/>
    <s v="CA   "/>
    <n v="90401"/>
    <s v="ISSAC 310 600 8659            "/>
    <n v="3103949744"/>
    <s v="GFO12001       "/>
    <x v="2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VP  "/>
    <x v="1"/>
    <n v="10433338"/>
    <x v="52"/>
    <x v="1"/>
    <s v="          "/>
    <s v="16505 5TH AVE NE              "/>
    <s v="SHORELINE           "/>
    <s v="WA   "/>
    <s v="98155-5001   "/>
    <s v="Stephanie Knaff               "/>
    <n v="2064508378"/>
    <s v="GFO12001       "/>
    <x v="2"/>
    <s v="Benny's "/>
    <n v="44"/>
    <s v="FROZEN FOODS        "/>
    <s v="12"/>
    <n v="5"/>
    <n v="79.2"/>
    <n v="4"/>
    <n v="19.8"/>
    <n v="1.6500000000000001"/>
    <n v="0.33"/>
  </r>
  <r>
    <x v="3"/>
    <s v="GALANT FOOD                   "/>
    <s v="NC  "/>
    <x v="0"/>
    <n v="10373747"/>
    <x v="53"/>
    <x v="1"/>
    <s v="          "/>
    <s v="1124 PACIFIC AVE              "/>
    <s v="SANTA CRUZ          "/>
    <s v="CA   "/>
    <s v="95060-4415   "/>
    <s v="Patrick Nolte                 "/>
    <n v="8314403220"/>
    <s v="GFO12001       "/>
    <x v="2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NC  "/>
    <x v="0"/>
    <n v="10373770"/>
    <x v="54"/>
    <x v="1"/>
    <s v="          "/>
    <s v="4186 PIEDMONT AVE             "/>
    <s v="OAKLAND             "/>
    <s v="CA   "/>
    <s v="94611-5133   "/>
    <s v="ANNALISA or GLENN             "/>
    <n v="5102770646"/>
    <s v="GFO12001       "/>
    <x v="2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NC  "/>
    <x v="0"/>
    <n v="10428017"/>
    <x v="118"/>
    <x v="0"/>
    <s v="          "/>
    <s v="3444 SWETZER RD               "/>
    <s v="LOOMIS              "/>
    <s v="CA   "/>
    <s v="95650-9564   "/>
    <s v="Kirk Kulhanjian               "/>
    <n v="9162231116"/>
    <s v="GFO88017       "/>
    <x v="7"/>
    <s v="Clara's "/>
    <n v="44"/>
    <s v="FROZEN FOODS        "/>
    <s v="12"/>
    <n v="8"/>
    <n v="226.8"/>
    <n v="7"/>
    <n v="32.4"/>
    <n v="2.6999999999999997"/>
    <n v="0.33749999999999997"/>
  </r>
  <r>
    <x v="3"/>
    <s v="GALANT FOOD                   "/>
    <s v="NC  "/>
    <x v="0"/>
    <n v="10428017"/>
    <x v="118"/>
    <x v="0"/>
    <s v="          "/>
    <s v="3444 SWETZER RD               "/>
    <s v="LOOMIS              "/>
    <s v="CA   "/>
    <s v="95650-9564   "/>
    <s v="Kirk Kulhanjian               "/>
    <n v="9162231116"/>
    <s v="GFO88116       "/>
    <x v="0"/>
    <s v="Clara's "/>
    <n v="44"/>
    <s v="FROZEN FOODS        "/>
    <s v="12"/>
    <n v="8"/>
    <n v="97.2"/>
    <n v="3"/>
    <n v="32.4"/>
    <n v="2.6999999999999997"/>
    <n v="0.33749999999999997"/>
  </r>
  <r>
    <x v="3"/>
    <s v="GALANT FOOD                   "/>
    <s v="NC  "/>
    <x v="0"/>
    <n v="10428017"/>
    <x v="118"/>
    <x v="0"/>
    <s v="          "/>
    <s v="3444 SWETZER RD               "/>
    <s v="LOOMIS              "/>
    <s v="CA   "/>
    <s v="95650-9564   "/>
    <s v="Kirk Kulhanjian               "/>
    <n v="9162231116"/>
    <s v="GFO00008       "/>
    <x v="5"/>
    <s v="Clara's "/>
    <n v="44"/>
    <s v="FROZEN FOODS        "/>
    <s v="12"/>
    <n v="5"/>
    <n v="57.6"/>
    <n v="2"/>
    <n v="28.8"/>
    <n v="2.4"/>
    <n v="0.48"/>
  </r>
  <r>
    <x v="3"/>
    <s v="GALANT FOOD                   "/>
    <s v="NC  "/>
    <x v="0"/>
    <n v="10053745"/>
    <x v="56"/>
    <x v="6"/>
    <s v="          "/>
    <s v="BLDG 341 NAVY EXCHANGE        "/>
    <s v="FALLON              "/>
    <s v="NV   "/>
    <n v="89406"/>
    <s v="NATALIE 775 541 5699 NEW      "/>
    <n v="7755415699"/>
    <s v="GFO12001       "/>
    <x v="2"/>
    <s v="Benny's "/>
    <n v="44"/>
    <s v="FROZEN FOODS        "/>
    <s v="12"/>
    <n v="5"/>
    <n v="39.6"/>
    <n v="2"/>
    <n v="19.8"/>
    <n v="1.6500000000000001"/>
    <n v="0.33"/>
  </r>
  <r>
    <x v="3"/>
    <s v="GALANT FOOD                   "/>
    <s v="VP  "/>
    <x v="1"/>
    <n v="10002553"/>
    <x v="91"/>
    <x v="6"/>
    <s v="          "/>
    <s v="120 S DEWY BLDG 502           "/>
    <s v="BREMERTON           "/>
    <s v="WA   "/>
    <n v="98314"/>
    <s v="Tatjana Givens                "/>
    <n v="3606274887"/>
    <s v="GFO12001       "/>
    <x v="2"/>
    <s v="Benny's "/>
    <n v="44"/>
    <s v="FROZEN FOODS        "/>
    <s v="12"/>
    <n v="5"/>
    <n v="138.6"/>
    <n v="7"/>
    <n v="19.8"/>
    <n v="1.6500000000000001"/>
    <n v="0.33"/>
  </r>
  <r>
    <x v="3"/>
    <s v="GALANT FOOD                   "/>
    <s v="CR  "/>
    <x v="9"/>
    <n v="99999999999999"/>
    <x v="57"/>
    <x v="0"/>
    <s v="XXXXXXXXXX"/>
    <s v="XXXXXXXXXXXXXXXXXXXXXXXXXXXXXX"/>
    <s v="XXXXXXXXXXXXXXXXXXXX"/>
    <s v="XX   "/>
    <n v="999999999"/>
    <s v="XXXXXXXXXXXXXXXXXXXXXXXXXXXXXX"/>
    <n v="9999999999"/>
    <s v="GFO12001       "/>
    <x v="2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MA  "/>
    <x v="2"/>
    <n v="99999999999999"/>
    <x v="57"/>
    <x v="2"/>
    <s v="XXXXXXXXXX"/>
    <s v="XXXXXXXXXXXXXXXXXXXXXXXXXXXXXX"/>
    <s v="XXXXXXXXXXXXXXXXXXXX"/>
    <s v="XX   "/>
    <n v="999999999"/>
    <s v="XXXXXXXXXXXXXXXXXXXXXXXXXXXXXX"/>
    <n v="9999999999"/>
    <s v="GFO10001       "/>
    <x v="6"/>
    <s v="Clara   "/>
    <n v="44"/>
    <s v="FROZEN FOODS        "/>
    <s v="12"/>
    <n v="8"/>
    <n v="243"/>
    <n v="9"/>
    <n v="27"/>
    <n v="2.25"/>
    <n v="0.28125"/>
  </r>
  <r>
    <x v="3"/>
    <s v="GALANT FOOD                   "/>
    <s v="MA  "/>
    <x v="2"/>
    <n v="99999999999999"/>
    <x v="57"/>
    <x v="2"/>
    <s v="XXXXXXXXXX"/>
    <s v="XXXXXXXXXXXXXXXXXXXXXXXXXXXXXX"/>
    <s v="XXXXXXXXXXXXXXXXXXXX"/>
    <s v="XX   "/>
    <n v="999999999"/>
    <s v="XXXXXXXXXXXXXXXXXXXXXXXXXXXXXX"/>
    <n v="9999999999"/>
    <s v="GFO20002       "/>
    <x v="12"/>
    <s v="Clara's "/>
    <n v="44"/>
    <s v="FROZEN FOODS        "/>
    <s v="12"/>
    <n v="5"/>
    <n v="172.8"/>
    <n v="6"/>
    <n v="28.8"/>
    <n v="2.4"/>
    <n v="0.48"/>
  </r>
  <r>
    <x v="3"/>
    <s v="GALANT FOOD                   "/>
    <s v="NC  "/>
    <x v="0"/>
    <n v="99999999999999"/>
    <x v="57"/>
    <x v="7"/>
    <s v="XXXXXXXXXX"/>
    <s v="XXXXXXXXXXXXXXXXXXXXXXXXXXXXXX"/>
    <s v="XXXXXXXXXXXXXXXXXXXX"/>
    <s v="XX   "/>
    <n v="999999999"/>
    <s v="XXXXXXXXXXXXXXXXXXXXXXXXXXXXXX"/>
    <n v="9999999999"/>
    <s v="GFO02208       "/>
    <x v="11"/>
    <s v="Galina's"/>
    <n v="44"/>
    <s v="FROZEN FOODS        "/>
    <s v="12"/>
    <n v="4.5"/>
    <n v="99"/>
    <n v="5"/>
    <n v="19.8"/>
    <n v="1.6500000000000001"/>
    <n v="0.3666666666666667"/>
  </r>
  <r>
    <x v="3"/>
    <s v="GALANT FOOD                   "/>
    <s v="NC  "/>
    <x v="0"/>
    <n v="10512055"/>
    <x v="58"/>
    <x v="1"/>
    <s v="          "/>
    <s v="57 E COMMERCIAL ST            "/>
    <s v="WILLITS             "/>
    <s v="CA   "/>
    <s v="95490-3101   "/>
    <s v="Michelle Hutchins             "/>
    <n v="7074969725"/>
    <s v="GFO12001       "/>
    <x v="2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SCC "/>
    <x v="10"/>
    <n v="10421452"/>
    <x v="141"/>
    <x v="0"/>
    <s v="          "/>
    <s v="19520 NOELL CIR               "/>
    <s v="CERRITOS            "/>
    <s v="CA   "/>
    <s v="90703-7719   "/>
    <s v="Alpesh Govan                  "/>
    <n v="7145857370"/>
    <s v="GFO12001       "/>
    <x v="2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NC  "/>
    <x v="0"/>
    <n v="10382844"/>
    <x v="60"/>
    <x v="0"/>
    <s v="          "/>
    <s v="562 WHITNEY ST                "/>
    <s v="SAN LEANDRO         "/>
    <s v="CA   "/>
    <s v="94577-1114   "/>
    <s v="Claude Burns                  "/>
    <n v="5107662337"/>
    <s v="GFO90010       "/>
    <x v="1"/>
    <s v="Clara's "/>
    <n v="44"/>
    <s v="FROZEN FOODS        "/>
    <s v="12"/>
    <n v="4"/>
    <n v="144"/>
    <n v="5"/>
    <n v="28.8"/>
    <n v="2.4"/>
    <n v="0.6"/>
  </r>
  <r>
    <x v="3"/>
    <s v="GALANT FOOD                   "/>
    <s v="NC  "/>
    <x v="0"/>
    <n v="10426435"/>
    <x v="61"/>
    <x v="1"/>
    <s v="          "/>
    <s v="2966 COLLEGE AVE              "/>
    <s v="BERKELEY            "/>
    <s v="CA   "/>
    <s v="94705-2214   "/>
    <s v="Suki Van Arsdale 510 540 6482 "/>
    <n v="7078293456"/>
    <s v="GFO12001       "/>
    <x v="2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NC  "/>
    <x v="0"/>
    <n v="10426435"/>
    <x v="61"/>
    <x v="1"/>
    <s v="          "/>
    <s v="2966 COLLEGE AVE              "/>
    <s v="BERKELEY            "/>
    <s v="CA   "/>
    <s v="94705-2214   "/>
    <s v="Suki Van Arsdale 510 540 6482 "/>
    <n v="7078293456"/>
    <s v="GFO12021       "/>
    <x v="3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VP  "/>
    <x v="1"/>
    <n v="10436246"/>
    <x v="92"/>
    <x v="0"/>
    <s v="          "/>
    <s v="1 30TH ST NW                  "/>
    <s v="AUBURN              "/>
    <s v="WA   "/>
    <s v="98001-1711   "/>
    <s v="Mike Brown                    "/>
    <n v="4255076664"/>
    <s v="GFO12021       "/>
    <x v="3"/>
    <s v="Benny's "/>
    <n v="44"/>
    <s v="FROZEN FOODS        "/>
    <s v="12"/>
    <n v="5"/>
    <n v="138.6"/>
    <n v="7"/>
    <n v="19.8"/>
    <n v="1.6500000000000001"/>
    <n v="0.33"/>
  </r>
  <r>
    <x v="3"/>
    <s v="GALANT FOOD                   "/>
    <s v="NC  "/>
    <x v="0"/>
    <n v="10446989"/>
    <x v="93"/>
    <x v="0"/>
    <s v="          "/>
    <s v="1376 N 10TH ST                "/>
    <s v="SAN JOSE            "/>
    <s v="CA   "/>
    <s v="95112-2822   "/>
    <s v="Timm Reinhart                 "/>
    <n v="4082104472"/>
    <s v="GFO88017       "/>
    <x v="7"/>
    <s v="Clara's "/>
    <n v="44"/>
    <s v="FROZEN FOODS        "/>
    <s v="12"/>
    <n v="8"/>
    <n v="97.2"/>
    <n v="3"/>
    <n v="32.4"/>
    <n v="2.6999999999999997"/>
    <n v="0.33749999999999997"/>
  </r>
  <r>
    <x v="3"/>
    <s v="GALANT FOOD                   "/>
    <s v="WS  "/>
    <x v="8"/>
    <n v="10000620"/>
    <x v="142"/>
    <x v="0"/>
    <s v="          "/>
    <s v="2525 ADVANCE RD               "/>
    <s v="MADISON             "/>
    <s v="WI   "/>
    <s v="53718-6774   "/>
    <s v="Ken Scott                     "/>
    <n v="6082228464"/>
    <s v="GFO12022       "/>
    <x v="4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SC  "/>
    <x v="3"/>
    <n v="10024859"/>
    <x v="96"/>
    <x v="0"/>
    <s v="          "/>
    <s v="21554 GOLDEN TRIANGLE RD      "/>
    <s v="SAUGUS              "/>
    <s v="CA   "/>
    <s v="91350-2612   "/>
    <s v="LISA Burke Melissa Simmons    "/>
    <n v="6612597310"/>
    <s v="GFO88017       "/>
    <x v="7"/>
    <s v="Clara's "/>
    <n v="44"/>
    <s v="FROZEN FOODS        "/>
    <s v="12"/>
    <n v="8"/>
    <n v="129.6"/>
    <n v="4"/>
    <n v="32.4"/>
    <n v="2.6999999999999997"/>
    <n v="0.33749999999999997"/>
  </r>
  <r>
    <x v="3"/>
    <s v="GALANT FOOD                   "/>
    <s v="SC  "/>
    <x v="3"/>
    <n v="10024859"/>
    <x v="96"/>
    <x v="0"/>
    <s v="          "/>
    <s v="21554 GOLDEN TRIANGLE RD      "/>
    <s v="SAUGUS              "/>
    <s v="CA   "/>
    <s v="91350-2612   "/>
    <s v="LISA Burke Melissa Simmons    "/>
    <n v="6612597310"/>
    <s v="GFO88116       "/>
    <x v="0"/>
    <s v="Clara's "/>
    <n v="44"/>
    <s v="FROZEN FOODS        "/>
    <s v="12"/>
    <n v="8"/>
    <n v="129.6"/>
    <n v="4"/>
    <n v="32.4"/>
    <n v="2.6999999999999997"/>
    <n v="0.33749999999999997"/>
  </r>
  <r>
    <x v="3"/>
    <s v="GALANT FOOD                   "/>
    <s v="SCC "/>
    <x v="10"/>
    <n v="10030670"/>
    <x v="62"/>
    <x v="0"/>
    <s v="          "/>
    <s v="9848 FIRESTONE BLVD           "/>
    <s v="DOWNEY              "/>
    <s v="CA   "/>
    <n v="90241"/>
    <s v="Eddie Arenas                  "/>
    <n v="5626225562"/>
    <s v="GFO12001       "/>
    <x v="2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IL  "/>
    <x v="4"/>
    <n v="10487650"/>
    <x v="122"/>
    <x v="0"/>
    <s v="          "/>
    <s v="1151 ROHLWING RD              "/>
    <s v="ROLLING MEADOWS     "/>
    <s v="IL   "/>
    <s v="60008-1030   "/>
    <s v="Jess Adams                    "/>
    <n v="6308857029"/>
    <s v="GFO12021       "/>
    <x v="3"/>
    <s v="Benny's "/>
    <n v="44"/>
    <s v="FROZEN FOODS        "/>
    <s v="12"/>
    <n v="5"/>
    <n v="138.6"/>
    <n v="7"/>
    <n v="19.8"/>
    <n v="1.6500000000000001"/>
    <n v="0.33"/>
  </r>
  <r>
    <x v="3"/>
    <s v="GALANT FOOD                   "/>
    <s v="NC  "/>
    <x v="0"/>
    <n v="10439798"/>
    <x v="63"/>
    <x v="0"/>
    <s v="          "/>
    <s v="978 E GREG ST                 "/>
    <s v="SPARKS              "/>
    <s v="NV   "/>
    <s v="89431-6521   "/>
    <s v="Steve Cockrell                "/>
    <n v="9076024285"/>
    <s v="GFO88017       "/>
    <x v="7"/>
    <s v="Clara's "/>
    <n v="44"/>
    <s v="FROZEN FOODS        "/>
    <s v="12"/>
    <n v="8"/>
    <n v="97.2"/>
    <n v="3"/>
    <n v="32.4"/>
    <n v="2.6999999999999997"/>
    <n v="0.33749999999999997"/>
  </r>
  <r>
    <x v="3"/>
    <s v="GALANT FOOD                   "/>
    <s v="NC  "/>
    <x v="0"/>
    <n v="10439798"/>
    <x v="63"/>
    <x v="0"/>
    <s v="          "/>
    <s v="978 E GREG ST                 "/>
    <s v="SPARKS              "/>
    <s v="NV   "/>
    <s v="89431-6521   "/>
    <s v="Steve Cockrell                "/>
    <n v="9076024285"/>
    <s v="GFO12022       "/>
    <x v="4"/>
    <s v="Benny's "/>
    <n v="44"/>
    <s v="FROZEN FOODS        "/>
    <s v="12"/>
    <n v="5"/>
    <n v="59.4"/>
    <n v="3"/>
    <n v="19.8"/>
    <n v="1.6500000000000001"/>
    <n v="0.33"/>
  </r>
  <r>
    <x v="3"/>
    <s v="GALANT FOOD                   "/>
    <s v="NC  "/>
    <x v="0"/>
    <n v="10439798"/>
    <x v="63"/>
    <x v="0"/>
    <s v="          "/>
    <s v="978 E GREG ST                 "/>
    <s v="SPARKS              "/>
    <s v="NV   "/>
    <s v="89431-6521   "/>
    <s v="Steve Cockrell                "/>
    <n v="9076024285"/>
    <s v="GFO00008       "/>
    <x v="5"/>
    <s v="Clara's "/>
    <n v="44"/>
    <s v="FROZEN FOODS        "/>
    <s v="12"/>
    <n v="5"/>
    <n v="57.6"/>
    <n v="2"/>
    <n v="28.8"/>
    <n v="2.4"/>
    <n v="0.48"/>
  </r>
  <r>
    <x v="3"/>
    <s v="GALANT FOOD                   "/>
    <s v="MA  "/>
    <x v="2"/>
    <n v="10392195"/>
    <x v="98"/>
    <x v="0"/>
    <s v="          "/>
    <s v="3800 RESERVOIR RD NW          "/>
    <s v="WASHINGTON          "/>
    <s v="DC   "/>
    <s v="20007-2113   "/>
    <s v="SHANISE PHILLMORE             "/>
    <n v="2024441573"/>
    <s v="GFO90010       "/>
    <x v="1"/>
    <s v="Clara's "/>
    <n v="44"/>
    <s v="FROZEN FOODS        "/>
    <s v="12"/>
    <n v="4"/>
    <n v="144"/>
    <n v="5"/>
    <n v="28.8"/>
    <n v="2.4"/>
    <n v="0.6"/>
  </r>
  <r>
    <x v="3"/>
    <s v="GALANT FOOD                   "/>
    <s v="NC  "/>
    <x v="0"/>
    <n v="10138941"/>
    <x v="100"/>
    <x v="8"/>
    <s v="          "/>
    <s v="1664 N VIRGINIA ST            "/>
    <s v="RENO                "/>
    <s v="NV   "/>
    <n v="89557"/>
    <s v="Paul Gillette GM 775 530 0936 "/>
    <n v="7753222537"/>
    <s v="GFO00008       "/>
    <x v="5"/>
    <s v="Clara's "/>
    <n v="44"/>
    <s v="FROZEN FOODS        "/>
    <s v="12"/>
    <n v="5"/>
    <n v="86.4"/>
    <n v="3"/>
    <n v="28.8"/>
    <n v="2.4"/>
    <n v="0.48"/>
  </r>
  <r>
    <x v="3"/>
    <s v="GALANT FOOD                   "/>
    <s v="NC  "/>
    <x v="0"/>
    <n v="10124473"/>
    <x v="66"/>
    <x v="0"/>
    <s v="          "/>
    <s v="1000 GREENLEY ROAD            "/>
    <s v="SONORA              "/>
    <s v="CA   "/>
    <n v="95370"/>
    <s v="OWEN  HORNIBROOK 209 822 4051 "/>
    <n v="2095363674"/>
    <s v="GFO20001       "/>
    <x v="13"/>
    <s v="Clara's "/>
    <n v="44"/>
    <s v="FROZEN FOODS        "/>
    <s v="12"/>
    <n v="5"/>
    <n v="115.2"/>
    <n v="4"/>
    <n v="28.8"/>
    <n v="2.4"/>
    <n v="0.48"/>
  </r>
  <r>
    <x v="3"/>
    <s v="GALANT FOOD                   "/>
    <s v="NC  "/>
    <x v="0"/>
    <n v="10124473"/>
    <x v="66"/>
    <x v="0"/>
    <s v="          "/>
    <s v="1000 GREENLEY ROAD            "/>
    <s v="SONORA              "/>
    <s v="CA   "/>
    <n v="95370"/>
    <s v="OWEN  HORNIBROOK 209 822 4051 "/>
    <n v="2095363674"/>
    <s v="GFO20002       "/>
    <x v="12"/>
    <s v="Clara's "/>
    <n v="44"/>
    <s v="FROZEN FOODS        "/>
    <s v="12"/>
    <n v="5"/>
    <n v="115.2"/>
    <n v="4"/>
    <n v="28.8"/>
    <n v="2.4"/>
    <n v="0.48"/>
  </r>
  <r>
    <x v="3"/>
    <s v="GALANT FOOD                   "/>
    <s v="MA  "/>
    <x v="2"/>
    <n v="10032766"/>
    <x v="143"/>
    <x v="0"/>
    <s v="          "/>
    <s v="1820 GARDEN AVE               "/>
    <s v="CHERRY HILL         "/>
    <s v="NJ   "/>
    <s v="08003        "/>
    <s v="Judy Mark Stomel  Multipl Shmt"/>
    <n v="8567519330"/>
    <s v="GFO00008       "/>
    <x v="5"/>
    <s v="Clara's "/>
    <n v="44"/>
    <s v="FROZEN FOODS        "/>
    <s v="12"/>
    <n v="5"/>
    <n v="115.2"/>
    <n v="4"/>
    <n v="28.8"/>
    <n v="2.4"/>
    <n v="0.48"/>
  </r>
  <r>
    <x v="3"/>
    <s v="GALANT FOOD                   "/>
    <s v="MI  "/>
    <x v="11"/>
    <n v="10066943"/>
    <x v="144"/>
    <x v="0"/>
    <s v="          "/>
    <s v="6673 PINE RIDGE CT SW         "/>
    <s v="JENISON             "/>
    <s v="MI   "/>
    <s v="49428-9278   "/>
    <s v="Duane Lung 1 2M   1 4M     B  "/>
    <n v="6166620237"/>
    <s v="GFO12022       "/>
    <x v="4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BV  "/>
    <x v="12"/>
    <n v="10131256"/>
    <x v="103"/>
    <x v="0"/>
    <s v="          "/>
    <s v="9480 JAMAICA AVE S            "/>
    <s v="COTTAGE GROVE       "/>
    <s v="MN   "/>
    <n v="55016"/>
    <s v="Troy Malmer                   "/>
    <n v="6517346268"/>
    <s v="GFO10110       "/>
    <x v="16"/>
    <s v="Clara   "/>
    <n v="44"/>
    <s v="FROZEN FOODS        "/>
    <s v="12"/>
    <n v="6"/>
    <n v="52.8"/>
    <n v="2"/>
    <n v="26.4"/>
    <n v="2.1999999999999997"/>
    <n v="0.36666666666666664"/>
  </r>
  <r>
    <x v="3"/>
    <s v="GALANT FOOD                   "/>
    <s v="BV  "/>
    <x v="12"/>
    <n v="10131256"/>
    <x v="103"/>
    <x v="0"/>
    <s v="          "/>
    <s v="9480 JAMAICA AVE S            "/>
    <s v="COTTAGE GROVE       "/>
    <s v="MN   "/>
    <n v="55016"/>
    <s v="Troy Malmer                   "/>
    <n v="6517346268"/>
    <s v="GFO10100       "/>
    <x v="17"/>
    <s v="Clara   "/>
    <n v="44"/>
    <s v="FROZEN FOODS        "/>
    <s v="12"/>
    <n v="6"/>
    <n v="26.4"/>
    <n v="1"/>
    <n v="26.4"/>
    <n v="2.1999999999999997"/>
    <n v="0.36666666666666664"/>
  </r>
  <r>
    <x v="3"/>
    <s v="GALANT FOOD                   "/>
    <s v="BV  "/>
    <x v="12"/>
    <n v="10131256"/>
    <x v="103"/>
    <x v="0"/>
    <s v="          "/>
    <s v="9480 JAMAICA AVE S            "/>
    <s v="COTTAGE GROVE       "/>
    <s v="MN   "/>
    <n v="55016"/>
    <s v="Troy Malmer                   "/>
    <n v="6517346268"/>
    <s v="GOF10130       "/>
    <x v="18"/>
    <s v="Clara   "/>
    <n v="44"/>
    <s v="FROZEN FOODS        "/>
    <s v="12"/>
    <n v="6"/>
    <n v="26.4"/>
    <n v="1"/>
    <n v="26.4"/>
    <n v="2.1999999999999997"/>
    <n v="0.36666666666666664"/>
  </r>
  <r>
    <x v="3"/>
    <s v="GALANT FOOD                   "/>
    <s v="VP  "/>
    <x v="1"/>
    <n v="10090382"/>
    <x v="68"/>
    <x v="0"/>
    <s v="          "/>
    <s v="1244 15TH ST UNIT 40 41       "/>
    <s v="CLARKSTON           "/>
    <s v="WA   "/>
    <s v="99403-1805   "/>
    <s v="Phil Ross                     "/>
    <n v="2085539584"/>
    <s v="GFO12001       "/>
    <x v="2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VP  "/>
    <x v="1"/>
    <n v="10090382"/>
    <x v="68"/>
    <x v="0"/>
    <s v="          "/>
    <s v="1244 15TH ST UNIT 40 41       "/>
    <s v="CLARKSTON           "/>
    <s v="WA   "/>
    <s v="99403-1805   "/>
    <s v="Phil Ross                     "/>
    <n v="2085539584"/>
    <s v="GFO12021       "/>
    <x v="3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SCC "/>
    <x v="10"/>
    <n v="10242672"/>
    <x v="145"/>
    <x v="0"/>
    <s v="          "/>
    <s v="6218 TONY AVE                 "/>
    <s v="WOODLAND HILLS      "/>
    <s v="CA   "/>
    <s v="91367-1251   "/>
    <s v="Marissa                       "/>
    <n v="8186408363"/>
    <s v="GFO12001       "/>
    <x v="2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BV  "/>
    <x v="12"/>
    <n v="10033732"/>
    <x v="70"/>
    <x v="0"/>
    <s v="          "/>
    <s v="6520 GALAXY RD                "/>
    <s v="SAINT CLOUD         "/>
    <s v="MN   "/>
    <n v="56301"/>
    <s v="MARK LIESER                   "/>
    <n v="3202515678"/>
    <s v="GFO12001       "/>
    <x v="2"/>
    <s v="Benny's "/>
    <n v="44"/>
    <s v="FROZEN FOODS        "/>
    <s v="12"/>
    <n v="5"/>
    <n v="39.6"/>
    <n v="2"/>
    <n v="19.8"/>
    <n v="1.6500000000000001"/>
    <n v="0.33"/>
  </r>
  <r>
    <x v="3"/>
    <s v="GALANT FOOD                   "/>
    <s v="BV  "/>
    <x v="12"/>
    <n v="10033732"/>
    <x v="70"/>
    <x v="0"/>
    <s v="          "/>
    <s v="6520 GALAXY RD                "/>
    <s v="SAINT CLOUD         "/>
    <s v="MN   "/>
    <n v="56301"/>
    <s v="MARK LIESER                   "/>
    <n v="3202515678"/>
    <s v="GFO12021       "/>
    <x v="3"/>
    <s v="Benny's "/>
    <n v="44"/>
    <s v="FROZEN FOODS        "/>
    <s v="12"/>
    <n v="5"/>
    <n v="39.6"/>
    <n v="2"/>
    <n v="19.8"/>
    <n v="1.6500000000000001"/>
    <n v="0.33"/>
  </r>
  <r>
    <x v="3"/>
    <s v="GALANT FOOD                   "/>
    <s v="BV  "/>
    <x v="12"/>
    <n v="10033732"/>
    <x v="70"/>
    <x v="0"/>
    <s v="          "/>
    <s v="6520 GALAXY RD                "/>
    <s v="SAINT CLOUD         "/>
    <s v="MN   "/>
    <n v="56301"/>
    <s v="MARK LIESER                   "/>
    <n v="3202515678"/>
    <s v="GFO12022       "/>
    <x v="4"/>
    <s v="Benny's "/>
    <n v="44"/>
    <s v="FROZEN FOODS        "/>
    <s v="12"/>
    <n v="5"/>
    <n v="39.6"/>
    <n v="2"/>
    <n v="19.8"/>
    <n v="1.6500000000000001"/>
    <n v="0.33"/>
  </r>
  <r>
    <x v="4"/>
    <s v="GALANT FOOD                   "/>
    <s v="NC  "/>
    <x v="0"/>
    <n v="10081013"/>
    <x v="0"/>
    <x v="0"/>
    <s v="          "/>
    <s v="525 ANZAR ROAD                "/>
    <s v="SN JUN BATSTA       "/>
    <s v="CA   "/>
    <n v="95045"/>
    <s v="KATHY PLACES ORDERS           "/>
    <n v="8316234073"/>
    <s v="GFO88017       "/>
    <x v="7"/>
    <s v="Clara's "/>
    <n v="44"/>
    <s v="FROZEN FOODS        "/>
    <s v="12"/>
    <n v="8"/>
    <n v="32.4"/>
    <n v="1"/>
    <n v="32.4"/>
    <n v="2.6999999999999997"/>
    <n v="0.33749999999999997"/>
  </r>
  <r>
    <x v="4"/>
    <s v="GALANT FOOD                   "/>
    <s v="NC  "/>
    <x v="0"/>
    <n v="10081013"/>
    <x v="0"/>
    <x v="0"/>
    <s v="          "/>
    <s v="525 ANZAR ROAD                "/>
    <s v="SN JUN BATSTA       "/>
    <s v="CA   "/>
    <n v="95045"/>
    <s v="KATHY PLACES ORDERS           "/>
    <n v="8316234073"/>
    <s v="GFO88116       "/>
    <x v="0"/>
    <s v="Clara's "/>
    <n v="44"/>
    <s v="FROZEN FOODS        "/>
    <s v="12"/>
    <n v="8"/>
    <n v="32.4"/>
    <n v="1"/>
    <n v="32.4"/>
    <n v="2.6999999999999997"/>
    <n v="0.33749999999999997"/>
  </r>
  <r>
    <x v="4"/>
    <s v="GALANT FOOD                   "/>
    <s v="SC  "/>
    <x v="3"/>
    <n v="10060107"/>
    <x v="127"/>
    <x v="0"/>
    <s v="          "/>
    <s v="6171 MCLEOD DR                "/>
    <s v="LAS VEGAS           "/>
    <s v="NV   "/>
    <s v="89120-4409   "/>
    <s v="ANDRE   702 330 2834          "/>
    <n v="7026049982"/>
    <s v="GFO88810       "/>
    <x v="10"/>
    <s v="Clara's "/>
    <n v="44"/>
    <s v="FROZEN FOODS        "/>
    <s v="12"/>
    <n v="8"/>
    <n v="61.2"/>
    <n v="2"/>
    <n v="30.6"/>
    <n v="2.5500000000000003"/>
    <n v="0.31875000000000003"/>
  </r>
  <r>
    <x v="4"/>
    <s v="GALANT FOOD                   "/>
    <s v="SC  "/>
    <x v="3"/>
    <n v="10060107"/>
    <x v="127"/>
    <x v="0"/>
    <s v="          "/>
    <s v="6171 MCLEOD DR                "/>
    <s v="LAS VEGAS           "/>
    <s v="NV   "/>
    <s v="89120-4409   "/>
    <s v="ANDRE   702 330 2834          "/>
    <n v="7026049982"/>
    <s v="GFO20001       "/>
    <x v="13"/>
    <s v="Clara's "/>
    <n v="44"/>
    <s v="FROZEN FOODS        "/>
    <s v="12"/>
    <n v="5"/>
    <n v="57.6"/>
    <n v="2"/>
    <n v="28.8"/>
    <n v="2.4"/>
    <n v="0.48"/>
  </r>
  <r>
    <x v="4"/>
    <s v="GALANT FOOD                   "/>
    <s v="SC  "/>
    <x v="3"/>
    <n v="10338593"/>
    <x v="73"/>
    <x v="0"/>
    <s v="          "/>
    <s v="418 E 18TH ST                 "/>
    <s v="BAKERSFIELD         "/>
    <s v="CA   "/>
    <s v="93305-5613   "/>
    <s v="Naresh Balani                 "/>
    <n v="6612109436"/>
    <s v="GFO00008       "/>
    <x v="5"/>
    <s v="Clara's "/>
    <n v="44"/>
    <s v="FROZEN FOODS        "/>
    <s v="12"/>
    <n v="5"/>
    <n v="57.6"/>
    <n v="2"/>
    <n v="28.8"/>
    <n v="2.4"/>
    <n v="0.48"/>
  </r>
  <r>
    <x v="4"/>
    <s v="GALANT FOOD                   "/>
    <s v="NC  "/>
    <x v="0"/>
    <n v="10019540"/>
    <x v="3"/>
    <x v="0"/>
    <s v="          "/>
    <s v="215 HARBOR WAY                "/>
    <s v="S SAN FRAN          "/>
    <s v="CA   "/>
    <n v="94080"/>
    <s v="ELAYSIA                       "/>
    <n v="6505895252"/>
    <s v="GFO02208       "/>
    <x v="11"/>
    <s v="Galina's"/>
    <n v="44"/>
    <s v="FROZEN FOODS        "/>
    <s v="12"/>
    <n v="4.5"/>
    <n v="39.6"/>
    <n v="2"/>
    <n v="19.8"/>
    <n v="1.6500000000000001"/>
    <n v="0.3666666666666667"/>
  </r>
  <r>
    <x v="4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00008       "/>
    <x v="5"/>
    <s v="Clara's "/>
    <n v="44"/>
    <s v="FROZEN FOODS        "/>
    <s v="12"/>
    <n v="5"/>
    <n v="259.2"/>
    <n v="9"/>
    <n v="28.799999999999997"/>
    <n v="2.4"/>
    <n v="0.48"/>
  </r>
  <r>
    <x v="4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90010       "/>
    <x v="1"/>
    <s v="Clara's "/>
    <n v="44"/>
    <s v="FROZEN FOODS        "/>
    <s v="12"/>
    <n v="4"/>
    <n v="259.2"/>
    <n v="9"/>
    <n v="28.799999999999997"/>
    <n v="2.4"/>
    <n v="0.6"/>
  </r>
  <r>
    <x v="4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10001       "/>
    <x v="6"/>
    <s v="Clara   "/>
    <n v="44"/>
    <s v="FROZEN FOODS        "/>
    <s v="12"/>
    <n v="8"/>
    <n v="108"/>
    <n v="4"/>
    <n v="27"/>
    <n v="2.25"/>
    <n v="0.28125"/>
  </r>
  <r>
    <x v="4"/>
    <s v="GALANT FOOD                   "/>
    <s v="NC  "/>
    <x v="0"/>
    <n v="10257251"/>
    <x v="146"/>
    <x v="4"/>
    <s v="          "/>
    <s v="1000 POWERS CT                "/>
    <s v="TURLOCK             "/>
    <s v="CA   "/>
    <s v="95380-8455   "/>
    <s v="Wannetta Carter               "/>
    <n v="2092501501"/>
    <s v="GFO00008       "/>
    <x v="5"/>
    <s v="Clara's "/>
    <n v="44"/>
    <s v="FROZEN FOODS        "/>
    <s v="12"/>
    <n v="5"/>
    <n v="28.8"/>
    <n v="1"/>
    <n v="28.8"/>
    <n v="2.4"/>
    <n v="0.48"/>
  </r>
  <r>
    <x v="4"/>
    <s v="GALANT FOOD                   "/>
    <s v="NC  "/>
    <x v="0"/>
    <n v="10257251"/>
    <x v="146"/>
    <x v="4"/>
    <s v="          "/>
    <s v="1000 POWERS CT                "/>
    <s v="TURLOCK             "/>
    <s v="CA   "/>
    <s v="95380-8455   "/>
    <s v="Wannetta Carter               "/>
    <n v="2092501501"/>
    <s v="GFO20001       "/>
    <x v="13"/>
    <s v="Clara's "/>
    <n v="44"/>
    <s v="FROZEN FOODS        "/>
    <s v="12"/>
    <n v="5"/>
    <n v="28.8"/>
    <n v="1"/>
    <n v="28.8"/>
    <n v="2.4"/>
    <n v="0.48"/>
  </r>
  <r>
    <x v="4"/>
    <s v="GALANT FOOD                   "/>
    <s v="SC  "/>
    <x v="3"/>
    <n v="10241994"/>
    <x v="76"/>
    <x v="0"/>
    <s v="          "/>
    <s v="2220 RAILROAD ST              "/>
    <s v="CORONA              "/>
    <s v="CA   "/>
    <s v="92878-5412   "/>
    <s v="Sergio 909 321 3369           "/>
    <n v="9099838425"/>
    <s v="GFO88017       "/>
    <x v="7"/>
    <s v="Clara's "/>
    <n v="44"/>
    <s v="FROZEN FOODS        "/>
    <s v="12"/>
    <n v="8"/>
    <n v="648"/>
    <n v="20"/>
    <n v="32.4"/>
    <n v="2.6999999999999997"/>
    <n v="0.33749999999999997"/>
  </r>
  <r>
    <x v="4"/>
    <s v="GALANT FOOD                   "/>
    <s v="SC  "/>
    <x v="3"/>
    <n v="10241994"/>
    <x v="76"/>
    <x v="0"/>
    <s v="          "/>
    <s v="2220 RAILROAD ST              "/>
    <s v="CORONA              "/>
    <s v="CA   "/>
    <s v="92878-5412   "/>
    <s v="Sergio 909 321 3369           "/>
    <n v="9099838425"/>
    <s v="GFO88116       "/>
    <x v="0"/>
    <s v="Clara's "/>
    <n v="44"/>
    <s v="FROZEN FOODS        "/>
    <s v="12"/>
    <n v="8"/>
    <n v="486"/>
    <n v="15"/>
    <n v="32.4"/>
    <n v="2.6999999999999997"/>
    <n v="0.33749999999999997"/>
  </r>
  <r>
    <x v="4"/>
    <s v="GALANT FOOD                   "/>
    <s v="SC  "/>
    <x v="3"/>
    <n v="10241994"/>
    <x v="76"/>
    <x v="0"/>
    <s v="          "/>
    <s v="2220 RAILROAD ST              "/>
    <s v="CORONA              "/>
    <s v="CA   "/>
    <s v="92878-5412   "/>
    <s v="Sergio 909 321 3369           "/>
    <n v="9099838425"/>
    <s v="GFO00008       "/>
    <x v="5"/>
    <s v="Clara's "/>
    <n v="44"/>
    <s v="FROZEN FOODS        "/>
    <s v="12"/>
    <n v="5"/>
    <n v="144"/>
    <n v="5"/>
    <n v="28.8"/>
    <n v="2.4"/>
    <n v="0.48"/>
  </r>
  <r>
    <x v="4"/>
    <s v="GALANT FOOD                   "/>
    <s v="BV  "/>
    <x v="12"/>
    <n v="10033347"/>
    <x v="147"/>
    <x v="0"/>
    <s v="          "/>
    <s v="1919 NW 2ND ST WEST DOCK      "/>
    <s v="FARIBAULT           "/>
    <s v="MN   "/>
    <s v="55021-4839   "/>
    <s v="Various contacts              "/>
    <n v="5073348414"/>
    <s v="GFO10110       "/>
    <x v="16"/>
    <s v="Clara   "/>
    <n v="44"/>
    <s v="FROZEN FOODS        "/>
    <s v="12"/>
    <n v="6"/>
    <n v="132"/>
    <n v="5"/>
    <n v="26.4"/>
    <n v="2.1999999999999997"/>
    <n v="0.36666666666666664"/>
  </r>
  <r>
    <x v="4"/>
    <s v="GALANT FOOD                   "/>
    <s v="VP  "/>
    <x v="1"/>
    <n v="10424557"/>
    <x v="148"/>
    <x v="0"/>
    <s v="          "/>
    <s v="1517 SUNNYSIDE AVE            "/>
    <s v="GREAT FALLS         "/>
    <s v="MT   "/>
    <s v="59405-4746   "/>
    <s v="Sonny Schlecht                "/>
    <n v="4062313677"/>
    <s v="GFO88812       "/>
    <x v="14"/>
    <s v="Clara   "/>
    <n v="44"/>
    <s v="FROZEN FOODS        "/>
    <s v="12"/>
    <n v="8"/>
    <n v="32.4"/>
    <n v="1"/>
    <n v="32.4"/>
    <n v="2.6999999999999997"/>
    <n v="0.33749999999999997"/>
  </r>
  <r>
    <x v="4"/>
    <s v="GALANT FOOD                   "/>
    <s v="NC  "/>
    <x v="0"/>
    <n v="10019784"/>
    <x v="7"/>
    <x v="0"/>
    <s v="          "/>
    <s v="542 MARIPOSA ROAD             "/>
    <s v="MODESTO             "/>
    <s v="CA   "/>
    <s v="95354-4124   "/>
    <s v="MELANIE KOMMAVONG             "/>
    <n v="2095295350"/>
    <s v="GFO88811       "/>
    <x v="9"/>
    <s v="Clara's "/>
    <n v="44"/>
    <s v="FROZEN FOODS        "/>
    <s v="12"/>
    <n v="8"/>
    <n v="129.6"/>
    <n v="4"/>
    <n v="32.4"/>
    <n v="2.6999999999999997"/>
    <n v="0.33749999999999997"/>
  </r>
  <r>
    <x v="4"/>
    <s v="GALANT FOOD                   "/>
    <s v="NC  "/>
    <x v="0"/>
    <n v="10019758"/>
    <x v="8"/>
    <x v="0"/>
    <s v="          "/>
    <s v="4041 C ST                     "/>
    <s v="SACRAMENTO          "/>
    <s v="CA   "/>
    <s v="95819-1910   "/>
    <s v="STEVEN TANG  BJ 916670 8107   "/>
    <n v="9164524041"/>
    <s v="GFO02208       "/>
    <x v="11"/>
    <s v="Galina's"/>
    <n v="44"/>
    <s v="FROZEN FOODS        "/>
    <s v="12"/>
    <n v="4.5"/>
    <n v="554.4"/>
    <n v="28"/>
    <n v="19.8"/>
    <n v="1.6500000000000001"/>
    <n v="0.3666666666666667"/>
  </r>
  <r>
    <x v="4"/>
    <s v="GALANT FOOD                   "/>
    <s v="IL  "/>
    <x v="4"/>
    <n v="10259978"/>
    <x v="107"/>
    <x v="0"/>
    <s v="          "/>
    <s v="10554 ROUTE 52 N              "/>
    <s v="DUBUQUE             "/>
    <s v="IA   "/>
    <s v="52001-8905   "/>
    <s v="LEE KALE                      "/>
    <n v="5632132567"/>
    <s v="GFO12021       "/>
    <x v="3"/>
    <s v="Benny's "/>
    <n v="44"/>
    <s v="FROZEN FOODS        "/>
    <s v="12"/>
    <n v="5"/>
    <n v="396"/>
    <n v="20"/>
    <n v="19.8"/>
    <n v="1.6500000000000001"/>
    <n v="0.33"/>
  </r>
  <r>
    <x v="4"/>
    <s v="GALANT FOOD                   "/>
    <s v="NC  "/>
    <x v="0"/>
    <n v="10019773"/>
    <x v="10"/>
    <x v="0"/>
    <s v="          "/>
    <s v="3025 DUTTON AVE               "/>
    <s v="SANTA ROSA          "/>
    <s v="CA   "/>
    <n v="95407"/>
    <s v="MELISSA NANCY KELLEY          "/>
    <n v="7075464544"/>
    <s v="GFO12001       "/>
    <x v="2"/>
    <s v="Benny's "/>
    <n v="44"/>
    <s v="FROZEN FOODS        "/>
    <s v="12"/>
    <n v="5"/>
    <n v="198"/>
    <n v="10"/>
    <n v="19.8"/>
    <n v="1.6500000000000001"/>
    <n v="0.33"/>
  </r>
  <r>
    <x v="4"/>
    <s v="GALANT FOOD                   "/>
    <s v="NC  "/>
    <x v="0"/>
    <n v="10019773"/>
    <x v="10"/>
    <x v="0"/>
    <s v="          "/>
    <s v="3025 DUTTON AVE               "/>
    <s v="SANTA ROSA          "/>
    <s v="CA   "/>
    <n v="95407"/>
    <s v="MELISSA NANCY KELLEY          "/>
    <n v="7075464544"/>
    <s v="GFO02208       "/>
    <x v="11"/>
    <s v="Galina's"/>
    <n v="44"/>
    <s v="FROZEN FOODS        "/>
    <s v="12"/>
    <n v="4.5"/>
    <n v="79.2"/>
    <n v="4"/>
    <n v="19.8"/>
    <n v="1.6500000000000001"/>
    <n v="0.3666666666666667"/>
  </r>
  <r>
    <x v="4"/>
    <s v="GALANT FOOD                   "/>
    <s v="IL  "/>
    <x v="4"/>
    <n v="10192843"/>
    <x v="11"/>
    <x v="0"/>
    <s v="          "/>
    <s v="2513 ELLINGTON ROAD           "/>
    <s v="QUINCY              "/>
    <s v="IL   "/>
    <n v="62305"/>
    <s v="Shelbi Otto Anthony Sawyers   "/>
    <n v="2172223343"/>
    <s v="GFO12022       "/>
    <x v="4"/>
    <s v="Benny's "/>
    <n v="44"/>
    <s v="FROZEN FOODS        "/>
    <s v="12"/>
    <n v="5"/>
    <n v="99"/>
    <n v="5"/>
    <n v="19.8"/>
    <n v="1.6500000000000001"/>
    <n v="0.33"/>
  </r>
  <r>
    <x v="4"/>
    <s v="GALANT FOOD                   "/>
    <s v="VP  "/>
    <x v="1"/>
    <n v="10090300"/>
    <x v="12"/>
    <x v="0"/>
    <s v="          "/>
    <s v="12670 SW HALL BLVD BLDG 3     "/>
    <s v="TIGARD              "/>
    <s v="OR   "/>
    <s v="97223-6269   "/>
    <s v="Mark Schmidling               "/>
    <n v="5034902132"/>
    <s v="GFO12001       "/>
    <x v="2"/>
    <s v="Benny's "/>
    <n v="44"/>
    <s v="FROZEN FOODS        "/>
    <s v="12"/>
    <n v="5"/>
    <n v="396"/>
    <n v="20"/>
    <n v="19.8"/>
    <n v="1.6500000000000001"/>
    <n v="0.33"/>
  </r>
  <r>
    <x v="4"/>
    <s v="GALANT FOOD                   "/>
    <s v="MA  "/>
    <x v="2"/>
    <n v="10067691"/>
    <x v="15"/>
    <x v="0"/>
    <s v="          "/>
    <s v="150 GORDON DR                 "/>
    <s v="EXTON               "/>
    <s v="PA   "/>
    <s v="19341-1304   "/>
    <s v="Taylor Ward                   "/>
    <n v="6109350885"/>
    <s v="GFO90010       "/>
    <x v="1"/>
    <s v="Clara's "/>
    <n v="44"/>
    <s v="FROZEN FOODS        "/>
    <s v="12"/>
    <n v="4"/>
    <n v="1900.8"/>
    <n v="66"/>
    <n v="28.8"/>
    <n v="2.4"/>
    <n v="0.6"/>
  </r>
  <r>
    <x v="4"/>
    <s v="GALANT FOOD                   "/>
    <s v="MA  "/>
    <x v="2"/>
    <n v="10067691"/>
    <x v="15"/>
    <x v="0"/>
    <s v="          "/>
    <s v="150 GORDON DR                 "/>
    <s v="EXTON               "/>
    <s v="PA   "/>
    <s v="19341-1304   "/>
    <s v="Taylor Ward                   "/>
    <n v="6109350885"/>
    <s v="GFO10001       "/>
    <x v="6"/>
    <s v="Clara   "/>
    <n v="44"/>
    <s v="FROZEN FOODS        "/>
    <s v="12"/>
    <n v="8"/>
    <n v="486"/>
    <n v="18"/>
    <n v="27"/>
    <n v="2.25"/>
    <n v="0.28125"/>
  </r>
  <r>
    <x v="4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88116       "/>
    <x v="0"/>
    <s v="Clara's "/>
    <n v="44"/>
    <s v="FROZEN FOODS        "/>
    <s v="12"/>
    <n v="8"/>
    <n v="842.4"/>
    <n v="26"/>
    <n v="32.4"/>
    <n v="2.6999999999999997"/>
    <n v="0.33749999999999997"/>
  </r>
  <r>
    <x v="4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88017       "/>
    <x v="7"/>
    <s v="Clara's "/>
    <n v="44"/>
    <s v="FROZEN FOODS        "/>
    <s v="12"/>
    <n v="8"/>
    <n v="680.4"/>
    <n v="21"/>
    <n v="32.4"/>
    <n v="2.6999999999999997"/>
    <n v="0.33749999999999997"/>
  </r>
  <r>
    <x v="4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00008       "/>
    <x v="5"/>
    <s v="Clara's "/>
    <n v="44"/>
    <s v="FROZEN FOODS        "/>
    <s v="12"/>
    <n v="5"/>
    <n v="259.2"/>
    <n v="9"/>
    <n v="28.799999999999997"/>
    <n v="2.4"/>
    <n v="0.48"/>
  </r>
  <r>
    <x v="4"/>
    <s v="GALANT FOOD                   "/>
    <s v="IL  "/>
    <x v="4"/>
    <n v="10536421"/>
    <x v="133"/>
    <x v="0"/>
    <s v="          "/>
    <s v="530 WOLFE DR                  "/>
    <s v="FORT WAYNE          "/>
    <s v="IN   "/>
    <s v="46825-5253   "/>
    <s v="Matthew Evans                 "/>
    <n v="2484831954"/>
    <s v="GFO12001       "/>
    <x v="2"/>
    <s v="Benny's "/>
    <n v="44"/>
    <s v="FROZEN FOODS        "/>
    <s v="12"/>
    <n v="5"/>
    <n v="79.2"/>
    <n v="4"/>
    <n v="19.8"/>
    <n v="1.6500000000000001"/>
    <n v="0.33"/>
  </r>
  <r>
    <x v="4"/>
    <s v="GALANT FOOD                   "/>
    <s v="IL  "/>
    <x v="4"/>
    <n v="10536421"/>
    <x v="133"/>
    <x v="0"/>
    <s v="          "/>
    <s v="530 WOLFE DR                  "/>
    <s v="FORT WAYNE          "/>
    <s v="IN   "/>
    <s v="46825-5253   "/>
    <s v="Matthew Evans                 "/>
    <n v="2484831954"/>
    <s v="GFO12021       "/>
    <x v="3"/>
    <s v="Benny's "/>
    <n v="44"/>
    <s v="FROZEN FOODS        "/>
    <s v="12"/>
    <n v="5"/>
    <n v="79.2"/>
    <n v="4"/>
    <n v="19.8"/>
    <n v="1.6500000000000001"/>
    <n v="0.33"/>
  </r>
  <r>
    <x v="4"/>
    <s v="GALANT FOOD                   "/>
    <s v="IL  "/>
    <x v="4"/>
    <n v="10536421"/>
    <x v="133"/>
    <x v="0"/>
    <s v="          "/>
    <s v="530 WOLFE DR                  "/>
    <s v="FORT WAYNE          "/>
    <s v="IN   "/>
    <s v="46825-5253   "/>
    <s v="Matthew Evans                 "/>
    <n v="2484831954"/>
    <s v="GFO12022       "/>
    <x v="4"/>
    <s v="Benny's "/>
    <n v="44"/>
    <s v="FROZEN FOODS        "/>
    <s v="12"/>
    <n v="5"/>
    <n v="79.2"/>
    <n v="4"/>
    <n v="19.8"/>
    <n v="1.6500000000000001"/>
    <n v="0.33"/>
  </r>
  <r>
    <x v="4"/>
    <s v="GALANT FOOD                   "/>
    <s v="KC  "/>
    <x v="13"/>
    <n v="1000105"/>
    <x v="78"/>
    <x v="0"/>
    <s v="          "/>
    <s v="1716 RUDDER INDUSTRIAL PK     "/>
    <s v="FENTON              "/>
    <s v="MO   "/>
    <n v="63026"/>
    <s v="Scott Stewart                 "/>
    <n v="6363438866"/>
    <s v="GFO12021       "/>
    <x v="3"/>
    <s v="Benny's "/>
    <n v="44"/>
    <s v="FROZEN FOODS        "/>
    <s v="12"/>
    <n v="5"/>
    <n v="198"/>
    <n v="10"/>
    <n v="19.8"/>
    <n v="1.6500000000000001"/>
    <n v="0.33"/>
  </r>
  <r>
    <x v="4"/>
    <s v="GALANT FOOD                   "/>
    <s v="KC  "/>
    <x v="13"/>
    <n v="1000105"/>
    <x v="78"/>
    <x v="0"/>
    <s v="          "/>
    <s v="1716 RUDDER INDUSTRIAL PK     "/>
    <s v="FENTON              "/>
    <s v="MO   "/>
    <n v="63026"/>
    <s v="Scott Stewart                 "/>
    <n v="6363438866"/>
    <s v="GFO88017       "/>
    <x v="7"/>
    <s v="Clara's "/>
    <n v="44"/>
    <s v="FROZEN FOODS        "/>
    <s v="12"/>
    <n v="8"/>
    <n v="162"/>
    <n v="5"/>
    <n v="32.4"/>
    <n v="2.6999999999999997"/>
    <n v="0.33749999999999997"/>
  </r>
  <r>
    <x v="4"/>
    <s v="GALANT FOOD                   "/>
    <s v="KC  "/>
    <x v="13"/>
    <n v="1000105"/>
    <x v="78"/>
    <x v="0"/>
    <s v="          "/>
    <s v="1716 RUDDER INDUSTRIAL PK     "/>
    <s v="FENTON              "/>
    <s v="MO   "/>
    <n v="63026"/>
    <s v="Scott Stewart                 "/>
    <n v="6363438866"/>
    <s v="GFO00008       "/>
    <x v="5"/>
    <s v="Clara's "/>
    <n v="44"/>
    <s v="FROZEN FOODS        "/>
    <s v="12"/>
    <n v="5"/>
    <n v="144"/>
    <n v="5"/>
    <n v="28.8"/>
    <n v="2.4"/>
    <n v="0.48"/>
  </r>
  <r>
    <x v="4"/>
    <s v="GALANT FOOD                   "/>
    <s v="NC  "/>
    <x v="0"/>
    <n v="10281997"/>
    <x v="79"/>
    <x v="0"/>
    <s v="          "/>
    <s v="4083 MONTEZ DR                "/>
    <s v="CARSON CITY         "/>
    <s v="NV   "/>
    <n v="89706"/>
    <s v="Nate Smithee                  "/>
    <n v="7753429754"/>
    <s v="GFO12001       "/>
    <x v="2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AZ  "/>
    <x v="7"/>
    <n v="10483799"/>
    <x v="25"/>
    <x v="0"/>
    <s v="          "/>
    <s v="2351 HP WAY NE                "/>
    <s v="RIO RANCHO          "/>
    <s v="NM   "/>
    <s v="87144-2000   "/>
    <s v="Danielle Yatsattie            "/>
    <n v="5056044304"/>
    <s v="GFO88811       "/>
    <x v="9"/>
    <s v="Clara's "/>
    <n v="44"/>
    <s v="FROZEN FOODS        "/>
    <s v="12"/>
    <n v="8"/>
    <n v="32.4"/>
    <n v="1"/>
    <n v="32.4"/>
    <n v="2.6999999999999997"/>
    <n v="0.33749999999999997"/>
  </r>
  <r>
    <x v="4"/>
    <s v="GALANT FOOD                   "/>
    <s v="WS  "/>
    <x v="8"/>
    <n v="10000787"/>
    <x v="26"/>
    <x v="0"/>
    <s v="          "/>
    <s v="16300 W SILVER SPRING DR      "/>
    <s v="MENOMONEE FALLS     "/>
    <s v="WI   "/>
    <s v="53051-5620   "/>
    <s v="Keith Springman Lori Monroe   "/>
    <n v="2627815855"/>
    <s v="GFO12001       "/>
    <x v="2"/>
    <s v="Benny's "/>
    <n v="44"/>
    <s v="FROZEN FOODS        "/>
    <s v="12"/>
    <n v="5"/>
    <n v="277.2"/>
    <n v="14"/>
    <n v="19.8"/>
    <n v="1.6500000000000001"/>
    <n v="0.33"/>
  </r>
  <r>
    <x v="4"/>
    <s v="GALANT FOOD                   "/>
    <s v="WS  "/>
    <x v="8"/>
    <n v="10000787"/>
    <x v="26"/>
    <x v="0"/>
    <s v="          "/>
    <s v="16300 W SILVER SPRING DR      "/>
    <s v="MENOMONEE FALLS     "/>
    <s v="WI   "/>
    <s v="53051-5620   "/>
    <s v="Keith Springman Lori Monroe   "/>
    <n v="2627815855"/>
    <s v="GFO12021       "/>
    <x v="3"/>
    <s v="Benny's "/>
    <n v="44"/>
    <s v="FROZEN FOODS        "/>
    <s v="12"/>
    <n v="5"/>
    <n v="198"/>
    <n v="10"/>
    <n v="19.8"/>
    <n v="1.6500000000000001"/>
    <n v="0.33"/>
  </r>
  <r>
    <x v="4"/>
    <s v="GALANT FOOD                   "/>
    <s v="VP  "/>
    <x v="1"/>
    <n v="10435883"/>
    <x v="110"/>
    <x v="1"/>
    <s v="          "/>
    <s v="415 MAIN ST                   "/>
    <s v="EDMONDS             "/>
    <s v="WA   "/>
    <s v="98020-3137   "/>
    <s v="Justin Pritchett              "/>
    <n v="2063547470"/>
    <s v="GFO12001       "/>
    <x v="2"/>
    <s v="Benny's "/>
    <n v="44"/>
    <s v="FROZEN FOODS        "/>
    <s v="12"/>
    <n v="5"/>
    <n v="39.6"/>
    <n v="2"/>
    <n v="19.8"/>
    <n v="1.6500000000000001"/>
    <n v="0.33"/>
  </r>
  <r>
    <x v="4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00008       "/>
    <x v="5"/>
    <s v="Clara's "/>
    <n v="44"/>
    <s v="FROZEN FOODS        "/>
    <s v="12"/>
    <n v="5"/>
    <n v="144"/>
    <n v="5"/>
    <n v="28.8"/>
    <n v="2.4"/>
    <n v="0.48"/>
  </r>
  <r>
    <x v="4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810       "/>
    <x v="10"/>
    <s v="Clara's "/>
    <n v="44"/>
    <s v="FROZEN FOODS        "/>
    <s v="12"/>
    <n v="8"/>
    <n v="129.6"/>
    <n v="4"/>
    <n v="32.4"/>
    <n v="2.6999999999999997"/>
    <n v="0.33749999999999997"/>
  </r>
  <r>
    <x v="4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811       "/>
    <x v="9"/>
    <s v="Clara's "/>
    <n v="44"/>
    <s v="FROZEN FOODS        "/>
    <s v="12"/>
    <n v="8"/>
    <n v="129.6"/>
    <n v="4"/>
    <n v="32.4"/>
    <n v="2.6999999999999997"/>
    <n v="0.33749999999999997"/>
  </r>
  <r>
    <x v="4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20002       "/>
    <x v="12"/>
    <s v="Clara's "/>
    <n v="44"/>
    <s v="FROZEN FOODS        "/>
    <s v="12"/>
    <n v="5"/>
    <n v="115.2"/>
    <n v="4"/>
    <n v="28.8"/>
    <n v="2.4"/>
    <n v="0.48"/>
  </r>
  <r>
    <x v="4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017       "/>
    <x v="7"/>
    <s v="Clara's "/>
    <n v="44"/>
    <s v="FROZEN FOODS        "/>
    <s v="12"/>
    <n v="8"/>
    <n v="97.2"/>
    <n v="3"/>
    <n v="32.4"/>
    <n v="2.6999999999999997"/>
    <n v="0.33749999999999997"/>
  </r>
  <r>
    <x v="4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20001       "/>
    <x v="13"/>
    <s v="Clara's "/>
    <n v="44"/>
    <s v="FROZEN FOODS        "/>
    <s v="12"/>
    <n v="5"/>
    <n v="86.4"/>
    <n v="3"/>
    <n v="28.8"/>
    <n v="2.4"/>
    <n v="0.48"/>
  </r>
  <r>
    <x v="4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116       "/>
    <x v="0"/>
    <s v="Clara's "/>
    <n v="44"/>
    <s v="FROZEN FOODS        "/>
    <s v="12"/>
    <n v="8"/>
    <n v="64.8"/>
    <n v="2"/>
    <n v="32.4"/>
    <n v="2.6999999999999997"/>
    <n v="0.33749999999999997"/>
  </r>
  <r>
    <x v="4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90010       "/>
    <x v="1"/>
    <s v="Clara's "/>
    <n v="44"/>
    <s v="FROZEN FOODS        "/>
    <s v="12"/>
    <n v="4"/>
    <n v="57.6"/>
    <n v="2"/>
    <n v="28.8"/>
    <n v="2.4"/>
    <n v="0.6"/>
  </r>
  <r>
    <x v="4"/>
    <s v="GALANT FOOD                   "/>
    <s v="IL  "/>
    <x v="4"/>
    <n v="10027899"/>
    <x v="149"/>
    <x v="0"/>
    <s v="          "/>
    <s v="940 S STONE AVE               "/>
    <s v="LA GRANGE           "/>
    <s v="IL   "/>
    <s v="60525-2728   "/>
    <s v="Carl Gehrke                   "/>
    <n v="6302870101"/>
    <s v="GFO12022       "/>
    <x v="4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SC  "/>
    <x v="3"/>
    <n v="10401646"/>
    <x v="29"/>
    <x v="1"/>
    <s v="          "/>
    <s v="8556 WILSHIRE BLVD            "/>
    <s v="BEVERLY HILLS       "/>
    <s v="CA   "/>
    <s v="90211-3103   "/>
    <s v="Michael S Hall                "/>
    <n v="3107018925"/>
    <s v="GFO12001       "/>
    <x v="2"/>
    <s v="Benny's "/>
    <n v="44"/>
    <s v="FROZEN FOODS        "/>
    <s v="12"/>
    <n v="5"/>
    <n v="79.2"/>
    <n v="4"/>
    <n v="19.8"/>
    <n v="1.6500000000000001"/>
    <n v="0.33"/>
  </r>
  <r>
    <x v="4"/>
    <s v="GALANT FOOD                   "/>
    <s v="SC  "/>
    <x v="3"/>
    <n v="10255284"/>
    <x v="31"/>
    <x v="0"/>
    <s v="          "/>
    <s v="3990 W NAPLES DR              "/>
    <s v="LAS VEGAS           "/>
    <s v="NV   "/>
    <n v="89103"/>
    <s v="RICH PAULEY                   "/>
    <n v="7024965753"/>
    <s v="GFO20001       "/>
    <x v="13"/>
    <s v="Clara's "/>
    <n v="44"/>
    <s v="FROZEN FOODS        "/>
    <s v="12"/>
    <n v="5"/>
    <n v="1152"/>
    <n v="40"/>
    <n v="28.8"/>
    <n v="2.4"/>
    <n v="0.48"/>
  </r>
  <r>
    <x v="4"/>
    <s v="GALANT FOOD                   "/>
    <s v="NC  "/>
    <x v="0"/>
    <n v="10426364"/>
    <x v="32"/>
    <x v="0"/>
    <s v="          "/>
    <s v="1425 HULDA CT                 "/>
    <s v="SPARKS              "/>
    <s v="NV   "/>
    <s v="89431-7125   "/>
    <s v="JAMAL ANSARI BRANCH MANAGER   "/>
    <n v="7753385335"/>
    <s v="GFO12021       "/>
    <x v="3"/>
    <s v="Benny's "/>
    <n v="44"/>
    <s v="FROZEN FOODS        "/>
    <s v="12"/>
    <n v="5"/>
    <n v="99"/>
    <n v="5"/>
    <n v="19.8"/>
    <n v="1.6500000000000001"/>
    <n v="0.33"/>
  </r>
  <r>
    <x v="4"/>
    <s v="GALANT FOOD                   "/>
    <s v="NC  "/>
    <x v="0"/>
    <n v="10426364"/>
    <x v="32"/>
    <x v="0"/>
    <s v="          "/>
    <s v="1425 HULDA CT                 "/>
    <s v="SPARKS              "/>
    <s v="NV   "/>
    <s v="89431-7125   "/>
    <s v="JAMAL ANSARI BRANCH MANAGER   "/>
    <n v="7753385335"/>
    <s v="GFO12022       "/>
    <x v="4"/>
    <s v="Benny's "/>
    <n v="44"/>
    <s v="FROZEN FOODS        "/>
    <s v="12"/>
    <n v="5"/>
    <n v="79.2"/>
    <n v="4"/>
    <n v="19.8"/>
    <n v="1.6500000000000001"/>
    <n v="0.33"/>
  </r>
  <r>
    <x v="4"/>
    <s v="GALANT FOOD                   "/>
    <s v="NC  "/>
    <x v="0"/>
    <n v="10476228"/>
    <x v="150"/>
    <x v="3"/>
    <s v="          "/>
    <s v="3600 M ST                     "/>
    <s v="MERCED              "/>
    <s v="CA   "/>
    <s v="95348-2806   "/>
    <s v="STORE MANAGER                 "/>
    <n v="2093846280"/>
    <s v="GFO88017       "/>
    <x v="7"/>
    <s v="Clara's "/>
    <n v="44"/>
    <s v="FROZEN FOODS        "/>
    <s v="12"/>
    <n v="8"/>
    <n v="64.8"/>
    <n v="2"/>
    <n v="32.4"/>
    <n v="2.6999999999999997"/>
    <n v="0.33749999999999997"/>
  </r>
  <r>
    <x v="4"/>
    <s v="GALANT FOOD                   "/>
    <s v="NC  "/>
    <x v="0"/>
    <n v="10515307"/>
    <x v="111"/>
    <x v="3"/>
    <s v="          "/>
    <s v="22240 CA 152                  "/>
    <s v="LOS BANOS           "/>
    <s v="CA   "/>
    <n v="95340"/>
    <s v="Store Manager                 "/>
    <n v="2093816488"/>
    <s v="GFO88000       "/>
    <x v="8"/>
    <s v="Clara's "/>
    <n v="44"/>
    <s v="FROZEN FOODS        "/>
    <s v="12"/>
    <n v="8"/>
    <n v="32.4"/>
    <n v="1"/>
    <n v="32.4"/>
    <n v="2.6999999999999997"/>
    <n v="0.33749999999999997"/>
  </r>
  <r>
    <x v="4"/>
    <s v="GALANT FOOD                   "/>
    <s v="SC  "/>
    <x v="3"/>
    <n v="10510939"/>
    <x v="33"/>
    <x v="3"/>
    <s v="          "/>
    <s v="4667 TELEGRAPH RD             "/>
    <s v="VENTURA             "/>
    <s v="CA   "/>
    <s v="93003-3872   "/>
    <s v="Maira Solorio Flores          "/>
    <n v="8052896485"/>
    <s v="GFO88017       "/>
    <x v="7"/>
    <s v="Clara's "/>
    <n v="44"/>
    <s v="FROZEN FOODS        "/>
    <s v="12"/>
    <n v="8"/>
    <n v="32.4"/>
    <n v="1"/>
    <n v="32.4"/>
    <n v="2.6999999999999997"/>
    <n v="0.33749999999999997"/>
  </r>
  <r>
    <x v="4"/>
    <s v="GALANT FOOD                   "/>
    <s v="SC  "/>
    <x v="3"/>
    <n v="10510939"/>
    <x v="33"/>
    <x v="3"/>
    <s v="          "/>
    <s v="4667 TELEGRAPH RD             "/>
    <s v="VENTURA             "/>
    <s v="CA   "/>
    <s v="93003-3872   "/>
    <s v="Maira Solorio Flores          "/>
    <n v="8052896485"/>
    <s v="GFO88116       "/>
    <x v="0"/>
    <s v="Clara's "/>
    <n v="44"/>
    <s v="FROZEN FOODS        "/>
    <s v="12"/>
    <n v="8"/>
    <n v="32.4"/>
    <n v="1"/>
    <n v="32.4"/>
    <n v="2.6999999999999997"/>
    <n v="0.33749999999999997"/>
  </r>
  <r>
    <x v="4"/>
    <s v="GALANT FOOD                   "/>
    <s v="SC  "/>
    <x v="3"/>
    <n v="10510939"/>
    <x v="33"/>
    <x v="3"/>
    <s v="          "/>
    <s v="4667 TELEGRAPH RD             "/>
    <s v="VENTURA             "/>
    <s v="CA   "/>
    <s v="93003-3872   "/>
    <s v="Maira Solorio Flores          "/>
    <n v="8052896485"/>
    <s v="GFO88811       "/>
    <x v="9"/>
    <s v="Clara's "/>
    <n v="44"/>
    <s v="FROZEN FOODS        "/>
    <s v="12"/>
    <n v="8"/>
    <n v="32.4"/>
    <n v="1"/>
    <n v="32.4"/>
    <n v="2.6999999999999997"/>
    <n v="0.33749999999999997"/>
  </r>
  <r>
    <x v="4"/>
    <s v="GALANT FOOD                   "/>
    <s v="SC  "/>
    <x v="3"/>
    <n v="10510939"/>
    <x v="33"/>
    <x v="3"/>
    <s v="          "/>
    <s v="4667 TELEGRAPH RD             "/>
    <s v="VENTURA             "/>
    <s v="CA   "/>
    <s v="93003-3872   "/>
    <s v="Maira Solorio Flores          "/>
    <n v="8052896485"/>
    <s v="GFO88810       "/>
    <x v="10"/>
    <s v="Clara's "/>
    <n v="44"/>
    <s v="FROZEN FOODS        "/>
    <s v="12"/>
    <n v="8"/>
    <n v="30.6"/>
    <n v="1"/>
    <n v="30.6"/>
    <n v="2.5500000000000003"/>
    <n v="0.31875000000000003"/>
  </r>
  <r>
    <x v="4"/>
    <s v="GALANT FOOD                   "/>
    <s v="SC  "/>
    <x v="3"/>
    <n v="10510941"/>
    <x v="84"/>
    <x v="3"/>
    <s v="          "/>
    <s v="7075 CAMPUS RD                "/>
    <s v="MOORPARK            "/>
    <s v="CA   "/>
    <s v="93021-1605   "/>
    <s v="Tevita                        "/>
    <n v="8053781436"/>
    <s v="GFO88116       "/>
    <x v="0"/>
    <s v="Clara's "/>
    <n v="44"/>
    <s v="FROZEN FOODS        "/>
    <s v="12"/>
    <n v="8"/>
    <n v="32.4"/>
    <n v="1"/>
    <n v="32.4"/>
    <n v="2.6999999999999997"/>
    <n v="0.33749999999999997"/>
  </r>
  <r>
    <x v="4"/>
    <s v="GALANT FOOD                   "/>
    <s v="NC  "/>
    <x v="0"/>
    <n v="10413735"/>
    <x v="112"/>
    <x v="3"/>
    <s v="          "/>
    <s v="6000 J ST                     "/>
    <s v="SACRAMENTO          "/>
    <s v="CA   "/>
    <s v="95819-2605   "/>
    <s v="Manager                       "/>
    <n v="9162786446"/>
    <s v="GFO88017       "/>
    <x v="7"/>
    <s v="Clara's "/>
    <n v="44"/>
    <s v="FROZEN FOODS        "/>
    <s v="12"/>
    <n v="8"/>
    <n v="32.4"/>
    <n v="1"/>
    <n v="32.4"/>
    <n v="2.6999999999999997"/>
    <n v="0.33749999999999997"/>
  </r>
  <r>
    <x v="4"/>
    <s v="GALANT FOOD                   "/>
    <s v="NC  "/>
    <x v="0"/>
    <n v="10413735"/>
    <x v="112"/>
    <x v="3"/>
    <s v="          "/>
    <s v="6000 J ST                     "/>
    <s v="SACRAMENTO          "/>
    <s v="CA   "/>
    <s v="95819-2605   "/>
    <s v="Manager                       "/>
    <n v="9162786446"/>
    <s v="GFO88116       "/>
    <x v="0"/>
    <s v="Clara's "/>
    <n v="44"/>
    <s v="FROZEN FOODS        "/>
    <s v="12"/>
    <n v="8"/>
    <n v="32.4"/>
    <n v="1"/>
    <n v="32.4"/>
    <n v="2.6999999999999997"/>
    <n v="0.33749999999999997"/>
  </r>
  <r>
    <x v="4"/>
    <s v="GALANT FOOD                   "/>
    <s v="NC  "/>
    <x v="0"/>
    <n v="10520168"/>
    <x v="138"/>
    <x v="0"/>
    <s v="          "/>
    <s v="30970 HUNTWOOD AVE            "/>
    <s v="HAYWARD             "/>
    <s v="CA   "/>
    <s v="94544-7016   "/>
    <s v="Ryan Morningstar              "/>
    <n v="5089442083"/>
    <s v="GFO88017       "/>
    <x v="7"/>
    <s v="Clara's "/>
    <n v="44"/>
    <s v="FROZEN FOODS        "/>
    <s v="12"/>
    <n v="8"/>
    <n v="64.8"/>
    <n v="2"/>
    <n v="32.4"/>
    <n v="2.6999999999999997"/>
    <n v="0.33749999999999997"/>
  </r>
  <r>
    <x v="4"/>
    <s v="GALANT FOOD                   "/>
    <s v="NC  "/>
    <x v="0"/>
    <n v="10520168"/>
    <x v="138"/>
    <x v="0"/>
    <s v="          "/>
    <s v="30970 HUNTWOOD AVE            "/>
    <s v="HAYWARD             "/>
    <s v="CA   "/>
    <s v="94544-7016   "/>
    <s v="Ryan Morningstar              "/>
    <n v="5089442083"/>
    <s v="GFO12001       "/>
    <x v="2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SC  "/>
    <x v="3"/>
    <n v="10282599"/>
    <x v="113"/>
    <x v="0"/>
    <s v="          "/>
    <s v="1661 S GROVE AVE B            "/>
    <s v="ONTARIO             "/>
    <s v="CA   "/>
    <n v="91761"/>
    <s v="Billy Darmawan                "/>
    <n v="9099306145"/>
    <s v="GFO12001       "/>
    <x v="2"/>
    <s v="Benny's "/>
    <n v="44"/>
    <s v="FROZEN FOODS        "/>
    <s v="12"/>
    <n v="5"/>
    <n v="79.2"/>
    <n v="4"/>
    <n v="19.8"/>
    <n v="1.6500000000000001"/>
    <n v="0.33"/>
  </r>
  <r>
    <x v="4"/>
    <s v="GALANT FOOD                   "/>
    <s v="NC  "/>
    <x v="0"/>
    <n v="10299488"/>
    <x v="151"/>
    <x v="4"/>
    <s v="          "/>
    <s v="2323 GRAND CANAL BLVD         "/>
    <s v="STOCKTON            "/>
    <s v="CA   "/>
    <n v="95207"/>
    <s v="Tanya  209 956 1309 DIRECT    "/>
    <n v="2099579090"/>
    <s v="GFO12021       "/>
    <x v="3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SC  "/>
    <x v="3"/>
    <n v="10300575"/>
    <x v="115"/>
    <x v="0"/>
    <s v="          "/>
    <s v="216 E 3RD ST                  "/>
    <s v="IMPERIAL            "/>
    <s v="CA   "/>
    <s v="92251-1607   "/>
    <s v="Jim Dominique                 "/>
    <n v="6192474274"/>
    <s v="GFO88810       "/>
    <x v="10"/>
    <s v="Clara's "/>
    <n v="44"/>
    <s v="FROZEN FOODS        "/>
    <s v="12"/>
    <n v="8"/>
    <n v="244.8"/>
    <n v="8"/>
    <n v="30.6"/>
    <n v="2.5500000000000003"/>
    <n v="0.31875000000000003"/>
  </r>
  <r>
    <x v="4"/>
    <s v="GALANT FOOD                   "/>
    <s v="NC  "/>
    <x v="0"/>
    <n v="10496376"/>
    <x v="46"/>
    <x v="5"/>
    <s v="          "/>
    <s v="6505 S MANTHEY RD             "/>
    <s v="FRENCH CAMP         "/>
    <s v="CA   "/>
    <s v="95231-9518   "/>
    <s v="Duong Vu  DON                 "/>
    <n v="9162338469"/>
    <s v="GFO20001       "/>
    <x v="13"/>
    <s v="Clara's "/>
    <n v="44"/>
    <s v="FROZEN FOODS        "/>
    <s v="12"/>
    <n v="5"/>
    <n v="57.6"/>
    <n v="2"/>
    <n v="28.8"/>
    <n v="2.4"/>
    <n v="0.48"/>
  </r>
  <r>
    <x v="4"/>
    <s v="GALANT FOOD                   "/>
    <s v="MA  "/>
    <x v="2"/>
    <n v="10237408"/>
    <x v="116"/>
    <x v="0"/>
    <s v="          "/>
    <s v="3801B ROSEMONT AVE            "/>
    <s v="CAMP HILL           "/>
    <s v="PA   "/>
    <n v="17011"/>
    <s v="Maryann Karli   TOM           "/>
    <n v="7177619302"/>
    <s v="GFO12001       "/>
    <x v="2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NC  "/>
    <x v="0"/>
    <n v="10349243"/>
    <x v="47"/>
    <x v="0"/>
    <s v="          "/>
    <s v="260 FREEPORT BLVD STE 19      "/>
    <s v="SPARKS              "/>
    <s v="NV   "/>
    <s v="89431-6248   "/>
    <s v="Reno Albertazzi               "/>
    <n v="7754437931"/>
    <s v="GFO12021       "/>
    <x v="3"/>
    <s v="Benny's "/>
    <n v="44"/>
    <s v="FROZEN FOODS        "/>
    <s v="12"/>
    <n v="5"/>
    <n v="59.4"/>
    <n v="3"/>
    <n v="19.8"/>
    <n v="1.6500000000000001"/>
    <n v="0.33"/>
  </r>
  <r>
    <x v="4"/>
    <s v="GALANT FOOD                   "/>
    <s v="SC  "/>
    <x v="3"/>
    <n v="10411295"/>
    <x v="48"/>
    <x v="1"/>
    <s v="          "/>
    <s v="22500 LYONS AVE               "/>
    <s v="NEWHALL             "/>
    <s v="CA   "/>
    <s v="91321-2851   "/>
    <s v="Cassie Gratton                "/>
    <n v="6614932663"/>
    <s v="GFO12001       "/>
    <x v="2"/>
    <s v="Benny's "/>
    <n v="44"/>
    <s v="FROZEN FOODS        "/>
    <s v="12"/>
    <n v="5"/>
    <n v="39.6"/>
    <n v="2"/>
    <n v="19.8"/>
    <n v="1.6500000000000001"/>
    <n v="0.33"/>
  </r>
  <r>
    <x v="4"/>
    <s v="GALANT FOOD                   "/>
    <s v="SC  "/>
    <x v="3"/>
    <n v="10386552"/>
    <x v="49"/>
    <x v="1"/>
    <s v="          "/>
    <s v="207 N MARYLAND AVE            "/>
    <s v="GLENDALE            "/>
    <s v="CA   "/>
    <s v="91206-4237   "/>
    <s v="CASSIE GRATTON LUPE MENDOZA   "/>
    <n v="8188397000"/>
    <s v="GFO12001       "/>
    <x v="2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SC  "/>
    <x v="3"/>
    <n v="10377831"/>
    <x v="117"/>
    <x v="1"/>
    <s v="          "/>
    <s v="5240 LANKERSHIM BLVD          "/>
    <s v="NORTH HOLLYWOOD     "/>
    <s v="CA   "/>
    <s v="91601-3109   "/>
    <s v="GUY VALDEZ                    "/>
    <n v="8187626400"/>
    <s v="GFO12001       "/>
    <x v="2"/>
    <s v="Benny's "/>
    <n v="44"/>
    <s v="FROZEN FOODS        "/>
    <s v="12"/>
    <n v="5"/>
    <n v="39.6"/>
    <n v="2"/>
    <n v="19.8"/>
    <n v="1.6500000000000001"/>
    <n v="0.33"/>
  </r>
  <r>
    <x v="4"/>
    <s v="GALANT FOOD                   "/>
    <s v="VP  "/>
    <x v="1"/>
    <n v="10433338"/>
    <x v="52"/>
    <x v="1"/>
    <s v="          "/>
    <s v="16505 5TH AVE NE              "/>
    <s v="SHORELINE           "/>
    <s v="WA   "/>
    <s v="98155-5001   "/>
    <s v="Stephanie Knaff               "/>
    <n v="2064508378"/>
    <s v="GFO12001       "/>
    <x v="2"/>
    <s v="Benny's "/>
    <n v="44"/>
    <s v="FROZEN FOODS        "/>
    <s v="12"/>
    <n v="5"/>
    <n v="79.2"/>
    <n v="4"/>
    <n v="19.8"/>
    <n v="1.6500000000000001"/>
    <n v="0.33"/>
  </r>
  <r>
    <x v="4"/>
    <s v="GALANT FOOD                   "/>
    <s v="NC  "/>
    <x v="0"/>
    <n v="10373747"/>
    <x v="53"/>
    <x v="1"/>
    <s v="          "/>
    <s v="1124 PACIFIC AVE              "/>
    <s v="SANTA CRUZ          "/>
    <s v="CA   "/>
    <s v="95060-4415   "/>
    <s v="Patrick Nolte                 "/>
    <n v="8314403220"/>
    <s v="GFO12001       "/>
    <x v="2"/>
    <s v="Benny's "/>
    <n v="44"/>
    <s v="FROZEN FOODS        "/>
    <s v="12"/>
    <n v="5"/>
    <n v="39.6"/>
    <n v="2"/>
    <n v="19.8"/>
    <n v="1.6500000000000001"/>
    <n v="0.33"/>
  </r>
  <r>
    <x v="4"/>
    <s v="GALANT FOOD                   "/>
    <s v="NC  "/>
    <x v="0"/>
    <n v="10373770"/>
    <x v="54"/>
    <x v="1"/>
    <s v="          "/>
    <s v="4186 PIEDMONT AVE             "/>
    <s v="OAKLAND             "/>
    <s v="CA   "/>
    <s v="94611-5133   "/>
    <s v="ANNALISA or GLENN             "/>
    <n v="5102770646"/>
    <s v="GFO12001       "/>
    <x v="2"/>
    <s v="Benny's "/>
    <n v="44"/>
    <s v="FROZEN FOODS        "/>
    <s v="12"/>
    <n v="5"/>
    <n v="138.6"/>
    <n v="7"/>
    <n v="19.8"/>
    <n v="1.6500000000000001"/>
    <n v="0.33"/>
  </r>
  <r>
    <x v="4"/>
    <s v="GALANT FOOD                   "/>
    <s v="NC  "/>
    <x v="0"/>
    <n v="10428017"/>
    <x v="118"/>
    <x v="0"/>
    <s v="          "/>
    <s v="3444 SWETZER RD               "/>
    <s v="LOOMIS              "/>
    <s v="CA   "/>
    <s v="95650-9564   "/>
    <s v="Kirk Kulhanjian               "/>
    <n v="9162231116"/>
    <s v="GFO88017       "/>
    <x v="7"/>
    <s v="Clara's "/>
    <n v="44"/>
    <s v="FROZEN FOODS        "/>
    <s v="12"/>
    <n v="8"/>
    <n v="64.8"/>
    <n v="2"/>
    <n v="32.4"/>
    <n v="2.6999999999999997"/>
    <n v="0.33749999999999997"/>
  </r>
  <r>
    <x v="4"/>
    <s v="GALANT FOOD                   "/>
    <s v="SCC "/>
    <x v="10"/>
    <n v="10425539"/>
    <x v="152"/>
    <x v="1"/>
    <s v="          "/>
    <s v="410 S MYRTLE AVE              "/>
    <s v="MONROVIA            "/>
    <s v="CA   "/>
    <s v="91016-2812   "/>
    <s v="SERGIO ARGUETA                "/>
    <n v="3602445335"/>
    <s v="GFO12001       "/>
    <x v="2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CR  "/>
    <x v="9"/>
    <n v="10257263"/>
    <x v="153"/>
    <x v="0"/>
    <s v="          "/>
    <s v="5105 DEPARTURE DRIVE          "/>
    <s v="RALEIGH             "/>
    <s v="NC   "/>
    <n v="27609"/>
    <s v="Ron Michael                   "/>
    <n v="9196065271"/>
    <s v="GFO12022       "/>
    <x v="4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NC  "/>
    <x v="0"/>
    <n v="10307282"/>
    <x v="154"/>
    <x v="0"/>
    <s v="          "/>
    <s v="249 S 4TH ST                  "/>
    <s v="COALINGA            "/>
    <s v="CA   "/>
    <s v="93210-2009   "/>
    <s v="MARK LINDSEY                  "/>
    <n v="9513309386"/>
    <s v="GFO12022       "/>
    <x v="4"/>
    <s v="Benny's "/>
    <n v="44"/>
    <s v="FROZEN FOODS        "/>
    <s v="12"/>
    <n v="5"/>
    <n v="39.6"/>
    <n v="2"/>
    <n v="19.8"/>
    <n v="1.6500000000000001"/>
    <n v="0.33"/>
  </r>
  <r>
    <x v="4"/>
    <s v="GALANT FOOD                   "/>
    <s v="NC  "/>
    <x v="0"/>
    <n v="10053745"/>
    <x v="56"/>
    <x v="6"/>
    <s v="          "/>
    <s v="BLDG 341 NAVY EXCHANGE        "/>
    <s v="FALLON              "/>
    <s v="NV   "/>
    <n v="89406"/>
    <s v="NATALIE 775 541 5699 NEW      "/>
    <n v="7755415699"/>
    <s v="GFO12022       "/>
    <x v="4"/>
    <s v="Benny's "/>
    <n v="44"/>
    <s v="FROZEN FOODS        "/>
    <s v="12"/>
    <n v="5"/>
    <n v="99"/>
    <n v="5"/>
    <n v="19.8"/>
    <n v="1.6500000000000001"/>
    <n v="0.33"/>
  </r>
  <r>
    <x v="4"/>
    <s v="GALANT FOOD                   "/>
    <s v="NC  "/>
    <x v="0"/>
    <n v="10053745"/>
    <x v="56"/>
    <x v="6"/>
    <s v="          "/>
    <s v="BLDG 341 NAVY EXCHANGE        "/>
    <s v="FALLON              "/>
    <s v="NV   "/>
    <n v="89406"/>
    <s v="NATALIE 775 541 5699 NEW      "/>
    <n v="7755415699"/>
    <s v="GFO12021       "/>
    <x v="3"/>
    <s v="Benny's "/>
    <n v="44"/>
    <s v="FROZEN FOODS        "/>
    <s v="12"/>
    <n v="5"/>
    <n v="79.2"/>
    <n v="4"/>
    <n v="19.8"/>
    <n v="1.6500000000000001"/>
    <n v="0.33"/>
  </r>
  <r>
    <x v="4"/>
    <s v="GALANT FOOD                   "/>
    <s v="NC  "/>
    <x v="0"/>
    <n v="10053745"/>
    <x v="56"/>
    <x v="6"/>
    <s v="          "/>
    <s v="BLDG 341 NAVY EXCHANGE        "/>
    <s v="FALLON              "/>
    <s v="NV   "/>
    <n v="89406"/>
    <s v="NATALIE 775 541 5699 NEW      "/>
    <n v="7755415699"/>
    <s v="GFO12001       "/>
    <x v="2"/>
    <s v="Benny's "/>
    <n v="44"/>
    <s v="FROZEN FOODS        "/>
    <s v="12"/>
    <n v="5"/>
    <n v="59.4"/>
    <n v="3"/>
    <n v="19.8"/>
    <n v="1.6500000000000001"/>
    <n v="0.33"/>
  </r>
  <r>
    <x v="4"/>
    <s v="GALANT FOOD                   "/>
    <s v="CR  "/>
    <x v="9"/>
    <n v="99999999999999"/>
    <x v="57"/>
    <x v="0"/>
    <s v="XXXXXXXXXX"/>
    <s v="XXXXXXXXXXXXXXXXXXXXXXXXXXXXXX"/>
    <s v="XXXXXXXXXXXXXXXXXXXX"/>
    <s v="XX   "/>
    <n v="999999999"/>
    <s v="XXXXXXXXXXXXXXXXXXXXXXXXXXXXXX"/>
    <n v="9999999999"/>
    <s v="GFO12001       "/>
    <x v="2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NC  "/>
    <x v="0"/>
    <n v="99999999999999"/>
    <x v="57"/>
    <x v="7"/>
    <s v="XXXXXXXXXX"/>
    <s v="XXXXXXXXXXXXXXXXXXXXXXXXXXXXXX"/>
    <s v="XXXXXXXXXXXXXXXXXXXX"/>
    <s v="XX   "/>
    <n v="999999999"/>
    <s v="XXXXXXXXXXXXXXXXXXXXXXXXXXXXXX"/>
    <n v="9999999999"/>
    <s v="GFO02208       "/>
    <x v="11"/>
    <s v="Galina's"/>
    <n v="44"/>
    <s v="FROZEN FOODS        "/>
    <s v="12"/>
    <n v="4.5"/>
    <n v="79.2"/>
    <n v="4"/>
    <n v="19.8"/>
    <n v="1.6500000000000001"/>
    <n v="0.3666666666666667"/>
  </r>
  <r>
    <x v="4"/>
    <s v="GALANT FOOD                   "/>
    <s v="NC  "/>
    <x v="0"/>
    <n v="99999999999999"/>
    <x v="57"/>
    <x v="0"/>
    <s v="XXXXXXXXXX"/>
    <s v="XXXXXXXXXXXXXXXXXXXXXXXXXXXXXX"/>
    <s v="XXXXXXXXXXXXXXXXXXXX"/>
    <s v="XX   "/>
    <n v="999999999"/>
    <s v="XXXXXXXXXXXXXXXXXXXXXXXXXXXXXX"/>
    <n v="9999999999"/>
    <s v="GFO88017       "/>
    <x v="7"/>
    <s v="Clara's "/>
    <n v="44"/>
    <s v="FROZEN FOODS        "/>
    <s v="12"/>
    <n v="8"/>
    <n v="64.8"/>
    <n v="2"/>
    <n v="32.4"/>
    <n v="2.6999999999999997"/>
    <n v="0.33749999999999997"/>
  </r>
  <r>
    <x v="4"/>
    <s v="GALANT FOOD                   "/>
    <s v="NC  "/>
    <x v="0"/>
    <n v="99999999999999"/>
    <x v="57"/>
    <x v="0"/>
    <s v="XXXXXXXXXX"/>
    <s v="XXXXXXXXXXXXXXXXXXXXXXXXXXXXXX"/>
    <s v="XXXXXXXXXXXXXXXXXXXX"/>
    <s v="XX   "/>
    <n v="999999999"/>
    <s v="XXXXXXXXXXXXXXXXXXXXXXXXXXXXXX"/>
    <n v="9999999999"/>
    <s v="GFO88116       "/>
    <x v="0"/>
    <s v="Clara's "/>
    <n v="44"/>
    <s v="FROZEN FOODS        "/>
    <s v="12"/>
    <n v="8"/>
    <n v="32.4"/>
    <n v="1"/>
    <n v="32.4"/>
    <n v="2.6999999999999997"/>
    <n v="0.33749999999999997"/>
  </r>
  <r>
    <x v="4"/>
    <s v="GALANT FOOD                   "/>
    <s v="WS  "/>
    <x v="8"/>
    <n v="99999999999999"/>
    <x v="57"/>
    <x v="0"/>
    <s v="XXXXXXXXXX"/>
    <s v="XXXXXXXXXXXXXXXXXXXXXXXXXXXXXX"/>
    <s v="XXXXXXXXXXXXXXXXXXXX"/>
    <s v="XX   "/>
    <n v="999999999"/>
    <s v="XXXXXXXXXXXXXXXXXXXXXXXXXXXXXX"/>
    <n v="9999999999"/>
    <s v="GFO12001       "/>
    <x v="2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WS  "/>
    <x v="8"/>
    <n v="99999999999999"/>
    <x v="57"/>
    <x v="0"/>
    <s v="XXXXXXXXXX"/>
    <s v="XXXXXXXXXXXXXXXXXXXXXXXXXXXXXX"/>
    <s v="XXXXXXXXXXXXXXXXXXXX"/>
    <s v="XX   "/>
    <n v="999999999"/>
    <s v="XXXXXXXXXXXXXXXXXXXXXXXXXXXXXX"/>
    <n v="9999999999"/>
    <s v="GFO12021       "/>
    <x v="3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IL  "/>
    <x v="4"/>
    <n v="10351700"/>
    <x v="155"/>
    <x v="0"/>
    <s v="          "/>
    <s v="2735 W 450 N                  "/>
    <s v="LA PORTE            "/>
    <s v="IN   "/>
    <s v="46350-7506   "/>
    <s v="Randy McCullough              "/>
    <n v="2193639477"/>
    <s v="GFO12001       "/>
    <x v="2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IL  "/>
    <x v="4"/>
    <n v="10351700"/>
    <x v="155"/>
    <x v="0"/>
    <s v="          "/>
    <s v="2735 W 450 N                  "/>
    <s v="LA PORTE            "/>
    <s v="IN   "/>
    <s v="46350-7506   "/>
    <s v="Randy McCullough              "/>
    <n v="2193639477"/>
    <s v="GFO12021       "/>
    <x v="3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NC  "/>
    <x v="0"/>
    <n v="10382844"/>
    <x v="60"/>
    <x v="0"/>
    <s v="          "/>
    <s v="562 WHITNEY ST                "/>
    <s v="SAN LEANDRO         "/>
    <s v="CA   "/>
    <s v="94577-1114   "/>
    <s v="Claude Burns                  "/>
    <n v="5107662337"/>
    <s v="GFO90010       "/>
    <x v="1"/>
    <s v="Clara's "/>
    <n v="44"/>
    <s v="FROZEN FOODS        "/>
    <s v="12"/>
    <n v="4"/>
    <n v="115.2"/>
    <n v="4"/>
    <n v="28.8"/>
    <n v="2.4"/>
    <n v="0.6"/>
  </r>
  <r>
    <x v="4"/>
    <s v="GALANT FOOD                   "/>
    <s v="NC  "/>
    <x v="0"/>
    <n v="10382844"/>
    <x v="60"/>
    <x v="0"/>
    <s v="          "/>
    <s v="562 WHITNEY ST                "/>
    <s v="SAN LEANDRO         "/>
    <s v="CA   "/>
    <s v="94577-1114   "/>
    <s v="Claude Burns                  "/>
    <n v="5107662337"/>
    <s v="GFO88811       "/>
    <x v="9"/>
    <s v="Clara's "/>
    <n v="44"/>
    <s v="FROZEN FOODS        "/>
    <s v="12"/>
    <n v="8"/>
    <n v="32.4"/>
    <n v="1"/>
    <n v="32.4"/>
    <n v="2.6999999999999997"/>
    <n v="0.33749999999999997"/>
  </r>
  <r>
    <x v="4"/>
    <s v="GALANT FOOD                   "/>
    <s v="NC  "/>
    <x v="0"/>
    <n v="10426435"/>
    <x v="61"/>
    <x v="1"/>
    <s v="          "/>
    <s v="2966 COLLEGE AVE              "/>
    <s v="BERKELEY            "/>
    <s v="CA   "/>
    <s v="94705-2214   "/>
    <s v="Suki Van Arsdale 510 540 6482 "/>
    <n v="7078293456"/>
    <s v="GFO12021       "/>
    <x v="3"/>
    <s v="Benny's "/>
    <n v="44"/>
    <s v="FROZEN FOODS        "/>
    <s v="12"/>
    <n v="5"/>
    <n v="39.6"/>
    <n v="2"/>
    <n v="19.8"/>
    <n v="1.6500000000000001"/>
    <n v="0.33"/>
  </r>
  <r>
    <x v="4"/>
    <s v="GALANT FOOD                   "/>
    <s v="NC  "/>
    <x v="0"/>
    <n v="10426435"/>
    <x v="61"/>
    <x v="1"/>
    <s v="          "/>
    <s v="2966 COLLEGE AVE              "/>
    <s v="BERKELEY            "/>
    <s v="CA   "/>
    <s v="94705-2214   "/>
    <s v="Suki Van Arsdale 510 540 6482 "/>
    <n v="7078293456"/>
    <s v="GFO12001       "/>
    <x v="2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VP  "/>
    <x v="1"/>
    <n v="10436246"/>
    <x v="92"/>
    <x v="0"/>
    <s v="          "/>
    <s v="1 30TH ST NW                  "/>
    <s v="AUBURN              "/>
    <s v="WA   "/>
    <s v="98001-1711   "/>
    <s v="Mike Brown                    "/>
    <n v="4255076664"/>
    <s v="GFO12021       "/>
    <x v="3"/>
    <s v="Benny's "/>
    <n v="44"/>
    <s v="FROZEN FOODS        "/>
    <s v="12"/>
    <n v="5"/>
    <n v="79.2"/>
    <n v="4"/>
    <n v="19.8"/>
    <n v="1.6500000000000001"/>
    <n v="0.33"/>
  </r>
  <r>
    <x v="4"/>
    <s v="GALANT FOOD                   "/>
    <s v="SC  "/>
    <x v="3"/>
    <n v="10504938"/>
    <x v="156"/>
    <x v="0"/>
    <s v="          "/>
    <s v="2826 LA MIRADA DR             "/>
    <s v="VISTA               "/>
    <s v="CA   "/>
    <s v="92081-8481   "/>
    <s v="Christian Woons               "/>
    <n v="8587613355"/>
    <s v="GFO12001       "/>
    <x v="2"/>
    <s v="Benny's "/>
    <n v="44"/>
    <s v="FROZEN FOODS        "/>
    <s v="12"/>
    <n v="5"/>
    <n v="79.2"/>
    <n v="4"/>
    <n v="19.8"/>
    <n v="1.6500000000000001"/>
    <n v="0.33"/>
  </r>
  <r>
    <x v="4"/>
    <s v="GALANT FOOD                   "/>
    <s v="SC  "/>
    <x v="3"/>
    <n v="10024859"/>
    <x v="96"/>
    <x v="0"/>
    <s v="          "/>
    <s v="21554 GOLDEN TRIANGLE RD      "/>
    <s v="SAUGUS              "/>
    <s v="CA   "/>
    <s v="91350-2612   "/>
    <s v="LISA Burke Melissa Simmons    "/>
    <n v="6612597310"/>
    <s v="GFO88017       "/>
    <x v="7"/>
    <s v="Clara's "/>
    <n v="44"/>
    <s v="FROZEN FOODS        "/>
    <s v="12"/>
    <n v="8"/>
    <n v="64.8"/>
    <n v="2"/>
    <n v="32.4"/>
    <n v="2.6999999999999997"/>
    <n v="0.33749999999999997"/>
  </r>
  <r>
    <x v="4"/>
    <s v="GALANT FOOD                   "/>
    <s v="NC  "/>
    <x v="0"/>
    <n v="10439798"/>
    <x v="63"/>
    <x v="0"/>
    <s v="          "/>
    <s v="978 E GREG ST                 "/>
    <s v="SPARKS              "/>
    <s v="NV   "/>
    <s v="89431-6521   "/>
    <s v="Steve Cockrell                "/>
    <n v="9076024285"/>
    <s v="GFO88017       "/>
    <x v="7"/>
    <s v="Clara's "/>
    <n v="44"/>
    <s v="FROZEN FOODS        "/>
    <s v="12"/>
    <n v="8"/>
    <n v="226.8"/>
    <n v="7"/>
    <n v="32.4"/>
    <n v="2.6999999999999997"/>
    <n v="0.33749999999999997"/>
  </r>
  <r>
    <x v="4"/>
    <s v="GALANT FOOD                   "/>
    <s v="NC  "/>
    <x v="0"/>
    <n v="10439798"/>
    <x v="63"/>
    <x v="0"/>
    <s v="          "/>
    <s v="978 E GREG ST                 "/>
    <s v="SPARKS              "/>
    <s v="NV   "/>
    <s v="89431-6521   "/>
    <s v="Steve Cockrell                "/>
    <n v="9076024285"/>
    <s v="GFO00008       "/>
    <x v="5"/>
    <s v="Clara's "/>
    <n v="44"/>
    <s v="FROZEN FOODS        "/>
    <s v="12"/>
    <n v="5"/>
    <n v="144"/>
    <n v="5"/>
    <n v="28.8"/>
    <n v="2.4"/>
    <n v="0.48"/>
  </r>
  <r>
    <x v="4"/>
    <s v="GALANT FOOD                   "/>
    <s v="NC  "/>
    <x v="0"/>
    <n v="10439798"/>
    <x v="63"/>
    <x v="0"/>
    <s v="          "/>
    <s v="978 E GREG ST                 "/>
    <s v="SPARKS              "/>
    <s v="NV   "/>
    <s v="89431-6521   "/>
    <s v="Steve Cockrell                "/>
    <n v="9076024285"/>
    <s v="GFO12022       "/>
    <x v="4"/>
    <s v="Benny's "/>
    <n v="44"/>
    <s v="FROZEN FOODS        "/>
    <s v="12"/>
    <n v="5"/>
    <n v="39.6"/>
    <n v="2"/>
    <n v="19.8"/>
    <n v="1.6500000000000001"/>
    <n v="0.33"/>
  </r>
  <r>
    <x v="4"/>
    <s v="GALANT FOOD                   "/>
    <s v="NC  "/>
    <x v="0"/>
    <n v="10418538"/>
    <x v="64"/>
    <x v="0"/>
    <s v="          "/>
    <s v="1650 SANTA ANA AVE            "/>
    <s v="SACRAMENTO          "/>
    <s v="CA   "/>
    <s v="95838-1752   "/>
    <s v="Traci Matsunaga               "/>
    <n v="9164724633"/>
    <s v="GFO88000       "/>
    <x v="8"/>
    <s v="Clara's "/>
    <n v="44"/>
    <s v="FROZEN FOODS        "/>
    <s v="12"/>
    <n v="8"/>
    <n v="32.4"/>
    <n v="1"/>
    <n v="32.4"/>
    <n v="2.6999999999999997"/>
    <n v="0.33749999999999997"/>
  </r>
  <r>
    <x v="4"/>
    <s v="GALANT FOOD                   "/>
    <s v="VP  "/>
    <x v="1"/>
    <n v="10347339"/>
    <x v="99"/>
    <x v="0"/>
    <s v="          "/>
    <s v="520 S EAGLE RD                "/>
    <s v="MERIDIAN            "/>
    <s v="ID   "/>
    <s v="83642-6351   "/>
    <s v="ADAM WABER                    "/>
    <n v="2087618918"/>
    <s v="GFO88812       "/>
    <x v="14"/>
    <s v="Clara   "/>
    <n v="44"/>
    <s v="FROZEN FOODS        "/>
    <s v="12"/>
    <n v="8"/>
    <n v="32.4"/>
    <n v="1"/>
    <n v="32.4"/>
    <n v="2.6999999999999997"/>
    <n v="0.33749999999999997"/>
  </r>
  <r>
    <x v="4"/>
    <s v="GALANT FOOD                   "/>
    <s v="NC  "/>
    <x v="0"/>
    <n v="10124473"/>
    <x v="66"/>
    <x v="0"/>
    <s v="          "/>
    <s v="1000 GREENLEY ROAD            "/>
    <s v="SONORA              "/>
    <s v="CA   "/>
    <n v="95370"/>
    <s v="OWEN  HORNIBROOK 209 822 4051 "/>
    <n v="2095363674"/>
    <s v="GFO00008       "/>
    <x v="5"/>
    <s v="Clara's "/>
    <n v="44"/>
    <s v="FROZEN FOODS        "/>
    <s v="12"/>
    <n v="5"/>
    <n v="57.6"/>
    <n v="2"/>
    <n v="28.8"/>
    <n v="2.4"/>
    <n v="0.48"/>
  </r>
  <r>
    <x v="4"/>
    <s v="GALANT FOOD                   "/>
    <s v="NC  "/>
    <x v="0"/>
    <n v="10124473"/>
    <x v="66"/>
    <x v="0"/>
    <s v="          "/>
    <s v="1000 GREENLEY ROAD            "/>
    <s v="SONORA              "/>
    <s v="CA   "/>
    <n v="95370"/>
    <s v="OWEN  HORNIBROOK 209 822 4051 "/>
    <n v="2095363674"/>
    <s v="GFO20001       "/>
    <x v="13"/>
    <s v="Clara's "/>
    <n v="44"/>
    <s v="FROZEN FOODS        "/>
    <s v="12"/>
    <n v="5"/>
    <n v="57.6"/>
    <n v="2"/>
    <n v="28.8"/>
    <n v="2.4"/>
    <n v="0.48"/>
  </r>
  <r>
    <x v="4"/>
    <s v="GALANT FOOD                   "/>
    <s v="NC  "/>
    <x v="0"/>
    <n v="10124473"/>
    <x v="66"/>
    <x v="0"/>
    <s v="          "/>
    <s v="1000 GREENLEY ROAD            "/>
    <s v="SONORA              "/>
    <s v="CA   "/>
    <n v="95370"/>
    <s v="OWEN  HORNIBROOK 209 822 4051 "/>
    <n v="2095363674"/>
    <s v="GFO88810       "/>
    <x v="10"/>
    <s v="Clara's "/>
    <n v="44"/>
    <s v="FROZEN FOODS        "/>
    <s v="12"/>
    <n v="8"/>
    <n v="32.4"/>
    <n v="1"/>
    <n v="32.4"/>
    <n v="2.6999999999999997"/>
    <n v="0.33749999999999997"/>
  </r>
  <r>
    <x v="4"/>
    <s v="GALANT FOOD                   "/>
    <s v="NC  "/>
    <x v="0"/>
    <n v="10124473"/>
    <x v="66"/>
    <x v="0"/>
    <s v="          "/>
    <s v="1000 GREENLEY ROAD            "/>
    <s v="SONORA              "/>
    <s v="CA   "/>
    <n v="95370"/>
    <s v="OWEN  HORNIBROOK 209 822 4051 "/>
    <n v="2095363674"/>
    <s v="GFO20002       "/>
    <x v="12"/>
    <s v="Clara's "/>
    <n v="44"/>
    <s v="FROZEN FOODS        "/>
    <s v="12"/>
    <n v="5"/>
    <n v="28.8"/>
    <n v="1"/>
    <n v="28.8"/>
    <n v="2.4"/>
    <n v="0.48"/>
  </r>
  <r>
    <x v="4"/>
    <s v="GALANT FOOD                   "/>
    <s v="MA  "/>
    <x v="2"/>
    <n v="10032766"/>
    <x v="143"/>
    <x v="0"/>
    <s v="          "/>
    <s v="1820 GARDEN AVE               "/>
    <s v="CHERRY HILL         "/>
    <s v="NJ   "/>
    <s v="08003        "/>
    <s v="Judy Mark Stomel  Multipl Shmt"/>
    <n v="8567519330"/>
    <s v="GFO00008       "/>
    <x v="5"/>
    <s v="Clara's "/>
    <n v="44"/>
    <s v="FROZEN FOODS        "/>
    <s v="12"/>
    <n v="5"/>
    <n v="144"/>
    <n v="5"/>
    <n v="28.8"/>
    <n v="2.4"/>
    <n v="0.48"/>
  </r>
  <r>
    <x v="4"/>
    <s v="GALANT FOOD                   "/>
    <s v="MA  "/>
    <x v="2"/>
    <n v="10032766"/>
    <x v="143"/>
    <x v="0"/>
    <s v="          "/>
    <s v="1820 GARDEN AVE               "/>
    <s v="CHERRY HILL         "/>
    <s v="NJ   "/>
    <s v="08003        "/>
    <s v="Judy Mark Stomel  Multipl Shmt"/>
    <n v="8567519330"/>
    <s v="GOF10120       "/>
    <x v="19"/>
    <s v="Clara   "/>
    <n v="44"/>
    <s v="FROZEN FOODS        "/>
    <s v="12"/>
    <n v="6"/>
    <n v="79.2"/>
    <n v="3"/>
    <n v="26.400000000000002"/>
    <n v="2.2000000000000002"/>
    <n v="0.3666666666666667"/>
  </r>
  <r>
    <x v="4"/>
    <s v="GALANT FOOD                   "/>
    <s v="MA  "/>
    <x v="2"/>
    <n v="10032766"/>
    <x v="143"/>
    <x v="0"/>
    <s v="          "/>
    <s v="1820 GARDEN AVE               "/>
    <s v="CHERRY HILL         "/>
    <s v="NJ   "/>
    <s v="08003        "/>
    <s v="Judy Mark Stomel  Multipl Shmt"/>
    <n v="8567519330"/>
    <s v="GFO02208       "/>
    <x v="11"/>
    <s v="Galina's"/>
    <n v="44"/>
    <s v="FROZEN FOODS        "/>
    <s v="12"/>
    <n v="4.5"/>
    <n v="59.4"/>
    <n v="3"/>
    <n v="19.8"/>
    <n v="1.6500000000000001"/>
    <n v="0.3666666666666667"/>
  </r>
  <r>
    <x v="4"/>
    <s v="GALANT FOOD                   "/>
    <s v="MA  "/>
    <x v="2"/>
    <n v="10032766"/>
    <x v="143"/>
    <x v="0"/>
    <s v="          "/>
    <s v="1820 GARDEN AVE               "/>
    <s v="CHERRY HILL         "/>
    <s v="NJ   "/>
    <s v="08003        "/>
    <s v="Judy Mark Stomel  Multipl Shmt"/>
    <n v="8567519330"/>
    <s v="GFO10001       "/>
    <x v="6"/>
    <s v="Clara   "/>
    <n v="44"/>
    <s v="FROZEN FOODS        "/>
    <s v="12"/>
    <n v="8"/>
    <n v="54"/>
    <n v="2"/>
    <n v="27"/>
    <n v="2.25"/>
    <n v="0.28125"/>
  </r>
  <r>
    <x v="4"/>
    <s v="GALANT FOOD                   "/>
    <s v="MI  "/>
    <x v="11"/>
    <n v="10066943"/>
    <x v="144"/>
    <x v="0"/>
    <s v="          "/>
    <s v="6673 PINE RIDGE CT SW         "/>
    <s v="JENISON             "/>
    <s v="MI   "/>
    <s v="49428-9278   "/>
    <s v="Duane Lung 1 2M   1 4M     B  "/>
    <n v="6166620237"/>
    <s v="GFO12022       "/>
    <x v="4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VP  "/>
    <x v="1"/>
    <n v="10090382"/>
    <x v="68"/>
    <x v="0"/>
    <s v="          "/>
    <s v="1244 15TH ST UNIT 40 41       "/>
    <s v="CLARKSTON           "/>
    <s v="WA   "/>
    <s v="99403-1805   "/>
    <s v="Phil Ross                     "/>
    <n v="2085539584"/>
    <s v="GFO12001       "/>
    <x v="2"/>
    <s v="Benny's "/>
    <n v="44"/>
    <s v="FROZEN FOODS        "/>
    <s v="12"/>
    <n v="5"/>
    <n v="79.2"/>
    <n v="4"/>
    <n v="19.8"/>
    <n v="1.6500000000000001"/>
    <n v="0.33"/>
  </r>
  <r>
    <x v="4"/>
    <s v="GALANT FOOD                   "/>
    <s v="VP  "/>
    <x v="1"/>
    <n v="10090382"/>
    <x v="68"/>
    <x v="0"/>
    <s v="          "/>
    <s v="1244 15TH ST UNIT 40 41       "/>
    <s v="CLARKSTON           "/>
    <s v="WA   "/>
    <s v="99403-1805   "/>
    <s v="Phil Ross                     "/>
    <n v="2085539584"/>
    <s v="GFO12021       "/>
    <x v="3"/>
    <s v="Benny's "/>
    <n v="44"/>
    <s v="FROZEN FOODS        "/>
    <s v="12"/>
    <n v="5"/>
    <n v="79.2"/>
    <n v="4"/>
    <n v="19.8"/>
    <n v="1.6500000000000001"/>
    <n v="0.33"/>
  </r>
  <r>
    <x v="4"/>
    <s v="GALANT FOOD                   "/>
    <s v="BV  "/>
    <x v="12"/>
    <n v="10033732"/>
    <x v="70"/>
    <x v="0"/>
    <s v="          "/>
    <s v="6520 GALAXY RD                "/>
    <s v="SAINT CLOUD         "/>
    <s v="MN   "/>
    <n v="56301"/>
    <s v="MARK LIESER                   "/>
    <n v="3202515678"/>
    <s v="GFO12001       "/>
    <x v="2"/>
    <s v="Benny's "/>
    <n v="44"/>
    <s v="FROZEN FOODS        "/>
    <s v="12"/>
    <n v="4.5"/>
    <n v="79.2"/>
    <n v="4"/>
    <n v="19.8"/>
    <n v="1.6500000000000001"/>
    <n v="0.3666666666666667"/>
  </r>
  <r>
    <x v="4"/>
    <s v="GALANT FOOD                   "/>
    <s v="BV  "/>
    <x v="12"/>
    <n v="10033732"/>
    <x v="70"/>
    <x v="0"/>
    <s v="          "/>
    <s v="6520 GALAXY RD                "/>
    <s v="SAINT CLOUD         "/>
    <s v="MN   "/>
    <n v="56301"/>
    <s v="MARK LIESER                   "/>
    <n v="3202515678"/>
    <s v="GFO12021       "/>
    <x v="3"/>
    <s v="Benny's "/>
    <n v="44"/>
    <s v="FROZEN FOODS        "/>
    <s v="12"/>
    <n v="5"/>
    <n v="79.2"/>
    <n v="4"/>
    <n v="19.8"/>
    <n v="1.6500000000000001"/>
    <n v="0.33"/>
  </r>
  <r>
    <x v="4"/>
    <s v="GALANT FOOD                   "/>
    <s v="BV  "/>
    <x v="12"/>
    <n v="10033732"/>
    <x v="70"/>
    <x v="0"/>
    <s v="          "/>
    <s v="6520 GALAXY RD                "/>
    <s v="SAINT CLOUD         "/>
    <s v="MN   "/>
    <n v="56301"/>
    <s v="MARK LIESER                   "/>
    <n v="3202515678"/>
    <s v="GFO12022       "/>
    <x v="4"/>
    <s v="Benny's "/>
    <n v="44"/>
    <s v="FROZEN FOODS        "/>
    <s v="12"/>
    <n v="5"/>
    <n v="79.2"/>
    <n v="4"/>
    <n v="19.8"/>
    <n v="1.6500000000000001"/>
    <n v="0.33"/>
  </r>
  <r>
    <x v="5"/>
    <s v="GALANT FOOD                   "/>
    <s v="IL  "/>
    <x v="4"/>
    <n v="10386959"/>
    <x v="157"/>
    <x v="0"/>
    <s v="          "/>
    <s v="5280 BELMONT RD               "/>
    <s v="DOWNERS GROVE       "/>
    <s v="IL   "/>
    <s v="60515-4316   "/>
    <s v="Anthony Appleyard             "/>
    <n v="7088376574"/>
    <s v="GFO12022       "/>
    <x v="4"/>
    <s v="Benny's "/>
    <n v="44"/>
    <s v="FROZEN FOODS        "/>
    <s v="12"/>
    <n v="5"/>
    <n v="59.4"/>
    <n v="3"/>
    <n v="19.8"/>
    <n v="1.6500000000000001"/>
    <n v="0.33"/>
  </r>
  <r>
    <x v="5"/>
    <s v="GALANT FOOD                   "/>
    <s v="IL  "/>
    <x v="4"/>
    <n v="10386959"/>
    <x v="157"/>
    <x v="0"/>
    <s v="          "/>
    <s v="5280 BELMONT RD               "/>
    <s v="DOWNERS GROVE       "/>
    <s v="IL   "/>
    <s v="60515-4316   "/>
    <s v="Anthony Appleyard             "/>
    <n v="7088376574"/>
    <s v="GFO12021       "/>
    <x v="3"/>
    <s v="Benny's "/>
    <n v="44"/>
    <s v="FROZEN FOODS        "/>
    <s v="12"/>
    <n v="5"/>
    <n v="39.6"/>
    <n v="2"/>
    <n v="19.8"/>
    <n v="1.6500000000000001"/>
    <n v="0.33"/>
  </r>
  <r>
    <x v="5"/>
    <s v="GALANT FOOD                   "/>
    <s v="NC  "/>
    <x v="0"/>
    <n v="10081013"/>
    <x v="0"/>
    <x v="0"/>
    <s v="          "/>
    <s v="525 ANZAR ROAD                "/>
    <s v="SN JUN BATSTA       "/>
    <s v="CA   "/>
    <n v="95045"/>
    <s v="KATHY PLACES ORDERS           "/>
    <n v="8316234073"/>
    <s v="GFO88116       "/>
    <x v="0"/>
    <s v="Clara's "/>
    <n v="44"/>
    <s v="FROZEN FOODS        "/>
    <s v="12"/>
    <n v="8"/>
    <n v="32.4"/>
    <n v="1"/>
    <n v="32.4"/>
    <n v="2.6999999999999997"/>
    <n v="0.33749999999999997"/>
  </r>
  <r>
    <x v="5"/>
    <s v="GALANT FOOD                   "/>
    <s v="SC  "/>
    <x v="3"/>
    <n v="10060107"/>
    <x v="127"/>
    <x v="0"/>
    <s v="          "/>
    <s v="6171 MCLEOD DR                "/>
    <s v="LAS VEGAS           "/>
    <s v="NV   "/>
    <s v="89120-4409   "/>
    <s v="ANDRE   702 330 2834          "/>
    <n v="7026049982"/>
    <s v="GFO88810       "/>
    <x v="10"/>
    <s v="Clara's "/>
    <n v="44"/>
    <s v="FROZEN FOODS        "/>
    <s v="12"/>
    <n v="8"/>
    <n v="61.2"/>
    <n v="2"/>
    <n v="30.6"/>
    <n v="2.5500000000000003"/>
    <n v="0.31875000000000003"/>
  </r>
  <r>
    <x v="5"/>
    <s v="GALANT FOOD                   "/>
    <s v="SC  "/>
    <x v="3"/>
    <n v="10060107"/>
    <x v="127"/>
    <x v="0"/>
    <s v="          "/>
    <s v="6171 MCLEOD DR                "/>
    <s v="LAS VEGAS           "/>
    <s v="NV   "/>
    <s v="89120-4409   "/>
    <s v="ANDRE   702 330 2834          "/>
    <n v="7026049982"/>
    <s v="GFO20001       "/>
    <x v="13"/>
    <s v="Clara's "/>
    <n v="44"/>
    <s v="FROZEN FOODS        "/>
    <s v="12"/>
    <n v="5"/>
    <n v="57.6"/>
    <n v="2"/>
    <n v="28.8"/>
    <n v="2.4"/>
    <n v="0.48"/>
  </r>
  <r>
    <x v="5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90010       "/>
    <x v="1"/>
    <s v="Clara's "/>
    <n v="44"/>
    <s v="FROZEN FOODS        "/>
    <s v="12"/>
    <n v="4"/>
    <n v="259.2"/>
    <n v="9"/>
    <n v="28.799999999999997"/>
    <n v="2.4"/>
    <n v="0.6"/>
  </r>
  <r>
    <x v="5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00008       "/>
    <x v="5"/>
    <s v="Clara's "/>
    <n v="44"/>
    <s v="FROZEN FOODS        "/>
    <s v="12"/>
    <n v="5"/>
    <n v="230.4"/>
    <n v="8"/>
    <n v="28.8"/>
    <n v="2.4"/>
    <n v="0.48"/>
  </r>
  <r>
    <x v="5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10001       "/>
    <x v="6"/>
    <s v="Clara   "/>
    <n v="44"/>
    <s v="FROZEN FOODS        "/>
    <s v="12"/>
    <n v="8"/>
    <n v="162"/>
    <n v="6"/>
    <n v="27"/>
    <n v="2.25"/>
    <n v="0.28125"/>
  </r>
  <r>
    <x v="5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20001       "/>
    <x v="13"/>
    <s v="Clara's "/>
    <n v="44"/>
    <s v="FROZEN FOODS        "/>
    <s v="12"/>
    <n v="5"/>
    <n v="28.8"/>
    <n v="1"/>
    <n v="28.8"/>
    <n v="2.4"/>
    <n v="0.48"/>
  </r>
  <r>
    <x v="5"/>
    <s v="GALANT FOOD                   "/>
    <s v="BV  "/>
    <x v="12"/>
    <n v="10033783"/>
    <x v="158"/>
    <x v="0"/>
    <s v="          "/>
    <s v="7900 COMPUTER AVE S           "/>
    <s v="BLOOMINGTON         "/>
    <s v="MN   "/>
    <n v="55435"/>
    <s v="Brian Clemens                 "/>
    <n v="6512105870"/>
    <s v="GFO10110       "/>
    <x v="16"/>
    <s v="Clara   "/>
    <n v="44"/>
    <s v="FROZEN FOODS        "/>
    <s v="12"/>
    <n v="6"/>
    <n v="52.8"/>
    <n v="2"/>
    <n v="26.4"/>
    <n v="2.1999999999999997"/>
    <n v="0.36666666666666664"/>
  </r>
  <r>
    <x v="5"/>
    <s v="GALANT FOOD                   "/>
    <s v="BV  "/>
    <x v="12"/>
    <n v="10033783"/>
    <x v="158"/>
    <x v="0"/>
    <s v="          "/>
    <s v="7900 COMPUTER AVE S           "/>
    <s v="BLOOMINGTON         "/>
    <s v="MN   "/>
    <n v="55435"/>
    <s v="Brian Clemens                 "/>
    <n v="6512105870"/>
    <s v="GOF10130       "/>
    <x v="18"/>
    <s v="Clara   "/>
    <n v="44"/>
    <s v="FROZEN FOODS        "/>
    <s v="12"/>
    <n v="6"/>
    <n v="52.8"/>
    <n v="2"/>
    <n v="26.4"/>
    <n v="2.1999999999999997"/>
    <n v="0.36666666666666664"/>
  </r>
  <r>
    <x v="5"/>
    <s v="GALANT FOOD                   "/>
    <s v="WS  "/>
    <x v="8"/>
    <n v="10367267"/>
    <x v="159"/>
    <x v="0"/>
    <s v="          "/>
    <s v="300 FOND DU LAC ST            "/>
    <s v="MOUNT CALVARY       "/>
    <s v="WI   "/>
    <s v="53057-9513   "/>
    <s v="Terry Campbell       WENDY    "/>
    <n v="6084382237"/>
    <s v="GFO12001       "/>
    <x v="2"/>
    <s v="Benny's "/>
    <n v="44"/>
    <s v="FROZEN FOODS        "/>
    <s v="12"/>
    <n v="5"/>
    <n v="158.4"/>
    <n v="8"/>
    <n v="19.8"/>
    <n v="1.6500000000000001"/>
    <n v="0.33"/>
  </r>
  <r>
    <x v="5"/>
    <s v="GALANT FOOD                   "/>
    <s v="WS  "/>
    <x v="8"/>
    <n v="10367267"/>
    <x v="159"/>
    <x v="0"/>
    <s v="          "/>
    <s v="300 FOND DU LAC ST            "/>
    <s v="MOUNT CALVARY       "/>
    <s v="WI   "/>
    <s v="53057-9513   "/>
    <s v="Terry Campbell       WENDY    "/>
    <n v="6084382237"/>
    <s v="GFO12021       "/>
    <x v="3"/>
    <s v="Benny's "/>
    <n v="44"/>
    <s v="FROZEN FOODS        "/>
    <s v="12"/>
    <n v="5"/>
    <n v="158.4"/>
    <n v="8"/>
    <n v="19.8"/>
    <n v="1.6500000000000001"/>
    <n v="0.33"/>
  </r>
  <r>
    <x v="5"/>
    <s v="GALANT FOOD                   "/>
    <s v="AZ  "/>
    <x v="7"/>
    <n v="10541746"/>
    <x v="160"/>
    <x v="4"/>
    <s v="          "/>
    <s v="1748 S CRISMON RD             "/>
    <s v="MESA                "/>
    <s v="AZ   "/>
    <s v="85209-3878   "/>
    <s v="Andrew Fishburn               "/>
    <n v="4089081033"/>
    <s v="GFO00008       "/>
    <x v="5"/>
    <s v="Clara's "/>
    <n v="44"/>
    <s v="FROZEN FOODS        "/>
    <s v="12"/>
    <n v="5"/>
    <n v="28.8"/>
    <n v="1"/>
    <n v="28.8"/>
    <n v="2.4"/>
    <n v="0.48"/>
  </r>
  <r>
    <x v="5"/>
    <s v="GALANT FOOD                   "/>
    <s v="SC  "/>
    <x v="3"/>
    <n v="10241994"/>
    <x v="76"/>
    <x v="0"/>
    <s v="          "/>
    <s v="2220 RAILROAD ST              "/>
    <s v="CORONA              "/>
    <s v="CA   "/>
    <s v="92878-5412   "/>
    <s v="Sergio 909 321 3369           "/>
    <n v="9099838425"/>
    <s v="GFO88017       "/>
    <x v="7"/>
    <s v="Clara's "/>
    <n v="44"/>
    <s v="FROZEN FOODS        "/>
    <s v="12"/>
    <n v="8"/>
    <n v="972"/>
    <n v="30"/>
    <n v="32.4"/>
    <n v="2.6999999999999997"/>
    <n v="0.33749999999999997"/>
  </r>
  <r>
    <x v="5"/>
    <s v="GALANT FOOD                   "/>
    <s v="SC  "/>
    <x v="3"/>
    <n v="10241994"/>
    <x v="76"/>
    <x v="0"/>
    <s v="          "/>
    <s v="2220 RAILROAD ST              "/>
    <s v="CORONA              "/>
    <s v="CA   "/>
    <s v="92878-5412   "/>
    <s v="Sergio 909 321 3369           "/>
    <n v="9099838425"/>
    <s v="GFO88116       "/>
    <x v="0"/>
    <s v="Clara's "/>
    <n v="44"/>
    <s v="FROZEN FOODS        "/>
    <s v="12"/>
    <n v="8"/>
    <n v="810"/>
    <n v="25"/>
    <n v="32.4"/>
    <n v="2.6999999999999997"/>
    <n v="0.33749999999999997"/>
  </r>
  <r>
    <x v="5"/>
    <s v="GALANT FOOD                   "/>
    <s v="SC  "/>
    <x v="3"/>
    <n v="10241994"/>
    <x v="76"/>
    <x v="0"/>
    <s v="          "/>
    <s v="2220 RAILROAD ST              "/>
    <s v="CORONA              "/>
    <s v="CA   "/>
    <s v="92878-5412   "/>
    <s v="Sergio 909 321 3369           "/>
    <n v="9099838425"/>
    <s v="GFO00008       "/>
    <x v="5"/>
    <s v="Clara's "/>
    <n v="44"/>
    <s v="FROZEN FOODS        "/>
    <s v="12"/>
    <n v="5"/>
    <n v="720"/>
    <n v="25"/>
    <n v="28.8"/>
    <n v="2.4"/>
    <n v="0.48"/>
  </r>
  <r>
    <x v="5"/>
    <s v="GALANT FOOD                   "/>
    <s v="SC  "/>
    <x v="3"/>
    <n v="10241994"/>
    <x v="76"/>
    <x v="0"/>
    <s v="          "/>
    <s v="2220 RAILROAD ST              "/>
    <s v="CORONA              "/>
    <s v="CA   "/>
    <s v="92878-5412   "/>
    <s v="Sergio 909 321 3369           "/>
    <n v="9099838425"/>
    <s v="GFO12001       "/>
    <x v="2"/>
    <s v="Benny's "/>
    <n v="44"/>
    <s v="FROZEN FOODS        "/>
    <s v="12"/>
    <n v="5"/>
    <n v="396"/>
    <n v="20"/>
    <n v="19.8"/>
    <n v="1.6500000000000001"/>
    <n v="0.33"/>
  </r>
  <r>
    <x v="5"/>
    <s v="GALANT FOOD                   "/>
    <s v="NC  "/>
    <x v="0"/>
    <n v="10019784"/>
    <x v="7"/>
    <x v="0"/>
    <s v="          "/>
    <s v="542 MARIPOSA ROAD             "/>
    <s v="MODESTO             "/>
    <s v="CA   "/>
    <s v="95354-4124   "/>
    <s v="MELANIE KOMMAVONG             "/>
    <n v="2095295350"/>
    <s v="GFO88017       "/>
    <x v="7"/>
    <s v="Clara's "/>
    <n v="44"/>
    <s v="FROZEN FOODS        "/>
    <s v="12"/>
    <n v="8"/>
    <n v="453.6"/>
    <n v="14"/>
    <n v="32.4"/>
    <n v="2.6999999999999997"/>
    <n v="0.33749999999999997"/>
  </r>
  <r>
    <x v="5"/>
    <s v="GALANT FOOD                   "/>
    <s v="NC  "/>
    <x v="0"/>
    <n v="10019784"/>
    <x v="7"/>
    <x v="0"/>
    <s v="          "/>
    <s v="542 MARIPOSA ROAD             "/>
    <s v="MODESTO             "/>
    <s v="CA   "/>
    <s v="95354-4124   "/>
    <s v="MELANIE KOMMAVONG             "/>
    <n v="2095295350"/>
    <s v="GFO88000       "/>
    <x v="8"/>
    <s v="Clara's "/>
    <n v="44"/>
    <s v="FROZEN FOODS        "/>
    <s v="12"/>
    <n v="8"/>
    <n v="421.2"/>
    <n v="13"/>
    <n v="32.4"/>
    <n v="2.6999999999999997"/>
    <n v="0.33749999999999997"/>
  </r>
  <r>
    <x v="5"/>
    <s v="GALANT FOOD                   "/>
    <s v="NC  "/>
    <x v="0"/>
    <n v="10019784"/>
    <x v="7"/>
    <x v="0"/>
    <s v="          "/>
    <s v="542 MARIPOSA ROAD             "/>
    <s v="MODESTO             "/>
    <s v="CA   "/>
    <s v="95354-4124   "/>
    <s v="MELANIE KOMMAVONG             "/>
    <n v="2095295350"/>
    <s v="GFO88811       "/>
    <x v="9"/>
    <s v="Clara's "/>
    <n v="44"/>
    <s v="FROZEN FOODS        "/>
    <s v="12"/>
    <n v="8"/>
    <n v="388.8"/>
    <n v="12"/>
    <n v="32.4"/>
    <n v="2.6999999999999997"/>
    <n v="0.33749999999999997"/>
  </r>
  <r>
    <x v="5"/>
    <s v="GALANT FOOD                   "/>
    <s v="NC  "/>
    <x v="0"/>
    <n v="10019758"/>
    <x v="8"/>
    <x v="0"/>
    <s v="          "/>
    <s v="4041 C ST                     "/>
    <s v="SACRAMENTO          "/>
    <s v="CA   "/>
    <s v="95819-1910   "/>
    <s v="Joe Beta GM 916 701 6941      "/>
    <n v="9164524041"/>
    <s v="GFO02208       "/>
    <x v="11"/>
    <s v="Galina's"/>
    <n v="44"/>
    <s v="FROZEN FOODS        "/>
    <s v="12"/>
    <n v="4.5"/>
    <n v="336.6"/>
    <n v="17"/>
    <n v="19.8"/>
    <n v="1.6500000000000001"/>
    <n v="0.3666666666666667"/>
  </r>
  <r>
    <x v="5"/>
    <s v="GALANT FOOD                   "/>
    <s v="IL  "/>
    <x v="4"/>
    <n v="10259978"/>
    <x v="107"/>
    <x v="0"/>
    <s v="          "/>
    <s v="10554 ROUTE 52 N              "/>
    <s v="DUBUQUE             "/>
    <s v="IA   "/>
    <s v="52001-8905   "/>
    <s v="LEE KALE                      "/>
    <n v="5632132567"/>
    <s v="GFO12021       "/>
    <x v="3"/>
    <s v="Benny's "/>
    <n v="44"/>
    <s v="FROZEN FOODS        "/>
    <s v="12"/>
    <n v="5"/>
    <n v="356.4"/>
    <n v="18"/>
    <n v="19.799999999999997"/>
    <n v="1.6499999999999997"/>
    <n v="0.32999999999999996"/>
  </r>
  <r>
    <x v="5"/>
    <s v="GALANT FOOD                   "/>
    <s v="NY  "/>
    <x v="5"/>
    <n v="10067692"/>
    <x v="130"/>
    <x v="0"/>
    <s v="          "/>
    <s v="425 RARITAN CENTER PKWY       "/>
    <s v="EDISON              "/>
    <s v="NJ   "/>
    <s v="08837-3914   "/>
    <s v="Mark Cadet                    "/>
    <n v="7323510499"/>
    <s v="GFO12001       "/>
    <x v="2"/>
    <s v="Benny's "/>
    <n v="44"/>
    <s v="FROZEN FOODS        "/>
    <s v="12"/>
    <n v="5"/>
    <n v="7128"/>
    <n v="360"/>
    <n v="19.8"/>
    <n v="1.6500000000000001"/>
    <n v="0.33"/>
  </r>
  <r>
    <x v="5"/>
    <s v="GALANT FOOD                   "/>
    <s v="NC  "/>
    <x v="0"/>
    <n v="10019773"/>
    <x v="10"/>
    <x v="0"/>
    <s v="          "/>
    <s v="3025 DUTTON AVE               "/>
    <s v="SANTA ROSA          "/>
    <s v="CA   "/>
    <n v="95407"/>
    <s v="MELISSA NANCY KELLEY          "/>
    <n v="7075464544"/>
    <s v="GFO12001       "/>
    <x v="2"/>
    <s v="Benny's "/>
    <n v="44"/>
    <s v="FROZEN FOODS        "/>
    <s v="12"/>
    <n v="5"/>
    <n v="257.39999999999998"/>
    <n v="13"/>
    <n v="19.799999999999997"/>
    <n v="1.6499999999999997"/>
    <n v="0.32999999999999996"/>
  </r>
  <r>
    <x v="5"/>
    <s v="GALANT FOOD                   "/>
    <s v="NC  "/>
    <x v="0"/>
    <n v="10019773"/>
    <x v="10"/>
    <x v="0"/>
    <s v="          "/>
    <s v="3025 DUTTON AVE               "/>
    <s v="SANTA ROSA          "/>
    <s v="CA   "/>
    <n v="95407"/>
    <s v="MELISSA NANCY KELLEY          "/>
    <n v="7075464544"/>
    <s v="GFO02208       "/>
    <x v="11"/>
    <s v="Galina's"/>
    <n v="44"/>
    <s v="FROZEN FOODS        "/>
    <s v="12"/>
    <n v="4.5"/>
    <n v="79.2"/>
    <n v="4"/>
    <n v="19.8"/>
    <n v="1.6500000000000001"/>
    <n v="0.3666666666666667"/>
  </r>
  <r>
    <x v="5"/>
    <s v="GALANT FOOD                   "/>
    <s v="IL  "/>
    <x v="4"/>
    <n v="10192843"/>
    <x v="11"/>
    <x v="0"/>
    <s v="          "/>
    <s v="2513 ELLINGTON ROAD           "/>
    <s v="QUINCY              "/>
    <s v="IL   "/>
    <n v="62305"/>
    <s v="Shelbi Otto Anthony Sawyers   "/>
    <n v="2172223343"/>
    <s v="GFO12022       "/>
    <x v="4"/>
    <s v="Benny's "/>
    <n v="44"/>
    <s v="FROZEN FOODS        "/>
    <s v="12"/>
    <n v="5"/>
    <n v="59.4"/>
    <n v="3"/>
    <n v="19.8"/>
    <n v="1.6500000000000001"/>
    <n v="0.33"/>
  </r>
  <r>
    <x v="5"/>
    <s v="GALANT FOOD                   "/>
    <s v="VP  "/>
    <x v="1"/>
    <n v="10090300"/>
    <x v="12"/>
    <x v="0"/>
    <s v="          "/>
    <s v="12670 SW HALL BLVD BLDG 3     "/>
    <s v="TIGARD              "/>
    <s v="OR   "/>
    <s v="97223-6269   "/>
    <s v="Mark Schmidling               "/>
    <n v="5034902132"/>
    <s v="GFO12001       "/>
    <x v="2"/>
    <s v="Benny's "/>
    <n v="44"/>
    <s v="FROZEN FOODS        "/>
    <s v="12"/>
    <n v="5"/>
    <n v="158.4"/>
    <n v="8"/>
    <n v="19.8"/>
    <n v="1.6500000000000001"/>
    <n v="0.33"/>
  </r>
  <r>
    <x v="5"/>
    <s v="GALANT FOOD                   "/>
    <s v="MA  "/>
    <x v="2"/>
    <n v="10067691"/>
    <x v="15"/>
    <x v="0"/>
    <s v="          "/>
    <s v="150 GORDON DR                 "/>
    <s v="EXTON               "/>
    <s v="PA   "/>
    <s v="19341-1304   "/>
    <s v="Taylor Ward                   "/>
    <n v="6109350885"/>
    <s v="GFO90010       "/>
    <x v="1"/>
    <s v="Clara's "/>
    <n v="44"/>
    <s v="FROZEN FOODS        "/>
    <s v="12"/>
    <n v="4"/>
    <n v="1555.2"/>
    <n v="54"/>
    <n v="28.8"/>
    <n v="2.4"/>
    <n v="0.6"/>
  </r>
  <r>
    <x v="5"/>
    <s v="GALANT FOOD                   "/>
    <s v="MA  "/>
    <x v="2"/>
    <n v="10067691"/>
    <x v="15"/>
    <x v="0"/>
    <s v="          "/>
    <s v="150 GORDON DR                 "/>
    <s v="EXTON               "/>
    <s v="PA   "/>
    <s v="19341-1304   "/>
    <s v="Taylor Ward                   "/>
    <n v="6109350885"/>
    <s v="GFO00008       "/>
    <x v="5"/>
    <s v="Clara's "/>
    <n v="44"/>
    <s v="FROZEN FOODS        "/>
    <s v="12"/>
    <n v="5"/>
    <n v="720"/>
    <n v="25"/>
    <n v="28.8"/>
    <n v="2.4"/>
    <n v="0.48"/>
  </r>
  <r>
    <x v="5"/>
    <s v="GALANT FOOD                   "/>
    <s v="MA  "/>
    <x v="2"/>
    <n v="10067691"/>
    <x v="15"/>
    <x v="0"/>
    <s v="          "/>
    <s v="150 GORDON DR                 "/>
    <s v="EXTON               "/>
    <s v="PA   "/>
    <s v="19341-1304   "/>
    <s v="Taylor Ward                   "/>
    <n v="6109350885"/>
    <s v="GFO10001       "/>
    <x v="6"/>
    <s v="Clara   "/>
    <n v="44"/>
    <s v="FROZEN FOODS        "/>
    <s v="12"/>
    <n v="8"/>
    <n v="513"/>
    <n v="19"/>
    <n v="27"/>
    <n v="2.25"/>
    <n v="0.28125"/>
  </r>
  <r>
    <x v="5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88116       "/>
    <x v="0"/>
    <s v="Clara's "/>
    <n v="44"/>
    <s v="FROZEN FOODS        "/>
    <s v="12"/>
    <n v="8"/>
    <n v="583.20000000000005"/>
    <n v="18"/>
    <n v="32.400000000000006"/>
    <n v="2.7000000000000006"/>
    <n v="0.33750000000000008"/>
  </r>
  <r>
    <x v="5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00008       "/>
    <x v="5"/>
    <s v="Clara's "/>
    <n v="44"/>
    <s v="FROZEN FOODS        "/>
    <s v="12"/>
    <n v="5"/>
    <n v="576"/>
    <n v="20"/>
    <n v="28.8"/>
    <n v="2.4"/>
    <n v="0.48"/>
  </r>
  <r>
    <x v="5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88017       "/>
    <x v="7"/>
    <s v="Clara's "/>
    <n v="44"/>
    <s v="FROZEN FOODS        "/>
    <s v="12"/>
    <n v="8"/>
    <n v="518.4"/>
    <n v="16"/>
    <n v="32.4"/>
    <n v="2.6999999999999997"/>
    <n v="0.33749999999999997"/>
  </r>
  <r>
    <x v="5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12001       "/>
    <x v="2"/>
    <s v="Benny's "/>
    <n v="44"/>
    <s v="FROZEN FOODS        "/>
    <s v="12"/>
    <n v="5"/>
    <n v="178.2"/>
    <n v="9"/>
    <n v="19.799999999999997"/>
    <n v="1.6499999999999997"/>
    <n v="0.32999999999999996"/>
  </r>
  <r>
    <x v="5"/>
    <s v="GALANT FOOD                   "/>
    <s v="BV  "/>
    <x v="12"/>
    <n v="10002231"/>
    <x v="161"/>
    <x v="0"/>
    <s v="          "/>
    <s v="700 24TH AVE SE               "/>
    <s v="MINNEAPOLIS         "/>
    <s v="MN   "/>
    <s v="55414-2604   "/>
    <s v="Rick Leistico                 "/>
    <n v="6514880515"/>
    <s v="GFO12022       "/>
    <x v="4"/>
    <s v="Benny's "/>
    <n v="44"/>
    <s v="FROZEN FOODS        "/>
    <s v="12"/>
    <n v="5"/>
    <n v="1980"/>
    <n v="100"/>
    <n v="19.8"/>
    <n v="1.6500000000000001"/>
    <n v="0.33"/>
  </r>
  <r>
    <x v="5"/>
    <s v="GALANT FOOD                   "/>
    <s v="IL  "/>
    <x v="4"/>
    <n v="10536421"/>
    <x v="133"/>
    <x v="0"/>
    <s v="          "/>
    <s v="530 WOLFE DR                  "/>
    <s v="FORT WAYNE          "/>
    <s v="IN   "/>
    <s v="46825-5253   "/>
    <s v="Matthew Evans                 "/>
    <n v="2484831954"/>
    <s v="GFO12001       "/>
    <x v="2"/>
    <s v="Benny's "/>
    <n v="44"/>
    <s v="FROZEN FOODS        "/>
    <s v="12"/>
    <n v="5"/>
    <n v="99"/>
    <n v="5"/>
    <n v="19.8"/>
    <n v="1.6500000000000001"/>
    <n v="0.33"/>
  </r>
  <r>
    <x v="5"/>
    <s v="GALANT FOOD                   "/>
    <s v="IL  "/>
    <x v="4"/>
    <n v="10536421"/>
    <x v="133"/>
    <x v="0"/>
    <s v="          "/>
    <s v="530 WOLFE DR                  "/>
    <s v="FORT WAYNE          "/>
    <s v="IN   "/>
    <s v="46825-5253   "/>
    <s v="Matthew Evans                 "/>
    <n v="2484831954"/>
    <s v="GFO12021       "/>
    <x v="3"/>
    <s v="Benny's "/>
    <n v="44"/>
    <s v="FROZEN FOODS        "/>
    <s v="12"/>
    <n v="5"/>
    <n v="99"/>
    <n v="5"/>
    <n v="19.8"/>
    <n v="1.6500000000000001"/>
    <n v="0.33"/>
  </r>
  <r>
    <x v="5"/>
    <s v="GALANT FOOD                   "/>
    <s v="IL  "/>
    <x v="4"/>
    <n v="10536421"/>
    <x v="133"/>
    <x v="0"/>
    <s v="          "/>
    <s v="530 WOLFE DR                  "/>
    <s v="FORT WAYNE          "/>
    <s v="IN   "/>
    <s v="46825-5253   "/>
    <s v="Matthew Evans                 "/>
    <n v="2484831954"/>
    <s v="GFO12022       "/>
    <x v="4"/>
    <s v="Benny's "/>
    <n v="44"/>
    <s v="FROZEN FOODS        "/>
    <s v="12"/>
    <n v="5"/>
    <n v="99"/>
    <n v="5"/>
    <n v="19.8"/>
    <n v="1.6500000000000001"/>
    <n v="0.33"/>
  </r>
  <r>
    <x v="5"/>
    <s v="GALANT FOOD                   "/>
    <s v="WS  "/>
    <x v="8"/>
    <n v="10000787"/>
    <x v="26"/>
    <x v="0"/>
    <s v="          "/>
    <s v="16300 W SILVER SPRING DR      "/>
    <s v="MENOMONEE FALLS     "/>
    <s v="WI   "/>
    <s v="53051-5620   "/>
    <s v="Keith Springman Lori Monroe   "/>
    <n v="2627815855"/>
    <s v="GFO12001       "/>
    <x v="2"/>
    <s v="Benny's "/>
    <n v="44"/>
    <s v="FROZEN FOODS        "/>
    <s v="12"/>
    <n v="5"/>
    <n v="237.6"/>
    <n v="12"/>
    <n v="19.8"/>
    <n v="1.6500000000000001"/>
    <n v="0.33"/>
  </r>
  <r>
    <x v="5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017       "/>
    <x v="7"/>
    <s v="Clara's "/>
    <n v="44"/>
    <s v="FROZEN FOODS        "/>
    <s v="12"/>
    <n v="8"/>
    <n v="97.2"/>
    <n v="3"/>
    <n v="32.4"/>
    <n v="2.6999999999999997"/>
    <n v="0.33749999999999997"/>
  </r>
  <r>
    <x v="5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810       "/>
    <x v="10"/>
    <s v="Clara's "/>
    <n v="44"/>
    <s v="FROZEN FOODS        "/>
    <s v="12"/>
    <n v="8"/>
    <n v="97.2"/>
    <n v="3"/>
    <n v="32.4"/>
    <n v="2.6999999999999997"/>
    <n v="0.33749999999999997"/>
  </r>
  <r>
    <x v="5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811       "/>
    <x v="9"/>
    <s v="Clara's "/>
    <n v="44"/>
    <s v="FROZEN FOODS        "/>
    <s v="12"/>
    <n v="8"/>
    <n v="97.2"/>
    <n v="3"/>
    <n v="32.4"/>
    <n v="2.6999999999999997"/>
    <n v="0.33749999999999997"/>
  </r>
  <r>
    <x v="5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20001       "/>
    <x v="13"/>
    <s v="Clara's "/>
    <n v="44"/>
    <s v="FROZEN FOODS        "/>
    <s v="12"/>
    <n v="5"/>
    <n v="86.4"/>
    <n v="3"/>
    <n v="28.8"/>
    <n v="2.4"/>
    <n v="0.48"/>
  </r>
  <r>
    <x v="5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20002       "/>
    <x v="12"/>
    <s v="Clara's "/>
    <n v="44"/>
    <s v="FROZEN FOODS        "/>
    <s v="12"/>
    <n v="5"/>
    <n v="86.4"/>
    <n v="3"/>
    <n v="28.8"/>
    <n v="2.4"/>
    <n v="0.48"/>
  </r>
  <r>
    <x v="5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90010       "/>
    <x v="1"/>
    <s v="Clara's "/>
    <n v="44"/>
    <s v="FROZEN FOODS        "/>
    <s v="12"/>
    <n v="4"/>
    <n v="86.4"/>
    <n v="3"/>
    <n v="28.8"/>
    <n v="2.4"/>
    <n v="0.6"/>
  </r>
  <r>
    <x v="5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00008       "/>
    <x v="5"/>
    <s v="Clara's "/>
    <n v="44"/>
    <s v="FROZEN FOODS        "/>
    <s v="12"/>
    <n v="5"/>
    <n v="57.6"/>
    <n v="2"/>
    <n v="28.8"/>
    <n v="2.4"/>
    <n v="0.48"/>
  </r>
  <r>
    <x v="5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000       "/>
    <x v="8"/>
    <s v="Clara's "/>
    <n v="44"/>
    <s v="FROZEN FOODS        "/>
    <s v="12"/>
    <n v="8"/>
    <n v="32.4"/>
    <n v="1"/>
    <n v="32.4"/>
    <n v="2.6999999999999997"/>
    <n v="0.33749999999999997"/>
  </r>
  <r>
    <x v="5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116       "/>
    <x v="0"/>
    <s v="Clara's "/>
    <n v="44"/>
    <s v="FROZEN FOODS        "/>
    <s v="12"/>
    <n v="8"/>
    <n v="32.4"/>
    <n v="1"/>
    <n v="32.4"/>
    <n v="2.6999999999999997"/>
    <n v="0.33749999999999997"/>
  </r>
  <r>
    <x v="5"/>
    <s v="GALANT FOOD                   "/>
    <s v="IL  "/>
    <x v="4"/>
    <n v="10027899"/>
    <x v="149"/>
    <x v="0"/>
    <s v="          "/>
    <s v="940 S STONE AVE               "/>
    <s v="LA GRANGE           "/>
    <s v="IL   "/>
    <s v="60525-2728   "/>
    <s v="Carl Gehrke                   "/>
    <n v="6302870101"/>
    <s v="GFO20001       "/>
    <x v="13"/>
    <s v="Clara's "/>
    <n v="44"/>
    <s v="FROZEN FOODS        "/>
    <s v="12"/>
    <n v="5"/>
    <n v="28.8"/>
    <n v="1"/>
    <n v="28.8"/>
    <n v="2.4"/>
    <n v="0.48"/>
  </r>
  <r>
    <x v="5"/>
    <s v="GALANT FOOD                   "/>
    <s v="SC  "/>
    <x v="3"/>
    <n v="10401646"/>
    <x v="29"/>
    <x v="1"/>
    <s v="          "/>
    <s v="8556 WILSHIRE BLVD            "/>
    <s v="BEVERLY HILLS       "/>
    <s v="CA   "/>
    <s v="90211-3103   "/>
    <s v="Michael S Hall                "/>
    <n v="3107018925"/>
    <s v="GFO12001       "/>
    <x v="2"/>
    <s v="Benny's "/>
    <n v="44"/>
    <s v="FROZEN FOODS        "/>
    <s v="12"/>
    <n v="5"/>
    <n v="138.6"/>
    <n v="7"/>
    <n v="19.8"/>
    <n v="1.6500000000000001"/>
    <n v="0.33"/>
  </r>
  <r>
    <x v="5"/>
    <s v="GALANT FOOD                   "/>
    <s v="SC  "/>
    <x v="3"/>
    <n v="10255284"/>
    <x v="31"/>
    <x v="0"/>
    <s v="          "/>
    <s v="3990 W NAPLES DR              "/>
    <s v="LAS VEGAS           "/>
    <s v="NV   "/>
    <n v="89103"/>
    <s v="RICH PAULEY                   "/>
    <n v="7024965753"/>
    <s v="GFO20001       "/>
    <x v="13"/>
    <s v="Clara's "/>
    <n v="44"/>
    <s v="FROZEN FOODS        "/>
    <s v="12"/>
    <n v="5"/>
    <n v="403.2"/>
    <n v="14"/>
    <n v="28.8"/>
    <n v="2.4"/>
    <n v="0.48"/>
  </r>
  <r>
    <x v="5"/>
    <s v="GALANT FOOD                   "/>
    <s v="SC  "/>
    <x v="3"/>
    <n v="10413728"/>
    <x v="162"/>
    <x v="3"/>
    <s v="          "/>
    <s v="4600 S REDWOOD RD             "/>
    <s v="SALT LAKE CITY      "/>
    <s v="UT   "/>
    <s v="84123-3145   "/>
    <s v="Manager                       "/>
    <n v="8019574045"/>
    <s v="GFO88811       "/>
    <x v="9"/>
    <s v="Clara's "/>
    <n v="44"/>
    <s v="FROZEN FOODS        "/>
    <s v="12"/>
    <n v="8"/>
    <n v="32.4"/>
    <n v="1"/>
    <n v="32.4"/>
    <n v="2.6999999999999997"/>
    <n v="0.33749999999999997"/>
  </r>
  <r>
    <x v="5"/>
    <s v="GALANT FOOD                   "/>
    <s v="NC  "/>
    <x v="0"/>
    <n v="10520168"/>
    <x v="138"/>
    <x v="0"/>
    <s v="          "/>
    <s v="30970 HUNTWOOD AVE            "/>
    <s v="HAYWARD             "/>
    <s v="CA   "/>
    <s v="94544-7016   "/>
    <s v="Ryan Morningstar              "/>
    <n v="5089442083"/>
    <s v="GFO12001       "/>
    <x v="2"/>
    <s v="Benny's "/>
    <n v="44"/>
    <s v="FROZEN FOODS        "/>
    <s v="12"/>
    <n v="5"/>
    <n v="59.4"/>
    <n v="3"/>
    <n v="19.8"/>
    <n v="1.6500000000000001"/>
    <n v="0.33"/>
  </r>
  <r>
    <x v="5"/>
    <s v="GALANT FOOD                   "/>
    <s v="NC  "/>
    <x v="0"/>
    <n v="10520168"/>
    <x v="138"/>
    <x v="0"/>
    <s v="          "/>
    <s v="30970 HUNTWOOD AVE            "/>
    <s v="HAYWARD             "/>
    <s v="CA   "/>
    <s v="94544-7016   "/>
    <s v="Ryan Morningstar              "/>
    <n v="5089442083"/>
    <s v="GFO88116       "/>
    <x v="0"/>
    <s v="Clara's "/>
    <n v="44"/>
    <s v="FROZEN FOODS        "/>
    <s v="12"/>
    <n v="8"/>
    <n v="32.4"/>
    <n v="1"/>
    <n v="32.4"/>
    <n v="2.6999999999999997"/>
    <n v="0.33749999999999997"/>
  </r>
  <r>
    <x v="5"/>
    <s v="GALANT FOOD                   "/>
    <s v="WS  "/>
    <x v="8"/>
    <n v="10000754"/>
    <x v="87"/>
    <x v="0"/>
    <s v="          "/>
    <s v="511 E 25TH ST                 "/>
    <s v="MARSHFIELD          "/>
    <s v="WI   "/>
    <s v="54449-5322   "/>
    <s v="Barry Gruen                   "/>
    <n v="7156762556"/>
    <s v="GFO12021       "/>
    <x v="3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SC  "/>
    <x v="3"/>
    <n v="10282599"/>
    <x v="113"/>
    <x v="0"/>
    <s v="          "/>
    <s v="1661 S GROVE AVE B            "/>
    <s v="ONTARIO             "/>
    <s v="CA   "/>
    <n v="91761"/>
    <s v="Billy Darmawan                "/>
    <n v="9099306145"/>
    <s v="GFO12001       "/>
    <x v="2"/>
    <s v="Benny's "/>
    <n v="44"/>
    <s v="FROZEN FOODS        "/>
    <s v="12"/>
    <n v="5"/>
    <n v="39.6"/>
    <n v="2"/>
    <n v="19.8"/>
    <n v="1.6500000000000001"/>
    <n v="0.33"/>
  </r>
  <r>
    <x v="5"/>
    <s v="GALANT FOOD                   "/>
    <s v="NY  "/>
    <x v="5"/>
    <n v="10017423"/>
    <x v="163"/>
    <x v="0"/>
    <s v="          "/>
    <s v="12 FIVE POINTS RD             "/>
    <s v="FREEHOLD            "/>
    <s v="NJ   "/>
    <s v="07728-7835   "/>
    <s v="Darlene Aufiero               "/>
    <n v="7187889040"/>
    <s v="GFO88811       "/>
    <x v="9"/>
    <s v="Clara's "/>
    <n v="44"/>
    <s v="FROZEN FOODS        "/>
    <s v="12"/>
    <n v="8"/>
    <n v="32.4"/>
    <n v="1"/>
    <n v="32.4"/>
    <n v="2.6999999999999997"/>
    <n v="0.33749999999999997"/>
  </r>
  <r>
    <x v="5"/>
    <s v="GALANT FOOD                   "/>
    <s v="NC  "/>
    <x v="0"/>
    <n v="10496376"/>
    <x v="46"/>
    <x v="5"/>
    <s v="          "/>
    <s v="6505 S MANTHEY RD             "/>
    <s v="FRENCH CAMP         "/>
    <s v="CA   "/>
    <s v="95231-9518   "/>
    <s v="Duong Vu  DON                 "/>
    <n v="9162338469"/>
    <s v="GFO20001       "/>
    <x v="13"/>
    <s v="Clara's "/>
    <n v="44"/>
    <s v="FROZEN FOODS        "/>
    <s v="12"/>
    <n v="5"/>
    <n v="57.6"/>
    <n v="2"/>
    <n v="28.8"/>
    <n v="2.4"/>
    <n v="0.48"/>
  </r>
  <r>
    <x v="5"/>
    <s v="GALANT FOOD                   "/>
    <s v="MA  "/>
    <x v="2"/>
    <n v="10237408"/>
    <x v="116"/>
    <x v="0"/>
    <s v="          "/>
    <s v="3801B ROSEMONT AVE            "/>
    <s v="CAMP HILL           "/>
    <s v="PA   "/>
    <n v="17011"/>
    <s v="Maryann Karli   TOM           "/>
    <n v="7177619302"/>
    <s v="GFO12001       "/>
    <x v="2"/>
    <s v="Benny's "/>
    <n v="44"/>
    <s v="FROZEN FOODS        "/>
    <s v="12"/>
    <n v="5"/>
    <n v="39.6"/>
    <n v="2"/>
    <n v="19.8"/>
    <n v="1.6500000000000001"/>
    <n v="0.33"/>
  </r>
  <r>
    <x v="5"/>
    <s v="GALANT FOOD                   "/>
    <s v="NC  "/>
    <x v="0"/>
    <n v="10349243"/>
    <x v="47"/>
    <x v="0"/>
    <s v="          "/>
    <s v="260 FREEPORT BLVD STE 19      "/>
    <s v="SPARKS              "/>
    <s v="NV   "/>
    <s v="89431-6248   "/>
    <s v="Reno Albertazzi               "/>
    <n v="7754437931"/>
    <s v="GFO12021       "/>
    <x v="3"/>
    <s v="Benny's "/>
    <n v="44"/>
    <s v="FROZEN FOODS        "/>
    <s v="12"/>
    <n v="5"/>
    <n v="39.6"/>
    <n v="2"/>
    <n v="19.8"/>
    <n v="1.6500000000000001"/>
    <n v="0.33"/>
  </r>
  <r>
    <x v="5"/>
    <s v="GALANT FOOD                   "/>
    <s v="SC  "/>
    <x v="3"/>
    <n v="10377830"/>
    <x v="89"/>
    <x v="1"/>
    <s v="          "/>
    <s v="450 W 2ND ST                  "/>
    <s v="CLAREMONT           "/>
    <s v="CA   "/>
    <s v="91711-4664   "/>
    <s v="Ben Michelle Cecilio          "/>
    <n v="9096215566"/>
    <s v="GFO12001       "/>
    <x v="2"/>
    <s v="Benny's "/>
    <n v="44"/>
    <s v="FROZEN FOODS        "/>
    <s v="12"/>
    <n v="5"/>
    <n v="39.6"/>
    <n v="2"/>
    <n v="19.8"/>
    <n v="1.6500000000000001"/>
    <n v="0.33"/>
  </r>
  <r>
    <x v="5"/>
    <s v="GALANT FOOD                   "/>
    <s v="SC  "/>
    <x v="3"/>
    <n v="10386552"/>
    <x v="49"/>
    <x v="1"/>
    <s v="          "/>
    <s v="207 N MARYLAND AVE            "/>
    <s v="GLENDALE            "/>
    <s v="CA   "/>
    <s v="91206-4237   "/>
    <s v="CASSIE GRATTON LUPE MENDOZA   "/>
    <n v="8188397000"/>
    <s v="GFO12001       "/>
    <x v="2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SC  "/>
    <x v="3"/>
    <n v="10087568"/>
    <x v="50"/>
    <x v="1"/>
    <s v="          "/>
    <s v="11523 SANTA MONICA BLVD       "/>
    <s v="LOS ANGELES         "/>
    <s v="CA   "/>
    <n v="90025"/>
    <s v="Tony Bravo                    "/>
    <n v="3104781041"/>
    <s v="GFO12001       "/>
    <x v="2"/>
    <s v="Benny's "/>
    <n v="44"/>
    <s v="FROZEN FOODS        "/>
    <s v="12"/>
    <n v="5"/>
    <n v="59.4"/>
    <n v="3"/>
    <n v="19.8"/>
    <n v="1.6500000000000001"/>
    <n v="0.33"/>
  </r>
  <r>
    <x v="5"/>
    <s v="GALANT FOOD                   "/>
    <s v="SC  "/>
    <x v="3"/>
    <n v="10377831"/>
    <x v="117"/>
    <x v="1"/>
    <s v="          "/>
    <s v="5240 LANKERSHIM BLVD          "/>
    <s v="NORTH HOLLYWOOD     "/>
    <s v="CA   "/>
    <s v="91601-3109   "/>
    <s v="GUY VALDEZ                    "/>
    <n v="8187626400"/>
    <s v="GFO12001       "/>
    <x v="2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SC  "/>
    <x v="3"/>
    <n v="10087606"/>
    <x v="51"/>
    <x v="1"/>
    <s v="          "/>
    <s v="1332 2ND ST                   "/>
    <s v="SANTA MONICA        "/>
    <s v="CA   "/>
    <n v="90401"/>
    <s v="ISSAC 310 600 8659            "/>
    <n v="3103949744"/>
    <s v="GFO12001       "/>
    <x v="2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SC  "/>
    <x v="3"/>
    <n v="10087612"/>
    <x v="90"/>
    <x v="1"/>
    <s v="          "/>
    <s v="17200 VENTURA BLVD            "/>
    <s v="ENCINO              "/>
    <s v="CA   "/>
    <n v="91316"/>
    <s v="Tony Medina                   "/>
    <n v="8189819847"/>
    <s v="GFO12001       "/>
    <x v="2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VP  "/>
    <x v="1"/>
    <n v="10433338"/>
    <x v="52"/>
    <x v="1"/>
    <s v="          "/>
    <s v="16505 5TH AVE NE              "/>
    <s v="SHORELINE           "/>
    <s v="WA   "/>
    <s v="98155-5001   "/>
    <s v="Stephanie Knaff               "/>
    <n v="2064508378"/>
    <s v="GFO12001       "/>
    <x v="2"/>
    <s v="Benny's "/>
    <n v="44"/>
    <s v="FROZEN FOODS        "/>
    <s v="12"/>
    <n v="5"/>
    <n v="39.6"/>
    <n v="2"/>
    <n v="19.8"/>
    <n v="1.6500000000000001"/>
    <n v="0.33"/>
  </r>
  <r>
    <x v="5"/>
    <s v="GALANT FOOD                   "/>
    <s v="NC  "/>
    <x v="0"/>
    <n v="10373770"/>
    <x v="54"/>
    <x v="1"/>
    <s v="          "/>
    <s v="4186 PIEDMONT AVE             "/>
    <s v="OAKLAND             "/>
    <s v="CA   "/>
    <s v="94611-5133   "/>
    <s v="ANNALISA or GLENN             "/>
    <n v="5102770646"/>
    <s v="GFO12001       "/>
    <x v="2"/>
    <s v="Benny's "/>
    <n v="44"/>
    <s v="FROZEN FOODS        "/>
    <s v="12"/>
    <n v="5"/>
    <n v="99"/>
    <n v="5"/>
    <n v="19.8"/>
    <n v="1.6500000000000001"/>
    <n v="0.33"/>
  </r>
  <r>
    <x v="5"/>
    <s v="GALANT FOOD                   "/>
    <s v="NC  "/>
    <x v="0"/>
    <n v="10428017"/>
    <x v="118"/>
    <x v="0"/>
    <s v="          "/>
    <s v="3444 SWETZER RD               "/>
    <s v="LOOMIS              "/>
    <s v="CA   "/>
    <s v="95650-9564   "/>
    <s v="Kirk Kulhanjian               "/>
    <n v="9162231116"/>
    <s v="GFO88017       "/>
    <x v="7"/>
    <s v="Clara's "/>
    <n v="44"/>
    <s v="FROZEN FOODS        "/>
    <s v="12"/>
    <n v="8"/>
    <n v="64.8"/>
    <n v="2"/>
    <n v="32.4"/>
    <n v="2.6999999999999997"/>
    <n v="0.33749999999999997"/>
  </r>
  <r>
    <x v="5"/>
    <s v="GALANT FOOD                   "/>
    <s v="NC  "/>
    <x v="0"/>
    <n v="10428017"/>
    <x v="118"/>
    <x v="0"/>
    <s v="          "/>
    <s v="3444 SWETZER RD               "/>
    <s v="LOOMIS              "/>
    <s v="CA   "/>
    <s v="95650-9564   "/>
    <s v="Kirk Kulhanjian               "/>
    <n v="9162231116"/>
    <s v="GFO88116       "/>
    <x v="0"/>
    <s v="Clara's "/>
    <n v="44"/>
    <s v="FROZEN FOODS        "/>
    <s v="12"/>
    <n v="8"/>
    <n v="64.8"/>
    <n v="2"/>
    <n v="32.4"/>
    <n v="2.6999999999999997"/>
    <n v="0.33749999999999997"/>
  </r>
  <r>
    <x v="5"/>
    <s v="GALANT FOOD                   "/>
    <s v="NC  "/>
    <x v="0"/>
    <n v="10428017"/>
    <x v="118"/>
    <x v="0"/>
    <s v="          "/>
    <s v="3444 SWETZER RD               "/>
    <s v="LOOMIS              "/>
    <s v="CA   "/>
    <s v="95650-9564   "/>
    <s v="Kirk Kulhanjian               "/>
    <n v="9162231116"/>
    <s v="GFO00008       "/>
    <x v="5"/>
    <s v="Clara's "/>
    <n v="44"/>
    <s v="FROZEN FOODS        "/>
    <s v="12"/>
    <n v="5"/>
    <n v="57.6"/>
    <n v="2"/>
    <n v="28.8"/>
    <n v="2.4"/>
    <n v="0.48"/>
  </r>
  <r>
    <x v="5"/>
    <s v="GALANT FOOD                   "/>
    <s v="NY  "/>
    <x v="5"/>
    <n v="10426697"/>
    <x v="164"/>
    <x v="0"/>
    <s v="          "/>
    <s v="155 SHERWOOD AVE              "/>
    <s v="FARMINGDALE         "/>
    <s v="NY   "/>
    <s v="11735-1731   "/>
    <s v="Billy Mandile                 "/>
    <n v="9173642617"/>
    <s v="GFO10001       "/>
    <x v="6"/>
    <s v="Clara   "/>
    <n v="44"/>
    <s v="FROZEN FOODS        "/>
    <s v="12"/>
    <n v="8"/>
    <n v="189"/>
    <n v="7"/>
    <n v="27"/>
    <n v="2.25"/>
    <n v="0.28125"/>
  </r>
  <r>
    <x v="5"/>
    <s v="GALANT FOOD                   "/>
    <s v="NC  "/>
    <x v="0"/>
    <n v="10053745"/>
    <x v="56"/>
    <x v="6"/>
    <s v="          "/>
    <s v="BLDG 341 NAVY EXCHANGE        "/>
    <s v="FALLON              "/>
    <s v="NV   "/>
    <n v="89406"/>
    <s v="NATALIE 775 541 5699 NEW      "/>
    <n v="7755415699"/>
    <s v="GFO12022       "/>
    <x v="4"/>
    <s v="Benny's "/>
    <n v="44"/>
    <s v="FROZEN FOODS        "/>
    <s v="12"/>
    <n v="5"/>
    <n v="39.6"/>
    <n v="2"/>
    <n v="19.8"/>
    <n v="1.6500000000000001"/>
    <n v="0.33"/>
  </r>
  <r>
    <x v="5"/>
    <s v="GALANT FOOD                   "/>
    <s v="AZ  "/>
    <x v="7"/>
    <n v="10527068"/>
    <x v="165"/>
    <x v="0"/>
    <s v="          "/>
    <s v="11078 N MNTAIN BREEZE DR      "/>
    <s v="TUCSON              "/>
    <s v="AZ   "/>
    <s v="85737-7063   "/>
    <s v="Vivian JFranco de Martin      "/>
    <n v="5202735436"/>
    <s v="GFO88811       "/>
    <x v="9"/>
    <s v="Clara's "/>
    <n v="44"/>
    <s v="FROZEN FOODS        "/>
    <s v="12"/>
    <n v="8"/>
    <n v="32.4"/>
    <n v="1"/>
    <n v="32.4"/>
    <n v="2.6999999999999997"/>
    <n v="0.33749999999999997"/>
  </r>
  <r>
    <x v="5"/>
    <s v="GALANT FOOD                   "/>
    <s v="CR  "/>
    <x v="9"/>
    <n v="99999999999999"/>
    <x v="57"/>
    <x v="0"/>
    <s v="XXXXXXXXXX"/>
    <s v="XXXXXXXXXXXXXXXXXXXXXXXXXXXXXX"/>
    <s v="XXXXXXXXXXXXXXXXXXXX"/>
    <s v="XX   "/>
    <n v="999999999"/>
    <s v="XXXXXXXXXXXXXXXXXXXXXXXXXXXXXX"/>
    <n v="9999999999"/>
    <s v="GFO12001       "/>
    <x v="2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CR  "/>
    <x v="9"/>
    <n v="99999999999999"/>
    <x v="57"/>
    <x v="0"/>
    <s v="XXXXXXXXXX"/>
    <s v="XXXXXXXXXXXXXXXXXXXXXXXXXXXXXX"/>
    <s v="XXXXXXXXXXXXXXXXXXXX"/>
    <s v="XX   "/>
    <n v="999999999"/>
    <s v="XXXXXXXXXXXXXXXXXXXXXXXXXXXXXX"/>
    <n v="9999999999"/>
    <s v="GFO12021       "/>
    <x v="3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CR  "/>
    <x v="9"/>
    <n v="99999999999999"/>
    <x v="57"/>
    <x v="0"/>
    <s v="XXXXXXXXXX"/>
    <s v="XXXXXXXXXXXXXXXXXXXXXXXXXXXXXX"/>
    <s v="XXXXXXXXXXXXXXXXXXXX"/>
    <s v="XX   "/>
    <n v="999999999"/>
    <s v="XXXXXXXXXXXXXXXXXXXXXXXXXXXXXX"/>
    <n v="9999999999"/>
    <s v="GFO12022       "/>
    <x v="4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NC  "/>
    <x v="0"/>
    <n v="99999999999999"/>
    <x v="57"/>
    <x v="7"/>
    <s v="XXXXXXXXXX"/>
    <s v="XXXXXXXXXXXXXXXXXXXXXXXXXXXXXX"/>
    <s v="XXXXXXXXXXXXXXXXXXXX"/>
    <s v="XX   "/>
    <n v="999999999"/>
    <s v="XXXXXXXXXXXXXXXXXXXXXXXXXXXXXX"/>
    <n v="9999999999"/>
    <s v="GFO02208       "/>
    <x v="11"/>
    <s v="Galina's"/>
    <n v="44"/>
    <s v="FROZEN FOODS        "/>
    <s v="12"/>
    <n v="4.5"/>
    <n v="198"/>
    <n v="10"/>
    <n v="19.8"/>
    <n v="1.6500000000000001"/>
    <n v="0.3666666666666667"/>
  </r>
  <r>
    <x v="5"/>
    <s v="GALANT FOOD                   "/>
    <s v="NC  "/>
    <x v="0"/>
    <n v="99999999999999"/>
    <x v="57"/>
    <x v="0"/>
    <s v="XXXXXXXXXX"/>
    <s v="XXXXXXXXXXXXXXXXXXXXXXXXXXXXXX"/>
    <s v="XXXXXXXXXXXXXXXXXXXX"/>
    <s v="XX   "/>
    <n v="999999999"/>
    <s v="XXXXXXXXXXXXXXXXXXXXXXXXXXXXXX"/>
    <n v="9999999999"/>
    <s v="GFO12022       "/>
    <x v="4"/>
    <s v="Benny's "/>
    <n v="44"/>
    <s v="FROZEN FOODS        "/>
    <s v="12"/>
    <n v="5"/>
    <n v="39.6"/>
    <n v="2"/>
    <n v="19.8"/>
    <n v="1.6500000000000001"/>
    <n v="0.33"/>
  </r>
  <r>
    <x v="5"/>
    <s v="GALANT FOOD                   "/>
    <s v="NC  "/>
    <x v="0"/>
    <n v="10512055"/>
    <x v="58"/>
    <x v="1"/>
    <s v="          "/>
    <s v="57 E COMMERCIAL ST            "/>
    <s v="WILLITS             "/>
    <s v="CA   "/>
    <s v="95490-3101   "/>
    <s v="Michelle Hutchins             "/>
    <n v="7074969725"/>
    <s v="GFO12001       "/>
    <x v="2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NC  "/>
    <x v="0"/>
    <n v="10382844"/>
    <x v="60"/>
    <x v="0"/>
    <s v="          "/>
    <s v="562 WHITNEY ST                "/>
    <s v="SAN LEANDRO         "/>
    <s v="CA   "/>
    <s v="94577-1114   "/>
    <s v="Claude Burns                  "/>
    <n v="5107662337"/>
    <s v="GFO90010       "/>
    <x v="1"/>
    <s v="Clara's "/>
    <n v="44"/>
    <s v="FROZEN FOODS        "/>
    <s v="12"/>
    <n v="4"/>
    <n v="57.6"/>
    <n v="2"/>
    <n v="28.8"/>
    <n v="2.4"/>
    <n v="0.6"/>
  </r>
  <r>
    <x v="5"/>
    <s v="GALANT FOOD                   "/>
    <s v="NC  "/>
    <x v="0"/>
    <n v="10273582"/>
    <x v="166"/>
    <x v="6"/>
    <s v="          "/>
    <s v="8981 COMPLEX DR               "/>
    <s v="SAN DIEGO           "/>
    <s v="CA   "/>
    <s v="92123-1405   "/>
    <s v="Jan Biundo                    "/>
    <n v="8585383959"/>
    <s v="GFO12022       "/>
    <x v="4"/>
    <s v="Benny's "/>
    <n v="44"/>
    <s v="FROZEN FOODS        "/>
    <s v="12"/>
    <n v="5"/>
    <n v="118.8"/>
    <n v="6"/>
    <n v="19.8"/>
    <n v="1.6500000000000001"/>
    <n v="0.33"/>
  </r>
  <r>
    <x v="5"/>
    <s v="GALANT FOOD                   "/>
    <s v="NC  "/>
    <x v="0"/>
    <n v="10426435"/>
    <x v="61"/>
    <x v="1"/>
    <s v="          "/>
    <s v="2966 COLLEGE AVE              "/>
    <s v="BERKELEY            "/>
    <s v="CA   "/>
    <s v="94705-2214   "/>
    <s v="Suki Van Arsdale 510 540 6482 "/>
    <n v="7078293456"/>
    <s v="GFO12021       "/>
    <x v="3"/>
    <s v="Benny's "/>
    <n v="44"/>
    <s v="FROZEN FOODS        "/>
    <s v="12"/>
    <n v="5"/>
    <n v="39.6"/>
    <n v="2"/>
    <n v="19.8"/>
    <n v="1.6500000000000001"/>
    <n v="0.33"/>
  </r>
  <r>
    <x v="5"/>
    <s v="GALANT FOOD                   "/>
    <s v="NC  "/>
    <x v="0"/>
    <n v="10426435"/>
    <x v="61"/>
    <x v="1"/>
    <s v="          "/>
    <s v="2966 COLLEGE AVE              "/>
    <s v="BERKELEY            "/>
    <s v="CA   "/>
    <s v="94705-2214   "/>
    <s v="Suki Van Arsdale 510 540 6482 "/>
    <n v="7078293456"/>
    <s v="GFO12001       "/>
    <x v="2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VP  "/>
    <x v="1"/>
    <n v="10436246"/>
    <x v="92"/>
    <x v="0"/>
    <s v="          "/>
    <s v="1 30TH ST NW                  "/>
    <s v="AUBURN              "/>
    <s v="WA   "/>
    <s v="98001-1711   "/>
    <s v="Mike Brown                    "/>
    <n v="4255076664"/>
    <s v="GFO12021       "/>
    <x v="3"/>
    <s v="Benny's "/>
    <n v="44"/>
    <s v="FROZEN FOODS        "/>
    <s v="12"/>
    <n v="5"/>
    <n v="99"/>
    <n v="5"/>
    <n v="19.8"/>
    <n v="1.6500000000000001"/>
    <n v="0.33"/>
  </r>
  <r>
    <x v="5"/>
    <s v="GALANT FOOD                   "/>
    <s v="VP  "/>
    <x v="1"/>
    <n v="10435948"/>
    <x v="121"/>
    <x v="0"/>
    <s v="          "/>
    <s v="987 N 1ST AVE                 "/>
    <s v="STAYTON             "/>
    <s v="OR   "/>
    <s v="97383-1254   "/>
    <s v="Philip Tingle                 "/>
    <n v="5039308914"/>
    <s v="GFO12001       "/>
    <x v="2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VP  "/>
    <x v="1"/>
    <n v="10435948"/>
    <x v="121"/>
    <x v="0"/>
    <s v="          "/>
    <s v="987 N 1ST AVE                 "/>
    <s v="STAYTON             "/>
    <s v="OR   "/>
    <s v="97383-1254   "/>
    <s v="Philip Tingle                 "/>
    <n v="5039308914"/>
    <s v="GFO12021       "/>
    <x v="3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VP  "/>
    <x v="1"/>
    <n v="10435948"/>
    <x v="121"/>
    <x v="0"/>
    <s v="          "/>
    <s v="987 N 1ST AVE                 "/>
    <s v="STAYTON             "/>
    <s v="OR   "/>
    <s v="97383-1254   "/>
    <s v="Philip Tingle                 "/>
    <n v="5039308914"/>
    <s v="GFO12022       "/>
    <x v="4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SC  "/>
    <x v="3"/>
    <n v="10024859"/>
    <x v="96"/>
    <x v="0"/>
    <s v="          "/>
    <s v="21554 GOLDEN TRIANGLE RD      "/>
    <s v="SAUGUS              "/>
    <s v="CA   "/>
    <s v="91350-2612   "/>
    <s v="LISA Burke Melissa Simmons    "/>
    <n v="6612597310"/>
    <s v="GFO88017       "/>
    <x v="7"/>
    <s v="Clara's "/>
    <n v="44"/>
    <s v="FROZEN FOODS        "/>
    <s v="12"/>
    <n v="8"/>
    <n v="64.8"/>
    <n v="2"/>
    <n v="32.4"/>
    <n v="2.6999999999999997"/>
    <n v="0.33749999999999997"/>
  </r>
  <r>
    <x v="5"/>
    <s v="GALANT FOOD                   "/>
    <s v="SC  "/>
    <x v="3"/>
    <n v="10024859"/>
    <x v="96"/>
    <x v="0"/>
    <s v="          "/>
    <s v="21554 GOLDEN TRIANGLE RD      "/>
    <s v="SAUGUS              "/>
    <s v="CA   "/>
    <s v="91350-2612   "/>
    <s v="LISA Burke Melissa Simmons    "/>
    <n v="6612597310"/>
    <s v="GFO88116       "/>
    <x v="0"/>
    <s v="Clara's "/>
    <n v="44"/>
    <s v="FROZEN FOODS        "/>
    <s v="12"/>
    <n v="8"/>
    <n v="64.8"/>
    <n v="2"/>
    <n v="32.4"/>
    <n v="2.6999999999999997"/>
    <n v="0.33749999999999997"/>
  </r>
  <r>
    <x v="5"/>
    <s v="GALANT FOOD                   "/>
    <s v="SCC "/>
    <x v="10"/>
    <n v="10030670"/>
    <x v="62"/>
    <x v="0"/>
    <s v="          "/>
    <s v="9848 FIRESTONE BLVD           "/>
    <s v="DOWNEY              "/>
    <s v="CA   "/>
    <n v="90241"/>
    <s v="Eddie Arenas                  "/>
    <n v="5626225562"/>
    <s v="GFO12001       "/>
    <x v="2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IL  "/>
    <x v="4"/>
    <n v="10487650"/>
    <x v="122"/>
    <x v="0"/>
    <s v="          "/>
    <s v="1151 ROHLWING RD              "/>
    <s v="ROLLING MEADOWS     "/>
    <s v="IL   "/>
    <s v="60008-1030   "/>
    <s v="Jess Adams                    "/>
    <n v="6308857029"/>
    <s v="GFO12021       "/>
    <x v="3"/>
    <s v="Benny's "/>
    <n v="44"/>
    <s v="FROZEN FOODS        "/>
    <s v="12"/>
    <n v="5"/>
    <n v="99"/>
    <n v="5"/>
    <n v="19.8"/>
    <n v="1.6500000000000001"/>
    <n v="0.33"/>
  </r>
  <r>
    <x v="5"/>
    <s v="GALANT FOOD                   "/>
    <s v="NC  "/>
    <x v="0"/>
    <n v="10439798"/>
    <x v="63"/>
    <x v="0"/>
    <s v="          "/>
    <s v="978 E GREG ST                 "/>
    <s v="SPARKS              "/>
    <s v="NV   "/>
    <s v="89431-6521   "/>
    <s v="Steve Cockrell                "/>
    <n v="9076024285"/>
    <s v="GFO00008       "/>
    <x v="5"/>
    <s v="Clara's "/>
    <n v="44"/>
    <s v="FROZEN FOODS        "/>
    <s v="12"/>
    <n v="5"/>
    <n v="374.4"/>
    <n v="13"/>
    <n v="28.799999999999997"/>
    <n v="2.4"/>
    <n v="0.48"/>
  </r>
  <r>
    <x v="5"/>
    <s v="GALANT FOOD                   "/>
    <s v="NC  "/>
    <x v="0"/>
    <n v="10439798"/>
    <x v="63"/>
    <x v="0"/>
    <s v="          "/>
    <s v="978 E GREG ST                 "/>
    <s v="SPARKS              "/>
    <s v="NV   "/>
    <s v="89431-6521   "/>
    <s v="Steve Cockrell                "/>
    <n v="9076024285"/>
    <s v="GFO88017       "/>
    <x v="7"/>
    <s v="Clara's "/>
    <n v="44"/>
    <s v="FROZEN FOODS        "/>
    <s v="12"/>
    <n v="8"/>
    <n v="129.6"/>
    <n v="4"/>
    <n v="32.4"/>
    <n v="2.6999999999999997"/>
    <n v="0.33749999999999997"/>
  </r>
  <r>
    <x v="5"/>
    <s v="GALANT FOOD                   "/>
    <s v="NC  "/>
    <x v="0"/>
    <n v="10439798"/>
    <x v="63"/>
    <x v="0"/>
    <s v="          "/>
    <s v="978 E GREG ST                 "/>
    <s v="SPARKS              "/>
    <s v="NV   "/>
    <s v="89431-6521   "/>
    <s v="Steve Cockrell                "/>
    <n v="9076024285"/>
    <s v="GFO12022       "/>
    <x v="4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VP  "/>
    <x v="1"/>
    <n v="10347125"/>
    <x v="65"/>
    <x v="0"/>
    <s v="          "/>
    <s v="330 N 2ND ST                  "/>
    <s v="BOISE               "/>
    <s v="ID   "/>
    <s v="83702-6113   "/>
    <s v="Jason De Alba                 "/>
    <n v="2083812442"/>
    <s v="GFO88814       "/>
    <x v="15"/>
    <s v="Clara's "/>
    <n v="44"/>
    <s v="FROZEN FOODS        "/>
    <s v="12"/>
    <n v="8"/>
    <n v="32.4"/>
    <n v="1"/>
    <n v="32.4"/>
    <n v="2.6999999999999997"/>
    <n v="0.33749999999999997"/>
  </r>
  <r>
    <x v="5"/>
    <s v="GALANT FOOD                   "/>
    <s v="VP  "/>
    <x v="1"/>
    <n v="10347339"/>
    <x v="99"/>
    <x v="0"/>
    <s v="          "/>
    <s v="520 S EAGLE RD                "/>
    <s v="MERIDIAN            "/>
    <s v="ID   "/>
    <s v="83642-6351   "/>
    <s v="ADAM WABER                    "/>
    <n v="2087618918"/>
    <s v="GFO88812       "/>
    <x v="14"/>
    <s v="Clara   "/>
    <n v="44"/>
    <s v="FROZEN FOODS        "/>
    <s v="12"/>
    <n v="8"/>
    <n v="64.8"/>
    <n v="2"/>
    <n v="32.4"/>
    <n v="2.6999999999999997"/>
    <n v="0.33749999999999997"/>
  </r>
  <r>
    <x v="5"/>
    <s v="GALANT FOOD                   "/>
    <s v="NC  "/>
    <x v="0"/>
    <n v="10124473"/>
    <x v="66"/>
    <x v="0"/>
    <s v="          "/>
    <s v="1000 GREENLEY ROAD            "/>
    <s v="SONORA              "/>
    <s v="CA   "/>
    <n v="95370"/>
    <s v="OWEN  HORNIBROOK 209 822 4051 "/>
    <n v="2095363674"/>
    <s v="GFO20002       "/>
    <x v="12"/>
    <s v="Clara's "/>
    <n v="44"/>
    <s v="FROZEN FOODS        "/>
    <s v="12"/>
    <n v="5"/>
    <n v="86.4"/>
    <n v="3"/>
    <n v="28.8"/>
    <n v="2.4"/>
    <n v="0.48"/>
  </r>
  <r>
    <x v="5"/>
    <s v="GALANT FOOD                   "/>
    <s v="NC  "/>
    <x v="0"/>
    <n v="10124473"/>
    <x v="66"/>
    <x v="0"/>
    <s v="          "/>
    <s v="1000 GREENLEY ROAD            "/>
    <s v="SONORA              "/>
    <s v="CA   "/>
    <n v="95370"/>
    <s v="OWEN  HORNIBROOK 209 822 4051 "/>
    <n v="2095363674"/>
    <s v="GFO00008       "/>
    <x v="5"/>
    <s v="Clara's "/>
    <n v="44"/>
    <s v="FROZEN FOODS        "/>
    <s v="12"/>
    <n v="5"/>
    <n v="57.6"/>
    <n v="2"/>
    <n v="28.8"/>
    <n v="2.4"/>
    <n v="0.48"/>
  </r>
  <r>
    <x v="5"/>
    <s v="GALANT FOOD                   "/>
    <s v="NC  "/>
    <x v="0"/>
    <n v="10124473"/>
    <x v="66"/>
    <x v="0"/>
    <s v="          "/>
    <s v="1000 GREENLEY ROAD            "/>
    <s v="SONORA              "/>
    <s v="CA   "/>
    <n v="95370"/>
    <s v="OWEN  HORNIBROOK 209 822 4051 "/>
    <n v="2095363674"/>
    <s v="GFO20001       "/>
    <x v="13"/>
    <s v="Clara's "/>
    <n v="44"/>
    <s v="FROZEN FOODS        "/>
    <s v="12"/>
    <n v="5"/>
    <n v="57.6"/>
    <n v="2"/>
    <n v="28.8"/>
    <n v="2.4"/>
    <n v="0.48"/>
  </r>
  <r>
    <x v="5"/>
    <s v="GALANT FOOD                   "/>
    <s v="NC  "/>
    <x v="0"/>
    <n v="10124473"/>
    <x v="66"/>
    <x v="0"/>
    <s v="          "/>
    <s v="1000 GREENLEY ROAD            "/>
    <s v="SONORA              "/>
    <s v="CA   "/>
    <n v="95370"/>
    <s v="OWEN  HORNIBROOK 209 822 4051 "/>
    <n v="2095363674"/>
    <s v="GFO88810       "/>
    <x v="10"/>
    <s v="Clara's "/>
    <n v="44"/>
    <s v="FROZEN FOODS        "/>
    <s v="12"/>
    <n v="8"/>
    <n v="32.4"/>
    <n v="1"/>
    <n v="32.4"/>
    <n v="2.6999999999999997"/>
    <n v="0.33749999999999997"/>
  </r>
  <r>
    <x v="5"/>
    <s v="GALANT FOOD                   "/>
    <s v="MA  "/>
    <x v="2"/>
    <n v="10032766"/>
    <x v="143"/>
    <x v="0"/>
    <s v="          "/>
    <s v="1820 GARDEN AVE               "/>
    <s v="CHERRY HILL         "/>
    <s v="NJ   "/>
    <s v="08003        "/>
    <s v="Judy Mark Stomel  Multipl Shmt"/>
    <n v="8567519330"/>
    <s v="GFO00008       "/>
    <x v="5"/>
    <s v="Clara's "/>
    <n v="44"/>
    <s v="FROZEN FOODS        "/>
    <s v="12"/>
    <n v="5"/>
    <n v="115.2"/>
    <n v="4"/>
    <n v="28.8"/>
    <n v="2.4"/>
    <n v="0.48"/>
  </r>
  <r>
    <x v="5"/>
    <s v="GALANT FOOD                   "/>
    <s v="MA  "/>
    <x v="2"/>
    <n v="10032766"/>
    <x v="143"/>
    <x v="0"/>
    <s v="          "/>
    <s v="1820 GARDEN AVE               "/>
    <s v="CHERRY HILL         "/>
    <s v="NJ   "/>
    <s v="08003        "/>
    <s v="Judy Mark Stomel  Multipl Shmt"/>
    <n v="8567519330"/>
    <s v="GFO02208       "/>
    <x v="11"/>
    <s v="Galina's"/>
    <n v="44"/>
    <s v="FROZEN FOODS        "/>
    <s v="12"/>
    <n v="4.5"/>
    <n v="19.8"/>
    <n v="1"/>
    <n v="19.8"/>
    <n v="1.6500000000000001"/>
    <n v="0.3666666666666667"/>
  </r>
  <r>
    <x v="5"/>
    <s v="GALANT FOOD                   "/>
    <s v="IL  "/>
    <x v="4"/>
    <n v="10428680"/>
    <x v="167"/>
    <x v="0"/>
    <s v="          "/>
    <s v="920 RIDGE AVE                 "/>
    <s v="LOMBARD             "/>
    <s v="IL   "/>
    <n v="60148"/>
    <s v="Giovanni Francese             "/>
    <n v="7083415785"/>
    <s v="GFO88000       "/>
    <x v="8"/>
    <s v="Clara's "/>
    <n v="44"/>
    <s v="FROZEN FOODS        "/>
    <s v="12"/>
    <n v="8"/>
    <n v="32.4"/>
    <n v="1"/>
    <n v="32.4"/>
    <n v="2.6999999999999997"/>
    <n v="0.33749999999999997"/>
  </r>
  <r>
    <x v="5"/>
    <s v="GALANT FOOD                   "/>
    <s v="BV  "/>
    <x v="12"/>
    <n v="10131256"/>
    <x v="103"/>
    <x v="0"/>
    <s v="          "/>
    <s v="9480 JAMAICA AVE S            "/>
    <s v="COTTAGE GROVE       "/>
    <s v="MN   "/>
    <n v="55016"/>
    <s v="Troy Malmer                   "/>
    <n v="6517346268"/>
    <s v="GFO10110       "/>
    <x v="16"/>
    <s v="Clara   "/>
    <n v="44"/>
    <s v="FROZEN FOODS        "/>
    <s v="12"/>
    <n v="6"/>
    <n v="105.6"/>
    <n v="4"/>
    <n v="26.4"/>
    <n v="2.1999999999999997"/>
    <n v="0.36666666666666664"/>
  </r>
  <r>
    <x v="5"/>
    <s v="GALANT FOOD                   "/>
    <s v="BV  "/>
    <x v="12"/>
    <n v="10131256"/>
    <x v="103"/>
    <x v="0"/>
    <s v="          "/>
    <s v="9480 JAMAICA AVE S            "/>
    <s v="COTTAGE GROVE       "/>
    <s v="MN   "/>
    <n v="55016"/>
    <s v="Troy Malmer                   "/>
    <n v="6517346268"/>
    <s v="GFO10100       "/>
    <x v="17"/>
    <s v="Clara   "/>
    <n v="44"/>
    <s v="FROZEN FOODS        "/>
    <s v="12"/>
    <n v="6"/>
    <n v="26.4"/>
    <n v="1"/>
    <n v="26.4"/>
    <n v="2.1999999999999997"/>
    <n v="0.36666666666666664"/>
  </r>
  <r>
    <x v="5"/>
    <s v="GALANT FOOD                   "/>
    <s v="BV  "/>
    <x v="12"/>
    <n v="10131256"/>
    <x v="103"/>
    <x v="0"/>
    <s v="          "/>
    <s v="9480 JAMAICA AVE S            "/>
    <s v="COTTAGE GROVE       "/>
    <s v="MN   "/>
    <n v="55016"/>
    <s v="Troy Malmer                   "/>
    <n v="6517346268"/>
    <s v="GOF10130       "/>
    <x v="18"/>
    <s v="Clara   "/>
    <n v="44"/>
    <s v="FROZEN FOODS        "/>
    <s v="12"/>
    <n v="6"/>
    <n v="26.4"/>
    <n v="1"/>
    <n v="26.4"/>
    <n v="2.1999999999999997"/>
    <n v="0.36666666666666664"/>
  </r>
  <r>
    <x v="5"/>
    <s v="GALANT FOOD                   "/>
    <s v="BV  "/>
    <x v="12"/>
    <n v="10131256"/>
    <x v="103"/>
    <x v="0"/>
    <s v="          "/>
    <s v="9480 JAMAICA AVE S            "/>
    <s v="COTTAGE GROVE       "/>
    <s v="MN   "/>
    <n v="55016"/>
    <s v="Troy Malmer                   "/>
    <n v="6517346268"/>
    <s v="GFO12022       "/>
    <x v="4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BV  "/>
    <x v="12"/>
    <n v="10033732"/>
    <x v="70"/>
    <x v="0"/>
    <s v="          "/>
    <s v="6520 GALAXY RD                "/>
    <s v="SAINT CLOUD         "/>
    <s v="MN   "/>
    <n v="56301"/>
    <s v="MARK LIESER                   "/>
    <n v="3202515678"/>
    <s v="GFO12001       "/>
    <x v="2"/>
    <s v="Benny's "/>
    <n v="44"/>
    <s v="FROZEN FOODS        "/>
    <s v="12"/>
    <n v="5"/>
    <n v="39.6"/>
    <n v="2"/>
    <n v="19.8"/>
    <n v="1.6500000000000001"/>
    <n v="0.33"/>
  </r>
  <r>
    <x v="5"/>
    <s v="GALANT FOOD                   "/>
    <s v="BV  "/>
    <x v="12"/>
    <n v="10033732"/>
    <x v="70"/>
    <x v="0"/>
    <s v="          "/>
    <s v="6520 GALAXY RD                "/>
    <s v="SAINT CLOUD         "/>
    <s v="MN   "/>
    <n v="56301"/>
    <s v="MARK LIESER                   "/>
    <n v="3202515678"/>
    <s v="GFO12021       "/>
    <x v="3"/>
    <s v="Benny's "/>
    <n v="44"/>
    <s v="FROZEN FOODS        "/>
    <s v="12"/>
    <n v="5"/>
    <n v="39.6"/>
    <n v="2"/>
    <n v="19.8"/>
    <n v="1.6500000000000001"/>
    <n v="0.33"/>
  </r>
  <r>
    <x v="5"/>
    <s v="GALANT FOOD                   "/>
    <s v="FL  "/>
    <x v="15"/>
    <n v="10105819"/>
    <x v="168"/>
    <x v="0"/>
    <s v="          "/>
    <s v="16295 B N W 13TH AVE          "/>
    <s v="MIAMI               "/>
    <s v="FL   "/>
    <n v="33169"/>
    <s v="Dave Horowitz                 "/>
    <n v="3056245862"/>
    <s v="GFO20002       "/>
    <x v="12"/>
    <s v="Clara's "/>
    <n v="44"/>
    <s v="FROZEN FOODS        "/>
    <s v="12"/>
    <n v="5"/>
    <n v="28.8"/>
    <n v="1"/>
    <n v="28.8"/>
    <n v="2.4"/>
    <n v="0.48"/>
  </r>
  <r>
    <x v="5"/>
    <s v="GALANT FOOD                   "/>
    <s v="FL  "/>
    <x v="15"/>
    <n v="10105819"/>
    <x v="168"/>
    <x v="0"/>
    <s v="          "/>
    <s v="16295 B N W 13TH AVE          "/>
    <s v="MIAMI               "/>
    <s v="FL   "/>
    <n v="33169"/>
    <s v="Dave Horowitz                 "/>
    <n v="3056245862"/>
    <s v="GFO10100       "/>
    <x v="17"/>
    <s v="Clara   "/>
    <n v="44"/>
    <s v="FROZEN FOODS        "/>
    <s v="12"/>
    <n v="6"/>
    <n v="26.4"/>
    <n v="1"/>
    <n v="26.4"/>
    <n v="2.1999999999999997"/>
    <n v="0.36666666666666664"/>
  </r>
  <r>
    <x v="5"/>
    <s v="GALANT FOOD                   "/>
    <s v="FL  "/>
    <x v="15"/>
    <n v="10105819"/>
    <x v="168"/>
    <x v="0"/>
    <s v="          "/>
    <s v="16295 B N W 13TH AVE          "/>
    <s v="MIAMI               "/>
    <s v="FL   "/>
    <n v="33169"/>
    <s v="Dave Horowitz                 "/>
    <n v="3056245862"/>
    <s v="GFO10110       "/>
    <x v="16"/>
    <s v="Clara   "/>
    <n v="44"/>
    <s v="FROZEN FOODS        "/>
    <s v="12"/>
    <n v="6"/>
    <n v="26.4"/>
    <n v="1"/>
    <n v="26.4"/>
    <n v="2.1999999999999997"/>
    <n v="0.36666666666666664"/>
  </r>
  <r>
    <x v="5"/>
    <s v="GALANT FOOD                   "/>
    <s v="SCC "/>
    <x v="10"/>
    <n v="30020169"/>
    <x v="169"/>
    <x v="9"/>
    <s v="          "/>
    <s v="16270 JURUPA AVE              "/>
    <s v="FONTANA             "/>
    <s v="CA   "/>
    <s v="92337-7407   "/>
    <s v="NONE                          "/>
    <n v="2137216800"/>
    <s v="GFO12001       "/>
    <x v="2"/>
    <s v="Benny's "/>
    <n v="44"/>
    <s v="FROZEN FOODS        "/>
    <s v="12"/>
    <n v="5"/>
    <n v="39.6"/>
    <n v="2"/>
    <n v="19.8"/>
    <n v="1.6500000000000001"/>
    <n v="0.33"/>
  </r>
  <r>
    <x v="6"/>
    <s v="GALANT FOOD                   "/>
    <s v="SC  "/>
    <x v="3"/>
    <n v="10421727"/>
    <x v="170"/>
    <x v="0"/>
    <s v="          "/>
    <s v="1357 SPICE RIDGE CT           "/>
    <s v="HENDERSON           "/>
    <s v="NV   "/>
    <s v="89012-6026   "/>
    <s v="James Mrazek                  "/>
    <n v="7022879327"/>
    <s v="GFO88017       "/>
    <x v="7"/>
    <s v="Clara's "/>
    <n v="44"/>
    <s v="FROZEN FOODS        "/>
    <n v="12"/>
    <n v="8"/>
    <n v="64.8"/>
    <n v="2"/>
    <n v="32.4"/>
    <n v="2.6999999999999997"/>
    <n v="0.33749999999999997"/>
  </r>
  <r>
    <x v="6"/>
    <s v="GALANT FOOD                   "/>
    <s v="MI  "/>
    <x v="11"/>
    <n v="10204914"/>
    <x v="171"/>
    <x v="0"/>
    <s v="          "/>
    <s v="4049 OTIS AVE                 "/>
    <s v="WARREN              "/>
    <s v="MI   "/>
    <s v="48091-5510   "/>
    <s v="CHRIS or Scott                "/>
    <n v="2489351844"/>
    <s v="GFO12022       "/>
    <x v="4"/>
    <s v="Benny's "/>
    <n v="44"/>
    <s v="FROZEN FOODS        "/>
    <n v="12"/>
    <n v="5"/>
    <n v="59.4"/>
    <n v="3"/>
    <n v="19.8"/>
    <n v="1.6500000000000001"/>
    <n v="0.33"/>
  </r>
  <r>
    <x v="6"/>
    <s v="GALANT FOOD                   "/>
    <s v="NC  "/>
    <x v="0"/>
    <n v="10081013"/>
    <x v="0"/>
    <x v="0"/>
    <s v="          "/>
    <s v="525 ANZAR ROAD                "/>
    <s v="SN JUN BATSTA       "/>
    <s v="CA   "/>
    <n v="95045"/>
    <s v="KATHY PLACES ORDERS           "/>
    <n v="8316234073"/>
    <s v="GFO88116       "/>
    <x v="0"/>
    <s v="Clara's "/>
    <n v="44"/>
    <s v="FROZEN FOODS        "/>
    <n v="12"/>
    <n v="8"/>
    <n v="33.6"/>
    <n v="1"/>
    <n v="33.6"/>
    <n v="2.8000000000000003"/>
    <n v="0.35000000000000003"/>
  </r>
  <r>
    <x v="6"/>
    <s v="GALANT FOOD                   "/>
    <s v="VP  "/>
    <x v="1"/>
    <n v="10391195"/>
    <x v="172"/>
    <x v="0"/>
    <s v="          "/>
    <s v="5615 W MARGINAL WAY SW        "/>
    <s v="SEATTLE             "/>
    <s v="WA   "/>
    <s v="98106-1521   "/>
    <s v="Joe Buell                     "/>
    <n v="2067648346"/>
    <s v="GFO12022       "/>
    <x v="4"/>
    <s v="Benny's "/>
    <n v="44"/>
    <s v="FROZEN FOODS        "/>
    <n v="12"/>
    <n v="5"/>
    <n v="19.8"/>
    <n v="1"/>
    <n v="19.8"/>
    <n v="1.6500000000000001"/>
    <n v="0.33"/>
  </r>
  <r>
    <x v="6"/>
    <s v="GALANT FOOD                   "/>
    <s v="VP  "/>
    <x v="1"/>
    <n v="10503705"/>
    <x v="173"/>
    <x v="3"/>
    <s v="          "/>
    <s v="1500 N E TERRELL MALL         "/>
    <s v="PULLMAN             "/>
    <s v="WA   "/>
    <s v="99164-0001   "/>
    <s v="Erin Svancara                 "/>
    <n v="5093322537"/>
    <s v="GFO00008       "/>
    <x v="5"/>
    <s v="Clara's "/>
    <n v="44"/>
    <s v="FROZEN FOODS        "/>
    <n v="12"/>
    <n v="5"/>
    <n v="30"/>
    <n v="1"/>
    <n v="30"/>
    <n v="2.5"/>
    <n v="0.5"/>
  </r>
  <r>
    <x v="6"/>
    <s v="GALANT FOOD                   "/>
    <s v="VP  "/>
    <x v="1"/>
    <n v="10503705"/>
    <x v="173"/>
    <x v="3"/>
    <s v="          "/>
    <s v="1500 N E TERRELL MALL         "/>
    <s v="PULLMAN             "/>
    <s v="WA   "/>
    <s v="99164-0001   "/>
    <s v="Erin Svancara                 "/>
    <n v="5093322537"/>
    <s v="GFO10608       "/>
    <x v="20"/>
    <s v="Clara's "/>
    <n v="44"/>
    <s v="REFRIGERATED        "/>
    <n v="12"/>
    <n v="7"/>
    <n v="37.799999999999997"/>
    <n v="1"/>
    <n v="37.799999999999997"/>
    <n v="3.15"/>
    <n v="0.45"/>
  </r>
  <r>
    <x v="6"/>
    <s v="GALANT FOOD                   "/>
    <s v="VP  "/>
    <x v="1"/>
    <n v="10503705"/>
    <x v="173"/>
    <x v="3"/>
    <s v="          "/>
    <s v="1500 N E TERRELL MALL         "/>
    <s v="PULLMAN             "/>
    <s v="WA   "/>
    <s v="99164-0001   "/>
    <s v="Erin Svancara                 "/>
    <n v="5093322537"/>
    <s v="GFO20001       "/>
    <x v="13"/>
    <s v="Clara's "/>
    <n v="44"/>
    <s v="FROZEN FOODS        "/>
    <n v="12"/>
    <n v="5"/>
    <n v="30"/>
    <n v="1"/>
    <n v="30"/>
    <n v="2.5"/>
    <n v="0.5"/>
  </r>
  <r>
    <x v="6"/>
    <s v="GALANT FOOD                   "/>
    <s v="VP  "/>
    <x v="1"/>
    <n v="10503705"/>
    <x v="173"/>
    <x v="3"/>
    <s v="          "/>
    <s v="1500 N E TERRELL MALL         "/>
    <s v="PULLMAN             "/>
    <s v="WA   "/>
    <s v="99164-0001   "/>
    <s v="Erin Svancara                 "/>
    <n v="5093322537"/>
    <s v="GFO20002       "/>
    <x v="12"/>
    <s v="Clara's "/>
    <n v="44"/>
    <s v="FROZEN FOODS        "/>
    <n v="12"/>
    <n v="5"/>
    <n v="30"/>
    <n v="1"/>
    <n v="30"/>
    <n v="2.5"/>
    <n v="0.5"/>
  </r>
  <r>
    <x v="6"/>
    <s v="GALANT FOOD                   "/>
    <s v="VP  "/>
    <x v="1"/>
    <n v="10503705"/>
    <x v="173"/>
    <x v="3"/>
    <s v="          "/>
    <s v="1500 N E TERRELL MALL         "/>
    <s v="PULLMAN             "/>
    <s v="WA   "/>
    <s v="99164-0001   "/>
    <s v="Erin Svancara                 "/>
    <n v="5093322537"/>
    <s v="GFO90010       "/>
    <x v="1"/>
    <s v="Clara's "/>
    <n v="44"/>
    <s v="FROZEN FOODS        "/>
    <n v="12"/>
    <n v="4"/>
    <n v="30"/>
    <n v="1"/>
    <n v="30"/>
    <n v="2.5"/>
    <n v="0.625"/>
  </r>
  <r>
    <x v="6"/>
    <s v="GALANT FOOD                   "/>
    <s v="CR  "/>
    <x v="9"/>
    <n v="10503597"/>
    <x v="174"/>
    <x v="3"/>
    <s v="          "/>
    <s v="601 S COLLEGE RD              "/>
    <s v="WILMINGTON          "/>
    <s v="NC   "/>
    <s v="28403-3201   "/>
    <s v="Hailey Hubley                 "/>
    <n v="9109623188"/>
    <s v="GFO00008       "/>
    <x v="5"/>
    <s v="Clara's "/>
    <n v="44"/>
    <s v="FROZEN FOODS        "/>
    <n v="12"/>
    <n v="5"/>
    <n v="28.8"/>
    <n v="1"/>
    <n v="28.8"/>
    <n v="2.4"/>
    <n v="0.48"/>
  </r>
  <r>
    <x v="6"/>
    <s v="GALANT FOOD                   "/>
    <s v="CR  "/>
    <x v="9"/>
    <n v="10503597"/>
    <x v="174"/>
    <x v="3"/>
    <s v="          "/>
    <s v="601 S COLLEGE RD              "/>
    <s v="WILMINGTON          "/>
    <s v="NC   "/>
    <s v="28403-3201   "/>
    <s v="Hailey Hubley                 "/>
    <n v="9109623188"/>
    <s v="GFO10608       "/>
    <x v="20"/>
    <s v="Clara's "/>
    <n v="44"/>
    <s v="REFRIGERATED        "/>
    <n v="12"/>
    <n v="7"/>
    <n v="37.799999999999997"/>
    <n v="1"/>
    <n v="37.799999999999997"/>
    <n v="3.15"/>
    <n v="0.45"/>
  </r>
  <r>
    <x v="6"/>
    <s v="GALANT FOOD                   "/>
    <s v="CR  "/>
    <x v="9"/>
    <n v="10503597"/>
    <x v="174"/>
    <x v="3"/>
    <s v="          "/>
    <s v="601 S COLLEGE RD              "/>
    <s v="WILMINGTON          "/>
    <s v="NC   "/>
    <s v="28403-3201   "/>
    <s v="Hailey Hubley                 "/>
    <n v="9109623188"/>
    <s v="GFO20001       "/>
    <x v="13"/>
    <s v="Clara's "/>
    <n v="44"/>
    <s v="FROZEN FOODS        "/>
    <n v="12"/>
    <n v="5"/>
    <n v="28.8"/>
    <n v="1"/>
    <n v="28.8"/>
    <n v="2.4"/>
    <n v="0.48"/>
  </r>
  <r>
    <x v="6"/>
    <s v="GALANT FOOD                   "/>
    <s v="CR  "/>
    <x v="9"/>
    <n v="10503597"/>
    <x v="174"/>
    <x v="3"/>
    <s v="          "/>
    <s v="601 S COLLEGE RD              "/>
    <s v="WILMINGTON          "/>
    <s v="NC   "/>
    <s v="28403-3201   "/>
    <s v="Hailey Hubley                 "/>
    <n v="9109623188"/>
    <s v="GFO20002       "/>
    <x v="12"/>
    <s v="Clara's "/>
    <n v="44"/>
    <s v="FROZEN FOODS        "/>
    <n v="12"/>
    <n v="5"/>
    <n v="28.8"/>
    <n v="1"/>
    <n v="28.8"/>
    <n v="2.4"/>
    <n v="0.48"/>
  </r>
  <r>
    <x v="6"/>
    <s v="GALANT FOOD                   "/>
    <s v="CR  "/>
    <x v="9"/>
    <n v="10503597"/>
    <x v="174"/>
    <x v="3"/>
    <s v="          "/>
    <s v="601 S COLLEGE RD              "/>
    <s v="WILMINGTON          "/>
    <s v="NC   "/>
    <s v="28403-3201   "/>
    <s v="Hailey Hubley                 "/>
    <n v="9109623188"/>
    <s v="GFO90010       "/>
    <x v="1"/>
    <s v="Clara's "/>
    <n v="44"/>
    <s v="FROZEN FOODS        "/>
    <n v="12"/>
    <n v="4"/>
    <n v="28.8"/>
    <n v="1"/>
    <n v="28.8"/>
    <n v="2.4"/>
    <n v="0.6"/>
  </r>
  <r>
    <x v="6"/>
    <s v="GALANT FOOD                   "/>
    <s v="TN  "/>
    <x v="16"/>
    <n v="10503680"/>
    <x v="175"/>
    <x v="3"/>
    <s v="          "/>
    <s v="1 STUDENT UNION DR            "/>
    <s v="UNIVERSITY          "/>
    <s v="MS   "/>
    <s v="38677-9703   "/>
    <s v="Katelynn E Cain               "/>
    <n v="6629157137"/>
    <s v="GFO00008       "/>
    <x v="5"/>
    <s v="Clara's "/>
    <n v="44"/>
    <s v="FROZEN FOODS        "/>
    <n v="12"/>
    <n v="5"/>
    <n v="28.8"/>
    <n v="1"/>
    <n v="28.8"/>
    <n v="2.4"/>
    <n v="0.48"/>
  </r>
  <r>
    <x v="6"/>
    <s v="GALANT FOOD                   "/>
    <s v="TN  "/>
    <x v="16"/>
    <n v="10503680"/>
    <x v="175"/>
    <x v="3"/>
    <s v="          "/>
    <s v="1 STUDENT UNION DR            "/>
    <s v="UNIVERSITY          "/>
    <s v="MS   "/>
    <s v="38677-9703   "/>
    <s v="Katelynn E Cain               "/>
    <n v="6629157137"/>
    <s v="GFO10608       "/>
    <x v="20"/>
    <s v="Clara's "/>
    <n v="44"/>
    <s v="REFRIGERATED        "/>
    <n v="12"/>
    <n v="7"/>
    <n v="37.799999999999997"/>
    <n v="1"/>
    <n v="37.799999999999997"/>
    <n v="3.15"/>
    <n v="0.45"/>
  </r>
  <r>
    <x v="6"/>
    <s v="GALANT FOOD                   "/>
    <s v="TN  "/>
    <x v="16"/>
    <n v="10503680"/>
    <x v="175"/>
    <x v="3"/>
    <s v="          "/>
    <s v="1 STUDENT UNION DR            "/>
    <s v="UNIVERSITY          "/>
    <s v="MS   "/>
    <s v="38677-9703   "/>
    <s v="Katelynn E Cain               "/>
    <n v="6629157137"/>
    <s v="GFO20001       "/>
    <x v="13"/>
    <s v="Clara's "/>
    <n v="44"/>
    <s v="FROZEN FOODS        "/>
    <n v="12"/>
    <n v="5"/>
    <n v="28.8"/>
    <n v="1"/>
    <n v="28.8"/>
    <n v="2.4"/>
    <n v="0.48"/>
  </r>
  <r>
    <x v="6"/>
    <s v="GALANT FOOD                   "/>
    <s v="TN  "/>
    <x v="16"/>
    <n v="10503680"/>
    <x v="175"/>
    <x v="3"/>
    <s v="          "/>
    <s v="1 STUDENT UNION DR            "/>
    <s v="UNIVERSITY          "/>
    <s v="MS   "/>
    <s v="38677-9703   "/>
    <s v="Katelynn E Cain               "/>
    <n v="6629157137"/>
    <s v="GFO20002       "/>
    <x v="12"/>
    <s v="Clara's "/>
    <n v="44"/>
    <s v="FROZEN FOODS        "/>
    <n v="12"/>
    <n v="5"/>
    <n v="28.8"/>
    <n v="1"/>
    <n v="28.8"/>
    <n v="2.4"/>
    <n v="0.48"/>
  </r>
  <r>
    <x v="6"/>
    <s v="GALANT FOOD                   "/>
    <s v="TN  "/>
    <x v="16"/>
    <n v="10503680"/>
    <x v="175"/>
    <x v="3"/>
    <s v="          "/>
    <s v="1 STUDENT UNION DR            "/>
    <s v="UNIVERSITY          "/>
    <s v="MS   "/>
    <s v="38677-9703   "/>
    <s v="Katelynn E Cain               "/>
    <n v="6629157137"/>
    <s v="GFO90010       "/>
    <x v="1"/>
    <s v="Clara's "/>
    <n v="44"/>
    <s v="FROZEN FOODS        "/>
    <n v="12"/>
    <n v="4"/>
    <n v="30"/>
    <n v="1"/>
    <n v="30"/>
    <n v="2.5"/>
    <n v="0.625"/>
  </r>
  <r>
    <x v="6"/>
    <s v="GALANT FOOD                   "/>
    <s v="FL  "/>
    <x v="15"/>
    <n v="10503607"/>
    <x v="176"/>
    <x v="3"/>
    <s v="          "/>
    <s v="101 AQUARIS AGORA DR          "/>
    <s v="ORLANDO             "/>
    <s v="FL   "/>
    <s v="32816-8012   "/>
    <s v="Melissa J Yopack              "/>
    <n v="4078232665"/>
    <s v="GFO00008       "/>
    <x v="5"/>
    <s v="Clara's "/>
    <n v="44"/>
    <s v="FROZEN FOODS        "/>
    <n v="12"/>
    <n v="5"/>
    <n v="86.4"/>
    <n v="3"/>
    <n v="28.8"/>
    <n v="2.4"/>
    <n v="0.48"/>
  </r>
  <r>
    <x v="6"/>
    <s v="GALANT FOOD                   "/>
    <s v="FL  "/>
    <x v="15"/>
    <n v="10503607"/>
    <x v="176"/>
    <x v="3"/>
    <s v="          "/>
    <s v="101 AQUARIS AGORA DR          "/>
    <s v="ORLANDO             "/>
    <s v="FL   "/>
    <s v="32816-8012   "/>
    <s v="Melissa J Yopack              "/>
    <n v="4078232665"/>
    <s v="GFO10608       "/>
    <x v="20"/>
    <s v="Clara's "/>
    <n v="44"/>
    <s v="REFRIGERATED        "/>
    <n v="12"/>
    <n v="7"/>
    <n v="264.60000000000002"/>
    <n v="7"/>
    <n v="37.800000000000004"/>
    <n v="3.1500000000000004"/>
    <n v="0.45000000000000007"/>
  </r>
  <r>
    <x v="6"/>
    <s v="GALANT FOOD                   "/>
    <s v="FL  "/>
    <x v="15"/>
    <n v="10503607"/>
    <x v="176"/>
    <x v="3"/>
    <s v="          "/>
    <s v="101 AQUARIS AGORA DR          "/>
    <s v="ORLANDO             "/>
    <s v="FL   "/>
    <s v="32816-8012   "/>
    <s v="Melissa J Yopack              "/>
    <n v="4078232665"/>
    <s v="GFO20001       "/>
    <x v="13"/>
    <s v="Clara's "/>
    <n v="44"/>
    <s v="FROZEN FOODS        "/>
    <n v="12"/>
    <n v="5"/>
    <n v="86.4"/>
    <n v="3"/>
    <n v="28.8"/>
    <n v="2.4"/>
    <n v="0.48"/>
  </r>
  <r>
    <x v="6"/>
    <s v="GALANT FOOD                   "/>
    <s v="FL  "/>
    <x v="15"/>
    <n v="10503607"/>
    <x v="176"/>
    <x v="3"/>
    <s v="          "/>
    <s v="101 AQUARIS AGORA DR          "/>
    <s v="ORLANDO             "/>
    <s v="FL   "/>
    <s v="32816-8012   "/>
    <s v="Melissa J Yopack              "/>
    <n v="4078232665"/>
    <s v="GFO20002       "/>
    <x v="12"/>
    <s v="Clara's "/>
    <n v="44"/>
    <s v="FROZEN FOODS        "/>
    <n v="12"/>
    <n v="5"/>
    <n v="120"/>
    <n v="4"/>
    <n v="30"/>
    <n v="2.5"/>
    <n v="0.5"/>
  </r>
  <r>
    <x v="6"/>
    <s v="GALANT FOOD                   "/>
    <s v="FL  "/>
    <x v="15"/>
    <n v="10503607"/>
    <x v="176"/>
    <x v="3"/>
    <s v="          "/>
    <s v="101 AQUARIS AGORA DR          "/>
    <s v="ORLANDO             "/>
    <s v="FL   "/>
    <s v="32816-8012   "/>
    <s v="Melissa J Yopack              "/>
    <n v="4078232665"/>
    <s v="GFO90010       "/>
    <x v="1"/>
    <s v="Clara's "/>
    <n v="44"/>
    <s v="FROZEN FOODS        "/>
    <n v="12"/>
    <n v="4"/>
    <n v="86.4"/>
    <n v="3"/>
    <n v="28.8"/>
    <n v="2.4"/>
    <n v="0.6"/>
  </r>
  <r>
    <x v="6"/>
    <s v="GALANT FOOD                   "/>
    <s v="OH  "/>
    <x v="6"/>
    <n v="10503663"/>
    <x v="177"/>
    <x v="3"/>
    <s v="          "/>
    <s v="1300 ELMWOOD AVE              "/>
    <s v="BUFFALO             "/>
    <s v="NY   "/>
    <s v="14222-1004   "/>
    <s v="Lynn M Puma                   "/>
    <n v="7168785509"/>
    <s v="GFO00008       "/>
    <x v="5"/>
    <s v="Clara's "/>
    <n v="44"/>
    <s v="FROZEN FOODS        "/>
    <n v="12"/>
    <n v="5"/>
    <n v="30"/>
    <n v="1"/>
    <n v="30"/>
    <n v="2.5"/>
    <n v="0.5"/>
  </r>
  <r>
    <x v="6"/>
    <s v="GALANT FOOD                   "/>
    <s v="OH  "/>
    <x v="6"/>
    <n v="10503663"/>
    <x v="177"/>
    <x v="3"/>
    <s v="          "/>
    <s v="1300 ELMWOOD AVE              "/>
    <s v="BUFFALO             "/>
    <s v="NY   "/>
    <s v="14222-1004   "/>
    <s v="Lynn M Puma                   "/>
    <n v="7168785509"/>
    <s v="GFO10608       "/>
    <x v="20"/>
    <s v="Clara's "/>
    <n v="44"/>
    <s v="REFRIGERATED        "/>
    <n v="12"/>
    <n v="7"/>
    <n v="37.799999999999997"/>
    <n v="1"/>
    <n v="37.799999999999997"/>
    <n v="3.15"/>
    <n v="0.45"/>
  </r>
  <r>
    <x v="6"/>
    <s v="GALANT FOOD                   "/>
    <s v="OH  "/>
    <x v="6"/>
    <n v="10503663"/>
    <x v="177"/>
    <x v="3"/>
    <s v="          "/>
    <s v="1300 ELMWOOD AVE              "/>
    <s v="BUFFALO             "/>
    <s v="NY   "/>
    <s v="14222-1004   "/>
    <s v="Lynn M Puma                   "/>
    <n v="7168785509"/>
    <s v="GFO20001       "/>
    <x v="13"/>
    <s v="Clara's "/>
    <n v="44"/>
    <s v="FROZEN FOODS        "/>
    <n v="12"/>
    <n v="5"/>
    <n v="30"/>
    <n v="1"/>
    <n v="30"/>
    <n v="2.5"/>
    <n v="0.5"/>
  </r>
  <r>
    <x v="6"/>
    <s v="GALANT FOOD                   "/>
    <s v="OH  "/>
    <x v="6"/>
    <n v="10503663"/>
    <x v="177"/>
    <x v="3"/>
    <s v="          "/>
    <s v="1300 ELMWOOD AVE              "/>
    <s v="BUFFALO             "/>
    <s v="NY   "/>
    <s v="14222-1004   "/>
    <s v="Lynn M Puma                   "/>
    <n v="7168785509"/>
    <s v="GFO20002       "/>
    <x v="12"/>
    <s v="Clara's "/>
    <n v="44"/>
    <s v="FROZEN FOODS        "/>
    <n v="12"/>
    <n v="5"/>
    <n v="30"/>
    <n v="1"/>
    <n v="30"/>
    <n v="2.5"/>
    <n v="0.5"/>
  </r>
  <r>
    <x v="6"/>
    <s v="GALANT FOOD                   "/>
    <s v="OH  "/>
    <x v="6"/>
    <n v="10503663"/>
    <x v="177"/>
    <x v="3"/>
    <s v="          "/>
    <s v="1300 ELMWOOD AVE              "/>
    <s v="BUFFALO             "/>
    <s v="NY   "/>
    <s v="14222-1004   "/>
    <s v="Lynn M Puma                   "/>
    <n v="7168785509"/>
    <s v="GFO90010       "/>
    <x v="1"/>
    <s v="Clara's "/>
    <n v="44"/>
    <s v="FROZEN FOODS        "/>
    <n v="12"/>
    <n v="4"/>
    <n v="30"/>
    <n v="1"/>
    <n v="30"/>
    <n v="2.5"/>
    <n v="0.625"/>
  </r>
  <r>
    <x v="6"/>
    <s v="GALANT FOOD                   "/>
    <s v="FL  "/>
    <x v="15"/>
    <n v="10503608"/>
    <x v="178"/>
    <x v="3"/>
    <s v="          "/>
    <s v="3000 NW 83RD ST               "/>
    <s v="GAINESVILLE         "/>
    <s v="FL   "/>
    <s v="32606-6210   "/>
    <s v="Mary J Mahoney                "/>
    <n v="3523279777"/>
    <s v="GFO00008       "/>
    <x v="5"/>
    <s v="Clara's "/>
    <n v="44"/>
    <s v="FROZEN FOODS        "/>
    <n v="12"/>
    <n v="5"/>
    <n v="28.8"/>
    <n v="1"/>
    <n v="28.8"/>
    <n v="2.4"/>
    <n v="0.48"/>
  </r>
  <r>
    <x v="6"/>
    <s v="GALANT FOOD                   "/>
    <s v="FL  "/>
    <x v="15"/>
    <n v="10503608"/>
    <x v="178"/>
    <x v="3"/>
    <s v="          "/>
    <s v="3000 NW 83RD ST               "/>
    <s v="GAINESVILLE         "/>
    <s v="FL   "/>
    <s v="32606-6210   "/>
    <s v="Mary J Mahoney                "/>
    <n v="3523279777"/>
    <s v="GFO10608       "/>
    <x v="20"/>
    <s v="Clara's "/>
    <n v="44"/>
    <s v="REFRIGERATED        "/>
    <n v="12"/>
    <n v="7"/>
    <n v="37.799999999999997"/>
    <n v="1"/>
    <n v="37.799999999999997"/>
    <n v="3.15"/>
    <n v="0.45"/>
  </r>
  <r>
    <x v="6"/>
    <s v="GALANT FOOD                   "/>
    <s v="FL  "/>
    <x v="15"/>
    <n v="10503608"/>
    <x v="178"/>
    <x v="3"/>
    <s v="          "/>
    <s v="3000 NW 83RD ST               "/>
    <s v="GAINESVILLE         "/>
    <s v="FL   "/>
    <s v="32606-6210   "/>
    <s v="Mary J Mahoney                "/>
    <n v="3523279777"/>
    <s v="GFO20001       "/>
    <x v="13"/>
    <s v="Clara's "/>
    <n v="44"/>
    <s v="FROZEN FOODS        "/>
    <n v="12"/>
    <n v="5"/>
    <n v="28.8"/>
    <n v="1"/>
    <n v="28.8"/>
    <n v="2.4"/>
    <n v="0.48"/>
  </r>
  <r>
    <x v="6"/>
    <s v="GALANT FOOD                   "/>
    <s v="FL  "/>
    <x v="15"/>
    <n v="10503608"/>
    <x v="178"/>
    <x v="3"/>
    <s v="          "/>
    <s v="3000 NW 83RD ST               "/>
    <s v="GAINESVILLE         "/>
    <s v="FL   "/>
    <s v="32606-6210   "/>
    <s v="Mary J Mahoney                "/>
    <n v="3523279777"/>
    <s v="GFO20002       "/>
    <x v="12"/>
    <s v="Clara's "/>
    <n v="44"/>
    <s v="FROZEN FOODS        "/>
    <n v="12"/>
    <n v="5"/>
    <n v="30"/>
    <n v="1"/>
    <n v="30"/>
    <n v="2.5"/>
    <n v="0.5"/>
  </r>
  <r>
    <x v="6"/>
    <s v="GALANT FOOD                   "/>
    <s v="FL  "/>
    <x v="15"/>
    <n v="10503608"/>
    <x v="178"/>
    <x v="3"/>
    <s v="          "/>
    <s v="3000 NW 83RD ST               "/>
    <s v="GAINESVILLE         "/>
    <s v="FL   "/>
    <s v="32606-6210   "/>
    <s v="Mary J Mahoney                "/>
    <n v="3523279777"/>
    <s v="GFO90010       "/>
    <x v="1"/>
    <s v="Clara's "/>
    <n v="44"/>
    <s v="FROZEN FOODS        "/>
    <n v="12"/>
    <n v="4"/>
    <n v="28.8"/>
    <n v="1"/>
    <n v="28.8"/>
    <n v="2.4"/>
    <n v="0.6"/>
  </r>
  <r>
    <x v="6"/>
    <s v="GALANT FOOD                   "/>
    <s v="CR  "/>
    <x v="9"/>
    <n v="10503599"/>
    <x v="179"/>
    <x v="3"/>
    <s v="          "/>
    <s v="2050 E HIGHWAY 501            "/>
    <s v="CONWAY              "/>
    <s v="SC   "/>
    <s v="29526-9521   "/>
    <s v="Kellie Young                  "/>
    <n v="8433495220"/>
    <s v="GFO00008       "/>
    <x v="5"/>
    <s v="Clara's "/>
    <n v="44"/>
    <s v="FROZEN FOODS        "/>
    <n v="12"/>
    <n v="5"/>
    <n v="86.4"/>
    <n v="3"/>
    <n v="28.8"/>
    <n v="2.4"/>
    <n v="0.48"/>
  </r>
  <r>
    <x v="6"/>
    <s v="GALANT FOOD                   "/>
    <s v="CR  "/>
    <x v="9"/>
    <n v="10503599"/>
    <x v="179"/>
    <x v="3"/>
    <s v="          "/>
    <s v="2050 E HIGHWAY 501            "/>
    <s v="CONWAY              "/>
    <s v="SC   "/>
    <s v="29526-9521   "/>
    <s v="Kellie Young                  "/>
    <n v="8433495220"/>
    <s v="GFO20001       "/>
    <x v="13"/>
    <s v="Clara's "/>
    <n v="44"/>
    <s v="FROZEN FOODS        "/>
    <n v="12"/>
    <n v="5"/>
    <n v="86.4"/>
    <n v="3"/>
    <n v="28.8"/>
    <n v="2.4"/>
    <n v="0.48"/>
  </r>
  <r>
    <x v="6"/>
    <s v="GALANT FOOD                   "/>
    <s v="CR  "/>
    <x v="9"/>
    <n v="10503599"/>
    <x v="179"/>
    <x v="3"/>
    <s v="          "/>
    <s v="2050 E HIGHWAY 501            "/>
    <s v="CONWAY              "/>
    <s v="SC   "/>
    <s v="29526-9521   "/>
    <s v="Kellie Young                  "/>
    <n v="8433495220"/>
    <s v="GFO20002       "/>
    <x v="12"/>
    <s v="Clara's "/>
    <n v="44"/>
    <s v="FROZEN FOODS        "/>
    <n v="12"/>
    <n v="5"/>
    <n v="86.4"/>
    <n v="3"/>
    <n v="28.8"/>
    <n v="2.4"/>
    <n v="0.48"/>
  </r>
  <r>
    <x v="6"/>
    <s v="GALANT FOOD                   "/>
    <s v="CR  "/>
    <x v="9"/>
    <n v="10503599"/>
    <x v="179"/>
    <x v="3"/>
    <s v="          "/>
    <s v="2050 E HIGHWAY 501            "/>
    <s v="CONWAY              "/>
    <s v="SC   "/>
    <s v="29526-9521   "/>
    <s v="Kellie Young                  "/>
    <n v="8433495220"/>
    <s v="GFO90010       "/>
    <x v="1"/>
    <s v="Clara's "/>
    <n v="44"/>
    <s v="FROZEN FOODS        "/>
    <n v="12"/>
    <n v="4"/>
    <n v="86.4"/>
    <n v="3"/>
    <n v="28.8"/>
    <n v="2.4"/>
    <n v="0.6"/>
  </r>
  <r>
    <x v="6"/>
    <s v="GALANT FOOD                   "/>
    <s v="TX  "/>
    <x v="17"/>
    <n v="10503691"/>
    <x v="180"/>
    <x v="3"/>
    <s v="          "/>
    <s v="2 UNION SQ                    "/>
    <s v="BATON ROUGE         "/>
    <s v="LA   "/>
    <s v="70803-0001   "/>
    <s v="George Etheridge              "/>
    <n v="2255785137"/>
    <s v="GFO00008       "/>
    <x v="5"/>
    <s v="Clara's "/>
    <n v="44"/>
    <s v="FROZEN FOODS        "/>
    <n v="12"/>
    <n v="5"/>
    <n v="30"/>
    <n v="1"/>
    <n v="30"/>
    <n v="2.5"/>
    <n v="0.5"/>
  </r>
  <r>
    <x v="6"/>
    <s v="GALANT FOOD                   "/>
    <s v="TX  "/>
    <x v="17"/>
    <n v="10503691"/>
    <x v="180"/>
    <x v="3"/>
    <s v="          "/>
    <s v="2 UNION SQ                    "/>
    <s v="BATON ROUGE         "/>
    <s v="LA   "/>
    <s v="70803-0001   "/>
    <s v="George Etheridge              "/>
    <n v="2255785137"/>
    <s v="GFO10608       "/>
    <x v="20"/>
    <s v="Clara's "/>
    <n v="44"/>
    <s v="REFRIGERATED        "/>
    <n v="12"/>
    <n v="7"/>
    <n v="75.599999999999994"/>
    <n v="2"/>
    <n v="37.799999999999997"/>
    <n v="3.15"/>
    <n v="0.45"/>
  </r>
  <r>
    <x v="6"/>
    <s v="GALANT FOOD                   "/>
    <s v="TX  "/>
    <x v="17"/>
    <n v="10503691"/>
    <x v="180"/>
    <x v="3"/>
    <s v="          "/>
    <s v="2 UNION SQ                    "/>
    <s v="BATON ROUGE         "/>
    <s v="LA   "/>
    <s v="70803-0001   "/>
    <s v="George Etheridge              "/>
    <n v="2255785137"/>
    <s v="GFO20001       "/>
    <x v="13"/>
    <s v="Clara's "/>
    <n v="44"/>
    <s v="FROZEN FOODS        "/>
    <n v="12"/>
    <n v="5"/>
    <n v="30"/>
    <n v="1"/>
    <n v="30"/>
    <n v="2.5"/>
    <n v="0.5"/>
  </r>
  <r>
    <x v="6"/>
    <s v="GALANT FOOD                   "/>
    <s v="TX  "/>
    <x v="17"/>
    <n v="10503691"/>
    <x v="180"/>
    <x v="3"/>
    <s v="          "/>
    <s v="2 UNION SQ                    "/>
    <s v="BATON ROUGE         "/>
    <s v="LA   "/>
    <s v="70803-0001   "/>
    <s v="George Etheridge              "/>
    <n v="2255785137"/>
    <s v="GFO20002       "/>
    <x v="12"/>
    <s v="Clara's "/>
    <n v="44"/>
    <s v="FROZEN FOODS        "/>
    <n v="12"/>
    <n v="5"/>
    <n v="30"/>
    <n v="1"/>
    <n v="30"/>
    <n v="2.5"/>
    <n v="0.5"/>
  </r>
  <r>
    <x v="6"/>
    <s v="GALANT FOOD                   "/>
    <s v="TX  "/>
    <x v="17"/>
    <n v="10503691"/>
    <x v="180"/>
    <x v="3"/>
    <s v="          "/>
    <s v="2 UNION SQ                    "/>
    <s v="BATON ROUGE         "/>
    <s v="LA   "/>
    <s v="70803-0001   "/>
    <s v="George Etheridge              "/>
    <n v="2255785137"/>
    <s v="GFO90010       "/>
    <x v="1"/>
    <s v="Clara's "/>
    <n v="44"/>
    <s v="FROZEN FOODS        "/>
    <n v="12"/>
    <n v="4"/>
    <n v="30"/>
    <n v="1"/>
    <n v="30"/>
    <n v="2.5"/>
    <n v="0.625"/>
  </r>
  <r>
    <x v="6"/>
    <s v="GALANT FOOD                   "/>
    <s v="TX  "/>
    <x v="17"/>
    <n v="10503694"/>
    <x v="181"/>
    <x v="3"/>
    <s v="          "/>
    <s v="8060 SPENCER HWY              "/>
    <s v="PASADENA            "/>
    <s v="TX   "/>
    <s v="77505-5903   "/>
    <s v="Rosaura Robinson              "/>
    <n v="2814761898"/>
    <s v="GFO00008       "/>
    <x v="5"/>
    <s v="Clara's "/>
    <n v="44"/>
    <s v="FROZEN FOODS        "/>
    <n v="12"/>
    <n v="5"/>
    <n v="90"/>
    <n v="3"/>
    <n v="30"/>
    <n v="2.5"/>
    <n v="0.5"/>
  </r>
  <r>
    <x v="6"/>
    <s v="GALANT FOOD                   "/>
    <s v="TX  "/>
    <x v="17"/>
    <n v="10503694"/>
    <x v="181"/>
    <x v="3"/>
    <s v="          "/>
    <s v="8060 SPENCER HWY              "/>
    <s v="PASADENA            "/>
    <s v="TX   "/>
    <s v="77505-5903   "/>
    <s v="Rosaura Robinson              "/>
    <n v="2814761898"/>
    <s v="GFO10608       "/>
    <x v="20"/>
    <s v="Clara's "/>
    <n v="44"/>
    <s v="REFRIGERATED        "/>
    <n v="12"/>
    <n v="7"/>
    <n v="113.4"/>
    <n v="3"/>
    <n v="37.800000000000004"/>
    <n v="3.1500000000000004"/>
    <n v="0.45000000000000007"/>
  </r>
  <r>
    <x v="6"/>
    <s v="GALANT FOOD                   "/>
    <s v="TX  "/>
    <x v="17"/>
    <n v="10503694"/>
    <x v="181"/>
    <x v="3"/>
    <s v="          "/>
    <s v="8060 SPENCER HWY              "/>
    <s v="PASADENA            "/>
    <s v="TX   "/>
    <s v="77505-5903   "/>
    <s v="Rosaura Robinson              "/>
    <n v="2814761898"/>
    <s v="GFO20001       "/>
    <x v="13"/>
    <s v="Clara's "/>
    <n v="44"/>
    <s v="FROZEN FOODS        "/>
    <n v="12"/>
    <n v="5"/>
    <n v="90"/>
    <n v="3"/>
    <n v="30"/>
    <n v="2.5"/>
    <n v="0.5"/>
  </r>
  <r>
    <x v="6"/>
    <s v="GALANT FOOD                   "/>
    <s v="TX  "/>
    <x v="17"/>
    <n v="10503694"/>
    <x v="181"/>
    <x v="3"/>
    <s v="          "/>
    <s v="8060 SPENCER HWY              "/>
    <s v="PASADENA            "/>
    <s v="TX   "/>
    <s v="77505-5903   "/>
    <s v="Rosaura Robinson              "/>
    <n v="2814761898"/>
    <s v="GFO20002       "/>
    <x v="12"/>
    <s v="Clara's "/>
    <n v="44"/>
    <s v="FROZEN FOODS        "/>
    <n v="12"/>
    <n v="5"/>
    <n v="90"/>
    <n v="3"/>
    <n v="30"/>
    <n v="2.5"/>
    <n v="0.5"/>
  </r>
  <r>
    <x v="6"/>
    <s v="GALANT FOOD                   "/>
    <s v="TX  "/>
    <x v="17"/>
    <n v="10503694"/>
    <x v="181"/>
    <x v="3"/>
    <s v="          "/>
    <s v="8060 SPENCER HWY              "/>
    <s v="PASADENA            "/>
    <s v="TX   "/>
    <s v="77505-5903   "/>
    <s v="Rosaura Robinson              "/>
    <n v="2814761898"/>
    <s v="GFO90010       "/>
    <x v="1"/>
    <s v="Clara's "/>
    <n v="44"/>
    <s v="FROZEN FOODS        "/>
    <n v="12"/>
    <n v="4"/>
    <n v="90"/>
    <n v="3"/>
    <n v="30"/>
    <n v="2.5"/>
    <n v="0.625"/>
  </r>
  <r>
    <x v="6"/>
    <s v="GALANT FOOD                   "/>
    <s v="TX  "/>
    <x v="17"/>
    <n v="10503695"/>
    <x v="182"/>
    <x v="3"/>
    <s v="          "/>
    <s v="13735 BEAMER RD               "/>
    <s v="HOUSTON             "/>
    <s v="TX   "/>
    <s v="77089-6009   "/>
    <s v="Samantha Nguyen               "/>
    <n v="2819223410"/>
    <s v="GFO00008       "/>
    <x v="5"/>
    <s v="Clara's "/>
    <n v="44"/>
    <s v="FROZEN FOODS        "/>
    <n v="12"/>
    <n v="5"/>
    <n v="60"/>
    <n v="2"/>
    <n v="30"/>
    <n v="2.5"/>
    <n v="0.5"/>
  </r>
  <r>
    <x v="6"/>
    <s v="GALANT FOOD                   "/>
    <s v="TX  "/>
    <x v="17"/>
    <n v="10503695"/>
    <x v="182"/>
    <x v="3"/>
    <s v="          "/>
    <s v="13735 BEAMER RD               "/>
    <s v="HOUSTON             "/>
    <s v="TX   "/>
    <s v="77089-6009   "/>
    <s v="Samantha Nguyen               "/>
    <n v="2819223410"/>
    <s v="GFO10608       "/>
    <x v="20"/>
    <s v="Clara's "/>
    <n v="44"/>
    <s v="REFRIGERATED        "/>
    <n v="12"/>
    <n v="7"/>
    <n v="75.599999999999994"/>
    <n v="2"/>
    <n v="37.799999999999997"/>
    <n v="3.15"/>
    <n v="0.45"/>
  </r>
  <r>
    <x v="6"/>
    <s v="GALANT FOOD                   "/>
    <s v="TX  "/>
    <x v="17"/>
    <n v="10503695"/>
    <x v="182"/>
    <x v="3"/>
    <s v="          "/>
    <s v="13735 BEAMER RD               "/>
    <s v="HOUSTON             "/>
    <s v="TX   "/>
    <s v="77089-6009   "/>
    <s v="Samantha Nguyen               "/>
    <n v="2819223410"/>
    <s v="GFO20001       "/>
    <x v="13"/>
    <s v="Clara's "/>
    <n v="44"/>
    <s v="FROZEN FOODS        "/>
    <n v="12"/>
    <n v="5"/>
    <n v="60"/>
    <n v="2"/>
    <n v="30"/>
    <n v="2.5"/>
    <n v="0.5"/>
  </r>
  <r>
    <x v="6"/>
    <s v="GALANT FOOD                   "/>
    <s v="TX  "/>
    <x v="17"/>
    <n v="10503695"/>
    <x v="182"/>
    <x v="3"/>
    <s v="          "/>
    <s v="13735 BEAMER RD               "/>
    <s v="HOUSTON             "/>
    <s v="TX   "/>
    <s v="77089-6009   "/>
    <s v="Samantha Nguyen               "/>
    <n v="2819223410"/>
    <s v="GFO20002       "/>
    <x v="12"/>
    <s v="Clara's "/>
    <n v="44"/>
    <s v="FROZEN FOODS        "/>
    <n v="12"/>
    <n v="5"/>
    <n v="60"/>
    <n v="2"/>
    <n v="30"/>
    <n v="2.5"/>
    <n v="0.5"/>
  </r>
  <r>
    <x v="6"/>
    <s v="GALANT FOOD                   "/>
    <s v="TX  "/>
    <x v="17"/>
    <n v="10503695"/>
    <x v="182"/>
    <x v="3"/>
    <s v="          "/>
    <s v="13735 BEAMER RD               "/>
    <s v="HOUSTON             "/>
    <s v="TX   "/>
    <s v="77089-6009   "/>
    <s v="Samantha Nguyen               "/>
    <n v="2819223410"/>
    <s v="GFO90010       "/>
    <x v="1"/>
    <s v="Clara's "/>
    <n v="44"/>
    <s v="FROZEN FOODS        "/>
    <n v="12"/>
    <n v="4"/>
    <n v="60"/>
    <n v="2"/>
    <n v="30"/>
    <n v="2.5"/>
    <n v="0.625"/>
  </r>
  <r>
    <x v="6"/>
    <s v="GALANT FOOD                   "/>
    <s v="TX  "/>
    <x v="17"/>
    <n v="10503696"/>
    <x v="183"/>
    <x v="3"/>
    <s v="          "/>
    <s v="5800 UVALDE RD                "/>
    <s v="HOUSTON             "/>
    <s v="TX   "/>
    <s v="77049-4513   "/>
    <s v="Luis Moran                    "/>
    <n v="2814597111"/>
    <s v="GFO00008       "/>
    <x v="5"/>
    <s v="Clara's "/>
    <n v="44"/>
    <s v="FROZEN FOODS        "/>
    <n v="12"/>
    <n v="5"/>
    <n v="30"/>
    <n v="1"/>
    <n v="30"/>
    <n v="2.5"/>
    <n v="0.5"/>
  </r>
  <r>
    <x v="6"/>
    <s v="GALANT FOOD                   "/>
    <s v="TX  "/>
    <x v="17"/>
    <n v="10503696"/>
    <x v="183"/>
    <x v="3"/>
    <s v="          "/>
    <s v="5800 UVALDE RD                "/>
    <s v="HOUSTON             "/>
    <s v="TX   "/>
    <s v="77049-4513   "/>
    <s v="Luis Moran                    "/>
    <n v="2814597111"/>
    <s v="GFO10608       "/>
    <x v="20"/>
    <s v="Clara's "/>
    <n v="44"/>
    <s v="REFRIGERATED        "/>
    <n v="12"/>
    <n v="7"/>
    <n v="37.799999999999997"/>
    <n v="1"/>
    <n v="37.799999999999997"/>
    <n v="3.15"/>
    <n v="0.45"/>
  </r>
  <r>
    <x v="6"/>
    <s v="GALANT FOOD                   "/>
    <s v="TX  "/>
    <x v="17"/>
    <n v="10503696"/>
    <x v="183"/>
    <x v="3"/>
    <s v="          "/>
    <s v="5800 UVALDE RD                "/>
    <s v="HOUSTON             "/>
    <s v="TX   "/>
    <s v="77049-4513   "/>
    <s v="Luis Moran                    "/>
    <n v="2814597111"/>
    <s v="GFO20001       "/>
    <x v="13"/>
    <s v="Clara's "/>
    <n v="44"/>
    <s v="FROZEN FOODS        "/>
    <n v="12"/>
    <n v="5"/>
    <n v="30"/>
    <n v="1"/>
    <n v="30"/>
    <n v="2.5"/>
    <n v="0.5"/>
  </r>
  <r>
    <x v="6"/>
    <s v="GALANT FOOD                   "/>
    <s v="TX  "/>
    <x v="17"/>
    <n v="10503696"/>
    <x v="183"/>
    <x v="3"/>
    <s v="          "/>
    <s v="5800 UVALDE RD                "/>
    <s v="HOUSTON             "/>
    <s v="TX   "/>
    <s v="77049-4513   "/>
    <s v="Luis Moran                    "/>
    <n v="2814597111"/>
    <s v="GFO20002       "/>
    <x v="12"/>
    <s v="Clara's "/>
    <n v="44"/>
    <s v="FROZEN FOODS        "/>
    <n v="12"/>
    <n v="5"/>
    <n v="30"/>
    <n v="1"/>
    <n v="30"/>
    <n v="2.5"/>
    <n v="0.5"/>
  </r>
  <r>
    <x v="6"/>
    <s v="GALANT FOOD                   "/>
    <s v="TX  "/>
    <x v="17"/>
    <n v="10503696"/>
    <x v="183"/>
    <x v="3"/>
    <s v="          "/>
    <s v="5800 UVALDE RD                "/>
    <s v="HOUSTON             "/>
    <s v="TX   "/>
    <s v="77049-4513   "/>
    <s v="Luis Moran                    "/>
    <n v="2814597111"/>
    <s v="GFO90010       "/>
    <x v="1"/>
    <s v="Clara's "/>
    <n v="44"/>
    <s v="FROZEN FOODS        "/>
    <n v="12"/>
    <n v="4"/>
    <n v="30"/>
    <n v="1"/>
    <n v="30"/>
    <n v="2.5"/>
    <n v="0.625"/>
  </r>
  <r>
    <x v="6"/>
    <s v="GALANT FOOD                   "/>
    <s v="NY  "/>
    <x v="5"/>
    <n v="10503650"/>
    <x v="184"/>
    <x v="3"/>
    <s v="          "/>
    <s v="649 BRONCO DR                 "/>
    <s v="DELHI               "/>
    <s v="NY   "/>
    <s v="13753-4450   "/>
    <s v="Jason Williams                "/>
    <n v="6077464760"/>
    <s v="GFO00008       "/>
    <x v="5"/>
    <s v="Clara's "/>
    <n v="44"/>
    <s v="FROZEN FOODS        "/>
    <n v="12"/>
    <n v="5"/>
    <n v="30"/>
    <n v="1"/>
    <n v="30"/>
    <n v="2.5"/>
    <n v="0.5"/>
  </r>
  <r>
    <x v="6"/>
    <s v="GALANT FOOD                   "/>
    <s v="NY  "/>
    <x v="5"/>
    <n v="10503650"/>
    <x v="184"/>
    <x v="3"/>
    <s v="          "/>
    <s v="649 BRONCO DR                 "/>
    <s v="DELHI               "/>
    <s v="NY   "/>
    <s v="13753-4450   "/>
    <s v="Jason Williams                "/>
    <n v="6077464760"/>
    <s v="GFO10608       "/>
    <x v="20"/>
    <s v="Clara's "/>
    <n v="44"/>
    <s v="REFRIGERATED        "/>
    <n v="12"/>
    <n v="7"/>
    <n v="37.799999999999997"/>
    <n v="1"/>
    <n v="37.799999999999997"/>
    <n v="3.15"/>
    <n v="0.45"/>
  </r>
  <r>
    <x v="6"/>
    <s v="GALANT FOOD                   "/>
    <s v="NY  "/>
    <x v="5"/>
    <n v="10503650"/>
    <x v="184"/>
    <x v="3"/>
    <s v="          "/>
    <s v="649 BRONCO DR                 "/>
    <s v="DELHI               "/>
    <s v="NY   "/>
    <s v="13753-4450   "/>
    <s v="Jason Williams                "/>
    <n v="6077464760"/>
    <s v="GFO20001       "/>
    <x v="13"/>
    <s v="Clara's "/>
    <n v="44"/>
    <s v="FROZEN FOODS        "/>
    <n v="12"/>
    <n v="5"/>
    <n v="28.8"/>
    <n v="1"/>
    <n v="28.8"/>
    <n v="2.4"/>
    <n v="0.48"/>
  </r>
  <r>
    <x v="6"/>
    <s v="GALANT FOOD                   "/>
    <s v="NY  "/>
    <x v="5"/>
    <n v="10503650"/>
    <x v="184"/>
    <x v="3"/>
    <s v="          "/>
    <s v="649 BRONCO DR                 "/>
    <s v="DELHI               "/>
    <s v="NY   "/>
    <s v="13753-4450   "/>
    <s v="Jason Williams                "/>
    <n v="6077464760"/>
    <s v="GFO20002       "/>
    <x v="12"/>
    <s v="Clara's "/>
    <n v="44"/>
    <s v="FROZEN FOODS        "/>
    <n v="12"/>
    <n v="5"/>
    <n v="30"/>
    <n v="1"/>
    <n v="30"/>
    <n v="2.5"/>
    <n v="0.5"/>
  </r>
  <r>
    <x v="6"/>
    <s v="GALANT FOOD                   "/>
    <s v="NY  "/>
    <x v="5"/>
    <n v="10503650"/>
    <x v="184"/>
    <x v="3"/>
    <s v="          "/>
    <s v="649 BRONCO DR                 "/>
    <s v="DELHI               "/>
    <s v="NY   "/>
    <s v="13753-4450   "/>
    <s v="Jason Williams                "/>
    <n v="6077464760"/>
    <s v="GFO90010       "/>
    <x v="1"/>
    <s v="Clara's "/>
    <n v="44"/>
    <s v="FROZEN FOODS        "/>
    <n v="12"/>
    <n v="4"/>
    <n v="28.8"/>
    <n v="1"/>
    <n v="28.8"/>
    <n v="2.4"/>
    <n v="0.6"/>
  </r>
  <r>
    <x v="6"/>
    <s v="GALANT FOOD                   "/>
    <s v="TX  "/>
    <x v="17"/>
    <n v="10503697"/>
    <x v="185"/>
    <x v="3"/>
    <s v="          "/>
    <s v="275 JOE ROUTT BLVD            "/>
    <s v="COLLEGE STATION     "/>
    <s v="TX   "/>
    <s v="77843-0001   "/>
    <s v="Holley L Scott                "/>
    <n v="9798458681"/>
    <s v="GFO00008       "/>
    <x v="5"/>
    <s v="Clara's "/>
    <n v="44"/>
    <s v="FROZEN FOODS        "/>
    <n v="12"/>
    <n v="5"/>
    <n v="360"/>
    <n v="12"/>
    <n v="30"/>
    <n v="2.5"/>
    <n v="0.5"/>
  </r>
  <r>
    <x v="6"/>
    <s v="GALANT FOOD                   "/>
    <s v="TX  "/>
    <x v="17"/>
    <n v="10503697"/>
    <x v="185"/>
    <x v="3"/>
    <s v="          "/>
    <s v="275 JOE ROUTT BLVD            "/>
    <s v="COLLEGE STATION     "/>
    <s v="TX   "/>
    <s v="77843-0001   "/>
    <s v="Holley L Scott                "/>
    <n v="9798458681"/>
    <s v="GFO10608       "/>
    <x v="20"/>
    <s v="Clara's "/>
    <n v="44"/>
    <s v="REFRIGERATED        "/>
    <n v="12"/>
    <n v="7"/>
    <n v="302.39999999999998"/>
    <n v="8"/>
    <n v="37.799999999999997"/>
    <n v="3.15"/>
    <n v="0.45"/>
  </r>
  <r>
    <x v="6"/>
    <s v="GALANT FOOD                   "/>
    <s v="TX  "/>
    <x v="17"/>
    <n v="10503697"/>
    <x v="185"/>
    <x v="3"/>
    <s v="          "/>
    <s v="275 JOE ROUTT BLVD            "/>
    <s v="COLLEGE STATION     "/>
    <s v="TX   "/>
    <s v="77843-0001   "/>
    <s v="Holley L Scott                "/>
    <n v="9798458681"/>
    <s v="GFO20001       "/>
    <x v="13"/>
    <s v="Clara's "/>
    <n v="44"/>
    <s v="FROZEN FOODS        "/>
    <n v="12"/>
    <n v="5"/>
    <n v="510"/>
    <n v="17"/>
    <n v="30"/>
    <n v="2.5"/>
    <n v="0.5"/>
  </r>
  <r>
    <x v="6"/>
    <s v="GALANT FOOD                   "/>
    <s v="TX  "/>
    <x v="17"/>
    <n v="10503697"/>
    <x v="185"/>
    <x v="3"/>
    <s v="          "/>
    <s v="275 JOE ROUTT BLVD            "/>
    <s v="COLLEGE STATION     "/>
    <s v="TX   "/>
    <s v="77843-0001   "/>
    <s v="Holley L Scott                "/>
    <n v="9798458681"/>
    <s v="GFO20002       "/>
    <x v="12"/>
    <s v="Clara's "/>
    <n v="44"/>
    <s v="FROZEN FOODS        "/>
    <n v="12"/>
    <n v="5"/>
    <n v="180"/>
    <n v="6"/>
    <n v="30"/>
    <n v="2.5"/>
    <n v="0.5"/>
  </r>
  <r>
    <x v="6"/>
    <s v="GALANT FOOD                   "/>
    <s v="TX  "/>
    <x v="17"/>
    <n v="10503697"/>
    <x v="185"/>
    <x v="3"/>
    <s v="          "/>
    <s v="275 JOE ROUTT BLVD            "/>
    <s v="COLLEGE STATION     "/>
    <s v="TX   "/>
    <s v="77843-0001   "/>
    <s v="Holley L Scott                "/>
    <n v="9798458681"/>
    <s v="GFO90010       "/>
    <x v="1"/>
    <s v="Clara's "/>
    <n v="44"/>
    <s v="FROZEN FOODS        "/>
    <n v="12"/>
    <n v="4"/>
    <n v="510"/>
    <n v="17"/>
    <n v="30"/>
    <n v="2.5"/>
    <n v="0.625"/>
  </r>
  <r>
    <x v="6"/>
    <s v="GALANT FOOD                   "/>
    <s v="OH  "/>
    <x v="6"/>
    <n v="10503666"/>
    <x v="186"/>
    <x v="3"/>
    <s v="          "/>
    <s v="62 MORRILL WAY                "/>
    <s v="MORGANTOWN          "/>
    <s v="WV   "/>
    <s v="26505-1130   "/>
    <s v="Manager                       "/>
    <n v="3044406650"/>
    <s v="GFO00008       "/>
    <x v="5"/>
    <s v="Clara's "/>
    <n v="44"/>
    <s v="FROZEN FOODS        "/>
    <n v="12"/>
    <n v="5"/>
    <n v="60"/>
    <n v="2"/>
    <n v="30"/>
    <n v="2.5"/>
    <n v="0.5"/>
  </r>
  <r>
    <x v="6"/>
    <s v="GALANT FOOD                   "/>
    <s v="OH  "/>
    <x v="6"/>
    <n v="10503666"/>
    <x v="186"/>
    <x v="3"/>
    <s v="          "/>
    <s v="62 MORRILL WAY                "/>
    <s v="MORGANTOWN          "/>
    <s v="WV   "/>
    <s v="26505-1130   "/>
    <s v="Manager                       "/>
    <n v="3044406650"/>
    <s v="GFO10608       "/>
    <x v="20"/>
    <s v="Clara's "/>
    <n v="44"/>
    <s v="REFRIGERATED        "/>
    <n v="12"/>
    <n v="7"/>
    <n v="75.599999999999994"/>
    <n v="2"/>
    <n v="37.799999999999997"/>
    <n v="3.15"/>
    <n v="0.45"/>
  </r>
  <r>
    <x v="6"/>
    <s v="GALANT FOOD                   "/>
    <s v="OH  "/>
    <x v="6"/>
    <n v="10503666"/>
    <x v="186"/>
    <x v="3"/>
    <s v="          "/>
    <s v="62 MORRILL WAY                "/>
    <s v="MORGANTOWN          "/>
    <s v="WV   "/>
    <s v="26505-1130   "/>
    <s v="Manager                       "/>
    <n v="3044406650"/>
    <s v="GFO20001       "/>
    <x v="13"/>
    <s v="Clara's "/>
    <n v="44"/>
    <s v="FROZEN FOODS        "/>
    <n v="12"/>
    <n v="5"/>
    <n v="60"/>
    <n v="2"/>
    <n v="30"/>
    <n v="2.5"/>
    <n v="0.5"/>
  </r>
  <r>
    <x v="6"/>
    <s v="GALANT FOOD                   "/>
    <s v="OH  "/>
    <x v="6"/>
    <n v="10503666"/>
    <x v="186"/>
    <x v="3"/>
    <s v="          "/>
    <s v="62 MORRILL WAY                "/>
    <s v="MORGANTOWN          "/>
    <s v="WV   "/>
    <s v="26505-1130   "/>
    <s v="Manager                       "/>
    <n v="3044406650"/>
    <s v="GFO20002       "/>
    <x v="12"/>
    <s v="Clara's "/>
    <n v="44"/>
    <s v="FROZEN FOODS        "/>
    <n v="12"/>
    <n v="5"/>
    <n v="60"/>
    <n v="2"/>
    <n v="30"/>
    <n v="2.5"/>
    <n v="0.5"/>
  </r>
  <r>
    <x v="6"/>
    <s v="GALANT FOOD                   "/>
    <s v="OH  "/>
    <x v="6"/>
    <n v="10503666"/>
    <x v="186"/>
    <x v="3"/>
    <s v="          "/>
    <s v="62 MORRILL WAY                "/>
    <s v="MORGANTOWN          "/>
    <s v="WV   "/>
    <s v="26505-1130   "/>
    <s v="Manager                       "/>
    <n v="3044406650"/>
    <s v="GFO90010       "/>
    <x v="1"/>
    <s v="Clara's "/>
    <n v="44"/>
    <s v="FROZEN FOODS        "/>
    <n v="12"/>
    <n v="4"/>
    <n v="60"/>
    <n v="2"/>
    <n v="30"/>
    <n v="2.5"/>
    <n v="0.625"/>
  </r>
  <r>
    <x v="6"/>
    <s v="GALANT FOOD                   "/>
    <s v="CR  "/>
    <x v="9"/>
    <n v="10503600"/>
    <x v="187"/>
    <x v="3"/>
    <s v="          "/>
    <s v="1111 WEST BRD ST              "/>
    <s v="RICHMOND            "/>
    <s v="VA   "/>
    <n v="23284"/>
    <s v="Kathryn Escobar               "/>
    <n v="8048281678"/>
    <s v="GFO00008       "/>
    <x v="5"/>
    <s v="Clara's "/>
    <n v="44"/>
    <s v="FROZEN FOODS        "/>
    <n v="12"/>
    <n v="5"/>
    <n v="28.8"/>
    <n v="1"/>
    <n v="28.8"/>
    <n v="2.4"/>
    <n v="0.48"/>
  </r>
  <r>
    <x v="6"/>
    <s v="GALANT FOOD                   "/>
    <s v="CR  "/>
    <x v="9"/>
    <n v="10503600"/>
    <x v="187"/>
    <x v="3"/>
    <s v="          "/>
    <s v="1111 WEST BRD ST              "/>
    <s v="RICHMOND            "/>
    <s v="VA   "/>
    <n v="23284"/>
    <s v="Kathryn Escobar               "/>
    <n v="8048281678"/>
    <s v="GFO20001       "/>
    <x v="13"/>
    <s v="Clara's "/>
    <n v="44"/>
    <s v="FROZEN FOODS        "/>
    <n v="12"/>
    <n v="5"/>
    <n v="28.8"/>
    <n v="1"/>
    <n v="28.8"/>
    <n v="2.4"/>
    <n v="0.48"/>
  </r>
  <r>
    <x v="6"/>
    <s v="GALANT FOOD                   "/>
    <s v="CR  "/>
    <x v="9"/>
    <n v="10503600"/>
    <x v="187"/>
    <x v="3"/>
    <s v="          "/>
    <s v="1111 WEST BRD ST              "/>
    <s v="RICHMOND            "/>
    <s v="VA   "/>
    <n v="23284"/>
    <s v="Kathryn Escobar               "/>
    <n v="8048281678"/>
    <s v="GFO20002       "/>
    <x v="12"/>
    <s v="Clara's "/>
    <n v="44"/>
    <s v="FROZEN FOODS        "/>
    <n v="12"/>
    <n v="5"/>
    <n v="28.8"/>
    <n v="1"/>
    <n v="28.8"/>
    <n v="2.4"/>
    <n v="0.48"/>
  </r>
  <r>
    <x v="6"/>
    <s v="GALANT FOOD                   "/>
    <s v="CR  "/>
    <x v="9"/>
    <n v="10503600"/>
    <x v="187"/>
    <x v="3"/>
    <s v="          "/>
    <s v="1111 WEST BRD ST              "/>
    <s v="RICHMOND            "/>
    <s v="VA   "/>
    <n v="23284"/>
    <s v="Kathryn Escobar               "/>
    <n v="8048281678"/>
    <s v="GFO90010       "/>
    <x v="1"/>
    <s v="Clara's "/>
    <n v="44"/>
    <s v="FROZEN FOODS        "/>
    <n v="12"/>
    <n v="4"/>
    <n v="28.8"/>
    <n v="1"/>
    <n v="28.8"/>
    <n v="2.4"/>
    <n v="0.6"/>
  </r>
  <r>
    <x v="6"/>
    <s v="GALANT FOOD                   "/>
    <s v="MA  "/>
    <x v="2"/>
    <n v="10503633"/>
    <x v="188"/>
    <x v="3"/>
    <s v="          "/>
    <s v="10950 CAMPUS DR               "/>
    <s v="MANASSAS            "/>
    <s v="VA   "/>
    <s v="20109-2242   "/>
    <s v="Jessica Woolverton            "/>
    <n v="7033688554"/>
    <s v="GFO00008       "/>
    <x v="5"/>
    <s v="Clara's "/>
    <n v="44"/>
    <s v="FROZEN FOODS        "/>
    <n v="12"/>
    <n v="5"/>
    <n v="60"/>
    <n v="2"/>
    <n v="30"/>
    <n v="2.5"/>
    <n v="0.5"/>
  </r>
  <r>
    <x v="6"/>
    <s v="GALANT FOOD                   "/>
    <s v="MA  "/>
    <x v="2"/>
    <n v="10503633"/>
    <x v="188"/>
    <x v="3"/>
    <s v="          "/>
    <s v="10950 CAMPUS DR               "/>
    <s v="MANASSAS            "/>
    <s v="VA   "/>
    <s v="20109-2242   "/>
    <s v="Jessica Woolverton            "/>
    <n v="7033688554"/>
    <s v="GFO10608       "/>
    <x v="20"/>
    <s v="Clara's "/>
    <n v="44"/>
    <s v="REFRIGERATED        "/>
    <n v="12"/>
    <n v="7"/>
    <n v="75.599999999999994"/>
    <n v="2"/>
    <n v="37.799999999999997"/>
    <n v="3.15"/>
    <n v="0.45"/>
  </r>
  <r>
    <x v="6"/>
    <s v="GALANT FOOD                   "/>
    <s v="MA  "/>
    <x v="2"/>
    <n v="10503633"/>
    <x v="188"/>
    <x v="3"/>
    <s v="          "/>
    <s v="10950 CAMPUS DR               "/>
    <s v="MANASSAS            "/>
    <s v="VA   "/>
    <s v="20109-2242   "/>
    <s v="Jessica Woolverton            "/>
    <n v="7033688554"/>
    <s v="GFO20001       "/>
    <x v="13"/>
    <s v="Clara's "/>
    <n v="44"/>
    <s v="FROZEN FOODS        "/>
    <n v="12"/>
    <n v="5"/>
    <n v="60"/>
    <n v="2"/>
    <n v="30"/>
    <n v="2.5"/>
    <n v="0.5"/>
  </r>
  <r>
    <x v="6"/>
    <s v="GALANT FOOD                   "/>
    <s v="MA  "/>
    <x v="2"/>
    <n v="10503633"/>
    <x v="188"/>
    <x v="3"/>
    <s v="          "/>
    <s v="10950 CAMPUS DR               "/>
    <s v="MANASSAS            "/>
    <s v="VA   "/>
    <s v="20109-2242   "/>
    <s v="Jessica Woolverton            "/>
    <n v="7033688554"/>
    <s v="GFO20002       "/>
    <x v="12"/>
    <s v="Clara's "/>
    <n v="44"/>
    <s v="FROZEN FOODS        "/>
    <n v="12"/>
    <n v="5"/>
    <n v="57.6"/>
    <n v="2"/>
    <n v="28.8"/>
    <n v="2.4"/>
    <n v="0.48"/>
  </r>
  <r>
    <x v="6"/>
    <s v="GALANT FOOD                   "/>
    <s v="MA  "/>
    <x v="2"/>
    <n v="10503633"/>
    <x v="188"/>
    <x v="3"/>
    <s v="          "/>
    <s v="10950 CAMPUS DR               "/>
    <s v="MANASSAS            "/>
    <s v="VA   "/>
    <s v="20109-2242   "/>
    <s v="Jessica Woolverton            "/>
    <n v="7033688554"/>
    <s v="GFO90010       "/>
    <x v="1"/>
    <s v="Clara's "/>
    <n v="44"/>
    <s v="FROZEN FOODS        "/>
    <n v="12"/>
    <n v="4"/>
    <n v="57.6"/>
    <n v="2"/>
    <n v="28.8"/>
    <n v="2.4"/>
    <n v="0.6"/>
  </r>
  <r>
    <x v="6"/>
    <s v="GALANT FOOD                   "/>
    <s v="NY  "/>
    <x v="5"/>
    <n v="10503659"/>
    <x v="189"/>
    <x v="3"/>
    <s v="          "/>
    <s v="100 SOMERSET ST               "/>
    <s v="NEW BRUNSWICK       "/>
    <s v="NJ   "/>
    <s v="08901-1220   "/>
    <s v="Deana M Anderson              "/>
    <n v="7322468448"/>
    <s v="GFO00008       "/>
    <x v="5"/>
    <s v="Clara's "/>
    <n v="44"/>
    <s v="FROZEN FOODS        "/>
    <n v="12"/>
    <n v="5"/>
    <n v="30"/>
    <n v="1"/>
    <n v="30"/>
    <n v="2.5"/>
    <n v="0.5"/>
  </r>
  <r>
    <x v="6"/>
    <s v="GALANT FOOD                   "/>
    <s v="NY  "/>
    <x v="5"/>
    <n v="10503659"/>
    <x v="189"/>
    <x v="3"/>
    <s v="          "/>
    <s v="100 SOMERSET ST               "/>
    <s v="NEW BRUNSWICK       "/>
    <s v="NJ   "/>
    <s v="08901-1220   "/>
    <s v="Deana M Anderson              "/>
    <n v="7322468448"/>
    <s v="GFO10608       "/>
    <x v="20"/>
    <s v="Clara's "/>
    <n v="44"/>
    <s v="REFRIGERATED        "/>
    <n v="12"/>
    <n v="7"/>
    <n v="37.799999999999997"/>
    <n v="1"/>
    <n v="37.799999999999997"/>
    <n v="3.15"/>
    <n v="0.45"/>
  </r>
  <r>
    <x v="6"/>
    <s v="GALANT FOOD                   "/>
    <s v="NY  "/>
    <x v="5"/>
    <n v="10503659"/>
    <x v="189"/>
    <x v="3"/>
    <s v="          "/>
    <s v="100 SOMERSET ST               "/>
    <s v="NEW BRUNSWICK       "/>
    <s v="NJ   "/>
    <s v="08901-1220   "/>
    <s v="Deana M Anderson              "/>
    <n v="7322468448"/>
    <s v="GFO20001       "/>
    <x v="13"/>
    <s v="Clara's "/>
    <n v="44"/>
    <s v="FROZEN FOODS        "/>
    <n v="12"/>
    <n v="5"/>
    <n v="28.8"/>
    <n v="1"/>
    <n v="28.8"/>
    <n v="2.4"/>
    <n v="0.48"/>
  </r>
  <r>
    <x v="6"/>
    <s v="GALANT FOOD                   "/>
    <s v="NY  "/>
    <x v="5"/>
    <n v="10503659"/>
    <x v="189"/>
    <x v="3"/>
    <s v="          "/>
    <s v="100 SOMERSET ST               "/>
    <s v="NEW BRUNSWICK       "/>
    <s v="NJ   "/>
    <s v="08901-1220   "/>
    <s v="Deana M Anderson              "/>
    <n v="7322468448"/>
    <s v="GFO20002       "/>
    <x v="12"/>
    <s v="Clara's "/>
    <n v="44"/>
    <s v="FROZEN FOODS        "/>
    <n v="12"/>
    <n v="5"/>
    <n v="30"/>
    <n v="1"/>
    <n v="30"/>
    <n v="2.5"/>
    <n v="0.5"/>
  </r>
  <r>
    <x v="6"/>
    <s v="GALANT FOOD                   "/>
    <s v="NY  "/>
    <x v="5"/>
    <n v="10503659"/>
    <x v="189"/>
    <x v="3"/>
    <s v="          "/>
    <s v="100 SOMERSET ST               "/>
    <s v="NEW BRUNSWICK       "/>
    <s v="NJ   "/>
    <s v="08901-1220   "/>
    <s v="Deana M Anderson              "/>
    <n v="7322468448"/>
    <s v="GFO90010       "/>
    <x v="1"/>
    <s v="Clara's "/>
    <n v="44"/>
    <s v="FROZEN FOODS        "/>
    <n v="12"/>
    <n v="4"/>
    <n v="28.8"/>
    <n v="1"/>
    <n v="28.8"/>
    <n v="2.4"/>
    <n v="0.6"/>
  </r>
  <r>
    <x v="6"/>
    <s v="GALANT FOOD                   "/>
    <s v="CR  "/>
    <x v="9"/>
    <n v="10503601"/>
    <x v="190"/>
    <x v="3"/>
    <s v="          "/>
    <s v="507 STIRLING ST               "/>
    <s v="GREENSBORO          "/>
    <s v="NC   "/>
    <s v="27412-5005   "/>
    <s v="Brad A Light                  "/>
    <n v="3363345563"/>
    <s v="GFO00008       "/>
    <x v="5"/>
    <s v="Clara's "/>
    <n v="44"/>
    <s v="FROZEN FOODS        "/>
    <n v="12"/>
    <n v="5"/>
    <n v="57.6"/>
    <n v="2"/>
    <n v="28.8"/>
    <n v="2.4"/>
    <n v="0.48"/>
  </r>
  <r>
    <x v="6"/>
    <s v="GALANT FOOD                   "/>
    <s v="CR  "/>
    <x v="9"/>
    <n v="10503601"/>
    <x v="190"/>
    <x v="3"/>
    <s v="          "/>
    <s v="507 STIRLING ST               "/>
    <s v="GREENSBORO          "/>
    <s v="NC   "/>
    <s v="27412-5005   "/>
    <s v="Brad A Light                  "/>
    <n v="3363345563"/>
    <s v="GFO10608       "/>
    <x v="20"/>
    <s v="Clara's "/>
    <n v="44"/>
    <s v="REFRIGERATED        "/>
    <n v="12"/>
    <n v="7"/>
    <n v="189"/>
    <n v="5"/>
    <n v="37.799999999999997"/>
    <n v="3.15"/>
    <n v="0.45"/>
  </r>
  <r>
    <x v="6"/>
    <s v="GALANT FOOD                   "/>
    <s v="CR  "/>
    <x v="9"/>
    <n v="10503601"/>
    <x v="190"/>
    <x v="3"/>
    <s v="          "/>
    <s v="507 STIRLING ST               "/>
    <s v="GREENSBORO          "/>
    <s v="NC   "/>
    <s v="27412-5005   "/>
    <s v="Brad A Light                  "/>
    <n v="3363345563"/>
    <s v="GFO20001       "/>
    <x v="13"/>
    <s v="Clara's "/>
    <n v="44"/>
    <s v="FROZEN FOODS        "/>
    <n v="12"/>
    <n v="5"/>
    <n v="144"/>
    <n v="5"/>
    <n v="28.8"/>
    <n v="2.4"/>
    <n v="0.48"/>
  </r>
  <r>
    <x v="6"/>
    <s v="GALANT FOOD                   "/>
    <s v="CR  "/>
    <x v="9"/>
    <n v="10503601"/>
    <x v="190"/>
    <x v="3"/>
    <s v="          "/>
    <s v="507 STIRLING ST               "/>
    <s v="GREENSBORO          "/>
    <s v="NC   "/>
    <s v="27412-5005   "/>
    <s v="Brad A Light                  "/>
    <n v="3363345563"/>
    <s v="GFO20002       "/>
    <x v="12"/>
    <s v="Clara's "/>
    <n v="44"/>
    <s v="FROZEN FOODS        "/>
    <n v="12"/>
    <n v="5"/>
    <n v="57.6"/>
    <n v="2"/>
    <n v="28.8"/>
    <n v="2.4"/>
    <n v="0.48"/>
  </r>
  <r>
    <x v="6"/>
    <s v="GALANT FOOD                   "/>
    <s v="CR  "/>
    <x v="9"/>
    <n v="10503601"/>
    <x v="190"/>
    <x v="3"/>
    <s v="          "/>
    <s v="507 STIRLING ST               "/>
    <s v="GREENSBORO          "/>
    <s v="NC   "/>
    <s v="27412-5005   "/>
    <s v="Brad A Light                  "/>
    <n v="3363345563"/>
    <s v="GFO90010       "/>
    <x v="1"/>
    <s v="Clara's "/>
    <n v="44"/>
    <s v="FROZEN FOODS        "/>
    <n v="12"/>
    <n v="4"/>
    <n v="144"/>
    <n v="5"/>
    <n v="28.8"/>
    <n v="2.4"/>
    <n v="0.6"/>
  </r>
  <r>
    <x v="6"/>
    <s v="GALANT FOOD                   "/>
    <s v="NY  "/>
    <x v="5"/>
    <n v="10503661"/>
    <x v="191"/>
    <x v="3"/>
    <s v="          "/>
    <s v="1040 MORRIS AVE               "/>
    <s v="UNION               "/>
    <s v="NJ   "/>
    <s v="07083-7121   "/>
    <s v="Tina Hart                     "/>
    <n v="9087374940"/>
    <s v="GFO00008       "/>
    <x v="5"/>
    <s v="Clara's "/>
    <n v="44"/>
    <s v="FROZEN FOODS        "/>
    <n v="12"/>
    <n v="5"/>
    <n v="30"/>
    <n v="1"/>
    <n v="30"/>
    <n v="2.5"/>
    <n v="0.5"/>
  </r>
  <r>
    <x v="6"/>
    <s v="GALANT FOOD                   "/>
    <s v="NY  "/>
    <x v="5"/>
    <n v="10503661"/>
    <x v="191"/>
    <x v="3"/>
    <s v="          "/>
    <s v="1040 MORRIS AVE               "/>
    <s v="UNION               "/>
    <s v="NJ   "/>
    <s v="07083-7121   "/>
    <s v="Tina Hart                     "/>
    <n v="9087374940"/>
    <s v="GFO10608       "/>
    <x v="20"/>
    <s v="Clara's "/>
    <n v="44"/>
    <s v="REFRIGERATED        "/>
    <n v="12"/>
    <n v="7"/>
    <n v="37.799999999999997"/>
    <n v="1"/>
    <n v="37.799999999999997"/>
    <n v="3.15"/>
    <n v="0.45"/>
  </r>
  <r>
    <x v="6"/>
    <s v="GALANT FOOD                   "/>
    <s v="NY  "/>
    <x v="5"/>
    <n v="10503661"/>
    <x v="191"/>
    <x v="3"/>
    <s v="          "/>
    <s v="1040 MORRIS AVE               "/>
    <s v="UNION               "/>
    <s v="NJ   "/>
    <s v="07083-7121   "/>
    <s v="Tina Hart                     "/>
    <n v="9087374940"/>
    <s v="GFO20001       "/>
    <x v="13"/>
    <s v="Clara's "/>
    <n v="44"/>
    <s v="FROZEN FOODS        "/>
    <n v="12"/>
    <n v="5"/>
    <n v="28.8"/>
    <n v="1"/>
    <n v="28.8"/>
    <n v="2.4"/>
    <n v="0.48"/>
  </r>
  <r>
    <x v="6"/>
    <s v="GALANT FOOD                   "/>
    <s v="NY  "/>
    <x v="5"/>
    <n v="10503661"/>
    <x v="191"/>
    <x v="3"/>
    <s v="          "/>
    <s v="1040 MORRIS AVE               "/>
    <s v="UNION               "/>
    <s v="NJ   "/>
    <s v="07083-7121   "/>
    <s v="Tina Hart                     "/>
    <n v="9087374940"/>
    <s v="GFO20002       "/>
    <x v="12"/>
    <s v="Clara's "/>
    <n v="44"/>
    <s v="FROZEN FOODS        "/>
    <n v="12"/>
    <n v="5"/>
    <n v="30"/>
    <n v="1"/>
    <n v="30"/>
    <n v="2.5"/>
    <n v="0.5"/>
  </r>
  <r>
    <x v="6"/>
    <s v="GALANT FOOD                   "/>
    <s v="NY  "/>
    <x v="5"/>
    <n v="10503661"/>
    <x v="191"/>
    <x v="3"/>
    <s v="          "/>
    <s v="1040 MORRIS AVE               "/>
    <s v="UNION               "/>
    <s v="NJ   "/>
    <s v="07083-7121   "/>
    <s v="Tina Hart                     "/>
    <n v="9087374940"/>
    <s v="GFO90010       "/>
    <x v="1"/>
    <s v="Clara's "/>
    <n v="44"/>
    <s v="FROZEN FOODS        "/>
    <n v="12"/>
    <n v="4"/>
    <n v="28.8"/>
    <n v="1"/>
    <n v="28.8"/>
    <n v="2.4"/>
    <n v="0.6"/>
  </r>
  <r>
    <x v="6"/>
    <s v="GALANT FOOD                   "/>
    <s v="MI  "/>
    <x v="11"/>
    <n v="10503643"/>
    <x v="192"/>
    <x v="3"/>
    <s v="          "/>
    <s v="82 WEST WARREN                "/>
    <s v="DETROIT             "/>
    <s v="MI   "/>
    <n v="48202"/>
    <s v="Donnielle McPhail             "/>
    <n v="3135772436"/>
    <s v="GFO00008       "/>
    <x v="5"/>
    <s v="Clara's "/>
    <n v="44"/>
    <s v="FROZEN FOODS        "/>
    <n v="12"/>
    <n v="5"/>
    <n v="28.8"/>
    <n v="1"/>
    <n v="28.8"/>
    <n v="2.4"/>
    <n v="0.48"/>
  </r>
  <r>
    <x v="6"/>
    <s v="GALANT FOOD                   "/>
    <s v="MI  "/>
    <x v="11"/>
    <n v="10503643"/>
    <x v="192"/>
    <x v="3"/>
    <s v="          "/>
    <s v="82 WEST WARREN                "/>
    <s v="DETROIT             "/>
    <s v="MI   "/>
    <n v="48202"/>
    <s v="Donnielle McPhail             "/>
    <n v="3135772436"/>
    <s v="GFO10608       "/>
    <x v="20"/>
    <s v="Clara's "/>
    <n v="44"/>
    <s v="REFRIGERATED        "/>
    <n v="12"/>
    <n v="7"/>
    <n v="37.799999999999997"/>
    <n v="1"/>
    <n v="37.799999999999997"/>
    <n v="3.15"/>
    <n v="0.45"/>
  </r>
  <r>
    <x v="6"/>
    <s v="GALANT FOOD                   "/>
    <s v="MI  "/>
    <x v="11"/>
    <n v="10503643"/>
    <x v="192"/>
    <x v="3"/>
    <s v="          "/>
    <s v="82 WEST WARREN                "/>
    <s v="DETROIT             "/>
    <s v="MI   "/>
    <n v="48202"/>
    <s v="Donnielle McPhail             "/>
    <n v="3135772436"/>
    <s v="GFO20001       "/>
    <x v="13"/>
    <s v="Clara's "/>
    <n v="44"/>
    <s v="FROZEN FOODS        "/>
    <n v="12"/>
    <n v="5"/>
    <n v="28.8"/>
    <n v="1"/>
    <n v="28.8"/>
    <n v="2.4"/>
    <n v="0.48"/>
  </r>
  <r>
    <x v="6"/>
    <s v="GALANT FOOD                   "/>
    <s v="MI  "/>
    <x v="11"/>
    <n v="10503643"/>
    <x v="192"/>
    <x v="3"/>
    <s v="          "/>
    <s v="82 WEST WARREN                "/>
    <s v="DETROIT             "/>
    <s v="MI   "/>
    <n v="48202"/>
    <s v="Donnielle McPhail             "/>
    <n v="3135772436"/>
    <s v="GFO20002       "/>
    <x v="12"/>
    <s v="Clara's "/>
    <n v="44"/>
    <s v="FROZEN FOODS        "/>
    <n v="12"/>
    <n v="5"/>
    <n v="28.8"/>
    <n v="1"/>
    <n v="28.8"/>
    <n v="2.4"/>
    <n v="0.48"/>
  </r>
  <r>
    <x v="6"/>
    <s v="GALANT FOOD                   "/>
    <s v="MI  "/>
    <x v="11"/>
    <n v="10503643"/>
    <x v="192"/>
    <x v="3"/>
    <s v="          "/>
    <s v="82 WEST WARREN                "/>
    <s v="DETROIT             "/>
    <s v="MI   "/>
    <n v="48202"/>
    <s v="Donnielle McPhail             "/>
    <n v="3135772436"/>
    <s v="GFO90010       "/>
    <x v="1"/>
    <s v="Clara's "/>
    <n v="44"/>
    <s v="FROZEN FOODS        "/>
    <n v="12"/>
    <n v="4"/>
    <n v="28.8"/>
    <n v="1"/>
    <n v="28.8"/>
    <n v="2.4"/>
    <n v="0.6"/>
  </r>
  <r>
    <x v="6"/>
    <s v="GALANT FOOD                   "/>
    <s v="MA  "/>
    <x v="2"/>
    <n v="10503637"/>
    <x v="193"/>
    <x v="3"/>
    <s v="          "/>
    <s v="500 CAMPUS TOWN DR            "/>
    <s v="EWING               "/>
    <s v="NJ   "/>
    <s v="08638-1944   "/>
    <s v="Kimberly M Zaun               "/>
    <n v="6093595056"/>
    <s v="GFO00008       "/>
    <x v="5"/>
    <s v="Clara's "/>
    <n v="44"/>
    <s v="FROZEN FOODS        "/>
    <n v="12"/>
    <n v="5"/>
    <n v="30"/>
    <n v="1"/>
    <n v="30"/>
    <n v="2.5"/>
    <n v="0.5"/>
  </r>
  <r>
    <x v="6"/>
    <s v="GALANT FOOD                   "/>
    <s v="MA  "/>
    <x v="2"/>
    <n v="10503637"/>
    <x v="193"/>
    <x v="3"/>
    <s v="          "/>
    <s v="500 CAMPUS TOWN DR            "/>
    <s v="EWING               "/>
    <s v="NJ   "/>
    <s v="08638-1944   "/>
    <s v="Kimberly M Zaun               "/>
    <n v="6093595056"/>
    <s v="GFO10608       "/>
    <x v="20"/>
    <s v="Clara's "/>
    <n v="44"/>
    <s v="REFRIGERATED        "/>
    <n v="12"/>
    <n v="7"/>
    <n v="37.799999999999997"/>
    <n v="1"/>
    <n v="37.799999999999997"/>
    <n v="3.15"/>
    <n v="0.45"/>
  </r>
  <r>
    <x v="6"/>
    <s v="GALANT FOOD                   "/>
    <s v="MA  "/>
    <x v="2"/>
    <n v="10503637"/>
    <x v="193"/>
    <x v="3"/>
    <s v="          "/>
    <s v="500 CAMPUS TOWN DR            "/>
    <s v="EWING               "/>
    <s v="NJ   "/>
    <s v="08638-1944   "/>
    <s v="Kimberly M Zaun               "/>
    <n v="6093595056"/>
    <s v="GFO20001       "/>
    <x v="13"/>
    <s v="Clara's "/>
    <n v="44"/>
    <s v="FROZEN FOODS        "/>
    <n v="12"/>
    <n v="5"/>
    <n v="30"/>
    <n v="1"/>
    <n v="30"/>
    <n v="2.5"/>
    <n v="0.5"/>
  </r>
  <r>
    <x v="6"/>
    <s v="GALANT FOOD                   "/>
    <s v="MA  "/>
    <x v="2"/>
    <n v="10503637"/>
    <x v="193"/>
    <x v="3"/>
    <s v="          "/>
    <s v="500 CAMPUS TOWN DR            "/>
    <s v="EWING               "/>
    <s v="NJ   "/>
    <s v="08638-1944   "/>
    <s v="Kimberly M Zaun               "/>
    <n v="6093595056"/>
    <s v="GFO20002       "/>
    <x v="12"/>
    <s v="Clara's "/>
    <n v="44"/>
    <s v="FROZEN FOODS        "/>
    <n v="12"/>
    <n v="5"/>
    <n v="28.8"/>
    <n v="1"/>
    <n v="28.8"/>
    <n v="2.4"/>
    <n v="0.48"/>
  </r>
  <r>
    <x v="6"/>
    <s v="GALANT FOOD                   "/>
    <s v="MA  "/>
    <x v="2"/>
    <n v="10503637"/>
    <x v="193"/>
    <x v="3"/>
    <s v="          "/>
    <s v="500 CAMPUS TOWN DR            "/>
    <s v="EWING               "/>
    <s v="NJ   "/>
    <s v="08638-1944   "/>
    <s v="Kimberly M Zaun               "/>
    <n v="6093595056"/>
    <s v="GFO90010       "/>
    <x v="1"/>
    <s v="Clara's "/>
    <n v="44"/>
    <s v="FROZEN FOODS        "/>
    <n v="12"/>
    <n v="4"/>
    <n v="28.8"/>
    <n v="1"/>
    <n v="28.8"/>
    <n v="2.4"/>
    <n v="0.6"/>
  </r>
  <r>
    <x v="6"/>
    <s v="GALANT FOOD                   "/>
    <s v="FL  "/>
    <x v="15"/>
    <n v="10503612"/>
    <x v="194"/>
    <x v="3"/>
    <s v="          "/>
    <s v="11000 SW 8TH ST               "/>
    <s v="MIAMI               "/>
    <s v="FL   "/>
    <s v="33174-2502   "/>
    <s v="Michael P Comiskey            "/>
    <n v="3053482691"/>
    <s v="GFO00008       "/>
    <x v="5"/>
    <s v="Clara's "/>
    <n v="44"/>
    <s v="FROZEN FOODS        "/>
    <n v="12"/>
    <n v="5"/>
    <n v="57.6"/>
    <n v="2"/>
    <n v="28.8"/>
    <n v="2.4"/>
    <n v="0.48"/>
  </r>
  <r>
    <x v="6"/>
    <s v="GALANT FOOD                   "/>
    <s v="FL  "/>
    <x v="15"/>
    <n v="10503612"/>
    <x v="194"/>
    <x v="3"/>
    <s v="          "/>
    <s v="11000 SW 8TH ST               "/>
    <s v="MIAMI               "/>
    <s v="FL   "/>
    <s v="33174-2502   "/>
    <s v="Michael P Comiskey            "/>
    <n v="3053482691"/>
    <s v="GFO10608       "/>
    <x v="20"/>
    <s v="Clara's "/>
    <n v="44"/>
    <s v="REFRIGERATED        "/>
    <n v="12"/>
    <n v="7"/>
    <n v="75.599999999999994"/>
    <n v="2"/>
    <n v="37.799999999999997"/>
    <n v="3.15"/>
    <n v="0.45"/>
  </r>
  <r>
    <x v="6"/>
    <s v="GALANT FOOD                   "/>
    <s v="FL  "/>
    <x v="15"/>
    <n v="10503612"/>
    <x v="194"/>
    <x v="3"/>
    <s v="          "/>
    <s v="11000 SW 8TH ST               "/>
    <s v="MIAMI               "/>
    <s v="FL   "/>
    <s v="33174-2502   "/>
    <s v="Michael P Comiskey            "/>
    <n v="3053482691"/>
    <s v="GFO20001       "/>
    <x v="13"/>
    <s v="Clara's "/>
    <n v="44"/>
    <s v="FROZEN FOODS        "/>
    <n v="12"/>
    <n v="5"/>
    <n v="57.6"/>
    <n v="2"/>
    <n v="28.8"/>
    <n v="2.4"/>
    <n v="0.48"/>
  </r>
  <r>
    <x v="6"/>
    <s v="GALANT FOOD                   "/>
    <s v="FL  "/>
    <x v="15"/>
    <n v="10503612"/>
    <x v="194"/>
    <x v="3"/>
    <s v="          "/>
    <s v="11000 SW 8TH ST               "/>
    <s v="MIAMI               "/>
    <s v="FL   "/>
    <s v="33174-2502   "/>
    <s v="Michael P Comiskey            "/>
    <n v="3053482691"/>
    <s v="GFO20002       "/>
    <x v="12"/>
    <s v="Clara's "/>
    <n v="44"/>
    <s v="FROZEN FOODS        "/>
    <n v="12"/>
    <n v="5"/>
    <n v="60"/>
    <n v="2"/>
    <n v="30"/>
    <n v="2.5"/>
    <n v="0.5"/>
  </r>
  <r>
    <x v="6"/>
    <s v="GALANT FOOD                   "/>
    <s v="FL  "/>
    <x v="15"/>
    <n v="10503612"/>
    <x v="194"/>
    <x v="3"/>
    <s v="          "/>
    <s v="11000 SW 8TH ST               "/>
    <s v="MIAMI               "/>
    <s v="FL   "/>
    <s v="33174-2502   "/>
    <s v="Michael P Comiskey            "/>
    <n v="3053482691"/>
    <s v="GFO90010       "/>
    <x v="1"/>
    <s v="Clara's "/>
    <n v="44"/>
    <s v="FROZEN FOODS        "/>
    <n v="12"/>
    <n v="4"/>
    <n v="57.6"/>
    <n v="2"/>
    <n v="28.8"/>
    <n v="2.4"/>
    <n v="0.6"/>
  </r>
  <r>
    <x v="6"/>
    <s v="GALANT FOOD                   "/>
    <s v="AT  "/>
    <x v="18"/>
    <n v="10503613"/>
    <x v="195"/>
    <x v="3"/>
    <s v="          "/>
    <s v="100 COLLEGE BLVD E            "/>
    <s v="NICEVILLE           "/>
    <s v="FL   "/>
    <s v="32578-1347   "/>
    <s v="Cory T Stjohn                 "/>
    <n v="8507295384"/>
    <s v="GFO00008       "/>
    <x v="5"/>
    <s v="Clara's "/>
    <n v="44"/>
    <s v="FROZEN FOODS        "/>
    <n v="12"/>
    <n v="5"/>
    <n v="28.8"/>
    <n v="1"/>
    <n v="28.8"/>
    <n v="2.4"/>
    <n v="0.48"/>
  </r>
  <r>
    <x v="6"/>
    <s v="GALANT FOOD                   "/>
    <s v="AT  "/>
    <x v="18"/>
    <n v="10503613"/>
    <x v="195"/>
    <x v="3"/>
    <s v="          "/>
    <s v="100 COLLEGE BLVD E            "/>
    <s v="NICEVILLE           "/>
    <s v="FL   "/>
    <s v="32578-1347   "/>
    <s v="Cory T Stjohn                 "/>
    <n v="8507295384"/>
    <s v="GFO10608       "/>
    <x v="20"/>
    <s v="Clara's "/>
    <n v="44"/>
    <s v="REFRIGERATED        "/>
    <n v="12"/>
    <n v="7"/>
    <n v="37.799999999999997"/>
    <n v="1"/>
    <n v="37.799999999999997"/>
    <n v="3.15"/>
    <n v="0.45"/>
  </r>
  <r>
    <x v="6"/>
    <s v="GALANT FOOD                   "/>
    <s v="AT  "/>
    <x v="18"/>
    <n v="10503613"/>
    <x v="195"/>
    <x v="3"/>
    <s v="          "/>
    <s v="100 COLLEGE BLVD E            "/>
    <s v="NICEVILLE           "/>
    <s v="FL   "/>
    <s v="32578-1347   "/>
    <s v="Cory T Stjohn                 "/>
    <n v="8507295384"/>
    <s v="GFO20001       "/>
    <x v="13"/>
    <s v="Clara's "/>
    <n v="44"/>
    <s v="FROZEN FOODS        "/>
    <n v="12"/>
    <n v="5"/>
    <n v="28.8"/>
    <n v="1"/>
    <n v="28.8"/>
    <n v="2.4"/>
    <n v="0.48"/>
  </r>
  <r>
    <x v="6"/>
    <s v="GALANT FOOD                   "/>
    <s v="AT  "/>
    <x v="18"/>
    <n v="10503613"/>
    <x v="195"/>
    <x v="3"/>
    <s v="          "/>
    <s v="100 COLLEGE BLVD E            "/>
    <s v="NICEVILLE           "/>
    <s v="FL   "/>
    <s v="32578-1347   "/>
    <s v="Cory T Stjohn                 "/>
    <n v="8507295384"/>
    <s v="GFO20002       "/>
    <x v="12"/>
    <s v="Clara's "/>
    <n v="44"/>
    <s v="FROZEN FOODS        "/>
    <n v="12"/>
    <n v="5"/>
    <n v="28.8"/>
    <n v="1"/>
    <n v="28.8"/>
    <n v="2.4"/>
    <n v="0.48"/>
  </r>
  <r>
    <x v="6"/>
    <s v="GALANT FOOD                   "/>
    <s v="AT  "/>
    <x v="18"/>
    <n v="10503613"/>
    <x v="195"/>
    <x v="3"/>
    <s v="          "/>
    <s v="100 COLLEGE BLVD E            "/>
    <s v="NICEVILLE           "/>
    <s v="FL   "/>
    <s v="32578-1347   "/>
    <s v="Cory T Stjohn                 "/>
    <n v="8507295384"/>
    <s v="GFO90010       "/>
    <x v="1"/>
    <s v="Clara's "/>
    <n v="44"/>
    <s v="FROZEN FOODS        "/>
    <n v="12"/>
    <n v="4"/>
    <n v="28.8"/>
    <n v="1"/>
    <n v="28.8"/>
    <n v="2.4"/>
    <n v="0.6"/>
  </r>
  <r>
    <x v="6"/>
    <s v="GALANT FOOD                   "/>
    <s v="CR  "/>
    <x v="9"/>
    <n v="10503603"/>
    <x v="196"/>
    <x v="3"/>
    <s v="          "/>
    <s v="207 SOUTH RD                  "/>
    <s v="CHAPEL HILL         "/>
    <s v="NC   "/>
    <s v="27599-0001   "/>
    <s v="Kathryn A Woodward  Katie     "/>
    <n v="9199625066"/>
    <s v="GFO00008       "/>
    <x v="5"/>
    <s v="Clara's "/>
    <n v="44"/>
    <s v="FROZEN FOODS        "/>
    <n v="12"/>
    <n v="5"/>
    <n v="28.8"/>
    <n v="1"/>
    <n v="28.8"/>
    <n v="2.4"/>
    <n v="0.48"/>
  </r>
  <r>
    <x v="6"/>
    <s v="GALANT FOOD                   "/>
    <s v="CR  "/>
    <x v="9"/>
    <n v="10503603"/>
    <x v="196"/>
    <x v="3"/>
    <s v="          "/>
    <s v="207 SOUTH RD                  "/>
    <s v="CHAPEL HILL         "/>
    <s v="NC   "/>
    <s v="27599-0001   "/>
    <s v="Kathryn A Woodward  Katie     "/>
    <n v="9199625066"/>
    <s v="GFO20001       "/>
    <x v="13"/>
    <s v="Clara's "/>
    <n v="44"/>
    <s v="FROZEN FOODS        "/>
    <n v="12"/>
    <n v="5"/>
    <n v="28.8"/>
    <n v="1"/>
    <n v="28.8"/>
    <n v="2.4"/>
    <n v="0.48"/>
  </r>
  <r>
    <x v="6"/>
    <s v="GALANT FOOD                   "/>
    <s v="CR  "/>
    <x v="9"/>
    <n v="10503603"/>
    <x v="196"/>
    <x v="3"/>
    <s v="          "/>
    <s v="207 SOUTH RD                  "/>
    <s v="CHAPEL HILL         "/>
    <s v="NC   "/>
    <s v="27599-0001   "/>
    <s v="Kathryn A Woodward  Katie     "/>
    <n v="9199625066"/>
    <s v="GFO20002       "/>
    <x v="12"/>
    <s v="Clara's "/>
    <n v="44"/>
    <s v="FROZEN FOODS        "/>
    <n v="12"/>
    <n v="5"/>
    <n v="28.8"/>
    <n v="1"/>
    <n v="28.8"/>
    <n v="2.4"/>
    <n v="0.48"/>
  </r>
  <r>
    <x v="6"/>
    <s v="GALANT FOOD                   "/>
    <s v="CR  "/>
    <x v="9"/>
    <n v="10503603"/>
    <x v="196"/>
    <x v="3"/>
    <s v="          "/>
    <s v="207 SOUTH RD                  "/>
    <s v="CHAPEL HILL         "/>
    <s v="NC   "/>
    <s v="27599-0001   "/>
    <s v="Kathryn A Woodward  Katie     "/>
    <n v="9199625066"/>
    <s v="GFO90010       "/>
    <x v="1"/>
    <s v="Clara's "/>
    <n v="44"/>
    <s v="FROZEN FOODS        "/>
    <n v="12"/>
    <n v="4"/>
    <n v="28.8"/>
    <n v="1"/>
    <n v="28.8"/>
    <n v="2.4"/>
    <n v="0.6"/>
  </r>
  <r>
    <x v="6"/>
    <s v="GALANT FOOD                   "/>
    <s v="MA  "/>
    <x v="2"/>
    <n v="10503639"/>
    <x v="197"/>
    <x v="3"/>
    <s v="          "/>
    <s v="800 S ROLLING RD              "/>
    <s v="CATONSVILLE         "/>
    <s v="MD   "/>
    <s v="21228-5317   "/>
    <s v="Carrie E Wolford              "/>
    <n v="4438404320"/>
    <s v="GFO00008       "/>
    <x v="5"/>
    <s v="Clara's "/>
    <n v="44"/>
    <s v="FROZEN FOODS        "/>
    <n v="12"/>
    <n v="5"/>
    <n v="30"/>
    <n v="1"/>
    <n v="30"/>
    <n v="2.5"/>
    <n v="0.5"/>
  </r>
  <r>
    <x v="6"/>
    <s v="GALANT FOOD                   "/>
    <s v="MA  "/>
    <x v="2"/>
    <n v="10503639"/>
    <x v="197"/>
    <x v="3"/>
    <s v="          "/>
    <s v="800 S ROLLING RD              "/>
    <s v="CATONSVILLE         "/>
    <s v="MD   "/>
    <s v="21228-5317   "/>
    <s v="Carrie E Wolford              "/>
    <n v="4438404320"/>
    <s v="GFO10608       "/>
    <x v="20"/>
    <s v="Clara's "/>
    <n v="44"/>
    <s v="REFRIGERATED        "/>
    <n v="12"/>
    <n v="7"/>
    <n v="37.799999999999997"/>
    <n v="1"/>
    <n v="37.799999999999997"/>
    <n v="3.15"/>
    <n v="0.45"/>
  </r>
  <r>
    <x v="6"/>
    <s v="GALANT FOOD                   "/>
    <s v="MA  "/>
    <x v="2"/>
    <n v="10503639"/>
    <x v="197"/>
    <x v="3"/>
    <s v="          "/>
    <s v="800 S ROLLING RD              "/>
    <s v="CATONSVILLE         "/>
    <s v="MD   "/>
    <s v="21228-5317   "/>
    <s v="Carrie E Wolford              "/>
    <n v="4438404320"/>
    <s v="GFO20001       "/>
    <x v="13"/>
    <s v="Clara's "/>
    <n v="44"/>
    <s v="FROZEN FOODS        "/>
    <n v="12"/>
    <n v="5"/>
    <n v="30"/>
    <n v="1"/>
    <n v="30"/>
    <n v="2.5"/>
    <n v="0.5"/>
  </r>
  <r>
    <x v="6"/>
    <s v="GALANT FOOD                   "/>
    <s v="MA  "/>
    <x v="2"/>
    <n v="10503639"/>
    <x v="197"/>
    <x v="3"/>
    <s v="          "/>
    <s v="800 S ROLLING RD              "/>
    <s v="CATONSVILLE         "/>
    <s v="MD   "/>
    <s v="21228-5317   "/>
    <s v="Carrie E Wolford              "/>
    <n v="4438404320"/>
    <s v="GFO20002       "/>
    <x v="12"/>
    <s v="Clara's "/>
    <n v="44"/>
    <s v="FROZEN FOODS        "/>
    <n v="12"/>
    <n v="5"/>
    <n v="28.8"/>
    <n v="1"/>
    <n v="28.8"/>
    <n v="2.4"/>
    <n v="0.48"/>
  </r>
  <r>
    <x v="6"/>
    <s v="GALANT FOOD                   "/>
    <s v="MA  "/>
    <x v="2"/>
    <n v="10503639"/>
    <x v="197"/>
    <x v="3"/>
    <s v="          "/>
    <s v="800 S ROLLING RD              "/>
    <s v="CATONSVILLE         "/>
    <s v="MD   "/>
    <s v="21228-5317   "/>
    <s v="Carrie E Wolford              "/>
    <n v="4438404320"/>
    <s v="GFO90010       "/>
    <x v="1"/>
    <s v="Clara's "/>
    <n v="44"/>
    <s v="FROZEN FOODS        "/>
    <n v="12"/>
    <n v="4"/>
    <n v="28.8"/>
    <n v="1"/>
    <n v="28.8"/>
    <n v="2.4"/>
    <n v="0.6"/>
  </r>
  <r>
    <x v="6"/>
    <s v="GALANT FOOD                   "/>
    <s v="MA  "/>
    <x v="2"/>
    <n v="10503640"/>
    <x v="198"/>
    <x v="3"/>
    <s v="          "/>
    <s v="7201 ROSSVILLE BLVD           "/>
    <s v="ROSEDALE            "/>
    <s v="MD   "/>
    <s v="21237-3855   "/>
    <s v="Diana L Throckmorton          "/>
    <n v="4438401944"/>
    <s v="GFO00008       "/>
    <x v="5"/>
    <s v="Clara's "/>
    <n v="44"/>
    <s v="FROZEN FOODS        "/>
    <n v="12"/>
    <n v="5"/>
    <n v="30"/>
    <n v="1"/>
    <n v="30"/>
    <n v="2.5"/>
    <n v="0.5"/>
  </r>
  <r>
    <x v="6"/>
    <s v="GALANT FOOD                   "/>
    <s v="MA  "/>
    <x v="2"/>
    <n v="10503640"/>
    <x v="198"/>
    <x v="3"/>
    <s v="          "/>
    <s v="7201 ROSSVILLE BLVD           "/>
    <s v="ROSEDALE            "/>
    <s v="MD   "/>
    <s v="21237-3855   "/>
    <s v="Diana L Throckmorton          "/>
    <n v="4438401944"/>
    <s v="GFO10608       "/>
    <x v="20"/>
    <s v="Clara's "/>
    <n v="44"/>
    <s v="REFRIGERATED        "/>
    <n v="12"/>
    <n v="7"/>
    <n v="37.799999999999997"/>
    <n v="1"/>
    <n v="37.799999999999997"/>
    <n v="3.15"/>
    <n v="0.45"/>
  </r>
  <r>
    <x v="6"/>
    <s v="GALANT FOOD                   "/>
    <s v="MA  "/>
    <x v="2"/>
    <n v="10503640"/>
    <x v="198"/>
    <x v="3"/>
    <s v="          "/>
    <s v="7201 ROSSVILLE BLVD           "/>
    <s v="ROSEDALE            "/>
    <s v="MD   "/>
    <s v="21237-3855   "/>
    <s v="Diana L Throckmorton          "/>
    <n v="4438401944"/>
    <s v="GFO20001       "/>
    <x v="13"/>
    <s v="Clara's "/>
    <n v="44"/>
    <s v="FROZEN FOODS        "/>
    <n v="12"/>
    <n v="5"/>
    <n v="30"/>
    <n v="1"/>
    <n v="30"/>
    <n v="2.5"/>
    <n v="0.5"/>
  </r>
  <r>
    <x v="6"/>
    <s v="GALANT FOOD                   "/>
    <s v="MA  "/>
    <x v="2"/>
    <n v="10503640"/>
    <x v="198"/>
    <x v="3"/>
    <s v="          "/>
    <s v="7201 ROSSVILLE BLVD           "/>
    <s v="ROSEDALE            "/>
    <s v="MD   "/>
    <s v="21237-3855   "/>
    <s v="Diana L Throckmorton          "/>
    <n v="4438401944"/>
    <s v="GFO20002       "/>
    <x v="12"/>
    <s v="Clara's "/>
    <n v="44"/>
    <s v="FROZEN FOODS        "/>
    <n v="12"/>
    <n v="5"/>
    <n v="28.8"/>
    <n v="1"/>
    <n v="28.8"/>
    <n v="2.4"/>
    <n v="0.48"/>
  </r>
  <r>
    <x v="6"/>
    <s v="GALANT FOOD                   "/>
    <s v="MA  "/>
    <x v="2"/>
    <n v="10503640"/>
    <x v="198"/>
    <x v="3"/>
    <s v="          "/>
    <s v="7201 ROSSVILLE BLVD           "/>
    <s v="ROSEDALE            "/>
    <s v="MD   "/>
    <s v="21237-3855   "/>
    <s v="Diana L Throckmorton          "/>
    <n v="4438401944"/>
    <s v="GFO90010       "/>
    <x v="1"/>
    <s v="Clara's "/>
    <n v="44"/>
    <s v="FROZEN FOODS        "/>
    <n v="12"/>
    <n v="4"/>
    <n v="28.8"/>
    <n v="1"/>
    <n v="28.8"/>
    <n v="2.4"/>
    <n v="0.6"/>
  </r>
  <r>
    <x v="6"/>
    <s v="GALANT FOOD                   "/>
    <s v="DE  "/>
    <x v="14"/>
    <n v="10538437"/>
    <x v="199"/>
    <x v="3"/>
    <s v="          "/>
    <s v="5900 S SANTA FE DR            "/>
    <s v="LITTLETON           "/>
    <s v="CO   "/>
    <s v="80120-1801   "/>
    <s v="Store Manager                 "/>
    <n v="3037975676"/>
    <s v="GFO00008       "/>
    <x v="5"/>
    <s v="Clara's "/>
    <n v="44"/>
    <s v="FROZEN FOODS        "/>
    <n v="12"/>
    <n v="5"/>
    <n v="28.8"/>
    <n v="1"/>
    <n v="28.8"/>
    <n v="2.4"/>
    <n v="0.48"/>
  </r>
  <r>
    <x v="6"/>
    <s v="GALANT FOOD                   "/>
    <s v="DE  "/>
    <x v="14"/>
    <n v="10538437"/>
    <x v="199"/>
    <x v="3"/>
    <s v="          "/>
    <s v="5900 S SANTA FE DR            "/>
    <s v="LITTLETON           "/>
    <s v="CO   "/>
    <s v="80120-1801   "/>
    <s v="Store Manager                 "/>
    <n v="3037975676"/>
    <s v="GFO10608       "/>
    <x v="20"/>
    <s v="Clara's "/>
    <n v="44"/>
    <s v="REFRIGERATED        "/>
    <n v="12"/>
    <n v="7"/>
    <n v="75.599999999999994"/>
    <n v="2"/>
    <n v="37.799999999999997"/>
    <n v="3.15"/>
    <n v="0.45"/>
  </r>
  <r>
    <x v="6"/>
    <s v="GALANT FOOD                   "/>
    <s v="DE  "/>
    <x v="14"/>
    <n v="10538437"/>
    <x v="199"/>
    <x v="3"/>
    <s v="          "/>
    <s v="5900 S SANTA FE DR            "/>
    <s v="LITTLETON           "/>
    <s v="CO   "/>
    <s v="80120-1801   "/>
    <s v="Store Manager                 "/>
    <n v="3037975676"/>
    <s v="GFO20001       "/>
    <x v="13"/>
    <s v="Clara's "/>
    <n v="44"/>
    <s v="FROZEN FOODS        "/>
    <n v="12"/>
    <n v="5"/>
    <n v="28.8"/>
    <n v="1"/>
    <n v="28.8"/>
    <n v="2.4"/>
    <n v="0.48"/>
  </r>
  <r>
    <x v="6"/>
    <s v="GALANT FOOD                   "/>
    <s v="DE  "/>
    <x v="14"/>
    <n v="10538437"/>
    <x v="199"/>
    <x v="3"/>
    <s v="          "/>
    <s v="5900 S SANTA FE DR            "/>
    <s v="LITTLETON           "/>
    <s v="CO   "/>
    <s v="80120-1801   "/>
    <s v="Store Manager                 "/>
    <n v="3037975676"/>
    <s v="GFO20002       "/>
    <x v="12"/>
    <s v="Clara's "/>
    <n v="44"/>
    <s v="FROZEN FOODS        "/>
    <n v="12"/>
    <n v="5"/>
    <n v="28.8"/>
    <n v="1"/>
    <n v="28.8"/>
    <n v="2.4"/>
    <n v="0.48"/>
  </r>
  <r>
    <x v="6"/>
    <s v="GALANT FOOD                   "/>
    <s v="DE  "/>
    <x v="14"/>
    <n v="10538437"/>
    <x v="199"/>
    <x v="3"/>
    <s v="          "/>
    <s v="5900 S SANTA FE DR            "/>
    <s v="LITTLETON           "/>
    <s v="CO   "/>
    <s v="80120-1801   "/>
    <s v="Store Manager                 "/>
    <n v="3037975676"/>
    <s v="GFO90010       "/>
    <x v="1"/>
    <s v="Clara's "/>
    <n v="44"/>
    <s v="FROZEN FOODS        "/>
    <n v="12"/>
    <n v="4"/>
    <n v="28.8"/>
    <n v="1"/>
    <n v="28.8"/>
    <n v="2.4"/>
    <n v="0.6"/>
  </r>
  <r>
    <x v="6"/>
    <s v="GALANT FOOD                   "/>
    <s v="NC  "/>
    <x v="0"/>
    <n v="10019540"/>
    <x v="3"/>
    <x v="0"/>
    <s v="          "/>
    <s v="215 HARBOR WAY                "/>
    <s v="S SAN FRAN          "/>
    <s v="CA   "/>
    <n v="94080"/>
    <s v="ELAYSIA                       "/>
    <n v="6505895252"/>
    <s v="GFO02208       "/>
    <x v="11"/>
    <s v="Galina's"/>
    <n v="44"/>
    <s v="FROZEN FOODS        "/>
    <n v="12"/>
    <n v="4.5"/>
    <n v="39.6"/>
    <n v="2"/>
    <n v="19.8"/>
    <n v="1.6500000000000001"/>
    <n v="0.3666666666666667"/>
  </r>
  <r>
    <x v="6"/>
    <s v="GALANT FOOD                   "/>
    <s v="NC  "/>
    <x v="0"/>
    <n v="10019540"/>
    <x v="3"/>
    <x v="0"/>
    <s v="          "/>
    <s v="215 HARBOR WAY                "/>
    <s v="S SAN FRAN          "/>
    <s v="CA   "/>
    <n v="94080"/>
    <s v="ELAYSIA                       "/>
    <n v="6505895252"/>
    <s v="GFO12001       "/>
    <x v="2"/>
    <s v="Benny's "/>
    <n v="44"/>
    <s v="FROZEN FOODS        "/>
    <n v="12"/>
    <n v="5"/>
    <n v="42"/>
    <n v="2"/>
    <n v="21"/>
    <n v="1.75"/>
    <n v="0.35"/>
  </r>
  <r>
    <x v="6"/>
    <s v="GALANT FOOD                   "/>
    <s v="BV  "/>
    <x v="12"/>
    <n v="10383544"/>
    <x v="75"/>
    <x v="0"/>
    <s v="          "/>
    <s v="5900 PACKER DR NE             "/>
    <s v="MENOMONIE           "/>
    <s v="WI   "/>
    <s v="54751-4940   "/>
    <s v="Josh Eager                    "/>
    <n v="7152355820"/>
    <s v="GFO10110       "/>
    <x v="16"/>
    <s v="Clara   "/>
    <n v="44"/>
    <s v="FROZEN FOODS        "/>
    <n v="12"/>
    <n v="6"/>
    <n v="105.6"/>
    <n v="4"/>
    <n v="26.4"/>
    <n v="2.1999999999999997"/>
    <n v="0.36666666666666664"/>
  </r>
  <r>
    <x v="6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00008       "/>
    <x v="5"/>
    <s v="Clara's "/>
    <n v="44"/>
    <s v="FROZEN FOODS        "/>
    <n v="12"/>
    <n v="5"/>
    <n v="297.60000000000002"/>
    <n v="10"/>
    <n v="29.76"/>
    <n v="2.48"/>
    <n v="0.496"/>
  </r>
  <r>
    <x v="6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10001       "/>
    <x v="6"/>
    <s v="Clara   "/>
    <n v="44"/>
    <s v="FROZEN FOODS        "/>
    <n v="12"/>
    <n v="8"/>
    <n v="117"/>
    <n v="4"/>
    <n v="29.25"/>
    <n v="2.4375"/>
    <n v="0.3046875"/>
  </r>
  <r>
    <x v="6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12001       "/>
    <x v="2"/>
    <s v="Benny's "/>
    <n v="44"/>
    <s v="FROZEN FOODS        "/>
    <n v="12"/>
    <n v="5"/>
    <n v="42"/>
    <n v="2"/>
    <n v="21"/>
    <n v="1.75"/>
    <n v="0.35"/>
  </r>
  <r>
    <x v="6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20001       "/>
    <x v="13"/>
    <s v="Clara's "/>
    <n v="44"/>
    <s v="FROZEN FOODS        "/>
    <n v="12"/>
    <n v="5"/>
    <n v="270"/>
    <n v="9"/>
    <n v="30"/>
    <n v="2.5"/>
    <n v="0.5"/>
  </r>
  <r>
    <x v="6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90010       "/>
    <x v="1"/>
    <s v="Clara's "/>
    <n v="44"/>
    <s v="FROZEN FOODS        "/>
    <n v="12"/>
    <n v="4"/>
    <n v="259.2"/>
    <n v="9"/>
    <n v="28.799999999999997"/>
    <n v="2.4"/>
    <n v="0.6"/>
  </r>
  <r>
    <x v="6"/>
    <s v="GALANT FOOD                   "/>
    <s v="WS  "/>
    <x v="8"/>
    <n v="10367267"/>
    <x v="159"/>
    <x v="0"/>
    <s v="          "/>
    <s v="300 FOND DU LAC ST            "/>
    <s v="MOUNT CALVARY       "/>
    <s v="WI   "/>
    <s v="53057-9513   "/>
    <s v="Terry Campbell       WENDY    "/>
    <n v="6084382237"/>
    <s v="GFO12001       "/>
    <x v="2"/>
    <s v="Benny's "/>
    <n v="44"/>
    <s v="FROZEN FOODS        "/>
    <n v="12"/>
    <n v="5"/>
    <n v="21"/>
    <n v="1"/>
    <n v="21"/>
    <n v="1.75"/>
    <n v="0.35"/>
  </r>
  <r>
    <x v="6"/>
    <s v="GALANT FOOD                   "/>
    <s v="WS  "/>
    <x v="8"/>
    <n v="10367267"/>
    <x v="159"/>
    <x v="0"/>
    <s v="          "/>
    <s v="300 FOND DU LAC ST            "/>
    <s v="MOUNT CALVARY       "/>
    <s v="WI   "/>
    <s v="53057-9513   "/>
    <s v="Terry Campbell       WENDY    "/>
    <n v="6084382237"/>
    <s v="GFO12021       "/>
    <x v="3"/>
    <s v="Benny's "/>
    <n v="44"/>
    <s v="FROZEN FOODS        "/>
    <n v="12"/>
    <n v="5"/>
    <n v="21"/>
    <n v="1"/>
    <n v="21"/>
    <n v="1.75"/>
    <n v="0.35"/>
  </r>
  <r>
    <x v="6"/>
    <s v="GALANT FOOD                   "/>
    <s v="CR  "/>
    <x v="9"/>
    <n v="10246104"/>
    <x v="200"/>
    <x v="4"/>
    <s v="          "/>
    <s v="921 ATLAS RD                  "/>
    <s v="COLUMBIA            "/>
    <s v="SC   "/>
    <n v="29209"/>
    <s v="Natascha Burns                "/>
    <n v="8037271299"/>
    <s v="GFO20001       "/>
    <x v="13"/>
    <s v="Clara's "/>
    <n v="44"/>
    <s v="FROZEN FOODS        "/>
    <n v="12"/>
    <n v="5"/>
    <n v="28.8"/>
    <n v="1"/>
    <n v="28.8"/>
    <n v="2.4"/>
    <n v="0.48"/>
  </r>
  <r>
    <x v="6"/>
    <s v="GALANT FOOD                   "/>
    <s v="SC  "/>
    <x v="3"/>
    <n v="10241994"/>
    <x v="201"/>
    <x v="0"/>
    <s v="          "/>
    <s v="2220 RAILROAD ST              "/>
    <s v="CORONA              "/>
    <s v="CA   "/>
    <s v="92878-5412   "/>
    <s v="Sergio 909 321 3369           "/>
    <n v="9099838425"/>
    <s v="GFO00008       "/>
    <x v="5"/>
    <s v="Clara's "/>
    <n v="44"/>
    <s v="FROZEN FOODS        "/>
    <n v="12"/>
    <n v="5"/>
    <n v="630"/>
    <n v="21"/>
    <n v="30"/>
    <n v="2.5"/>
    <n v="0.5"/>
  </r>
  <r>
    <x v="6"/>
    <s v="GALANT FOOD                   "/>
    <s v="SC  "/>
    <x v="3"/>
    <n v="10241994"/>
    <x v="201"/>
    <x v="0"/>
    <s v="          "/>
    <s v="2220 RAILROAD ST              "/>
    <s v="CORONA              "/>
    <s v="CA   "/>
    <s v="92878-5412   "/>
    <s v="Sergio 909 321 3369           "/>
    <n v="9099838425"/>
    <s v="GFO12001       "/>
    <x v="2"/>
    <s v="Benny's "/>
    <n v="44"/>
    <s v="FROZEN FOODS        "/>
    <n v="12"/>
    <n v="5"/>
    <n v="198"/>
    <n v="10"/>
    <n v="19.8"/>
    <n v="1.6500000000000001"/>
    <n v="0.33"/>
  </r>
  <r>
    <x v="6"/>
    <s v="GALANT FOOD                   "/>
    <s v="SC  "/>
    <x v="3"/>
    <n v="10241994"/>
    <x v="201"/>
    <x v="0"/>
    <s v="          "/>
    <s v="2220 RAILROAD ST              "/>
    <s v="CORONA              "/>
    <s v="CA   "/>
    <s v="92878-5412   "/>
    <s v="Sergio 909 321 3369           "/>
    <n v="9099838425"/>
    <s v="GFO88017       "/>
    <x v="7"/>
    <s v="Clara's "/>
    <n v="44"/>
    <s v="FROZEN FOODS        "/>
    <n v="12"/>
    <n v="8"/>
    <n v="777.6"/>
    <n v="24"/>
    <n v="32.4"/>
    <n v="2.6999999999999997"/>
    <n v="0.33749999999999997"/>
  </r>
  <r>
    <x v="6"/>
    <s v="GALANT FOOD                   "/>
    <s v="SC  "/>
    <x v="3"/>
    <n v="10241994"/>
    <x v="201"/>
    <x v="0"/>
    <s v="          "/>
    <s v="2220 RAILROAD ST              "/>
    <s v="CORONA              "/>
    <s v="CA   "/>
    <s v="92878-5412   "/>
    <s v="Sergio 909 321 3369           "/>
    <n v="9099838425"/>
    <s v="GFO88116       "/>
    <x v="0"/>
    <s v="Clara's "/>
    <n v="44"/>
    <s v="FROZEN FOODS        "/>
    <n v="12"/>
    <n v="8"/>
    <n v="842.4"/>
    <n v="26"/>
    <n v="32.4"/>
    <n v="2.6999999999999997"/>
    <n v="0.33749999999999997"/>
  </r>
  <r>
    <x v="6"/>
    <s v="GALANT FOOD                   "/>
    <s v="VP  "/>
    <x v="1"/>
    <n v="10542465"/>
    <x v="202"/>
    <x v="0"/>
    <s v="          "/>
    <s v="11402 E MONTGOMERY DR         "/>
    <s v="SPOKANE VALLEY      "/>
    <s v="WA   "/>
    <s v="99206-7621   "/>
    <s v="Kevin Rouse                   "/>
    <n v="5099262500"/>
    <s v="GFO10608       "/>
    <x v="20"/>
    <s v="Clara's "/>
    <n v="44"/>
    <s v="REFRIGERATED        "/>
    <n v="12"/>
    <n v="7"/>
    <n v="189"/>
    <n v="5"/>
    <n v="37.799999999999997"/>
    <n v="3.15"/>
    <n v="0.45"/>
  </r>
  <r>
    <x v="6"/>
    <s v="GALANT FOOD                   "/>
    <s v="VP  "/>
    <x v="1"/>
    <n v="10424557"/>
    <x v="148"/>
    <x v="0"/>
    <s v="          "/>
    <s v="1517 SUNNYSIDE AVE            "/>
    <s v="GREAT FALLS         "/>
    <s v="MT   "/>
    <s v="59405-4746   "/>
    <s v="Sonny Schlecht                "/>
    <n v="4062313677"/>
    <s v="GFO10608       "/>
    <x v="20"/>
    <s v="Clara's "/>
    <n v="44"/>
    <s v="REFRIGERATED        "/>
    <n v="12"/>
    <n v="7"/>
    <n v="37.799999999999997"/>
    <n v="1"/>
    <n v="37.799999999999997"/>
    <n v="3.15"/>
    <n v="0.45"/>
  </r>
  <r>
    <x v="6"/>
    <s v="GALANT FOOD                   "/>
    <s v="NC  "/>
    <x v="0"/>
    <n v="10019784"/>
    <x v="7"/>
    <x v="0"/>
    <s v="          "/>
    <s v="542 MARIPOSA ROAD             "/>
    <s v="MODESTO             "/>
    <s v="CA   "/>
    <s v="95354-4124   "/>
    <s v="MELANIE KOMMAVONG             "/>
    <n v="2095295350"/>
    <s v="GFO88000       "/>
    <x v="8"/>
    <s v="Clara's "/>
    <n v="44"/>
    <s v="FROZEN FOODS        "/>
    <n v="12"/>
    <n v="8"/>
    <n v="134.4"/>
    <n v="4"/>
    <n v="33.6"/>
    <n v="2.8000000000000003"/>
    <n v="0.35000000000000003"/>
  </r>
  <r>
    <x v="6"/>
    <s v="GALANT FOOD                   "/>
    <s v="NC  "/>
    <x v="0"/>
    <n v="10019784"/>
    <x v="7"/>
    <x v="0"/>
    <s v="          "/>
    <s v="542 MARIPOSA ROAD             "/>
    <s v="MODESTO             "/>
    <s v="CA   "/>
    <s v="95354-4124   "/>
    <s v="MELANIE KOMMAVONG             "/>
    <n v="2095295350"/>
    <s v="GFO88811       "/>
    <x v="9"/>
    <s v="Clara's "/>
    <n v="44"/>
    <s v="FROZEN FOODS        "/>
    <n v="12"/>
    <n v="8"/>
    <n v="129.6"/>
    <n v="4"/>
    <n v="32.4"/>
    <n v="2.6999999999999997"/>
    <n v="0.33749999999999997"/>
  </r>
  <r>
    <x v="6"/>
    <s v="GALANT FOOD                   "/>
    <s v="NC  "/>
    <x v="0"/>
    <n v="10019758"/>
    <x v="8"/>
    <x v="0"/>
    <s v="          "/>
    <s v="4041 C ST                     "/>
    <s v="SACRAMENTO          "/>
    <s v="CA   "/>
    <s v="95819-1910   "/>
    <s v="Joe Beta GM 916 701 6941      "/>
    <n v="9164524041"/>
    <s v="GFO02208       "/>
    <x v="11"/>
    <s v="Galina's"/>
    <n v="44"/>
    <s v="FROZEN FOODS        "/>
    <n v="12"/>
    <n v="4.5"/>
    <n v="328.8"/>
    <n v="16"/>
    <n v="20.55"/>
    <n v="1.7125000000000001"/>
    <n v="0.38055555555555559"/>
  </r>
  <r>
    <x v="6"/>
    <s v="GALANT FOOD                   "/>
    <s v="IL  "/>
    <x v="4"/>
    <n v="10259978"/>
    <x v="107"/>
    <x v="0"/>
    <s v="          "/>
    <s v="10554 ROUTE 52 N              "/>
    <s v="DUBUQUE             "/>
    <s v="IA   "/>
    <s v="52001-8905   "/>
    <s v="LEE KALE                      "/>
    <n v="5632132567"/>
    <s v="GFO12021       "/>
    <x v="3"/>
    <s v="Benny's "/>
    <n v="44"/>
    <s v="FROZEN FOODS        "/>
    <n v="12"/>
    <n v="5"/>
    <n v="39.6"/>
    <n v="2"/>
    <n v="19.8"/>
    <n v="1.6500000000000001"/>
    <n v="0.33"/>
  </r>
  <r>
    <x v="6"/>
    <s v="GALANT FOOD                   "/>
    <s v="MI  "/>
    <x v="11"/>
    <n v="10001371"/>
    <x v="131"/>
    <x v="0"/>
    <s v="          "/>
    <s v="5695 W RIVER DRIVE NE         "/>
    <s v="BELMONT             "/>
    <s v="MI   "/>
    <s v="49306-8815   "/>
    <s v="Jeff Wisniewski               "/>
    <n v="6167852500"/>
    <s v="GFO12022       "/>
    <x v="4"/>
    <s v="Benny's "/>
    <n v="44"/>
    <s v="FROZEN FOODS        "/>
    <n v="12"/>
    <n v="5"/>
    <n v="297"/>
    <n v="15"/>
    <n v="19.8"/>
    <n v="1.6500000000000001"/>
    <n v="0.33"/>
  </r>
  <r>
    <x v="6"/>
    <s v="GALANT FOOD                   "/>
    <s v="MI  "/>
    <x v="11"/>
    <n v="10001319"/>
    <x v="203"/>
    <x v="0"/>
    <s v="          "/>
    <s v="7010 GRAND HAVEN RD           "/>
    <s v="NORTON SHORES       "/>
    <s v="MI   "/>
    <s v="49456-9652   "/>
    <s v="Jeff Wisniewski               "/>
    <n v="8002347650"/>
    <s v="GFO12022       "/>
    <x v="4"/>
    <s v="Benny's "/>
    <n v="44"/>
    <s v="FROZEN FOODS        "/>
    <n v="12"/>
    <n v="5"/>
    <n v="495"/>
    <n v="25"/>
    <n v="19.8"/>
    <n v="1.6500000000000001"/>
    <n v="0.33"/>
  </r>
  <r>
    <x v="6"/>
    <s v="GALANT FOOD                   "/>
    <s v="NC  "/>
    <x v="0"/>
    <n v="10019773"/>
    <x v="10"/>
    <x v="0"/>
    <s v="          "/>
    <s v="3025 DUTTON AVE               "/>
    <s v="SANTA ROSA          "/>
    <s v="CA   "/>
    <n v="95407"/>
    <s v="MELISSA NANCY KELLEY          "/>
    <n v="7075464544"/>
    <s v="GFO02208       "/>
    <x v="11"/>
    <s v="Galina's"/>
    <n v="44"/>
    <s v="FROZEN FOODS        "/>
    <n v="12"/>
    <n v="4.5"/>
    <n v="80.400000000000006"/>
    <n v="4"/>
    <n v="20.100000000000001"/>
    <n v="1.675"/>
    <n v="0.37222222222222223"/>
  </r>
  <r>
    <x v="6"/>
    <s v="GALANT FOOD                   "/>
    <s v="NC  "/>
    <x v="0"/>
    <n v="10019773"/>
    <x v="10"/>
    <x v="0"/>
    <s v="          "/>
    <s v="3025 DUTTON AVE               "/>
    <s v="SANTA ROSA          "/>
    <s v="CA   "/>
    <n v="95407"/>
    <s v="MELISSA NANCY KELLEY          "/>
    <n v="7075464544"/>
    <s v="GFO12001       "/>
    <x v="2"/>
    <s v="Benny's "/>
    <n v="44"/>
    <s v="FROZEN FOODS        "/>
    <n v="12"/>
    <n v="5"/>
    <n v="185.4"/>
    <n v="9"/>
    <n v="20.6"/>
    <n v="1.7166666666666668"/>
    <n v="0.34333333333333338"/>
  </r>
  <r>
    <x v="6"/>
    <s v="GALANT FOOD                   "/>
    <s v="IL  "/>
    <x v="4"/>
    <n v="10192843"/>
    <x v="11"/>
    <x v="0"/>
    <s v="          "/>
    <s v="2513 ELLINGTON ROAD           "/>
    <s v="QUINCY              "/>
    <s v="IL   "/>
    <n v="62305"/>
    <s v="Shelbi Otto Anthony Sawyers   "/>
    <n v="2172223343"/>
    <s v="GFO12022       "/>
    <x v="4"/>
    <s v="Benny's "/>
    <n v="44"/>
    <s v="FROZEN FOODS        "/>
    <n v="12"/>
    <n v="5"/>
    <n v="118.8"/>
    <n v="6"/>
    <n v="19.8"/>
    <n v="1.6500000000000001"/>
    <n v="0.33"/>
  </r>
  <r>
    <x v="6"/>
    <s v="GALANT FOOD                   "/>
    <s v="VP  "/>
    <x v="1"/>
    <n v="10090300"/>
    <x v="12"/>
    <x v="0"/>
    <s v="          "/>
    <s v="12670 SW HALL BLVD BLDG 3     "/>
    <s v="TIGARD              "/>
    <s v="OR   "/>
    <s v="97223-6269   "/>
    <s v="Mark Schmidling               "/>
    <n v="5034902132"/>
    <s v="GFO12001       "/>
    <x v="2"/>
    <s v="Benny's "/>
    <n v="44"/>
    <s v="FROZEN FOODS        "/>
    <n v="12"/>
    <n v="5"/>
    <n v="435.6"/>
    <n v="22"/>
    <n v="19.8"/>
    <n v="1.6500000000000001"/>
    <n v="0.33"/>
  </r>
  <r>
    <x v="6"/>
    <s v="GALANT FOOD                   "/>
    <s v="MA  "/>
    <x v="2"/>
    <n v="10067691"/>
    <x v="15"/>
    <x v="0"/>
    <s v="          "/>
    <s v="150 GORDON DR                 "/>
    <s v="EXTON               "/>
    <s v="PA   "/>
    <s v="19341-1304   "/>
    <s v="Taylor Ward                   "/>
    <n v="6109350885"/>
    <s v="GFO10001       "/>
    <x v="6"/>
    <s v="Clara   "/>
    <n v="44"/>
    <s v="FROZEN FOODS        "/>
    <n v="12"/>
    <n v="8"/>
    <n v="180"/>
    <n v="6"/>
    <n v="30"/>
    <n v="2.5"/>
    <n v="0.3125"/>
  </r>
  <r>
    <x v="6"/>
    <s v="GALANT FOOD                   "/>
    <s v="MA  "/>
    <x v="2"/>
    <n v="10067691"/>
    <x v="15"/>
    <x v="0"/>
    <s v="          "/>
    <s v="150 GORDON DR                 "/>
    <s v="EXTON               "/>
    <s v="PA   "/>
    <s v="19341-1304   "/>
    <s v="Taylor Ward                   "/>
    <n v="6109350885"/>
    <s v="GFO90010       "/>
    <x v="1"/>
    <s v="Clara's "/>
    <n v="44"/>
    <s v="FROZEN FOODS        "/>
    <n v="12"/>
    <n v="4"/>
    <n v="864"/>
    <n v="30"/>
    <n v="28.8"/>
    <n v="2.4"/>
    <n v="0.6"/>
  </r>
  <r>
    <x v="6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00008       "/>
    <x v="5"/>
    <s v="Clara's "/>
    <n v="44"/>
    <s v="FROZEN FOODS        "/>
    <n v="12"/>
    <n v="5"/>
    <n v="510"/>
    <n v="17"/>
    <n v="30"/>
    <n v="2.5"/>
    <n v="0.5"/>
  </r>
  <r>
    <x v="6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12001       "/>
    <x v="2"/>
    <s v="Benny's "/>
    <n v="44"/>
    <s v="FROZEN FOODS        "/>
    <n v="12"/>
    <n v="5"/>
    <n v="158.4"/>
    <n v="8"/>
    <n v="19.8"/>
    <n v="1.6500000000000001"/>
    <n v="0.33"/>
  </r>
  <r>
    <x v="6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88017       "/>
    <x v="7"/>
    <s v="Clara's "/>
    <n v="44"/>
    <s v="FROZEN FOODS        "/>
    <n v="12"/>
    <n v="8"/>
    <n v="388.8"/>
    <n v="12"/>
    <n v="32.4"/>
    <n v="2.6999999999999997"/>
    <n v="0.33749999999999997"/>
  </r>
  <r>
    <x v="6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88116       "/>
    <x v="0"/>
    <s v="Clara's "/>
    <n v="44"/>
    <s v="FROZEN FOODS        "/>
    <n v="12"/>
    <n v="8"/>
    <n v="518.4"/>
    <n v="16"/>
    <n v="32.4"/>
    <n v="2.6999999999999997"/>
    <n v="0.33749999999999997"/>
  </r>
  <r>
    <x v="6"/>
    <s v="GALANT FOOD                   "/>
    <s v="BV  "/>
    <x v="12"/>
    <n v="10002231"/>
    <x v="161"/>
    <x v="0"/>
    <s v="          "/>
    <s v="700 24TH AVE SE               "/>
    <s v="MINNEAPOLIS         "/>
    <s v="MN   "/>
    <s v="55414-2604   "/>
    <s v="Rick Leistico                 "/>
    <n v="6514880515"/>
    <s v="GFO10110       "/>
    <x v="16"/>
    <s v="Clara   "/>
    <n v="44"/>
    <s v="FROZEN FOODS        "/>
    <n v="12"/>
    <n v="6"/>
    <n v="2323.1999999999998"/>
    <n v="88"/>
    <n v="26.4"/>
    <n v="2.1999999999999997"/>
    <n v="0.36666666666666664"/>
  </r>
  <r>
    <x v="6"/>
    <s v="GALANT FOOD                   "/>
    <s v="IL  "/>
    <x v="4"/>
    <n v="10536421"/>
    <x v="133"/>
    <x v="0"/>
    <s v="          "/>
    <s v="530 WOLFE DR                  "/>
    <s v="FORT WAYNE          "/>
    <s v="IN   "/>
    <s v="46825-5253   "/>
    <s v="Matthew Evans                 "/>
    <n v="2484831954"/>
    <s v="GFO12001       "/>
    <x v="2"/>
    <s v="Benny's "/>
    <n v="44"/>
    <s v="FROZEN FOODS        "/>
    <n v="12"/>
    <n v="5"/>
    <n v="118.8"/>
    <n v="6"/>
    <n v="19.8"/>
    <n v="1.6500000000000001"/>
    <n v="0.33"/>
  </r>
  <r>
    <x v="6"/>
    <s v="GALANT FOOD                   "/>
    <s v="IL  "/>
    <x v="4"/>
    <n v="10536421"/>
    <x v="133"/>
    <x v="0"/>
    <s v="          "/>
    <s v="530 WOLFE DR                  "/>
    <s v="FORT WAYNE          "/>
    <s v="IN   "/>
    <s v="46825-5253   "/>
    <s v="Matthew Evans                 "/>
    <n v="2484831954"/>
    <s v="GFO12021       "/>
    <x v="3"/>
    <s v="Benny's "/>
    <n v="44"/>
    <s v="FROZEN FOODS        "/>
    <n v="12"/>
    <n v="5"/>
    <n v="138.6"/>
    <n v="7"/>
    <n v="19.8"/>
    <n v="1.6500000000000001"/>
    <n v="0.33"/>
  </r>
  <r>
    <x v="6"/>
    <s v="GALANT FOOD                   "/>
    <s v="IL  "/>
    <x v="4"/>
    <n v="10536421"/>
    <x v="133"/>
    <x v="0"/>
    <s v="          "/>
    <s v="530 WOLFE DR                  "/>
    <s v="FORT WAYNE          "/>
    <s v="IN   "/>
    <s v="46825-5253   "/>
    <s v="Matthew Evans                 "/>
    <n v="2484831954"/>
    <s v="GFO12022       "/>
    <x v="4"/>
    <s v="Benny's "/>
    <n v="44"/>
    <s v="FROZEN FOODS        "/>
    <n v="12"/>
    <n v="5"/>
    <n v="99"/>
    <n v="5"/>
    <n v="19.8"/>
    <n v="1.6500000000000001"/>
    <n v="0.33"/>
  </r>
  <r>
    <x v="6"/>
    <s v="GALANT FOOD                   "/>
    <s v="MI  "/>
    <x v="11"/>
    <n v="10298672"/>
    <x v="204"/>
    <x v="4"/>
    <s v="          "/>
    <s v="925 S CREYTS RD               "/>
    <s v="LANSING             "/>
    <s v="MI   "/>
    <s v="48917-9222   "/>
    <s v="brian morden                  "/>
    <n v="5173237100"/>
    <s v="GFO20002       "/>
    <x v="12"/>
    <s v="Clara's "/>
    <n v="44"/>
    <s v="FROZEN FOODS        "/>
    <n v="12"/>
    <n v="5"/>
    <n v="28.8"/>
    <n v="1"/>
    <n v="28.8"/>
    <n v="2.4"/>
    <n v="0.48"/>
  </r>
  <r>
    <x v="6"/>
    <s v="GALANT FOOD                   "/>
    <s v="MI  "/>
    <x v="11"/>
    <n v="10298672"/>
    <x v="204"/>
    <x v="4"/>
    <s v="          "/>
    <s v="925 S CREYTS RD               "/>
    <s v="LANSING             "/>
    <s v="MI   "/>
    <s v="48917-9222   "/>
    <s v="brian morden                  "/>
    <n v="5173237100"/>
    <s v="GFO88017       "/>
    <x v="7"/>
    <s v="Clara's "/>
    <n v="44"/>
    <s v="FROZEN FOODS        "/>
    <n v="12"/>
    <n v="8"/>
    <n v="33.6"/>
    <n v="1"/>
    <n v="33.6"/>
    <n v="2.8000000000000003"/>
    <n v="0.35000000000000003"/>
  </r>
  <r>
    <x v="6"/>
    <s v="GALANT FOOD                   "/>
    <s v="MI  "/>
    <x v="11"/>
    <n v="10298672"/>
    <x v="204"/>
    <x v="4"/>
    <s v="          "/>
    <s v="925 S CREYTS RD               "/>
    <s v="LANSING             "/>
    <s v="MI   "/>
    <s v="48917-9222   "/>
    <s v="brian morden                  "/>
    <n v="5173237100"/>
    <s v="GFO88116       "/>
    <x v="0"/>
    <s v="Clara's "/>
    <n v="44"/>
    <s v="FROZEN FOODS        "/>
    <n v="12"/>
    <n v="8"/>
    <n v="32.4"/>
    <n v="1"/>
    <n v="32.4"/>
    <n v="2.6999999999999997"/>
    <n v="0.33749999999999997"/>
  </r>
  <r>
    <x v="6"/>
    <s v="GALANT FOOD                   "/>
    <s v="MI  "/>
    <x v="11"/>
    <n v="10298672"/>
    <x v="204"/>
    <x v="4"/>
    <s v="          "/>
    <s v="925 S CREYTS RD               "/>
    <s v="LANSING             "/>
    <s v="MI   "/>
    <s v="48917-9222   "/>
    <s v="brian morden                  "/>
    <n v="5173237100"/>
    <s v="GFO90010       "/>
    <x v="1"/>
    <s v="Clara's "/>
    <n v="44"/>
    <s v="FROZEN FOODS        "/>
    <n v="12"/>
    <n v="4"/>
    <n v="28.8"/>
    <n v="1"/>
    <n v="28.8"/>
    <n v="2.4"/>
    <n v="0.6"/>
  </r>
  <r>
    <x v="6"/>
    <s v="GALANT FOOD                   "/>
    <s v="NG  "/>
    <x v="19"/>
    <n v="10517380"/>
    <x v="205"/>
    <x v="0"/>
    <s v="          "/>
    <s v="11 PRESCOTT RD                "/>
    <s v="JAFFREY             "/>
    <s v="NH   "/>
    <s v="03452-6636   "/>
    <s v="Lisa Stokes                   "/>
    <n v="6035322224"/>
    <s v="GFO90010       "/>
    <x v="1"/>
    <s v="Clara's "/>
    <n v="44"/>
    <s v="FROZEN FOODS        "/>
    <n v="12"/>
    <n v="4"/>
    <n v="57.6"/>
    <n v="2"/>
    <n v="28.8"/>
    <n v="2.4"/>
    <n v="0.6"/>
  </r>
  <r>
    <x v="6"/>
    <s v="GALANT FOOD                   "/>
    <s v="MA  "/>
    <x v="2"/>
    <n v="10465457"/>
    <x v="206"/>
    <x v="3"/>
    <s v="          "/>
    <s v="600 VALLEY ST                 "/>
    <s v="SUMMERDALE          "/>
    <s v="PA   "/>
    <s v="17093-8063   "/>
    <s v="David Letizia PNP10390762     "/>
    <n v="7177282293"/>
    <s v="GFO10608       "/>
    <x v="20"/>
    <s v="Clara's "/>
    <n v="44"/>
    <s v="REFRIGERATED        "/>
    <n v="12"/>
    <n v="7"/>
    <n v="37.799999999999997"/>
    <n v="1"/>
    <n v="37.799999999999997"/>
    <n v="3.15"/>
    <n v="0.45"/>
  </r>
  <r>
    <x v="6"/>
    <s v="GALANT FOOD                   "/>
    <s v="MA  "/>
    <x v="2"/>
    <n v="10508687"/>
    <x v="207"/>
    <x v="0"/>
    <s v="          "/>
    <s v="219 S WASHINGTON ST           "/>
    <s v="EASTON              "/>
    <s v="MD   "/>
    <s v="21601-2913   "/>
    <s v="John Jackson                  "/>
    <n v="4438662397"/>
    <s v="GFO02208       "/>
    <x v="11"/>
    <s v="Galina's"/>
    <n v="44"/>
    <s v="FROZEN FOODS        "/>
    <n v="12"/>
    <n v="4.5"/>
    <n v="39.6"/>
    <n v="2"/>
    <n v="19.8"/>
    <n v="1.6500000000000001"/>
    <n v="0.3666666666666667"/>
  </r>
  <r>
    <x v="6"/>
    <s v="GALANT FOOD                   "/>
    <s v="MA  "/>
    <x v="2"/>
    <n v="10461481"/>
    <x v="208"/>
    <x v="0"/>
    <s v="          "/>
    <s v="1 C ST NE                     "/>
    <s v="WASHINGTON          "/>
    <s v="DC   "/>
    <s v="20510-0001   "/>
    <s v="Anna Krupa  PNP 10362449      "/>
    <n v="2022242263"/>
    <s v="GFO02208       "/>
    <x v="11"/>
    <s v="Galina's"/>
    <n v="44"/>
    <s v="FROZEN FOODS        "/>
    <n v="12"/>
    <n v="4.5"/>
    <n v="19.8"/>
    <n v="1"/>
    <n v="19.8"/>
    <n v="1.6500000000000001"/>
    <n v="0.3666666666666667"/>
  </r>
  <r>
    <x v="6"/>
    <s v="GALANT FOOD                   "/>
    <s v="IL  "/>
    <x v="4"/>
    <n v="10006826"/>
    <x v="209"/>
    <x v="0"/>
    <s v="          "/>
    <s v="64 SAYTON ROAD                "/>
    <s v="FOX LAKE            "/>
    <s v="IL   "/>
    <s v="60020-1756   "/>
    <s v="Brad Kupsche                  "/>
    <n v="8473444446"/>
    <s v="GFO12021       "/>
    <x v="3"/>
    <s v="Benny's "/>
    <n v="44"/>
    <s v="FROZEN FOODS        "/>
    <n v="12"/>
    <n v="5"/>
    <n v="19.8"/>
    <n v="1"/>
    <n v="19.8"/>
    <n v="1.6500000000000001"/>
    <n v="0.33"/>
  </r>
  <r>
    <x v="6"/>
    <s v="GALANT FOOD                   "/>
    <s v="WS  "/>
    <x v="8"/>
    <n v="10000787"/>
    <x v="26"/>
    <x v="0"/>
    <s v="          "/>
    <s v="16300 W SILVER SPRING DR      "/>
    <s v="MENOMONEE FALLS     "/>
    <s v="WI   "/>
    <s v="53051-5620   "/>
    <s v="Keith Springman Lori Monroe   "/>
    <n v="2627815855"/>
    <s v="GFO12001       "/>
    <x v="2"/>
    <s v="Benny's "/>
    <n v="44"/>
    <s v="FROZEN FOODS        "/>
    <n v="12"/>
    <n v="5"/>
    <n v="210"/>
    <n v="10"/>
    <n v="21"/>
    <n v="1.75"/>
    <n v="0.35"/>
  </r>
  <r>
    <x v="6"/>
    <s v="GALANT FOOD                   "/>
    <s v="DE  "/>
    <x v="14"/>
    <n v="10374929"/>
    <x v="210"/>
    <x v="4"/>
    <s v="          "/>
    <s v="6900 TOWER RD                 "/>
    <s v="DENVER              "/>
    <s v="CO   "/>
    <s v="80249-6333   "/>
    <s v="Yohannes Soeprasetyo          "/>
    <n v="3035741300"/>
    <s v="GFO10608       "/>
    <x v="20"/>
    <s v="Clara's "/>
    <n v="44"/>
    <s v="REFRIGERATED        "/>
    <n v="12"/>
    <n v="7"/>
    <n v="75.599999999999994"/>
    <n v="2"/>
    <n v="37.799999999999997"/>
    <n v="3.15"/>
    <n v="0.45"/>
  </r>
  <r>
    <x v="6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00008       "/>
    <x v="5"/>
    <s v="Clara's "/>
    <n v="44"/>
    <s v="FROZEN FOODS        "/>
    <n v="12"/>
    <n v="5"/>
    <n v="86.4"/>
    <n v="3"/>
    <n v="28.8"/>
    <n v="2.4"/>
    <n v="0.48"/>
  </r>
  <r>
    <x v="6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20001       "/>
    <x v="13"/>
    <s v="Clara's "/>
    <n v="44"/>
    <s v="FROZEN FOODS        "/>
    <n v="12"/>
    <n v="5"/>
    <n v="115.2"/>
    <n v="4"/>
    <n v="28.8"/>
    <n v="2.4"/>
    <n v="0.48"/>
  </r>
  <r>
    <x v="6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20002       "/>
    <x v="12"/>
    <s v="Clara's "/>
    <n v="44"/>
    <s v="FROZEN FOODS        "/>
    <n v="12"/>
    <n v="5"/>
    <n v="116.4"/>
    <n v="4"/>
    <n v="29.1"/>
    <n v="2.4250000000000003"/>
    <n v="0.48500000000000004"/>
  </r>
  <r>
    <x v="6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017       "/>
    <x v="7"/>
    <s v="Clara's "/>
    <n v="44"/>
    <s v="FROZEN FOODS        "/>
    <n v="12"/>
    <n v="8"/>
    <n v="100.8"/>
    <n v="3"/>
    <n v="33.6"/>
    <n v="2.8000000000000003"/>
    <n v="0.35000000000000003"/>
  </r>
  <r>
    <x v="6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810       "/>
    <x v="10"/>
    <s v="Clara's "/>
    <n v="44"/>
    <s v="FROZEN FOODS        "/>
    <n v="12"/>
    <n v="8"/>
    <n v="97.2"/>
    <n v="3"/>
    <n v="32.4"/>
    <n v="2.6999999999999997"/>
    <n v="0.33749999999999997"/>
  </r>
  <r>
    <x v="6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811       "/>
    <x v="9"/>
    <s v="Clara's "/>
    <n v="44"/>
    <s v="FROZEN FOODS        "/>
    <n v="12"/>
    <n v="8"/>
    <n v="97.2"/>
    <n v="3"/>
    <n v="32.4"/>
    <n v="2.6999999999999997"/>
    <n v="0.33749999999999997"/>
  </r>
  <r>
    <x v="6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90010       "/>
    <x v="1"/>
    <s v="Clara's "/>
    <n v="44"/>
    <s v="FROZEN FOODS        "/>
    <n v="12"/>
    <n v="4"/>
    <n v="28.8"/>
    <n v="1"/>
    <n v="28.8"/>
    <n v="2.4"/>
    <n v="0.6"/>
  </r>
  <r>
    <x v="6"/>
    <s v="GALANT FOOD                   "/>
    <s v="VP  "/>
    <x v="1"/>
    <n v="10471996"/>
    <x v="211"/>
    <x v="4"/>
    <s v="          "/>
    <s v="2380 S MAIERS RD              "/>
    <s v="MOSES LAKE          "/>
    <s v="WA   "/>
    <s v="98837-8848   "/>
    <s v="Brandon Marchand              "/>
    <n v="5097650500"/>
    <s v="GFO12021       "/>
    <x v="3"/>
    <s v="Benny's "/>
    <n v="44"/>
    <s v="FROZEN FOODS        "/>
    <n v="12"/>
    <n v="5"/>
    <n v="19.8"/>
    <n v="1"/>
    <n v="19.8"/>
    <n v="1.6500000000000001"/>
    <n v="0.33"/>
  </r>
  <r>
    <x v="6"/>
    <s v="GALANT FOOD                   "/>
    <s v="SC  "/>
    <x v="3"/>
    <n v="10401646"/>
    <x v="29"/>
    <x v="1"/>
    <s v="          "/>
    <s v="8556 WILSHIRE BLVD            "/>
    <s v="BEVERLY HILLS       "/>
    <s v="CA   "/>
    <s v="90211-3103   "/>
    <s v="Michael S Hall                "/>
    <n v="3107018925"/>
    <s v="GFO12001       "/>
    <x v="2"/>
    <s v="Benny's "/>
    <n v="44"/>
    <s v="FROZEN FOODS        "/>
    <n v="12"/>
    <n v="5"/>
    <n v="118.8"/>
    <n v="6"/>
    <n v="19.8"/>
    <n v="1.6500000000000001"/>
    <n v="0.33"/>
  </r>
  <r>
    <x v="6"/>
    <s v="GALANT FOOD                   "/>
    <s v="SC  "/>
    <x v="3"/>
    <n v="10255284"/>
    <x v="31"/>
    <x v="0"/>
    <s v="          "/>
    <s v="3990 W NAPLES DR              "/>
    <s v="LAS VEGAS           "/>
    <s v="NV   "/>
    <n v="89103"/>
    <s v="RICH PAULEY                   "/>
    <n v="7024965753"/>
    <s v="GFO20001       "/>
    <x v="13"/>
    <s v="Clara's "/>
    <n v="44"/>
    <s v="FROZEN FOODS        "/>
    <n v="12"/>
    <n v="5"/>
    <n v="892.8"/>
    <n v="30"/>
    <n v="29.759999999999998"/>
    <n v="2.48"/>
    <n v="0.496"/>
  </r>
  <r>
    <x v="6"/>
    <s v="GALANT FOOD                   "/>
    <s v="NC  "/>
    <x v="0"/>
    <n v="10476228"/>
    <x v="150"/>
    <x v="3"/>
    <s v="          "/>
    <s v="3600 M ST                     "/>
    <s v="MERCED              "/>
    <s v="CA   "/>
    <s v="95348-2806   "/>
    <s v="STORE MANAGER                 "/>
    <n v="2093846280"/>
    <s v="GFO88017       "/>
    <x v="7"/>
    <s v="Clara's "/>
    <n v="44"/>
    <s v="FROZEN FOODS        "/>
    <n v="12"/>
    <n v="8"/>
    <n v="33.6"/>
    <n v="1"/>
    <n v="33.6"/>
    <n v="2.8000000000000003"/>
    <n v="0.35000000000000003"/>
  </r>
  <r>
    <x v="6"/>
    <s v="GALANT FOOD                   "/>
    <s v="WS  "/>
    <x v="8"/>
    <n v="10000754"/>
    <x v="87"/>
    <x v="0"/>
    <s v="          "/>
    <s v="511 E 25TH ST                 "/>
    <s v="MARSHFIELD          "/>
    <s v="WI   "/>
    <s v="54449-5322   "/>
    <s v="Barry Gruen                   "/>
    <n v="7156762556"/>
    <s v="GFO12021       "/>
    <x v="3"/>
    <s v="Benny's "/>
    <n v="44"/>
    <s v="FROZEN FOODS        "/>
    <n v="12"/>
    <n v="5"/>
    <n v="19.8"/>
    <n v="1"/>
    <n v="19.8"/>
    <n v="1.6500000000000001"/>
    <n v="0.33"/>
  </r>
  <r>
    <x v="6"/>
    <s v="GALANT FOOD                   "/>
    <s v="SC  "/>
    <x v="3"/>
    <n v="10282599"/>
    <x v="113"/>
    <x v="0"/>
    <s v="          "/>
    <s v="1661 S GROVE AVE B            "/>
    <s v="ONTARIO             "/>
    <s v="CA   "/>
    <n v="91761"/>
    <s v="Billy Darmawan                "/>
    <n v="9099306145"/>
    <s v="GFO12001       "/>
    <x v="2"/>
    <s v="Benny's "/>
    <n v="44"/>
    <s v="FROZEN FOODS        "/>
    <n v="12"/>
    <n v="5"/>
    <n v="79.2"/>
    <n v="4"/>
    <n v="19.8"/>
    <n v="1.6500000000000001"/>
    <n v="0.33"/>
  </r>
  <r>
    <x v="6"/>
    <s v="GALANT FOOD                   "/>
    <s v="AT  "/>
    <x v="18"/>
    <n v="10376778"/>
    <x v="212"/>
    <x v="4"/>
    <s v="          "/>
    <s v="280 COLONIAL DR               "/>
    <s v="OXFORD              "/>
    <s v="AL   "/>
    <s v="36203-3422   "/>
    <s v="Mark D Hall                   "/>
    <n v="2568310083"/>
    <s v="GFO90010       "/>
    <x v="1"/>
    <s v="Clara's "/>
    <n v="44"/>
    <s v="FROZEN FOODS        "/>
    <n v="12"/>
    <n v="4"/>
    <n v="28.8"/>
    <n v="1"/>
    <n v="28.8"/>
    <n v="2.4"/>
    <n v="0.6"/>
  </r>
  <r>
    <x v="6"/>
    <s v="GALANT FOOD                   "/>
    <s v="NC  "/>
    <x v="0"/>
    <n v="10299488"/>
    <x v="151"/>
    <x v="4"/>
    <s v="          "/>
    <s v="2323 GRAND CANAL BLVD         "/>
    <s v="STOCKTON            "/>
    <s v="CA   "/>
    <n v="95207"/>
    <s v="Tanya  209 956 1309 DIRECT    "/>
    <n v="2099579090"/>
    <s v="GFO12021       "/>
    <x v="3"/>
    <s v="Benny's "/>
    <n v="44"/>
    <s v="FROZEN FOODS        "/>
    <n v="12"/>
    <n v="5"/>
    <n v="21"/>
    <n v="1"/>
    <n v="21"/>
    <n v="1.75"/>
    <n v="0.35"/>
  </r>
  <r>
    <x v="6"/>
    <s v="GALANT FOOD                   "/>
    <s v="CR  "/>
    <x v="9"/>
    <n v="10387572"/>
    <x v="213"/>
    <x v="4"/>
    <s v="          "/>
    <s v="104 SPARTANGREED BLVD         "/>
    <s v="DUNCAN              "/>
    <s v="SC   "/>
    <s v="29334-9424   "/>
    <s v="Latonya Wilkins               "/>
    <n v="8642497144"/>
    <s v="GFO12022       "/>
    <x v="4"/>
    <s v="Benny's "/>
    <n v="44"/>
    <s v="FROZEN FOODS        "/>
    <n v="12"/>
    <n v="5"/>
    <n v="19.8"/>
    <n v="1"/>
    <n v="19.8"/>
    <n v="1.6500000000000001"/>
    <n v="0.33"/>
  </r>
  <r>
    <x v="6"/>
    <s v="GALANT FOOD                   "/>
    <s v="SC  "/>
    <x v="3"/>
    <n v="10513873"/>
    <x v="214"/>
    <x v="4"/>
    <s v="          "/>
    <s v="4520 PARADISE RD              "/>
    <s v="LAS VEGAS           "/>
    <s v="NV   "/>
    <s v="89169-7111   "/>
    <s v="KRYSTEE BARNETT               "/>
    <n v="7023693366"/>
    <s v="GFO88810       "/>
    <x v="10"/>
    <s v="Clara's "/>
    <n v="44"/>
    <s v="FROZEN FOODS        "/>
    <n v="12"/>
    <n v="8"/>
    <n v="30.6"/>
    <n v="1"/>
    <n v="30.6"/>
    <n v="2.5500000000000003"/>
    <n v="0.31875000000000003"/>
  </r>
  <r>
    <x v="6"/>
    <s v="GALANT FOOD                   "/>
    <s v="NC  "/>
    <x v="0"/>
    <n v="10496376"/>
    <x v="46"/>
    <x v="5"/>
    <s v="          "/>
    <s v="6505 S MANTHEY RD             "/>
    <s v="FRENCH CAMP         "/>
    <s v="CA   "/>
    <s v="95231-9518   "/>
    <s v="Duong Vu  DON                 "/>
    <n v="9162338469"/>
    <s v="GFO20001       "/>
    <x v="13"/>
    <s v="Clara's "/>
    <n v="44"/>
    <s v="FROZEN FOODS        "/>
    <n v="12"/>
    <n v="5"/>
    <n v="58.8"/>
    <n v="2"/>
    <n v="29.4"/>
    <n v="2.4499999999999997"/>
    <n v="0.48999999999999994"/>
  </r>
  <r>
    <x v="6"/>
    <s v="GALANT FOOD                   "/>
    <s v="NC  "/>
    <x v="0"/>
    <n v="10349243"/>
    <x v="47"/>
    <x v="0"/>
    <s v="          "/>
    <s v="260 FREEPORT BLVD STE 19      "/>
    <s v="SPARKS              "/>
    <s v="NV   "/>
    <s v="89431-6248   "/>
    <s v="Reno Albertazzi               "/>
    <n v="7754437931"/>
    <s v="GFO12021       "/>
    <x v="3"/>
    <s v="Benny's "/>
    <n v="44"/>
    <s v="FROZEN FOODS        "/>
    <n v="12"/>
    <n v="5"/>
    <n v="39.6"/>
    <n v="2"/>
    <n v="19.8"/>
    <n v="1.6500000000000001"/>
    <n v="0.33"/>
  </r>
  <r>
    <x v="6"/>
    <s v="GALANT FOOD                   "/>
    <s v="SC  "/>
    <x v="3"/>
    <n v="10411295"/>
    <x v="48"/>
    <x v="1"/>
    <s v="          "/>
    <s v="22500 LYONS AVE               "/>
    <s v="NEWHALL             "/>
    <s v="CA   "/>
    <s v="91321-2851   "/>
    <s v="Cassie Gratton                "/>
    <n v="6614932663"/>
    <s v="GFO12001       "/>
    <x v="2"/>
    <s v="Benny's "/>
    <n v="44"/>
    <s v="FROZEN FOODS        "/>
    <n v="12"/>
    <n v="5"/>
    <n v="59.4"/>
    <n v="3"/>
    <n v="19.8"/>
    <n v="1.6500000000000001"/>
    <n v="0.33"/>
  </r>
  <r>
    <x v="6"/>
    <s v="GALANT FOOD                   "/>
    <s v="SC  "/>
    <x v="3"/>
    <n v="10377830"/>
    <x v="89"/>
    <x v="1"/>
    <s v="          "/>
    <s v="450 W 2ND ST                  "/>
    <s v="CLAREMONT           "/>
    <s v="CA   "/>
    <s v="91711-4664   "/>
    <s v="Ben Michelle Cecilio          "/>
    <n v="9096215566"/>
    <s v="GFO12001       "/>
    <x v="2"/>
    <s v="Benny's "/>
    <n v="44"/>
    <s v="FROZEN FOODS        "/>
    <n v="12"/>
    <n v="5"/>
    <n v="19.8"/>
    <n v="1"/>
    <n v="19.8"/>
    <n v="1.6500000000000001"/>
    <n v="0.33"/>
  </r>
  <r>
    <x v="6"/>
    <s v="GALANT FOOD                   "/>
    <s v="SC  "/>
    <x v="3"/>
    <n v="10087568"/>
    <x v="50"/>
    <x v="1"/>
    <s v="          "/>
    <s v="11523 SANTA MONICA BLVD       "/>
    <s v="LOS ANGELES         "/>
    <s v="CA   "/>
    <n v="90025"/>
    <s v="Tony Bravo                    "/>
    <n v="3104781041"/>
    <s v="GFO12001       "/>
    <x v="2"/>
    <s v="Benny's "/>
    <n v="44"/>
    <s v="FROZEN FOODS        "/>
    <n v="12"/>
    <n v="5"/>
    <n v="19.8"/>
    <n v="1"/>
    <n v="19.8"/>
    <n v="1.6500000000000001"/>
    <n v="0.33"/>
  </r>
  <r>
    <x v="6"/>
    <s v="GALANT FOOD                   "/>
    <s v="SC  "/>
    <x v="3"/>
    <n v="10087612"/>
    <x v="90"/>
    <x v="1"/>
    <s v="          "/>
    <s v="17200 VENTURA BLVD            "/>
    <s v="ENCINO              "/>
    <s v="CA   "/>
    <n v="91316"/>
    <s v="Tony Medina                   "/>
    <n v="8189819847"/>
    <s v="GFO12001       "/>
    <x v="2"/>
    <s v="Benny's "/>
    <n v="44"/>
    <s v="FROZEN FOODS        "/>
    <n v="12"/>
    <n v="5"/>
    <n v="19.8"/>
    <n v="1"/>
    <n v="19.8"/>
    <n v="1.6500000000000001"/>
    <n v="0.33"/>
  </r>
  <r>
    <x v="6"/>
    <s v="GALANT FOOD                   "/>
    <s v="VP  "/>
    <x v="1"/>
    <n v="10433338"/>
    <x v="52"/>
    <x v="1"/>
    <s v="          "/>
    <s v="16505 5TH AVE NE              "/>
    <s v="SHORELINE           "/>
    <s v="WA   "/>
    <s v="98155-5001   "/>
    <s v="Stephanie Knaff               "/>
    <n v="2064508378"/>
    <s v="GFO12001       "/>
    <x v="2"/>
    <s v="Benny's "/>
    <n v="44"/>
    <s v="FROZEN FOODS        "/>
    <n v="12"/>
    <n v="5"/>
    <n v="101.4"/>
    <n v="5"/>
    <n v="20.28"/>
    <n v="1.6900000000000002"/>
    <n v="0.33800000000000002"/>
  </r>
  <r>
    <x v="6"/>
    <s v="GALANT FOOD                   "/>
    <s v="NC  "/>
    <x v="0"/>
    <n v="10373747"/>
    <x v="53"/>
    <x v="1"/>
    <s v="          "/>
    <s v="1124 PACIFIC AVE              "/>
    <s v="SANTA CRUZ          "/>
    <s v="CA   "/>
    <s v="95060-4415   "/>
    <s v="Patrick Nolte                 "/>
    <n v="8314403220"/>
    <s v="GFO12001       "/>
    <x v="2"/>
    <s v="Benny's "/>
    <n v="44"/>
    <s v="FROZEN FOODS        "/>
    <n v="12"/>
    <n v="5"/>
    <n v="21"/>
    <n v="1"/>
    <n v="21"/>
    <n v="1.75"/>
    <n v="0.35"/>
  </r>
  <r>
    <x v="6"/>
    <s v="GALANT FOOD                   "/>
    <s v="NC  "/>
    <x v="0"/>
    <n v="10373770"/>
    <x v="54"/>
    <x v="1"/>
    <s v="          "/>
    <s v="4186 PIEDMONT AVE             "/>
    <s v="OAKLAND             "/>
    <s v="CA   "/>
    <s v="94611-5133   "/>
    <s v="ANNALISA or GLENN             "/>
    <n v="5102770646"/>
    <s v="GFO12001       "/>
    <x v="2"/>
    <s v="Benny's "/>
    <n v="44"/>
    <s v="FROZEN FOODS        "/>
    <n v="12"/>
    <n v="5"/>
    <n v="124.8"/>
    <n v="6"/>
    <n v="20.8"/>
    <n v="1.7333333333333334"/>
    <n v="0.34666666666666668"/>
  </r>
  <r>
    <x v="6"/>
    <s v="GALANT FOOD                   "/>
    <s v="NC  "/>
    <x v="0"/>
    <n v="10428017"/>
    <x v="118"/>
    <x v="0"/>
    <s v="          "/>
    <s v="3444 SWETZER RD               "/>
    <s v="LOOMIS              "/>
    <s v="CA   "/>
    <s v="95650-9564   "/>
    <s v="Kirk Kulhanjian               "/>
    <n v="9162231116"/>
    <s v="GFO88017       "/>
    <x v="7"/>
    <s v="Clara's "/>
    <n v="44"/>
    <s v="FROZEN FOODS        "/>
    <n v="12"/>
    <n v="8"/>
    <n v="33.6"/>
    <n v="1"/>
    <n v="33.6"/>
    <n v="2.8000000000000003"/>
    <n v="0.35000000000000003"/>
  </r>
  <r>
    <x v="6"/>
    <s v="GALANT FOOD                   "/>
    <s v="SC  "/>
    <x v="3"/>
    <n v="10404580"/>
    <x v="215"/>
    <x v="1"/>
    <s v="          "/>
    <s v="9036 WILSHIRE BLVD            "/>
    <s v="BEVERLY HILLS       "/>
    <s v="CA   "/>
    <s v="90211-1826   "/>
    <s v="Lauren Brown                  "/>
    <n v="3102746860"/>
    <s v="GFO12001       "/>
    <x v="2"/>
    <s v="Benny's "/>
    <n v="44"/>
    <s v="FROZEN FOODS        "/>
    <n v="12"/>
    <n v="5"/>
    <n v="19.8"/>
    <n v="1"/>
    <n v="19.8"/>
    <n v="1.6500000000000001"/>
    <n v="0.33"/>
  </r>
  <r>
    <x v="6"/>
    <s v="GALANT FOOD                   "/>
    <s v="SC  "/>
    <x v="3"/>
    <n v="10519443"/>
    <x v="216"/>
    <x v="4"/>
    <s v="          "/>
    <s v="8860 LAWRENCE WELK DR         "/>
    <s v="ESCONDIDO           "/>
    <s v="CA   "/>
    <s v="92026-6403   "/>
    <s v="Mary Verville                 "/>
    <n v="7607493000"/>
    <s v="GFO88810       "/>
    <x v="10"/>
    <s v="Clara's "/>
    <n v="44"/>
    <s v="FROZEN FOODS        "/>
    <n v="12"/>
    <n v="8"/>
    <n v="30.6"/>
    <n v="1"/>
    <n v="30.6"/>
    <n v="2.5500000000000003"/>
    <n v="0.31875000000000003"/>
  </r>
  <r>
    <x v="6"/>
    <s v="GALANT FOOD                   "/>
    <s v="NC  "/>
    <x v="0"/>
    <n v="10053745"/>
    <x v="56"/>
    <x v="6"/>
    <s v="          "/>
    <s v="BLDG 341 NAVY EXCHANGE        "/>
    <s v="FALLON              "/>
    <s v="NV   "/>
    <n v="89406"/>
    <s v="NATALIE 775 541 5699 NEW      "/>
    <n v="7755415699"/>
    <s v="GFO12001       "/>
    <x v="2"/>
    <s v="Benny's "/>
    <n v="44"/>
    <s v="FROZEN FOODS        "/>
    <n v="12"/>
    <n v="5"/>
    <n v="42"/>
    <n v="2"/>
    <n v="21"/>
    <n v="1.75"/>
    <n v="0.35"/>
  </r>
  <r>
    <x v="6"/>
    <s v="GALANT FOOD                   "/>
    <s v="NC  "/>
    <x v="0"/>
    <n v="10053745"/>
    <x v="56"/>
    <x v="6"/>
    <s v="          "/>
    <s v="BLDG 341 NAVY EXCHANGE        "/>
    <s v="FALLON              "/>
    <s v="NV   "/>
    <n v="89406"/>
    <s v="NATALIE 775 541 5699 NEW      "/>
    <n v="7755415699"/>
    <s v="GFO12021       "/>
    <x v="3"/>
    <s v="Benny's "/>
    <n v="44"/>
    <s v="FROZEN FOODS        "/>
    <n v="12"/>
    <n v="5"/>
    <n v="39.6"/>
    <n v="2"/>
    <n v="19.8"/>
    <n v="1.6500000000000001"/>
    <n v="0.33"/>
  </r>
  <r>
    <x v="6"/>
    <s v="GALANT FOOD                   "/>
    <s v="CR  "/>
    <x v="9"/>
    <s v="1E+14"/>
    <x v="57"/>
    <x v="0"/>
    <s v="XXXXXXXXXX"/>
    <s v="XXXXXXXXXXXXXXXXXXXXXXXXXXXXXX"/>
    <s v="XXXXXXXXXXXXXXXXXXXX"/>
    <s v="XX   "/>
    <n v="999999999"/>
    <s v="XXXXXXXXXXXXXXXXXXXXXXXXXXXXXX"/>
    <n v="9999999999"/>
    <s v="GFO12001       "/>
    <x v="2"/>
    <s v="Benny's "/>
    <n v="44"/>
    <s v="FROZEN FOODS        "/>
    <n v="12"/>
    <n v="5"/>
    <n v="138.6"/>
    <n v="7"/>
    <n v="19.8"/>
    <n v="1.6500000000000001"/>
    <n v="0.33"/>
  </r>
  <r>
    <x v="6"/>
    <s v="GALANT FOOD                   "/>
    <s v="FL  "/>
    <x v="15"/>
    <s v="1E+14"/>
    <x v="57"/>
    <x v="0"/>
    <s v="XXXXXXXXXX"/>
    <s v="XXXXXXXXXXXXXXXXXXXXXXXXXXXXXX"/>
    <s v="XXXXXXXXXXXXXXXXXXXX"/>
    <s v="XX   "/>
    <n v="999999999"/>
    <s v="XXXXXXXXXXXXXXXXXXXXXXXXXXXXXX"/>
    <n v="9999999999"/>
    <s v="GFO10608       "/>
    <x v="20"/>
    <s v="Clara's "/>
    <n v="44"/>
    <s v="REFRIGERATED        "/>
    <n v="12"/>
    <n v="7"/>
    <n v="75.599999999999994"/>
    <n v="2"/>
    <n v="37.799999999999997"/>
    <n v="3.15"/>
    <n v="0.45"/>
  </r>
  <r>
    <x v="6"/>
    <s v="GALANT FOOD                   "/>
    <s v="NC  "/>
    <x v="0"/>
    <s v="1E+14"/>
    <x v="57"/>
    <x v="7"/>
    <s v="XXXXXXXXXX"/>
    <s v="XXXXXXXXXXXXXXXXXXXXXXXXXXXXXX"/>
    <s v="XXXXXXXXXXXXXXXXXXXX"/>
    <s v="XX   "/>
    <n v="999999999"/>
    <s v="XXXXXXXXXXXXXXXXXXXXXXXXXXXXXX"/>
    <n v="9999999999"/>
    <s v="GFO02208       "/>
    <x v="11"/>
    <s v="Galina's"/>
    <n v="44"/>
    <s v="FROZEN FOODS        "/>
    <n v="12"/>
    <n v="4.5"/>
    <n v="159.6"/>
    <n v="8"/>
    <n v="19.95"/>
    <n v="1.6624999999999999"/>
    <n v="0.36944444444444441"/>
  </r>
  <r>
    <x v="6"/>
    <s v="GALANT FOOD                   "/>
    <s v="NC  "/>
    <x v="0"/>
    <s v="1E+14"/>
    <x v="57"/>
    <x v="0"/>
    <s v="XXXXXXXXXX"/>
    <s v="XXXXXXXXXXXXXXXXXXXXXXXXXXXXXX"/>
    <s v="XXXXXXXXXXXXXXXXXXXX"/>
    <s v="XX   "/>
    <n v="999999999"/>
    <s v="XXXXXXXXXXXXXXXXXXXXXXXXXXXXXX"/>
    <n v="9999999999"/>
    <s v="GFO88017       "/>
    <x v="7"/>
    <s v="Clara's "/>
    <n v="44"/>
    <s v="FROZEN FOODS        "/>
    <n v="12"/>
    <n v="8"/>
    <n v="268.8"/>
    <n v="8"/>
    <n v="33.6"/>
    <n v="2.8000000000000003"/>
    <n v="0.35000000000000003"/>
  </r>
  <r>
    <x v="6"/>
    <s v="GALANT FOOD                   "/>
    <s v="VP  "/>
    <x v="1"/>
    <s v="1E+14"/>
    <x v="57"/>
    <x v="7"/>
    <s v="XXXXXXXXXX"/>
    <s v="XXXXXXXXXXXXXXXXXXXXXXXXXXXXXX"/>
    <s v="XXXXXXXXXXXXXXXXXXXX"/>
    <s v="XX   "/>
    <n v="999999999"/>
    <s v="XXXXXXXXXXXXXXXXXXXXXXXXXXXXXX"/>
    <n v="9999999999"/>
    <s v="GFO12021       "/>
    <x v="3"/>
    <s v="Benny's "/>
    <n v="44"/>
    <s v="FROZEN FOODS        "/>
    <n v="12"/>
    <n v="5"/>
    <n v="39.6"/>
    <n v="2"/>
    <n v="19.8"/>
    <n v="1.6500000000000001"/>
    <n v="0.33"/>
  </r>
  <r>
    <x v="6"/>
    <s v="GALANT FOOD                   "/>
    <s v="NC  "/>
    <x v="0"/>
    <n v="10512055"/>
    <x v="58"/>
    <x v="1"/>
    <s v="          "/>
    <s v="57 E COMMERCIAL ST            "/>
    <s v="WILLITS             "/>
    <s v="CA   "/>
    <s v="95490-3101   "/>
    <s v="Michelle Hutchins             "/>
    <n v="7074969725"/>
    <s v="GFO12001       "/>
    <x v="2"/>
    <s v="Benny's "/>
    <n v="44"/>
    <s v="FROZEN FOODS        "/>
    <n v="12"/>
    <n v="5"/>
    <n v="21"/>
    <n v="1"/>
    <n v="21"/>
    <n v="1.75"/>
    <n v="0.35"/>
  </r>
  <r>
    <x v="6"/>
    <s v="GALANT FOOD                   "/>
    <s v="NC  "/>
    <x v="0"/>
    <n v="10382844"/>
    <x v="60"/>
    <x v="0"/>
    <s v="          "/>
    <s v="562 WHITNEY ST                "/>
    <s v="SAN LEANDRO         "/>
    <s v="CA   "/>
    <s v="94577-1114   "/>
    <s v="Claude Burns                  "/>
    <n v="5107662337"/>
    <s v="GFO90010       "/>
    <x v="1"/>
    <s v="Clara's "/>
    <n v="44"/>
    <s v="FROZEN FOODS        "/>
    <n v="12"/>
    <n v="4"/>
    <n v="57.6"/>
    <n v="2"/>
    <n v="28.8"/>
    <n v="2.4"/>
    <n v="0.6"/>
  </r>
  <r>
    <x v="6"/>
    <s v="GALANT FOOD                   "/>
    <s v="MA  "/>
    <x v="2"/>
    <n v="10429618"/>
    <x v="120"/>
    <x v="4"/>
    <s v="          "/>
    <s v="777 HOLLYWOOD BLVD            "/>
    <s v="GRANTVILLE          "/>
    <s v="PA   "/>
    <s v="17028-9237   "/>
    <s v="CHUCK SCHLEMMER               "/>
    <n v="7245031287"/>
    <s v="GFO20002       "/>
    <x v="12"/>
    <s v="Clara's "/>
    <n v="44"/>
    <s v="FROZEN FOODS        "/>
    <n v="12"/>
    <n v="5"/>
    <n v="28.8"/>
    <n v="1"/>
    <n v="28.8"/>
    <n v="2.4"/>
    <n v="0.48"/>
  </r>
  <r>
    <x v="6"/>
    <s v="GALANT FOOD                   "/>
    <s v="IL  "/>
    <x v="4"/>
    <n v="10541683"/>
    <x v="217"/>
    <x v="4"/>
    <s v="          "/>
    <s v="1401 GATEWAY ST               "/>
    <s v="JOLIET              "/>
    <s v="IL   "/>
    <s v="60431-3200   "/>
    <s v="Mike Kavanaugh                "/>
    <n v="8159272096"/>
    <s v="GFO12022       "/>
    <x v="4"/>
    <s v="Benny's "/>
    <n v="44"/>
    <s v="FROZEN FOODS        "/>
    <n v="12"/>
    <n v="5"/>
    <n v="19.8"/>
    <n v="1"/>
    <n v="19.8"/>
    <n v="1.6500000000000001"/>
    <n v="0.33"/>
  </r>
  <r>
    <x v="6"/>
    <s v="GALANT FOOD                   "/>
    <s v="NC  "/>
    <x v="0"/>
    <n v="10426435"/>
    <x v="61"/>
    <x v="1"/>
    <s v="          "/>
    <s v="2966 COLLEGE AVE              "/>
    <s v="BERKELEY            "/>
    <s v="CA   "/>
    <s v="94705-2214   "/>
    <s v="Suki Van Arsdale 510 540 6482 "/>
    <n v="7078293456"/>
    <s v="GFO12001       "/>
    <x v="2"/>
    <s v="Benny's "/>
    <n v="44"/>
    <s v="FROZEN FOODS        "/>
    <n v="12"/>
    <n v="5"/>
    <n v="39.6"/>
    <n v="2"/>
    <n v="19.8"/>
    <n v="1.6500000000000001"/>
    <n v="0.33"/>
  </r>
  <r>
    <x v="6"/>
    <s v="GALANT FOOD                   "/>
    <s v="NC  "/>
    <x v="0"/>
    <n v="10426435"/>
    <x v="61"/>
    <x v="1"/>
    <s v="          "/>
    <s v="2966 COLLEGE AVE              "/>
    <s v="BERKELEY            "/>
    <s v="CA   "/>
    <s v="94705-2214   "/>
    <s v="Suki Van Arsdale 510 540 6482 "/>
    <n v="7078293456"/>
    <s v="GFO12021       "/>
    <x v="3"/>
    <s v="Benny's "/>
    <n v="44"/>
    <s v="FROZEN FOODS        "/>
    <n v="12"/>
    <n v="5"/>
    <n v="59.4"/>
    <n v="3"/>
    <n v="19.8"/>
    <n v="1.6500000000000001"/>
    <n v="0.33"/>
  </r>
  <r>
    <x v="6"/>
    <s v="GALANT FOOD                   "/>
    <s v="VP  "/>
    <x v="1"/>
    <n v="10520092"/>
    <x v="218"/>
    <x v="0"/>
    <s v="          "/>
    <s v="18201 NE PORTAL WAY           "/>
    <s v="PORTLAND            "/>
    <s v="OR   "/>
    <s v="97230-5387   "/>
    <s v="Ngoan Kien                    "/>
    <n v="5033300877"/>
    <s v="GFO12022       "/>
    <x v="4"/>
    <s v="Benny's "/>
    <n v="44"/>
    <s v="FROZEN FOODS        "/>
    <n v="12"/>
    <n v="5"/>
    <n v="19.8"/>
    <n v="1"/>
    <n v="19.8"/>
    <n v="1.6500000000000001"/>
    <n v="0.33"/>
  </r>
  <r>
    <x v="6"/>
    <s v="GALANT FOOD                   "/>
    <s v="VP  "/>
    <x v="1"/>
    <n v="10436246"/>
    <x v="92"/>
    <x v="0"/>
    <s v="          "/>
    <s v="1 30TH ST NW                  "/>
    <s v="AUBURN              "/>
    <s v="WA   "/>
    <s v="98001-1711   "/>
    <s v="Mike Brown                    "/>
    <n v="4255076664"/>
    <s v="GFO12021       "/>
    <x v="3"/>
    <s v="Benny's "/>
    <n v="44"/>
    <s v="FROZEN FOODS        "/>
    <n v="12"/>
    <n v="5"/>
    <n v="118.8"/>
    <n v="6"/>
    <n v="19.8"/>
    <n v="1.6500000000000001"/>
    <n v="0.33"/>
  </r>
  <r>
    <x v="6"/>
    <s v="GALANT FOOD                   "/>
    <s v="VP  "/>
    <x v="1"/>
    <n v="10343253"/>
    <x v="219"/>
    <x v="0"/>
    <s v="          "/>
    <s v="6150 SW ARCTIC DR             "/>
    <s v="BEAVERTON           "/>
    <s v="OR   "/>
    <s v="97005-9448   "/>
    <s v="Rich Corwin                   "/>
    <n v="5033493218"/>
    <s v="GFO12022       "/>
    <x v="4"/>
    <s v="Benny's "/>
    <n v="44"/>
    <s v="FROZEN FOODS        "/>
    <n v="12"/>
    <n v="5"/>
    <n v="19.8"/>
    <n v="1"/>
    <n v="19.8"/>
    <n v="1.6500000000000001"/>
    <n v="0.33"/>
  </r>
  <r>
    <x v="6"/>
    <s v="GALANT FOOD                   "/>
    <s v="TX  "/>
    <x v="17"/>
    <n v="10438153"/>
    <x v="220"/>
    <x v="0"/>
    <s v="          "/>
    <s v="801 N BRYAN RD                "/>
    <s v="MISSION             "/>
    <s v="TX   "/>
    <s v="78572-6506   "/>
    <s v="Jordan Gouger                 "/>
    <n v="5126939297"/>
    <s v="GFO10608       "/>
    <x v="20"/>
    <s v="Clara's "/>
    <n v="44"/>
    <s v="REFRIGERATED        "/>
    <n v="12"/>
    <n v="7"/>
    <n v="37.799999999999997"/>
    <n v="1"/>
    <n v="37.799999999999997"/>
    <n v="3.15"/>
    <n v="0.45"/>
  </r>
  <r>
    <x v="6"/>
    <s v="GALANT FOOD                   "/>
    <s v="TX  "/>
    <x v="17"/>
    <n v="10438153"/>
    <x v="220"/>
    <x v="0"/>
    <s v="          "/>
    <s v="801 N BRYAN RD                "/>
    <s v="MISSION             "/>
    <s v="TX   "/>
    <s v="78572-6506   "/>
    <s v="Jordan Gouger                 "/>
    <n v="5126939297"/>
    <s v="GFO20001       "/>
    <x v="13"/>
    <s v="Clara's "/>
    <n v="44"/>
    <s v="FROZEN FOODS        "/>
    <n v="12"/>
    <n v="5"/>
    <n v="30"/>
    <n v="1"/>
    <n v="30"/>
    <n v="2.5"/>
    <n v="0.5"/>
  </r>
  <r>
    <x v="6"/>
    <s v="GALANT FOOD                   "/>
    <s v="TX  "/>
    <x v="17"/>
    <n v="10438153"/>
    <x v="220"/>
    <x v="0"/>
    <s v="          "/>
    <s v="801 N BRYAN RD                "/>
    <s v="MISSION             "/>
    <s v="TX   "/>
    <s v="78572-6506   "/>
    <s v="Jordan Gouger                 "/>
    <n v="5126939297"/>
    <s v="GFO20002       "/>
    <x v="12"/>
    <s v="Clara's "/>
    <n v="44"/>
    <s v="FROZEN FOODS        "/>
    <n v="12"/>
    <n v="5"/>
    <n v="30"/>
    <n v="1"/>
    <n v="30"/>
    <n v="2.5"/>
    <n v="0.5"/>
  </r>
  <r>
    <x v="6"/>
    <s v="GALANT FOOD                   "/>
    <s v="MI  "/>
    <x v="11"/>
    <n v="10447230"/>
    <x v="221"/>
    <x v="0"/>
    <s v="          "/>
    <s v="2205 4 MILE RD NW             "/>
    <s v="GRAND RAPIDS        "/>
    <s v="MI   "/>
    <s v="49544-9703   "/>
    <s v="Roberto Rodriquez             "/>
    <n v="6163378918"/>
    <s v="GFO00008       "/>
    <x v="5"/>
    <s v="Clara's "/>
    <n v="44"/>
    <s v="FROZEN FOODS        "/>
    <n v="12"/>
    <n v="5"/>
    <n v="28.8"/>
    <n v="1"/>
    <n v="28.8"/>
    <n v="2.4"/>
    <n v="0.48"/>
  </r>
  <r>
    <x v="6"/>
    <s v="GALANT FOOD                   "/>
    <s v="MI  "/>
    <x v="11"/>
    <n v="10447230"/>
    <x v="221"/>
    <x v="0"/>
    <s v="          "/>
    <s v="2205 4 MILE RD NW             "/>
    <s v="GRAND RAPIDS        "/>
    <s v="MI   "/>
    <s v="49544-9703   "/>
    <s v="Roberto Rodriquez             "/>
    <n v="6163378918"/>
    <s v="GFO12022       "/>
    <x v="4"/>
    <s v="Benny's "/>
    <n v="44"/>
    <s v="FROZEN FOODS        "/>
    <n v="12"/>
    <n v="5"/>
    <n v="39.6"/>
    <n v="2"/>
    <n v="19.8"/>
    <n v="1.6500000000000001"/>
    <n v="0.33"/>
  </r>
  <r>
    <x v="6"/>
    <s v="GALANT FOOD                   "/>
    <s v="SC  "/>
    <x v="3"/>
    <n v="10024859"/>
    <x v="96"/>
    <x v="0"/>
    <s v="          "/>
    <s v="21554 GOLDEN TRIANGLE RD      "/>
    <s v="SAUGUS              "/>
    <s v="CA   "/>
    <s v="91350-2612   "/>
    <s v="LISA Burke Melissa Simmons    "/>
    <n v="6612597310"/>
    <s v="GFO88017       "/>
    <x v="7"/>
    <s v="Clara's "/>
    <n v="44"/>
    <s v="FROZEN FOODS        "/>
    <n v="12"/>
    <n v="8"/>
    <n v="64.8"/>
    <n v="2"/>
    <n v="32.4"/>
    <n v="2.6999999999999997"/>
    <n v="0.33749999999999997"/>
  </r>
  <r>
    <x v="6"/>
    <s v="GALANT FOOD                   "/>
    <s v="SC  "/>
    <x v="3"/>
    <n v="10024859"/>
    <x v="96"/>
    <x v="0"/>
    <s v="          "/>
    <s v="21554 GOLDEN TRIANGLE RD      "/>
    <s v="SAUGUS              "/>
    <s v="CA   "/>
    <s v="91350-2612   "/>
    <s v="LISA Burke Melissa Simmons    "/>
    <n v="6612597310"/>
    <s v="GFO88116       "/>
    <x v="0"/>
    <s v="Clara's "/>
    <n v="44"/>
    <s v="FROZEN FOODS        "/>
    <n v="12"/>
    <n v="8"/>
    <n v="129.6"/>
    <n v="4"/>
    <n v="32.4"/>
    <n v="2.6999999999999997"/>
    <n v="0.33749999999999997"/>
  </r>
  <r>
    <x v="6"/>
    <s v="GALANT FOOD                   "/>
    <s v="IL  "/>
    <x v="4"/>
    <n v="10487650"/>
    <x v="122"/>
    <x v="0"/>
    <s v="          "/>
    <s v="1151 ROHLWING RD              "/>
    <s v="ROLLING MEADOWS     "/>
    <s v="IL   "/>
    <s v="60008-1030   "/>
    <s v="Jess Adams                    "/>
    <n v="6308857029"/>
    <s v="GFO12021       "/>
    <x v="3"/>
    <s v="Benny's "/>
    <n v="44"/>
    <s v="FROZEN FOODS        "/>
    <n v="12"/>
    <n v="5"/>
    <n v="99"/>
    <n v="5"/>
    <n v="19.8"/>
    <n v="1.6500000000000001"/>
    <n v="0.33"/>
  </r>
  <r>
    <x v="6"/>
    <s v="GALANT FOOD                   "/>
    <s v="NC  "/>
    <x v="0"/>
    <n v="10439798"/>
    <x v="63"/>
    <x v="0"/>
    <s v="          "/>
    <s v="978 E GREG ST                 "/>
    <s v="SPARKS              "/>
    <s v="NV   "/>
    <s v="89431-6521   "/>
    <s v="Steve Cockrell                "/>
    <n v="9076024285"/>
    <s v="GFO00008       "/>
    <x v="5"/>
    <s v="Clara's "/>
    <n v="44"/>
    <s v="FROZEN FOODS        "/>
    <n v="12"/>
    <n v="5"/>
    <n v="201.6"/>
    <n v="7"/>
    <n v="28.8"/>
    <n v="2.4"/>
    <n v="0.48"/>
  </r>
  <r>
    <x v="6"/>
    <s v="GALANT FOOD                   "/>
    <s v="NC  "/>
    <x v="0"/>
    <n v="10439798"/>
    <x v="63"/>
    <x v="0"/>
    <s v="          "/>
    <s v="978 E GREG ST                 "/>
    <s v="SPARKS              "/>
    <s v="NV   "/>
    <s v="89431-6521   "/>
    <s v="Steve Cockrell                "/>
    <n v="9076024285"/>
    <s v="GFO12022       "/>
    <x v="4"/>
    <s v="Benny's "/>
    <n v="44"/>
    <s v="FROZEN FOODS        "/>
    <n v="12"/>
    <n v="5"/>
    <n v="19.8"/>
    <n v="1"/>
    <n v="19.8"/>
    <n v="1.6500000000000001"/>
    <n v="0.33"/>
  </r>
  <r>
    <x v="6"/>
    <s v="GALANT FOOD                   "/>
    <s v="NC  "/>
    <x v="0"/>
    <n v="10439798"/>
    <x v="63"/>
    <x v="0"/>
    <s v="          "/>
    <s v="978 E GREG ST                 "/>
    <s v="SPARKS              "/>
    <s v="NV   "/>
    <s v="89431-6521   "/>
    <s v="Steve Cockrell                "/>
    <n v="9076024285"/>
    <s v="GFO88017       "/>
    <x v="7"/>
    <s v="Clara's "/>
    <n v="44"/>
    <s v="FROZEN FOODS        "/>
    <n v="12"/>
    <n v="8"/>
    <n v="200.4"/>
    <n v="6"/>
    <n v="33.4"/>
    <n v="2.7833333333333332"/>
    <n v="0.34791666666666665"/>
  </r>
  <r>
    <x v="6"/>
    <s v="GALANT FOOD                   "/>
    <s v="SF  "/>
    <x v="20"/>
    <n v="10483565"/>
    <x v="222"/>
    <x v="6"/>
    <s v="          "/>
    <s v="636 SW 109TH AVE              "/>
    <s v="MIAMI               "/>
    <s v="FL   "/>
    <s v="33174-1338   "/>
    <s v="Trenton Call                  "/>
    <n v="3054340869"/>
    <s v="GFO02208       "/>
    <x v="11"/>
    <s v="Galina's"/>
    <n v="44"/>
    <s v="FROZEN FOODS        "/>
    <n v="12"/>
    <n v="4.5"/>
    <n v="19.8"/>
    <n v="1"/>
    <n v="19.8"/>
    <n v="1.6500000000000001"/>
    <n v="0.3666666666666667"/>
  </r>
  <r>
    <x v="6"/>
    <s v="GALANT FOOD                   "/>
    <s v="SF  "/>
    <x v="20"/>
    <n v="10483565"/>
    <x v="222"/>
    <x v="6"/>
    <s v="          "/>
    <s v="636 SW 109TH AVE              "/>
    <s v="MIAMI               "/>
    <s v="FL   "/>
    <s v="33174-1338   "/>
    <s v="Trenton Call                  "/>
    <n v="3054340869"/>
    <s v="GFO10100       "/>
    <x v="17"/>
    <s v="Clara   "/>
    <n v="44"/>
    <s v="FROZEN FOODS        "/>
    <n v="12"/>
    <n v="6"/>
    <n v="26.4"/>
    <n v="1"/>
    <n v="26.4"/>
    <n v="2.1999999999999997"/>
    <n v="0.36666666666666664"/>
  </r>
  <r>
    <x v="6"/>
    <s v="GALANT FOOD                   "/>
    <s v="SF  "/>
    <x v="20"/>
    <n v="10483565"/>
    <x v="222"/>
    <x v="6"/>
    <s v="          "/>
    <s v="636 SW 109TH AVE              "/>
    <s v="MIAMI               "/>
    <s v="FL   "/>
    <s v="33174-1338   "/>
    <s v="Trenton Call                  "/>
    <n v="3054340869"/>
    <s v="GFO10110       "/>
    <x v="16"/>
    <s v="Clara   "/>
    <n v="44"/>
    <s v="FROZEN FOODS        "/>
    <n v="12"/>
    <n v="6"/>
    <n v="26.4"/>
    <n v="1"/>
    <n v="26.4"/>
    <n v="2.1999999999999997"/>
    <n v="0.36666666666666664"/>
  </r>
  <r>
    <x v="6"/>
    <s v="GALANT FOOD                   "/>
    <s v="SF  "/>
    <x v="20"/>
    <n v="10483565"/>
    <x v="222"/>
    <x v="6"/>
    <s v="          "/>
    <s v="636 SW 109TH AVE              "/>
    <s v="MIAMI               "/>
    <s v="FL   "/>
    <s v="33174-1338   "/>
    <s v="Trenton Call                  "/>
    <n v="3054340869"/>
    <s v="GFO20002       "/>
    <x v="12"/>
    <s v="Clara's "/>
    <n v="44"/>
    <s v="FROZEN FOODS        "/>
    <n v="12"/>
    <n v="5"/>
    <n v="60"/>
    <n v="2"/>
    <n v="30"/>
    <n v="2.5"/>
    <n v="0.5"/>
  </r>
  <r>
    <x v="6"/>
    <s v="GALANT FOOD                   "/>
    <s v="SF  "/>
    <x v="20"/>
    <n v="10483565"/>
    <x v="222"/>
    <x v="6"/>
    <s v="          "/>
    <s v="636 SW 109TH AVE              "/>
    <s v="MIAMI               "/>
    <s v="FL   "/>
    <s v="33174-1338   "/>
    <s v="Trenton Call                  "/>
    <n v="3054340869"/>
    <s v="GFO88017       "/>
    <x v="7"/>
    <s v="Clara's "/>
    <n v="44"/>
    <s v="FROZEN FOODS        "/>
    <n v="12"/>
    <n v="8"/>
    <n v="33.6"/>
    <n v="1"/>
    <n v="33.6"/>
    <n v="2.8000000000000003"/>
    <n v="0.35000000000000003"/>
  </r>
  <r>
    <x v="6"/>
    <s v="GALANT FOOD                   "/>
    <s v="SF  "/>
    <x v="20"/>
    <n v="10483565"/>
    <x v="222"/>
    <x v="6"/>
    <s v="          "/>
    <s v="636 SW 109TH AVE              "/>
    <s v="MIAMI               "/>
    <s v="FL   "/>
    <s v="33174-1338   "/>
    <s v="Trenton Call                  "/>
    <n v="3054340869"/>
    <s v="GFO88024       "/>
    <x v="21"/>
    <s v="Clara   "/>
    <n v="44"/>
    <s v="FROZEN FOODS        "/>
    <n v="12"/>
    <n v="8"/>
    <n v="33.6"/>
    <n v="1"/>
    <n v="33.6"/>
    <n v="2.8000000000000003"/>
    <n v="0.35000000000000003"/>
  </r>
  <r>
    <x v="6"/>
    <s v="GALANT FOOD                   "/>
    <s v="NC  "/>
    <x v="0"/>
    <n v="10418538"/>
    <x v="64"/>
    <x v="0"/>
    <s v="          "/>
    <s v="1650 SANTA ANA AVE            "/>
    <s v="SACRAMENTO          "/>
    <s v="CA   "/>
    <s v="95838-1752   "/>
    <s v="Traci Matsunaga               "/>
    <n v="9164724633"/>
    <s v="GFO20001       "/>
    <x v="13"/>
    <s v="Clara's "/>
    <n v="44"/>
    <s v="FROZEN FOODS        "/>
    <n v="12"/>
    <n v="5"/>
    <n v="28.8"/>
    <n v="1"/>
    <n v="28.8"/>
    <n v="2.4"/>
    <n v="0.48"/>
  </r>
  <r>
    <x v="6"/>
    <s v="GALANT FOOD                   "/>
    <s v="MA  "/>
    <x v="2"/>
    <n v="10392195"/>
    <x v="98"/>
    <x v="0"/>
    <s v="          "/>
    <s v="3800 RESERVOIR RD NW          "/>
    <s v="WASHINGTON          "/>
    <s v="DC   "/>
    <s v="20007-2113   "/>
    <s v="SHANISE PHILLMORE             "/>
    <n v="2024441573"/>
    <s v="GFO90010       "/>
    <x v="1"/>
    <s v="Clara's "/>
    <n v="44"/>
    <s v="FROZEN FOODS        "/>
    <n v="12"/>
    <n v="4"/>
    <n v="115.2"/>
    <n v="4"/>
    <n v="28.8"/>
    <n v="2.4"/>
    <n v="0.6"/>
  </r>
  <r>
    <x v="6"/>
    <s v="GALANT FOOD                   "/>
    <s v="NC  "/>
    <x v="0"/>
    <n v="10124473"/>
    <x v="66"/>
    <x v="0"/>
    <s v="          "/>
    <s v="1000 GREENLEY ROAD            "/>
    <s v="SONORA              "/>
    <s v="CA   "/>
    <n v="95370"/>
    <s v="OWEN  HORNIBROOK 209 822 4051 "/>
    <n v="2095363674"/>
    <s v="GFO00008       "/>
    <x v="5"/>
    <s v="Clara's "/>
    <n v="44"/>
    <s v="FROZEN FOODS        "/>
    <n v="12"/>
    <n v="5"/>
    <n v="28.8"/>
    <n v="1"/>
    <n v="28.8"/>
    <n v="2.4"/>
    <n v="0.48"/>
  </r>
  <r>
    <x v="6"/>
    <s v="GALANT FOOD                   "/>
    <s v="NC  "/>
    <x v="0"/>
    <n v="10124473"/>
    <x v="66"/>
    <x v="0"/>
    <s v="          "/>
    <s v="1000 GREENLEY ROAD            "/>
    <s v="SONORA              "/>
    <s v="CA   "/>
    <n v="95370"/>
    <s v="OWEN  HORNIBROOK 209 822 4051 "/>
    <n v="2095363674"/>
    <s v="GFO20001       "/>
    <x v="13"/>
    <s v="Clara's "/>
    <n v="44"/>
    <s v="FROZEN FOODS        "/>
    <n v="12"/>
    <n v="5"/>
    <n v="57.6"/>
    <n v="2"/>
    <n v="28.8"/>
    <n v="2.4"/>
    <n v="0.48"/>
  </r>
  <r>
    <x v="6"/>
    <s v="GALANT FOOD                   "/>
    <s v="NC  "/>
    <x v="0"/>
    <n v="10124473"/>
    <x v="66"/>
    <x v="0"/>
    <s v="          "/>
    <s v="1000 GREENLEY ROAD            "/>
    <s v="SONORA              "/>
    <s v="CA   "/>
    <n v="95370"/>
    <s v="OWEN  HORNIBROOK 209 822 4051 "/>
    <n v="2095363674"/>
    <s v="GFO20002       "/>
    <x v="12"/>
    <s v="Clara's "/>
    <n v="44"/>
    <s v="FROZEN FOODS        "/>
    <n v="12"/>
    <n v="5"/>
    <n v="87.6"/>
    <n v="3"/>
    <n v="29.2"/>
    <n v="2.4333333333333331"/>
    <n v="0.48666666666666664"/>
  </r>
  <r>
    <x v="6"/>
    <s v="GALANT FOOD                   "/>
    <s v="NC  "/>
    <x v="0"/>
    <n v="10124473"/>
    <x v="66"/>
    <x v="0"/>
    <s v="          "/>
    <s v="1000 GREENLEY ROAD            "/>
    <s v="SONORA              "/>
    <s v="CA   "/>
    <n v="95370"/>
    <s v="OWEN  HORNIBROOK 209 822 4051 "/>
    <n v="2095363674"/>
    <s v="GFO88810       "/>
    <x v="10"/>
    <s v="Clara's "/>
    <n v="44"/>
    <s v="FROZEN FOODS        "/>
    <n v="12"/>
    <n v="8"/>
    <n v="32.4"/>
    <n v="1"/>
    <n v="32.4"/>
    <n v="2.6999999999999997"/>
    <n v="0.33749999999999997"/>
  </r>
  <r>
    <x v="6"/>
    <s v="GALANT FOOD                   "/>
    <s v="AZ  "/>
    <x v="7"/>
    <n v="10117239"/>
    <x v="101"/>
    <x v="0"/>
    <s v="          "/>
    <s v="20807 N 20TH AVE              "/>
    <s v="PHOENIX             "/>
    <s v="AZ   "/>
    <n v="85027"/>
    <s v="Chuck Hogan                   "/>
    <n v="6237803036"/>
    <s v="GOF10120       "/>
    <x v="19"/>
    <s v="Clara   "/>
    <n v="44"/>
    <s v="FROZEN FOODS        "/>
    <n v="12"/>
    <n v="6"/>
    <n v="26.4"/>
    <n v="1"/>
    <n v="26.4"/>
    <n v="2.1999999999999997"/>
    <n v="0.36666666666666664"/>
  </r>
  <r>
    <x v="6"/>
    <s v="GALANT FOOD                   "/>
    <s v="VP  "/>
    <x v="1"/>
    <n v="10502943"/>
    <x v="223"/>
    <x v="4"/>
    <s v="          "/>
    <s v="2424 W NOB HILL BLVD          "/>
    <s v="YAKIMA              "/>
    <s v="WA   "/>
    <s v="98902-5103   "/>
    <s v="Sari Bender                   "/>
    <n v="5095173300"/>
    <s v="GFO12022       "/>
    <x v="4"/>
    <s v="Benny's "/>
    <n v="44"/>
    <s v="FROZEN FOODS        "/>
    <n v="12"/>
    <n v="5"/>
    <n v="19.8"/>
    <n v="1"/>
    <n v="19.8"/>
    <n v="1.6500000000000001"/>
    <n v="0.33"/>
  </r>
  <r>
    <x v="6"/>
    <s v="GALANT FOOD                   "/>
    <s v="BV  "/>
    <x v="12"/>
    <n v="10131256"/>
    <x v="103"/>
    <x v="0"/>
    <s v="          "/>
    <s v="9480 JAMAICA AVE S            "/>
    <s v="COTTAGE GROVE       "/>
    <s v="MN   "/>
    <n v="55016"/>
    <s v="Troy Malmer                   "/>
    <n v="6517346268"/>
    <s v="GFO10110       "/>
    <x v="16"/>
    <s v="Clara   "/>
    <n v="44"/>
    <s v="FROZEN FOODS        "/>
    <n v="12"/>
    <n v="6"/>
    <n v="52.8"/>
    <n v="2"/>
    <n v="26.4"/>
    <n v="2.1999999999999997"/>
    <n v="0.36666666666666664"/>
  </r>
  <r>
    <x v="6"/>
    <s v="GALANT FOOD                   "/>
    <s v="VP  "/>
    <x v="1"/>
    <n v="10090382"/>
    <x v="68"/>
    <x v="0"/>
    <s v="          "/>
    <s v="1244 15TH ST UNIT 40 41       "/>
    <s v="CLARKSTON           "/>
    <s v="WA   "/>
    <s v="99403-1805   "/>
    <s v="Phil Ross                     "/>
    <n v="2085539584"/>
    <s v="GFO12001       "/>
    <x v="2"/>
    <s v="Benny's "/>
    <n v="44"/>
    <s v="FROZEN FOODS        "/>
    <n v="12"/>
    <n v="5"/>
    <n v="40.799999999999997"/>
    <n v="2"/>
    <n v="20.399999999999999"/>
    <n v="1.7"/>
    <n v="0.33999999999999997"/>
  </r>
  <r>
    <x v="6"/>
    <s v="GALANT FOOD                   "/>
    <s v="VP  "/>
    <x v="1"/>
    <n v="10090382"/>
    <x v="68"/>
    <x v="0"/>
    <s v="          "/>
    <s v="1244 15TH ST UNIT 40 41       "/>
    <s v="CLARKSTON           "/>
    <s v="WA   "/>
    <s v="99403-1805   "/>
    <s v="Phil Ross                     "/>
    <n v="2085539584"/>
    <s v="GFO12021       "/>
    <x v="3"/>
    <s v="Benny's "/>
    <n v="44"/>
    <s v="FROZEN FOODS        "/>
    <n v="12"/>
    <n v="5"/>
    <n v="79.2"/>
    <n v="4"/>
    <n v="19.8"/>
    <n v="1.6500000000000001"/>
    <n v="0.33"/>
  </r>
  <r>
    <x v="6"/>
    <s v="GALANT FOOD                   "/>
    <s v="IL  "/>
    <x v="4"/>
    <n v="10257830"/>
    <x v="69"/>
    <x v="0"/>
    <s v="          "/>
    <s v="3407 78TH AVE W               "/>
    <s v="ROCK ISLAND         "/>
    <s v="IL   "/>
    <s v="61201-7305   "/>
    <s v="Jerry Schreiner               "/>
    <n v="3093735502"/>
    <s v="GFO10110       "/>
    <x v="16"/>
    <s v="Clara   "/>
    <n v="44"/>
    <s v="FROZEN FOODS        "/>
    <n v="12"/>
    <n v="6"/>
    <n v="132"/>
    <n v="5"/>
    <n v="26.4"/>
    <n v="2.1999999999999997"/>
    <n v="0.36666666666666664"/>
  </r>
  <r>
    <x v="6"/>
    <s v="GALANT FOOD                   "/>
    <s v="BV  "/>
    <x v="12"/>
    <n v="10033732"/>
    <x v="70"/>
    <x v="0"/>
    <s v="          "/>
    <s v="6520 GALAXY RD                "/>
    <s v="SAINT CLOUD         "/>
    <s v="MN   "/>
    <n v="56301"/>
    <s v="MARK LIESER                   "/>
    <n v="3202515678"/>
    <s v="GFO12001       "/>
    <x v="2"/>
    <s v="Benny's "/>
    <n v="44"/>
    <s v="FROZEN FOODS        "/>
    <n v="12"/>
    <n v="5"/>
    <n v="42"/>
    <n v="2"/>
    <n v="21"/>
    <n v="1.75"/>
    <n v="0.35"/>
  </r>
  <r>
    <x v="6"/>
    <s v="GALANT FOOD                   "/>
    <s v="BV  "/>
    <x v="12"/>
    <n v="10033732"/>
    <x v="70"/>
    <x v="0"/>
    <s v="          "/>
    <s v="6520 GALAXY RD                "/>
    <s v="SAINT CLOUD         "/>
    <s v="MN   "/>
    <n v="56301"/>
    <s v="MARK LIESER                   "/>
    <n v="3202515678"/>
    <s v="GFO12021       "/>
    <x v="3"/>
    <s v="Benny's "/>
    <n v="44"/>
    <s v="FROZEN FOODS        "/>
    <n v="12"/>
    <n v="5"/>
    <n v="42"/>
    <n v="2"/>
    <n v="21"/>
    <n v="1.75"/>
    <n v="0.35"/>
  </r>
  <r>
    <x v="6"/>
    <s v="GALANT FOOD                   "/>
    <s v="FL  "/>
    <x v="15"/>
    <n v="10105819"/>
    <x v="168"/>
    <x v="0"/>
    <s v="          "/>
    <s v="16295 B N W 13TH AVE          "/>
    <s v="MIAMI               "/>
    <s v="FL   "/>
    <s v="33169-5709   "/>
    <s v="Dave Horowitz                 "/>
    <n v="3056245862"/>
    <s v="GFO02208       "/>
    <x v="11"/>
    <s v="Galina's"/>
    <n v="44"/>
    <s v="FROZEN FOODS        "/>
    <n v="12"/>
    <n v="4.5"/>
    <n v="19.8"/>
    <n v="1"/>
    <n v="19.8"/>
    <n v="1.6500000000000001"/>
    <n v="0.3666666666666667"/>
  </r>
  <r>
    <x v="6"/>
    <s v="GALANT FOOD                   "/>
    <s v="FL  "/>
    <x v="15"/>
    <n v="10105819"/>
    <x v="168"/>
    <x v="0"/>
    <s v="          "/>
    <s v="16295 B N W 13TH AVE          "/>
    <s v="MIAMI               "/>
    <s v="FL   "/>
    <s v="33169-5709   "/>
    <s v="Dave Horowitz                 "/>
    <n v="3056245862"/>
    <s v="GFO10100       "/>
    <x v="17"/>
    <s v="Clara   "/>
    <n v="44"/>
    <s v="FROZEN FOODS        "/>
    <n v="12"/>
    <n v="6"/>
    <n v="26.4"/>
    <n v="1"/>
    <n v="26.4"/>
    <n v="2.1999999999999997"/>
    <n v="0.36666666666666664"/>
  </r>
  <r>
    <x v="6"/>
    <s v="GALANT FOOD                   "/>
    <s v="FL  "/>
    <x v="15"/>
    <n v="10105819"/>
    <x v="168"/>
    <x v="0"/>
    <s v="          "/>
    <s v="16295 B N W 13TH AVE          "/>
    <s v="MIAMI               "/>
    <s v="FL   "/>
    <s v="33169-5709   "/>
    <s v="Dave Horowitz                 "/>
    <n v="3056245862"/>
    <s v="GFO10110       "/>
    <x v="16"/>
    <s v="Clara   "/>
    <n v="44"/>
    <s v="FROZEN FOODS        "/>
    <n v="12"/>
    <n v="6"/>
    <n v="26.4"/>
    <n v="1"/>
    <n v="26.4"/>
    <n v="2.1999999999999997"/>
    <n v="0.36666666666666664"/>
  </r>
  <r>
    <x v="6"/>
    <s v="GALANT FOOD                   "/>
    <s v="FL  "/>
    <x v="15"/>
    <n v="10105819"/>
    <x v="168"/>
    <x v="0"/>
    <s v="          "/>
    <s v="16295 B N W 13TH AVE          "/>
    <s v="MIAMI               "/>
    <s v="FL   "/>
    <s v="33169-5709   "/>
    <s v="Dave Horowitz                 "/>
    <n v="3056245862"/>
    <s v="GFO20002       "/>
    <x v="12"/>
    <s v="Clara's "/>
    <n v="44"/>
    <s v="FROZEN FOODS        "/>
    <n v="12"/>
    <n v="5"/>
    <n v="30"/>
    <n v="1"/>
    <n v="30"/>
    <n v="2.5"/>
    <n v="0.5"/>
  </r>
  <r>
    <x v="6"/>
    <s v="GALANT FOOD                   "/>
    <s v="FL  "/>
    <x v="15"/>
    <n v="10105819"/>
    <x v="168"/>
    <x v="0"/>
    <s v="          "/>
    <s v="16295 B N W 13TH AVE          "/>
    <s v="MIAMI               "/>
    <s v="FL   "/>
    <s v="33169-5709   "/>
    <s v="Dave Horowitz                 "/>
    <n v="3056245862"/>
    <s v="GFO88017       "/>
    <x v="7"/>
    <s v="Clara's "/>
    <n v="44"/>
    <s v="FROZEN FOODS        "/>
    <n v="12"/>
    <n v="8"/>
    <n v="33.6"/>
    <n v="1"/>
    <n v="33.6"/>
    <n v="2.8000000000000003"/>
    <n v="0.35000000000000003"/>
  </r>
  <r>
    <x v="6"/>
    <s v="GALANT FOOD                   "/>
    <s v="FL  "/>
    <x v="15"/>
    <n v="10105819"/>
    <x v="168"/>
    <x v="0"/>
    <s v="          "/>
    <s v="16295 B N W 13TH AVE          "/>
    <s v="MIAMI               "/>
    <s v="FL   "/>
    <s v="33169-5709   "/>
    <s v="Dave Horowitz                 "/>
    <n v="3056245862"/>
    <s v="GFO88024       "/>
    <x v="21"/>
    <s v="Clara   "/>
    <n v="44"/>
    <s v="FROZEN FOODS        "/>
    <n v="12"/>
    <n v="8"/>
    <n v="33.6"/>
    <n v="1"/>
    <n v="33.6"/>
    <n v="2.8000000000000003"/>
    <n v="0.35000000000000003"/>
  </r>
  <r>
    <x v="6"/>
    <s v="GALANT FOOD                   "/>
    <s v="FL  "/>
    <x v="15"/>
    <n v="10105819"/>
    <x v="168"/>
    <x v="0"/>
    <s v="          "/>
    <s v="16295 B N W 13TH AVE          "/>
    <s v="MIAMI               "/>
    <s v="FL   "/>
    <s v="33169-5709   "/>
    <s v="Dave Horowitz                 "/>
    <n v="3056245862"/>
    <s v="GFO88810       "/>
    <x v="10"/>
    <s v="Clara's "/>
    <n v="44"/>
    <s v="FROZEN FOODS        "/>
    <n v="12"/>
    <n v="8"/>
    <n v="33.6"/>
    <n v="1"/>
    <n v="33.6"/>
    <n v="2.8000000000000003"/>
    <n v="0.35000000000000003"/>
  </r>
  <r>
    <x v="7"/>
    <s v="GALANT FOOD                   "/>
    <s v="AZ  "/>
    <x v="7"/>
    <n v="10382743"/>
    <x v="224"/>
    <x v="3"/>
    <s v="          "/>
    <s v="901 COLOMBO AVE               "/>
    <s v="SIERRA VISTA        "/>
    <s v="AZ   "/>
    <s v="85635-2317   "/>
    <s v="Sarina Lawrence               "/>
    <n v="5205155350"/>
    <s v="GOF10120       "/>
    <x v="19"/>
    <s v="Clara   "/>
    <n v="44"/>
    <s v="FROZEN FOODS        "/>
    <s v="12"/>
    <n v="6"/>
    <n v="26.4"/>
    <n v="1"/>
    <n v="26.4"/>
    <n v="2.1999999999999997"/>
    <n v="0.36666666666666664"/>
  </r>
  <r>
    <x v="7"/>
    <s v="GALANT FOOD                   "/>
    <s v="NC  "/>
    <x v="0"/>
    <n v="10081013"/>
    <x v="0"/>
    <x v="0"/>
    <s v="          "/>
    <s v="525 ANZAR ROAD                "/>
    <s v="SN JUN BATSTA       "/>
    <s v="CA   "/>
    <n v="95045"/>
    <s v="KATHY PLACES ORDERS           "/>
    <n v="8316234073"/>
    <s v="GFO88017       "/>
    <x v="7"/>
    <s v="Clara's "/>
    <n v="44"/>
    <s v="FROZEN FOODS        "/>
    <s v="12"/>
    <n v="8"/>
    <n v="33.6"/>
    <n v="1"/>
    <n v="33.6"/>
    <n v="2.8000000000000003"/>
    <n v="0.35000000000000003"/>
  </r>
  <r>
    <x v="7"/>
    <s v="GALANT FOOD                   "/>
    <s v="NC  "/>
    <x v="0"/>
    <n v="10081013"/>
    <x v="0"/>
    <x v="0"/>
    <s v="          "/>
    <s v="525 ANZAR ROAD                "/>
    <s v="SN JUN BATSTA       "/>
    <s v="CA   "/>
    <n v="95045"/>
    <s v="KATHY PLACES ORDERS           "/>
    <n v="8316234073"/>
    <s v="GFO88116       "/>
    <x v="0"/>
    <s v="Clara's "/>
    <n v="44"/>
    <s v="FROZEN FOODS        "/>
    <s v="12"/>
    <n v="8"/>
    <n v="33.6"/>
    <n v="1"/>
    <n v="33.6"/>
    <n v="2.8000000000000003"/>
    <n v="0.35000000000000003"/>
  </r>
  <r>
    <x v="7"/>
    <s v="GALANT FOOD                   "/>
    <s v="VP  "/>
    <x v="1"/>
    <n v="10503705"/>
    <x v="173"/>
    <x v="3"/>
    <s v="          "/>
    <s v="1500 N E TERRELL MALL         "/>
    <s v="PULLMAN             "/>
    <s v="WA   "/>
    <s v="99164-0001   "/>
    <s v="Erin Svancara                 "/>
    <n v="5093322537"/>
    <s v="GFO00008       "/>
    <x v="5"/>
    <s v="Clara's "/>
    <n v="44"/>
    <s v="FROZEN FOODS        "/>
    <s v="12"/>
    <n v="5"/>
    <n v="150"/>
    <n v="5"/>
    <n v="30"/>
    <n v="2.5"/>
    <n v="0.5"/>
  </r>
  <r>
    <x v="7"/>
    <s v="GALANT FOOD                   "/>
    <s v="VP  "/>
    <x v="1"/>
    <n v="10503705"/>
    <x v="173"/>
    <x v="3"/>
    <s v="          "/>
    <s v="1500 N E TERRELL MALL         "/>
    <s v="PULLMAN             "/>
    <s v="WA   "/>
    <s v="99164-0001   "/>
    <s v="Erin Svancara                 "/>
    <n v="5093322537"/>
    <s v="GFO10608       "/>
    <x v="20"/>
    <s v="Clara's "/>
    <n v="44"/>
    <s v="REFRIGERATED        "/>
    <s v="12"/>
    <n v="7"/>
    <n v="189"/>
    <n v="5"/>
    <n v="37.799999999999997"/>
    <n v="3.15"/>
    <n v="0.45"/>
  </r>
  <r>
    <x v="7"/>
    <s v="GALANT FOOD                   "/>
    <s v="VP  "/>
    <x v="1"/>
    <n v="10503705"/>
    <x v="173"/>
    <x v="3"/>
    <s v="          "/>
    <s v="1500 N E TERRELL MALL         "/>
    <s v="PULLMAN             "/>
    <s v="WA   "/>
    <s v="99164-0001   "/>
    <s v="Erin Svancara                 "/>
    <n v="5093322537"/>
    <s v="GFO20001       "/>
    <x v="13"/>
    <s v="Clara's "/>
    <n v="44"/>
    <s v="FROZEN FOODS        "/>
    <s v="12"/>
    <n v="5"/>
    <n v="120"/>
    <n v="4"/>
    <n v="30"/>
    <n v="2.5"/>
    <n v="0.5"/>
  </r>
  <r>
    <x v="7"/>
    <s v="GALANT FOOD                   "/>
    <s v="VP  "/>
    <x v="1"/>
    <n v="10503705"/>
    <x v="173"/>
    <x v="3"/>
    <s v="          "/>
    <s v="1500 N E TERRELL MALL         "/>
    <s v="PULLMAN             "/>
    <s v="WA   "/>
    <s v="99164-0001   "/>
    <s v="Erin Svancara                 "/>
    <n v="5093322537"/>
    <s v="GFO20002       "/>
    <x v="12"/>
    <s v="Clara's "/>
    <n v="44"/>
    <s v="FROZEN FOODS        "/>
    <s v="12"/>
    <n v="5"/>
    <n v="120"/>
    <n v="4"/>
    <n v="30"/>
    <n v="2.5"/>
    <n v="0.5"/>
  </r>
  <r>
    <x v="7"/>
    <s v="GALANT FOOD                   "/>
    <s v="VP  "/>
    <x v="1"/>
    <n v="10503705"/>
    <x v="173"/>
    <x v="3"/>
    <s v="          "/>
    <s v="1500 N E TERRELL MALL         "/>
    <s v="PULLMAN             "/>
    <s v="WA   "/>
    <s v="99164-0001   "/>
    <s v="Erin Svancara                 "/>
    <n v="5093322537"/>
    <s v="GFO90010       "/>
    <x v="1"/>
    <s v="Clara's "/>
    <n v="44"/>
    <s v="FROZEN FOODS        "/>
    <s v="12"/>
    <n v="4"/>
    <n v="150"/>
    <n v="5"/>
    <n v="30"/>
    <n v="2.5"/>
    <n v="0.625"/>
  </r>
  <r>
    <x v="7"/>
    <s v="GALANT FOOD                   "/>
    <s v="IL  "/>
    <x v="4"/>
    <n v="10494992"/>
    <x v="225"/>
    <x v="3"/>
    <s v="          "/>
    <s v="1 E JACKSON BLVD              "/>
    <s v="CHICAGO             "/>
    <s v="IL   "/>
    <s v="60604-2201   "/>
    <s v="Manager                       "/>
    <n v="3123628792"/>
    <s v="GFO00008       "/>
    <x v="5"/>
    <s v="Clara's "/>
    <n v="44"/>
    <s v="FROZEN FOODS        "/>
    <s v="12"/>
    <n v="5"/>
    <n v="30"/>
    <n v="1"/>
    <n v="30"/>
    <n v="2.5"/>
    <n v="0.5"/>
  </r>
  <r>
    <x v="7"/>
    <s v="GALANT FOOD                   "/>
    <s v="IL  "/>
    <x v="4"/>
    <n v="10494992"/>
    <x v="225"/>
    <x v="3"/>
    <s v="          "/>
    <s v="1 E JACKSON BLVD              "/>
    <s v="CHICAGO             "/>
    <s v="IL   "/>
    <s v="60604-2201   "/>
    <s v="Manager                       "/>
    <n v="3123628792"/>
    <s v="GFO20001       "/>
    <x v="13"/>
    <s v="Clara's "/>
    <n v="44"/>
    <s v="FROZEN FOODS        "/>
    <s v="12"/>
    <n v="5"/>
    <n v="30"/>
    <n v="1"/>
    <n v="30"/>
    <n v="2.5"/>
    <n v="0.5"/>
  </r>
  <r>
    <x v="7"/>
    <s v="GALANT FOOD                   "/>
    <s v="IL  "/>
    <x v="4"/>
    <n v="10494992"/>
    <x v="225"/>
    <x v="3"/>
    <s v="          "/>
    <s v="1 E JACKSON BLVD              "/>
    <s v="CHICAGO             "/>
    <s v="IL   "/>
    <s v="60604-2201   "/>
    <s v="Manager                       "/>
    <n v="3123628792"/>
    <s v="GFO20002       "/>
    <x v="12"/>
    <s v="Clara's "/>
    <n v="44"/>
    <s v="FROZEN FOODS        "/>
    <s v="12"/>
    <n v="5"/>
    <n v="30"/>
    <n v="1"/>
    <n v="30"/>
    <n v="2.5"/>
    <n v="0.5"/>
  </r>
  <r>
    <x v="7"/>
    <s v="GALANT FOOD                   "/>
    <s v="IL  "/>
    <x v="4"/>
    <n v="10494992"/>
    <x v="225"/>
    <x v="3"/>
    <s v="          "/>
    <s v="1 E JACKSON BLVD              "/>
    <s v="CHICAGO             "/>
    <s v="IL   "/>
    <s v="60604-2201   "/>
    <s v="Manager                       "/>
    <n v="3123628792"/>
    <s v="GFO90010       "/>
    <x v="1"/>
    <s v="Clara's "/>
    <n v="44"/>
    <s v="FROZEN FOODS        "/>
    <s v="12"/>
    <n v="4"/>
    <n v="30"/>
    <n v="1"/>
    <n v="30"/>
    <n v="2.5"/>
    <n v="0.625"/>
  </r>
  <r>
    <x v="7"/>
    <s v="GALANT FOOD                   "/>
    <s v="CR  "/>
    <x v="9"/>
    <n v="10503597"/>
    <x v="174"/>
    <x v="3"/>
    <s v="          "/>
    <s v="601 S COLLEGE RD              "/>
    <s v="WILMINGTON          "/>
    <s v="NC   "/>
    <s v="28403-3201   "/>
    <s v="Hailey Hubley                 "/>
    <n v="9109623188"/>
    <s v="GFO00008       "/>
    <x v="5"/>
    <s v="Clara's "/>
    <n v="44"/>
    <s v="FROZEN FOODS        "/>
    <s v="12"/>
    <n v="5"/>
    <n v="57.6"/>
    <n v="2"/>
    <n v="28.8"/>
    <n v="2.4"/>
    <n v="0.48"/>
  </r>
  <r>
    <x v="7"/>
    <s v="GALANT FOOD                   "/>
    <s v="CR  "/>
    <x v="9"/>
    <n v="10503597"/>
    <x v="174"/>
    <x v="3"/>
    <s v="          "/>
    <s v="601 S COLLEGE RD              "/>
    <s v="WILMINGTON          "/>
    <s v="NC   "/>
    <s v="28403-3201   "/>
    <s v="Hailey Hubley                 "/>
    <n v="9109623188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7"/>
    <s v="GALANT FOOD                   "/>
    <s v="CR  "/>
    <x v="9"/>
    <n v="10503597"/>
    <x v="174"/>
    <x v="3"/>
    <s v="          "/>
    <s v="601 S COLLEGE RD              "/>
    <s v="WILMINGTON          "/>
    <s v="NC   "/>
    <s v="28403-3201   "/>
    <s v="Hailey Hubley                 "/>
    <n v="9109623188"/>
    <s v="GFO20001       "/>
    <x v="13"/>
    <s v="Clara's "/>
    <n v="44"/>
    <s v="FROZEN FOODS        "/>
    <s v="12"/>
    <n v="5"/>
    <n v="57.6"/>
    <n v="2"/>
    <n v="28.8"/>
    <n v="2.4"/>
    <n v="0.48"/>
  </r>
  <r>
    <x v="7"/>
    <s v="GALANT FOOD                   "/>
    <s v="CR  "/>
    <x v="9"/>
    <n v="10503597"/>
    <x v="174"/>
    <x v="3"/>
    <s v="          "/>
    <s v="601 S COLLEGE RD              "/>
    <s v="WILMINGTON          "/>
    <s v="NC   "/>
    <s v="28403-3201   "/>
    <s v="Hailey Hubley                 "/>
    <n v="9109623188"/>
    <s v="GFO20002       "/>
    <x v="12"/>
    <s v="Clara's "/>
    <n v="44"/>
    <s v="FROZEN FOODS        "/>
    <s v="12"/>
    <n v="5"/>
    <n v="57.6"/>
    <n v="2"/>
    <n v="28.8"/>
    <n v="2.4"/>
    <n v="0.48"/>
  </r>
  <r>
    <x v="7"/>
    <s v="GALANT FOOD                   "/>
    <s v="CR  "/>
    <x v="9"/>
    <n v="10503597"/>
    <x v="174"/>
    <x v="3"/>
    <s v="          "/>
    <s v="601 S COLLEGE RD              "/>
    <s v="WILMINGTON          "/>
    <s v="NC   "/>
    <s v="28403-3201   "/>
    <s v="Hailey Hubley                 "/>
    <n v="9109623188"/>
    <s v="GFO90010       "/>
    <x v="1"/>
    <s v="Clara's "/>
    <n v="44"/>
    <s v="FROZEN FOODS        "/>
    <s v="12"/>
    <n v="4"/>
    <n v="57.6"/>
    <n v="2"/>
    <n v="28.8"/>
    <n v="2.4"/>
    <n v="0.6"/>
  </r>
  <r>
    <x v="7"/>
    <s v="GALANT FOOD                   "/>
    <s v="TN  "/>
    <x v="16"/>
    <n v="10503680"/>
    <x v="175"/>
    <x v="3"/>
    <s v="          "/>
    <s v="1 STUDENT UNION DR            "/>
    <s v="UNIVERSITY          "/>
    <s v="MS   "/>
    <s v="38677-9703   "/>
    <s v="Katelynn E Cain               "/>
    <n v="6629157137"/>
    <s v="GFO00008       "/>
    <x v="5"/>
    <s v="Clara's "/>
    <n v="44"/>
    <s v="FROZEN FOODS        "/>
    <s v="12"/>
    <n v="5"/>
    <n v="28.8"/>
    <n v="1"/>
    <n v="28.8"/>
    <n v="2.4"/>
    <n v="0.48"/>
  </r>
  <r>
    <x v="7"/>
    <s v="GALANT FOOD                   "/>
    <s v="TN  "/>
    <x v="16"/>
    <n v="10503680"/>
    <x v="175"/>
    <x v="3"/>
    <s v="          "/>
    <s v="1 STUDENT UNION DR            "/>
    <s v="UNIVERSITY          "/>
    <s v="MS   "/>
    <s v="38677-9703   "/>
    <s v="Katelynn E Cain               "/>
    <n v="6629157137"/>
    <s v="GFO10608       "/>
    <x v="20"/>
    <s v="Clara's "/>
    <n v="44"/>
    <s v="REFRIGERATED        "/>
    <s v="12"/>
    <n v="7"/>
    <n v="37.799999999999997"/>
    <n v="1"/>
    <n v="37.799999999999997"/>
    <n v="3.15"/>
    <n v="0.45"/>
  </r>
  <r>
    <x v="7"/>
    <s v="GALANT FOOD                   "/>
    <s v="TN  "/>
    <x v="16"/>
    <n v="10503680"/>
    <x v="175"/>
    <x v="3"/>
    <s v="          "/>
    <s v="1 STUDENT UNION DR            "/>
    <s v="UNIVERSITY          "/>
    <s v="MS   "/>
    <s v="38677-9703   "/>
    <s v="Katelynn E Cain               "/>
    <n v="6629157137"/>
    <s v="GFO20001       "/>
    <x v="13"/>
    <s v="Clara's "/>
    <n v="44"/>
    <s v="FROZEN FOODS        "/>
    <s v="12"/>
    <n v="5"/>
    <n v="28.8"/>
    <n v="1"/>
    <n v="28.8"/>
    <n v="2.4"/>
    <n v="0.48"/>
  </r>
  <r>
    <x v="7"/>
    <s v="GALANT FOOD                   "/>
    <s v="TN  "/>
    <x v="16"/>
    <n v="10503680"/>
    <x v="175"/>
    <x v="3"/>
    <s v="          "/>
    <s v="1 STUDENT UNION DR            "/>
    <s v="UNIVERSITY          "/>
    <s v="MS   "/>
    <s v="38677-9703   "/>
    <s v="Katelynn E Cain               "/>
    <n v="6629157137"/>
    <s v="GFO20002       "/>
    <x v="12"/>
    <s v="Clara's "/>
    <n v="44"/>
    <s v="FROZEN FOODS        "/>
    <s v="12"/>
    <n v="5"/>
    <n v="28.8"/>
    <n v="1"/>
    <n v="28.8"/>
    <n v="2.4"/>
    <n v="0.48"/>
  </r>
  <r>
    <x v="7"/>
    <s v="GALANT FOOD                   "/>
    <s v="TN  "/>
    <x v="16"/>
    <n v="10503680"/>
    <x v="175"/>
    <x v="3"/>
    <s v="          "/>
    <s v="1 STUDENT UNION DR            "/>
    <s v="UNIVERSITY          "/>
    <s v="MS   "/>
    <s v="38677-9703   "/>
    <s v="Katelynn E Cain               "/>
    <n v="6629157137"/>
    <s v="GFO90010       "/>
    <x v="1"/>
    <s v="Clara's "/>
    <n v="44"/>
    <s v="FROZEN FOODS        "/>
    <s v="12"/>
    <n v="4"/>
    <n v="30"/>
    <n v="1"/>
    <n v="30"/>
    <n v="2.5"/>
    <n v="0.625"/>
  </r>
  <r>
    <x v="7"/>
    <s v="GALANT FOOD                   "/>
    <s v="FL  "/>
    <x v="15"/>
    <n v="10503607"/>
    <x v="176"/>
    <x v="3"/>
    <s v="          "/>
    <s v="101 AQUARIS AGORA DR          "/>
    <s v="ORLANDO             "/>
    <s v="FL   "/>
    <s v="32816-8012   "/>
    <s v="Melissa J Yopack              "/>
    <n v="4078232665"/>
    <s v="GFO00008       "/>
    <x v="5"/>
    <s v="Clara's "/>
    <n v="44"/>
    <s v="FROZEN FOODS        "/>
    <s v="12"/>
    <n v="5"/>
    <n v="144"/>
    <n v="5"/>
    <n v="28.8"/>
    <n v="2.4"/>
    <n v="0.48"/>
  </r>
  <r>
    <x v="7"/>
    <s v="GALANT FOOD                   "/>
    <s v="FL  "/>
    <x v="15"/>
    <n v="10503607"/>
    <x v="176"/>
    <x v="3"/>
    <s v="          "/>
    <s v="101 AQUARIS AGORA DR          "/>
    <s v="ORLANDO             "/>
    <s v="FL   "/>
    <s v="32816-8012   "/>
    <s v="Melissa J Yopack              "/>
    <n v="4078232665"/>
    <s v="GFO10608       "/>
    <x v="20"/>
    <s v="Clara's "/>
    <n v="44"/>
    <s v="REFRIGERATED        "/>
    <s v="12"/>
    <n v="7"/>
    <n v="302.39999999999998"/>
    <n v="8"/>
    <n v="37.799999999999997"/>
    <n v="3.15"/>
    <n v="0.45"/>
  </r>
  <r>
    <x v="7"/>
    <s v="GALANT FOOD                   "/>
    <s v="FL  "/>
    <x v="15"/>
    <n v="10503607"/>
    <x v="176"/>
    <x v="3"/>
    <s v="          "/>
    <s v="101 AQUARIS AGORA DR          "/>
    <s v="ORLANDO             "/>
    <s v="FL   "/>
    <s v="32816-8012   "/>
    <s v="Melissa J Yopack              "/>
    <n v="4078232665"/>
    <s v="GFO20001       "/>
    <x v="13"/>
    <s v="Clara's "/>
    <n v="44"/>
    <s v="FROZEN FOODS        "/>
    <s v="12"/>
    <n v="5"/>
    <n v="201.6"/>
    <n v="7"/>
    <n v="28.8"/>
    <n v="2.4"/>
    <n v="0.48"/>
  </r>
  <r>
    <x v="7"/>
    <s v="GALANT FOOD                   "/>
    <s v="FL  "/>
    <x v="15"/>
    <n v="10503607"/>
    <x v="176"/>
    <x v="3"/>
    <s v="          "/>
    <s v="101 AQUARIS AGORA DR          "/>
    <s v="ORLANDO             "/>
    <s v="FL   "/>
    <s v="32816-8012   "/>
    <s v="Melissa J Yopack              "/>
    <n v="4078232665"/>
    <s v="GFO20002       "/>
    <x v="12"/>
    <s v="Clara's "/>
    <n v="44"/>
    <s v="FROZEN FOODS        "/>
    <s v="12"/>
    <n v="5"/>
    <n v="120"/>
    <n v="4"/>
    <n v="30"/>
    <n v="2.5"/>
    <n v="0.5"/>
  </r>
  <r>
    <x v="7"/>
    <s v="GALANT FOOD                   "/>
    <s v="FL  "/>
    <x v="15"/>
    <n v="10503607"/>
    <x v="176"/>
    <x v="3"/>
    <s v="          "/>
    <s v="101 AQUARIS AGORA DR          "/>
    <s v="ORLANDO             "/>
    <s v="FL   "/>
    <s v="32816-8012   "/>
    <s v="Melissa J Yopack              "/>
    <n v="4078232665"/>
    <s v="GFO90010       "/>
    <x v="1"/>
    <s v="Clara's "/>
    <n v="44"/>
    <s v="FROZEN FOODS        "/>
    <s v="12"/>
    <n v="4"/>
    <n v="115.2"/>
    <n v="4"/>
    <n v="28.8"/>
    <n v="2.4"/>
    <n v="0.6"/>
  </r>
  <r>
    <x v="7"/>
    <s v="GALANT FOOD                   "/>
    <s v="FL  "/>
    <x v="15"/>
    <n v="10503608"/>
    <x v="178"/>
    <x v="3"/>
    <s v="          "/>
    <s v="3000 NW 83RD ST               "/>
    <s v="GAINESVILLE         "/>
    <s v="FL   "/>
    <s v="32606-6210   "/>
    <s v="Mary J Mahoney                "/>
    <n v="3523279777"/>
    <s v="GFO00008       "/>
    <x v="5"/>
    <s v="Clara's "/>
    <n v="44"/>
    <s v="FROZEN FOODS        "/>
    <s v="12"/>
    <n v="5"/>
    <n v="28.8"/>
    <n v="1"/>
    <n v="28.8"/>
    <n v="2.4"/>
    <n v="0.48"/>
  </r>
  <r>
    <x v="7"/>
    <s v="GALANT FOOD                   "/>
    <s v="FL  "/>
    <x v="15"/>
    <n v="10503608"/>
    <x v="178"/>
    <x v="3"/>
    <s v="          "/>
    <s v="3000 NW 83RD ST               "/>
    <s v="GAINESVILLE         "/>
    <s v="FL   "/>
    <s v="32606-6210   "/>
    <s v="Mary J Mahoney                "/>
    <n v="3523279777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7"/>
    <s v="GALANT FOOD                   "/>
    <s v="FL  "/>
    <x v="15"/>
    <n v="10503608"/>
    <x v="178"/>
    <x v="3"/>
    <s v="          "/>
    <s v="3000 NW 83RD ST               "/>
    <s v="GAINESVILLE         "/>
    <s v="FL   "/>
    <s v="32606-6210   "/>
    <s v="Mary J Mahoney                "/>
    <n v="3523279777"/>
    <s v="GFO20001       "/>
    <x v="13"/>
    <s v="Clara's "/>
    <n v="44"/>
    <s v="FROZEN FOODS        "/>
    <s v="12"/>
    <n v="5"/>
    <n v="57.6"/>
    <n v="2"/>
    <n v="28.8"/>
    <n v="2.4"/>
    <n v="0.48"/>
  </r>
  <r>
    <x v="7"/>
    <s v="GALANT FOOD                   "/>
    <s v="FL  "/>
    <x v="15"/>
    <n v="10503608"/>
    <x v="178"/>
    <x v="3"/>
    <s v="          "/>
    <s v="3000 NW 83RD ST               "/>
    <s v="GAINESVILLE         "/>
    <s v="FL   "/>
    <s v="32606-6210   "/>
    <s v="Mary J Mahoney                "/>
    <n v="3523279777"/>
    <s v="GFO20002       "/>
    <x v="12"/>
    <s v="Clara's "/>
    <n v="44"/>
    <s v="FROZEN FOODS        "/>
    <s v="12"/>
    <n v="5"/>
    <n v="30"/>
    <n v="1"/>
    <n v="30"/>
    <n v="2.5"/>
    <n v="0.5"/>
  </r>
  <r>
    <x v="7"/>
    <s v="GALANT FOOD                   "/>
    <s v="FL  "/>
    <x v="15"/>
    <n v="10503608"/>
    <x v="178"/>
    <x v="3"/>
    <s v="          "/>
    <s v="3000 NW 83RD ST               "/>
    <s v="GAINESVILLE         "/>
    <s v="FL   "/>
    <s v="32606-6210   "/>
    <s v="Mary J Mahoney                "/>
    <n v="3523279777"/>
    <s v="GFO90010       "/>
    <x v="1"/>
    <s v="Clara's "/>
    <n v="44"/>
    <s v="FROZEN FOODS        "/>
    <s v="12"/>
    <n v="4"/>
    <n v="57.6"/>
    <n v="2"/>
    <n v="28.8"/>
    <n v="2.4"/>
    <n v="0.6"/>
  </r>
  <r>
    <x v="7"/>
    <s v="GALANT FOOD                   "/>
    <s v="TX  "/>
    <x v="17"/>
    <n v="10503691"/>
    <x v="180"/>
    <x v="3"/>
    <s v="          "/>
    <s v="2 UNION SQ                    "/>
    <s v="BATON ROUGE         "/>
    <s v="LA   "/>
    <s v="70803-0001   "/>
    <s v="George Etheridge              "/>
    <n v="2255785137"/>
    <s v="GFO00008       "/>
    <x v="5"/>
    <s v="Clara's "/>
    <n v="44"/>
    <s v="FROZEN FOODS        "/>
    <s v="12"/>
    <n v="5"/>
    <n v="90"/>
    <n v="3"/>
    <n v="30"/>
    <n v="2.5"/>
    <n v="0.5"/>
  </r>
  <r>
    <x v="7"/>
    <s v="GALANT FOOD                   "/>
    <s v="TX  "/>
    <x v="17"/>
    <n v="10503691"/>
    <x v="180"/>
    <x v="3"/>
    <s v="          "/>
    <s v="2 UNION SQ                    "/>
    <s v="BATON ROUGE         "/>
    <s v="LA   "/>
    <s v="70803-0001   "/>
    <s v="George Etheridge              "/>
    <n v="2255785137"/>
    <s v="GFO10608       "/>
    <x v="20"/>
    <s v="Clara's "/>
    <n v="44"/>
    <s v="REFRIGERATED        "/>
    <s v="12"/>
    <n v="7"/>
    <n v="302.39999999999998"/>
    <n v="8"/>
    <n v="37.799999999999997"/>
    <n v="3.15"/>
    <n v="0.45"/>
  </r>
  <r>
    <x v="7"/>
    <s v="GALANT FOOD                   "/>
    <s v="TX  "/>
    <x v="17"/>
    <n v="10503691"/>
    <x v="180"/>
    <x v="3"/>
    <s v="          "/>
    <s v="2 UNION SQ                    "/>
    <s v="BATON ROUGE         "/>
    <s v="LA   "/>
    <s v="70803-0001   "/>
    <s v="George Etheridge              "/>
    <n v="2255785137"/>
    <s v="GFO20001       "/>
    <x v="13"/>
    <s v="Clara's "/>
    <n v="44"/>
    <s v="FROZEN FOODS        "/>
    <s v="12"/>
    <n v="5"/>
    <n v="300"/>
    <n v="10"/>
    <n v="30"/>
    <n v="2.5"/>
    <n v="0.5"/>
  </r>
  <r>
    <x v="7"/>
    <s v="GALANT FOOD                   "/>
    <s v="TX  "/>
    <x v="17"/>
    <n v="10503691"/>
    <x v="180"/>
    <x v="3"/>
    <s v="          "/>
    <s v="2 UNION SQ                    "/>
    <s v="BATON ROUGE         "/>
    <s v="LA   "/>
    <s v="70803-0001   "/>
    <s v="George Etheridge              "/>
    <n v="2255785137"/>
    <s v="GFO20002       "/>
    <x v="12"/>
    <s v="Clara's "/>
    <n v="44"/>
    <s v="FROZEN FOODS        "/>
    <s v="12"/>
    <n v="5"/>
    <n v="270"/>
    <n v="9"/>
    <n v="30"/>
    <n v="2.5"/>
    <n v="0.5"/>
  </r>
  <r>
    <x v="7"/>
    <s v="GALANT FOOD                   "/>
    <s v="TX  "/>
    <x v="17"/>
    <n v="10503691"/>
    <x v="180"/>
    <x v="3"/>
    <s v="          "/>
    <s v="2 UNION SQ                    "/>
    <s v="BATON ROUGE         "/>
    <s v="LA   "/>
    <s v="70803-0001   "/>
    <s v="George Etheridge              "/>
    <n v="2255785137"/>
    <s v="GFO90010       "/>
    <x v="1"/>
    <s v="Clara's "/>
    <n v="44"/>
    <s v="FROZEN FOODS        "/>
    <s v="12"/>
    <n v="4"/>
    <n v="300"/>
    <n v="10"/>
    <n v="30"/>
    <n v="2.5"/>
    <n v="0.625"/>
  </r>
  <r>
    <x v="7"/>
    <s v="GALANT FOOD                   "/>
    <s v="AT  "/>
    <x v="18"/>
    <n v="10503584"/>
    <x v="226"/>
    <x v="3"/>
    <s v="          "/>
    <s v="1400 UNIVERSITY BLVD          "/>
    <s v="BIRMINGHAM          "/>
    <s v="AL   "/>
    <s v="35233-1501   "/>
    <s v="Victoria E Sage               "/>
    <n v="2059962665"/>
    <s v="GFO00008       "/>
    <x v="5"/>
    <s v="Clara's "/>
    <n v="44"/>
    <s v="FROZEN FOODS        "/>
    <s v="12"/>
    <n v="5"/>
    <n v="28.8"/>
    <n v="1"/>
    <n v="28.8"/>
    <n v="2.4"/>
    <n v="0.48"/>
  </r>
  <r>
    <x v="7"/>
    <s v="GALANT FOOD                   "/>
    <s v="AT  "/>
    <x v="18"/>
    <n v="10503584"/>
    <x v="226"/>
    <x v="3"/>
    <s v="          "/>
    <s v="1400 UNIVERSITY BLVD          "/>
    <s v="BIRMINGHAM          "/>
    <s v="AL   "/>
    <s v="35233-1501   "/>
    <s v="Victoria E Sage               "/>
    <n v="2059962665"/>
    <s v="GFO10608       "/>
    <x v="20"/>
    <s v="Clara's "/>
    <n v="44"/>
    <s v="REFRIGERATED        "/>
    <s v="12"/>
    <n v="7"/>
    <n v="37.799999999999997"/>
    <n v="1"/>
    <n v="37.799999999999997"/>
    <n v="3.15"/>
    <n v="0.45"/>
  </r>
  <r>
    <x v="7"/>
    <s v="GALANT FOOD                   "/>
    <s v="AT  "/>
    <x v="18"/>
    <n v="10503584"/>
    <x v="226"/>
    <x v="3"/>
    <s v="          "/>
    <s v="1400 UNIVERSITY BLVD          "/>
    <s v="BIRMINGHAM          "/>
    <s v="AL   "/>
    <s v="35233-1501   "/>
    <s v="Victoria E Sage               "/>
    <n v="2059962665"/>
    <s v="GFO20001       "/>
    <x v="13"/>
    <s v="Clara's "/>
    <n v="44"/>
    <s v="FROZEN FOODS        "/>
    <s v="12"/>
    <n v="5"/>
    <n v="30"/>
    <n v="1"/>
    <n v="30"/>
    <n v="2.5"/>
    <n v="0.5"/>
  </r>
  <r>
    <x v="7"/>
    <s v="GALANT FOOD                   "/>
    <s v="AT  "/>
    <x v="18"/>
    <n v="10503584"/>
    <x v="226"/>
    <x v="3"/>
    <s v="          "/>
    <s v="1400 UNIVERSITY BLVD          "/>
    <s v="BIRMINGHAM          "/>
    <s v="AL   "/>
    <s v="35233-1501   "/>
    <s v="Victoria E Sage               "/>
    <n v="2059962665"/>
    <s v="GFO20002       "/>
    <x v="12"/>
    <s v="Clara's "/>
    <n v="44"/>
    <s v="FROZEN FOODS        "/>
    <s v="12"/>
    <n v="5"/>
    <n v="28.8"/>
    <n v="1"/>
    <n v="28.8"/>
    <n v="2.4"/>
    <n v="0.48"/>
  </r>
  <r>
    <x v="7"/>
    <s v="GALANT FOOD                   "/>
    <s v="AT  "/>
    <x v="18"/>
    <n v="10503584"/>
    <x v="226"/>
    <x v="3"/>
    <s v="          "/>
    <s v="1400 UNIVERSITY BLVD          "/>
    <s v="BIRMINGHAM          "/>
    <s v="AL   "/>
    <s v="35233-1501   "/>
    <s v="Victoria E Sage               "/>
    <n v="2059962665"/>
    <s v="GFO90010       "/>
    <x v="1"/>
    <s v="Clara's "/>
    <n v="44"/>
    <s v="FROZEN FOODS        "/>
    <s v="12"/>
    <n v="4"/>
    <n v="28.8"/>
    <n v="1"/>
    <n v="28.8"/>
    <n v="2.4"/>
    <n v="0.6"/>
  </r>
  <r>
    <x v="7"/>
    <s v="GALANT FOOD                   "/>
    <s v="TX  "/>
    <x v="17"/>
    <n v="10503695"/>
    <x v="182"/>
    <x v="3"/>
    <s v="          "/>
    <s v="13735 BEAMER RD               "/>
    <s v="HOUSTON             "/>
    <s v="TX   "/>
    <s v="77089-6009   "/>
    <s v="Samantha Nguyen               "/>
    <n v="2819223410"/>
    <s v="GFO10608       "/>
    <x v="20"/>
    <s v="Clara's "/>
    <n v="44"/>
    <s v="REFRIGERATED        "/>
    <s v="12"/>
    <n v="7"/>
    <n v="37.799999999999997"/>
    <n v="1"/>
    <n v="37.799999999999997"/>
    <n v="3.15"/>
    <n v="0.45"/>
  </r>
  <r>
    <x v="7"/>
    <s v="GALANT FOOD                   "/>
    <s v="TX  "/>
    <x v="17"/>
    <n v="10503695"/>
    <x v="182"/>
    <x v="3"/>
    <s v="          "/>
    <s v="13735 BEAMER RD               "/>
    <s v="HOUSTON             "/>
    <s v="TX   "/>
    <s v="77089-6009   "/>
    <s v="Samantha Nguyen               "/>
    <n v="2819223410"/>
    <s v="GFO20002       "/>
    <x v="12"/>
    <s v="Clara's "/>
    <n v="44"/>
    <s v="FROZEN FOODS        "/>
    <s v="12"/>
    <n v="5"/>
    <n v="30"/>
    <n v="1"/>
    <n v="30"/>
    <n v="2.5"/>
    <n v="0.5"/>
  </r>
  <r>
    <x v="7"/>
    <s v="GALANT FOOD                   "/>
    <s v="NY  "/>
    <x v="5"/>
    <n v="10503650"/>
    <x v="184"/>
    <x v="3"/>
    <s v="          "/>
    <s v="649 BRONCO DR                 "/>
    <s v="DELHI               "/>
    <s v="NY   "/>
    <s v="13753-4450   "/>
    <s v="Jason Williams                "/>
    <n v="6077464760"/>
    <s v="GFO00008       "/>
    <x v="5"/>
    <s v="Clara's "/>
    <n v="44"/>
    <s v="FROZEN FOODS        "/>
    <s v="12"/>
    <n v="5"/>
    <n v="60"/>
    <n v="2"/>
    <n v="30"/>
    <n v="2.5"/>
    <n v="0.5"/>
  </r>
  <r>
    <x v="7"/>
    <s v="GALANT FOOD                   "/>
    <s v="NY  "/>
    <x v="5"/>
    <n v="10503650"/>
    <x v="184"/>
    <x v="3"/>
    <s v="          "/>
    <s v="649 BRONCO DR                 "/>
    <s v="DELHI               "/>
    <s v="NY   "/>
    <s v="13753-4450   "/>
    <s v="Jason Williams                "/>
    <n v="6077464760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7"/>
    <s v="GALANT FOOD                   "/>
    <s v="NY  "/>
    <x v="5"/>
    <n v="10503650"/>
    <x v="184"/>
    <x v="3"/>
    <s v="          "/>
    <s v="649 BRONCO DR                 "/>
    <s v="DELHI               "/>
    <s v="NY   "/>
    <s v="13753-4450   "/>
    <s v="Jason Williams                "/>
    <n v="6077464760"/>
    <s v="GFO20002       "/>
    <x v="12"/>
    <s v="Clara's "/>
    <n v="44"/>
    <s v="FROZEN FOODS        "/>
    <s v="12"/>
    <n v="5"/>
    <n v="60"/>
    <n v="2"/>
    <n v="30"/>
    <n v="2.5"/>
    <n v="0.5"/>
  </r>
  <r>
    <x v="7"/>
    <s v="GALANT FOOD                   "/>
    <s v="NY  "/>
    <x v="5"/>
    <n v="10503650"/>
    <x v="184"/>
    <x v="3"/>
    <s v="          "/>
    <s v="649 BRONCO DR                 "/>
    <s v="DELHI               "/>
    <s v="NY   "/>
    <s v="13753-4450   "/>
    <s v="Jason Williams                "/>
    <n v="6077464760"/>
    <s v="GFO90010       "/>
    <x v="1"/>
    <s v="Clara's "/>
    <n v="44"/>
    <s v="FROZEN FOODS        "/>
    <s v="12"/>
    <n v="4"/>
    <n v="57.6"/>
    <n v="2"/>
    <n v="28.8"/>
    <n v="2.4"/>
    <n v="0.6"/>
  </r>
  <r>
    <x v="7"/>
    <s v="GALANT FOOD                   "/>
    <s v="TX  "/>
    <x v="17"/>
    <n v="10503697"/>
    <x v="185"/>
    <x v="3"/>
    <s v="          "/>
    <s v="275 JOE ROUTT BLVD            "/>
    <s v="COLLEGE STATION     "/>
    <s v="TX   "/>
    <s v="77843-0001   "/>
    <s v="Holley L Scott                "/>
    <n v="9798458681"/>
    <s v="GFO00008       "/>
    <x v="5"/>
    <s v="Clara's "/>
    <n v="44"/>
    <s v="FROZEN FOODS        "/>
    <s v="12"/>
    <n v="5"/>
    <n v="30"/>
    <n v="1"/>
    <n v="30"/>
    <n v="2.5"/>
    <n v="0.5"/>
  </r>
  <r>
    <x v="7"/>
    <s v="GALANT FOOD                   "/>
    <s v="TX  "/>
    <x v="17"/>
    <n v="10503697"/>
    <x v="185"/>
    <x v="3"/>
    <s v="          "/>
    <s v="275 JOE ROUTT BLVD            "/>
    <s v="COLLEGE STATION     "/>
    <s v="TX   "/>
    <s v="77843-0001   "/>
    <s v="Holley L Scott                "/>
    <n v="9798458681"/>
    <s v="GFO10608       "/>
    <x v="20"/>
    <s v="Clara's "/>
    <n v="44"/>
    <s v="REFRIGERATED        "/>
    <s v="12"/>
    <n v="7"/>
    <n v="151.19999999999999"/>
    <n v="4"/>
    <n v="37.799999999999997"/>
    <n v="3.15"/>
    <n v="0.45"/>
  </r>
  <r>
    <x v="7"/>
    <s v="GALANT FOOD                   "/>
    <s v="TX  "/>
    <x v="17"/>
    <n v="10503697"/>
    <x v="185"/>
    <x v="3"/>
    <s v="          "/>
    <s v="275 JOE ROUTT BLVD            "/>
    <s v="COLLEGE STATION     "/>
    <s v="TX   "/>
    <s v="77843-0001   "/>
    <s v="Holley L Scott                "/>
    <n v="9798458681"/>
    <s v="GFO20001       "/>
    <x v="13"/>
    <s v="Clara's "/>
    <n v="44"/>
    <s v="FROZEN FOODS        "/>
    <s v="12"/>
    <n v="5"/>
    <n v="150"/>
    <n v="5"/>
    <n v="30"/>
    <n v="2.5"/>
    <n v="0.5"/>
  </r>
  <r>
    <x v="7"/>
    <s v="GALANT FOOD                   "/>
    <s v="TX  "/>
    <x v="17"/>
    <n v="10503697"/>
    <x v="185"/>
    <x v="3"/>
    <s v="          "/>
    <s v="275 JOE ROUTT BLVD            "/>
    <s v="COLLEGE STATION     "/>
    <s v="TX   "/>
    <s v="77843-0001   "/>
    <s v="Holley L Scott                "/>
    <n v="9798458681"/>
    <s v="GFO20002       "/>
    <x v="12"/>
    <s v="Clara's "/>
    <n v="44"/>
    <s v="FROZEN FOODS        "/>
    <s v="12"/>
    <n v="5"/>
    <n v="90"/>
    <n v="3"/>
    <n v="30"/>
    <n v="2.5"/>
    <n v="0.5"/>
  </r>
  <r>
    <x v="7"/>
    <s v="GALANT FOOD                   "/>
    <s v="TX  "/>
    <x v="17"/>
    <n v="10503697"/>
    <x v="185"/>
    <x v="3"/>
    <s v="          "/>
    <s v="275 JOE ROUTT BLVD            "/>
    <s v="COLLEGE STATION     "/>
    <s v="TX   "/>
    <s v="77843-0001   "/>
    <s v="Holley L Scott                "/>
    <n v="9798458681"/>
    <s v="GFO90010       "/>
    <x v="1"/>
    <s v="Clara's "/>
    <n v="44"/>
    <s v="FROZEN FOODS        "/>
    <s v="12"/>
    <n v="4"/>
    <n v="150"/>
    <n v="5"/>
    <n v="30"/>
    <n v="2.5"/>
    <n v="0.625"/>
  </r>
  <r>
    <x v="7"/>
    <s v="GALANT FOOD                   "/>
    <s v="OH  "/>
    <x v="6"/>
    <n v="10503665"/>
    <x v="227"/>
    <x v="3"/>
    <s v="          "/>
    <s v="1550 UNIVERSITY AVE           "/>
    <s v="MORGANTOWN          "/>
    <s v="WV   "/>
    <s v="26506-0001   "/>
    <s v="Jason M Figueroa              "/>
    <n v="3042937461"/>
    <s v="GFO00008       "/>
    <x v="5"/>
    <s v="Clara's "/>
    <n v="44"/>
    <s v="FROZEN FOODS        "/>
    <s v="12"/>
    <n v="5"/>
    <n v="60"/>
    <n v="2"/>
    <n v="30"/>
    <n v="2.5"/>
    <n v="0.5"/>
  </r>
  <r>
    <x v="7"/>
    <s v="GALANT FOOD                   "/>
    <s v="OH  "/>
    <x v="6"/>
    <n v="10503665"/>
    <x v="227"/>
    <x v="3"/>
    <s v="          "/>
    <s v="1550 UNIVERSITY AVE           "/>
    <s v="MORGANTOWN          "/>
    <s v="WV   "/>
    <s v="26506-0001   "/>
    <s v="Jason M Figueroa              "/>
    <n v="3042937461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7"/>
    <s v="GALANT FOOD                   "/>
    <s v="OH  "/>
    <x v="6"/>
    <n v="10503665"/>
    <x v="227"/>
    <x v="3"/>
    <s v="          "/>
    <s v="1550 UNIVERSITY AVE           "/>
    <s v="MORGANTOWN          "/>
    <s v="WV   "/>
    <s v="26506-0001   "/>
    <s v="Jason M Figueroa              "/>
    <n v="3042937461"/>
    <s v="GFO20001       "/>
    <x v="13"/>
    <s v="Clara's "/>
    <n v="44"/>
    <s v="FROZEN FOODS        "/>
    <s v="12"/>
    <n v="5"/>
    <n v="60"/>
    <n v="2"/>
    <n v="30"/>
    <n v="2.5"/>
    <n v="0.5"/>
  </r>
  <r>
    <x v="7"/>
    <s v="GALANT FOOD                   "/>
    <s v="OH  "/>
    <x v="6"/>
    <n v="10503665"/>
    <x v="227"/>
    <x v="3"/>
    <s v="          "/>
    <s v="1550 UNIVERSITY AVE           "/>
    <s v="MORGANTOWN          "/>
    <s v="WV   "/>
    <s v="26506-0001   "/>
    <s v="Jason M Figueroa              "/>
    <n v="3042937461"/>
    <s v="GFO20002       "/>
    <x v="12"/>
    <s v="Clara's "/>
    <n v="44"/>
    <s v="FROZEN FOODS        "/>
    <s v="12"/>
    <n v="5"/>
    <n v="60"/>
    <n v="2"/>
    <n v="30"/>
    <n v="2.5"/>
    <n v="0.5"/>
  </r>
  <r>
    <x v="7"/>
    <s v="GALANT FOOD                   "/>
    <s v="OH  "/>
    <x v="6"/>
    <n v="10503665"/>
    <x v="227"/>
    <x v="3"/>
    <s v="          "/>
    <s v="1550 UNIVERSITY AVE           "/>
    <s v="MORGANTOWN          "/>
    <s v="WV   "/>
    <s v="26506-0001   "/>
    <s v="Jason M Figueroa              "/>
    <n v="3042937461"/>
    <s v="GFO90010       "/>
    <x v="1"/>
    <s v="Clara's "/>
    <n v="44"/>
    <s v="FROZEN FOODS        "/>
    <s v="12"/>
    <n v="4"/>
    <n v="60"/>
    <n v="2"/>
    <n v="30"/>
    <n v="2.5"/>
    <n v="0.625"/>
  </r>
  <r>
    <x v="7"/>
    <s v="GALANT FOOD                   "/>
    <s v="OH  "/>
    <x v="6"/>
    <n v="10503666"/>
    <x v="186"/>
    <x v="3"/>
    <s v="          "/>
    <s v="62 MORRILL WAY                "/>
    <s v="MORGANTOWN          "/>
    <s v="WV   "/>
    <s v="26505-1130   "/>
    <s v="Manager                       "/>
    <n v="3044406650"/>
    <s v="GFO00008       "/>
    <x v="5"/>
    <s v="Clara's "/>
    <n v="44"/>
    <s v="FROZEN FOODS        "/>
    <s v="12"/>
    <n v="5"/>
    <n v="60"/>
    <n v="2"/>
    <n v="30"/>
    <n v="2.5"/>
    <n v="0.5"/>
  </r>
  <r>
    <x v="7"/>
    <s v="GALANT FOOD                   "/>
    <s v="OH  "/>
    <x v="6"/>
    <n v="10503666"/>
    <x v="186"/>
    <x v="3"/>
    <s v="          "/>
    <s v="62 MORRILL WAY                "/>
    <s v="MORGANTOWN          "/>
    <s v="WV   "/>
    <s v="26505-1130   "/>
    <s v="Manager                       "/>
    <n v="3044406650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7"/>
    <s v="GALANT FOOD                   "/>
    <s v="OH  "/>
    <x v="6"/>
    <n v="10503666"/>
    <x v="186"/>
    <x v="3"/>
    <s v="          "/>
    <s v="62 MORRILL WAY                "/>
    <s v="MORGANTOWN          "/>
    <s v="WV   "/>
    <s v="26505-1130   "/>
    <s v="Manager                       "/>
    <n v="3044406650"/>
    <s v="GFO20001       "/>
    <x v="13"/>
    <s v="Clara's "/>
    <n v="44"/>
    <s v="FROZEN FOODS        "/>
    <s v="12"/>
    <n v="5"/>
    <n v="60"/>
    <n v="2"/>
    <n v="30"/>
    <n v="2.5"/>
    <n v="0.5"/>
  </r>
  <r>
    <x v="7"/>
    <s v="GALANT FOOD                   "/>
    <s v="OH  "/>
    <x v="6"/>
    <n v="10503666"/>
    <x v="186"/>
    <x v="3"/>
    <s v="          "/>
    <s v="62 MORRILL WAY                "/>
    <s v="MORGANTOWN          "/>
    <s v="WV   "/>
    <s v="26505-1130   "/>
    <s v="Manager                       "/>
    <n v="3044406650"/>
    <s v="GFO20002       "/>
    <x v="12"/>
    <s v="Clara's "/>
    <n v="44"/>
    <s v="FROZEN FOODS        "/>
    <s v="12"/>
    <n v="5"/>
    <n v="60"/>
    <n v="2"/>
    <n v="30"/>
    <n v="2.5"/>
    <n v="0.5"/>
  </r>
  <r>
    <x v="7"/>
    <s v="GALANT FOOD                   "/>
    <s v="OH  "/>
    <x v="6"/>
    <n v="10503666"/>
    <x v="186"/>
    <x v="3"/>
    <s v="          "/>
    <s v="62 MORRILL WAY                "/>
    <s v="MORGANTOWN          "/>
    <s v="WV   "/>
    <s v="26505-1130   "/>
    <s v="Manager                       "/>
    <n v="3044406650"/>
    <s v="GFO90010       "/>
    <x v="1"/>
    <s v="Clara's "/>
    <n v="44"/>
    <s v="FROZEN FOODS        "/>
    <s v="12"/>
    <n v="4"/>
    <n v="60"/>
    <n v="2"/>
    <n v="30"/>
    <n v="2.5"/>
    <n v="0.625"/>
  </r>
  <r>
    <x v="7"/>
    <s v="GALANT FOOD                   "/>
    <s v="MA  "/>
    <x v="2"/>
    <n v="10503629"/>
    <x v="228"/>
    <x v="3"/>
    <s v="          "/>
    <s v="201 ROWAN BLVD                "/>
    <s v="GLASSBORO           "/>
    <s v="NJ   "/>
    <s v="08028-2202   "/>
    <s v="John Styles                   "/>
    <n v="8568815960"/>
    <s v="GFO00008       "/>
    <x v="5"/>
    <s v="Clara's "/>
    <n v="44"/>
    <s v="FROZEN FOODS        "/>
    <s v="12"/>
    <n v="5"/>
    <n v="120"/>
    <n v="4"/>
    <n v="30"/>
    <n v="2.5"/>
    <n v="0.5"/>
  </r>
  <r>
    <x v="7"/>
    <s v="GALANT FOOD                   "/>
    <s v="MA  "/>
    <x v="2"/>
    <n v="10503629"/>
    <x v="228"/>
    <x v="3"/>
    <s v="          "/>
    <s v="201 ROWAN BLVD                "/>
    <s v="GLASSBORO           "/>
    <s v="NJ   "/>
    <s v="08028-2202   "/>
    <s v="John Styles                   "/>
    <n v="8568815960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7"/>
    <s v="GALANT FOOD                   "/>
    <s v="MA  "/>
    <x v="2"/>
    <n v="10503629"/>
    <x v="228"/>
    <x v="3"/>
    <s v="          "/>
    <s v="201 ROWAN BLVD                "/>
    <s v="GLASSBORO           "/>
    <s v="NJ   "/>
    <s v="08028-2202   "/>
    <s v="John Styles                   "/>
    <n v="8568815960"/>
    <s v="GFO20001       "/>
    <x v="13"/>
    <s v="Clara's "/>
    <n v="44"/>
    <s v="FROZEN FOODS        "/>
    <s v="12"/>
    <n v="5"/>
    <n v="120"/>
    <n v="4"/>
    <n v="30"/>
    <n v="2.5"/>
    <n v="0.5"/>
  </r>
  <r>
    <x v="7"/>
    <s v="GALANT FOOD                   "/>
    <s v="MA  "/>
    <x v="2"/>
    <n v="10503629"/>
    <x v="228"/>
    <x v="3"/>
    <s v="          "/>
    <s v="201 ROWAN BLVD                "/>
    <s v="GLASSBORO           "/>
    <s v="NJ   "/>
    <s v="08028-2202   "/>
    <s v="John Styles                   "/>
    <n v="8568815960"/>
    <s v="GFO20002       "/>
    <x v="12"/>
    <s v="Clara's "/>
    <n v="44"/>
    <s v="FROZEN FOODS        "/>
    <s v="12"/>
    <n v="5"/>
    <n v="57.6"/>
    <n v="2"/>
    <n v="28.8"/>
    <n v="2.4"/>
    <n v="0.48"/>
  </r>
  <r>
    <x v="7"/>
    <s v="GALANT FOOD                   "/>
    <s v="MA  "/>
    <x v="2"/>
    <n v="10503629"/>
    <x v="228"/>
    <x v="3"/>
    <s v="          "/>
    <s v="201 ROWAN BLVD                "/>
    <s v="GLASSBORO           "/>
    <s v="NJ   "/>
    <s v="08028-2202   "/>
    <s v="John Styles                   "/>
    <n v="8568815960"/>
    <s v="GFO90010       "/>
    <x v="1"/>
    <s v="Clara's "/>
    <n v="44"/>
    <s v="FROZEN FOODS        "/>
    <s v="12"/>
    <n v="4"/>
    <n v="115.2"/>
    <n v="4"/>
    <n v="28.8"/>
    <n v="2.4"/>
    <n v="0.6"/>
  </r>
  <r>
    <x v="7"/>
    <s v="GALANT FOOD                   "/>
    <s v="CR  "/>
    <x v="9"/>
    <n v="10503600"/>
    <x v="187"/>
    <x v="3"/>
    <s v="          "/>
    <s v="1111 WEST BRD ST              "/>
    <s v="RICHMOND            "/>
    <s v="VA   "/>
    <n v="23284"/>
    <s v="Kathryn Escobar               "/>
    <n v="8048281678"/>
    <s v="GFO20001       "/>
    <x v="13"/>
    <s v="Clara's "/>
    <n v="44"/>
    <s v="FROZEN FOODS        "/>
    <s v="12"/>
    <n v="5"/>
    <n v="28.8"/>
    <n v="1"/>
    <n v="28.8"/>
    <n v="2.4"/>
    <n v="0.48"/>
  </r>
  <r>
    <x v="7"/>
    <s v="GALANT FOOD                   "/>
    <s v="CR  "/>
    <x v="9"/>
    <n v="10503600"/>
    <x v="187"/>
    <x v="3"/>
    <s v="          "/>
    <s v="1111 WEST BRD ST              "/>
    <s v="RICHMOND            "/>
    <s v="VA   "/>
    <n v="23284"/>
    <s v="Kathryn Escobar               "/>
    <n v="8048281678"/>
    <s v="GFO90010       "/>
    <x v="1"/>
    <s v="Clara's "/>
    <n v="44"/>
    <s v="FROZEN FOODS        "/>
    <s v="12"/>
    <n v="4"/>
    <n v="28.8"/>
    <n v="1"/>
    <n v="28.8"/>
    <n v="2.4"/>
    <n v="0.6"/>
  </r>
  <r>
    <x v="7"/>
    <s v="GALANT FOOD                   "/>
    <s v="MA  "/>
    <x v="2"/>
    <n v="10503630"/>
    <x v="229"/>
    <x v="3"/>
    <s v="          "/>
    <s v="3301 NETHERTON DR             "/>
    <s v="ALEXANDRIA          "/>
    <s v="VA   "/>
    <s v="22311-1414   "/>
    <s v="Shokat Inanloo                "/>
    <n v="7036710043"/>
    <s v="GFO00008       "/>
    <x v="5"/>
    <s v="Clara's "/>
    <n v="44"/>
    <s v="FROZEN FOODS        "/>
    <s v="12"/>
    <n v="5"/>
    <n v="30"/>
    <n v="1"/>
    <n v="30"/>
    <n v="2.5"/>
    <n v="0.5"/>
  </r>
  <r>
    <x v="7"/>
    <s v="GALANT FOOD                   "/>
    <s v="MA  "/>
    <x v="2"/>
    <n v="10503630"/>
    <x v="229"/>
    <x v="3"/>
    <s v="          "/>
    <s v="3301 NETHERTON DR             "/>
    <s v="ALEXANDRIA          "/>
    <s v="VA   "/>
    <s v="22311-1414   "/>
    <s v="Shokat Inanloo                "/>
    <n v="7036710043"/>
    <s v="GFO10608       "/>
    <x v="20"/>
    <s v="Clara's "/>
    <n v="44"/>
    <s v="REFRIGERATED        "/>
    <s v="12"/>
    <n v="7"/>
    <n v="37.799999999999997"/>
    <n v="1"/>
    <n v="37.799999999999997"/>
    <n v="3.15"/>
    <n v="0.45"/>
  </r>
  <r>
    <x v="7"/>
    <s v="GALANT FOOD                   "/>
    <s v="MA  "/>
    <x v="2"/>
    <n v="10503630"/>
    <x v="229"/>
    <x v="3"/>
    <s v="          "/>
    <s v="3301 NETHERTON DR             "/>
    <s v="ALEXANDRIA          "/>
    <s v="VA   "/>
    <s v="22311-1414   "/>
    <s v="Shokat Inanloo                "/>
    <n v="7036710043"/>
    <s v="GFO20001       "/>
    <x v="13"/>
    <s v="Clara's "/>
    <n v="44"/>
    <s v="FROZEN FOODS        "/>
    <s v="12"/>
    <n v="5"/>
    <n v="30"/>
    <n v="1"/>
    <n v="30"/>
    <n v="2.5"/>
    <n v="0.5"/>
  </r>
  <r>
    <x v="7"/>
    <s v="GALANT FOOD                   "/>
    <s v="MA  "/>
    <x v="2"/>
    <n v="10503630"/>
    <x v="229"/>
    <x v="3"/>
    <s v="          "/>
    <s v="3301 NETHERTON DR             "/>
    <s v="ALEXANDRIA          "/>
    <s v="VA   "/>
    <s v="22311-1414   "/>
    <s v="Shokat Inanloo                "/>
    <n v="7036710043"/>
    <s v="GFO20002       "/>
    <x v="12"/>
    <s v="Clara's "/>
    <n v="44"/>
    <s v="FROZEN FOODS        "/>
    <s v="12"/>
    <n v="5"/>
    <n v="28.8"/>
    <n v="1"/>
    <n v="28.8"/>
    <n v="2.4"/>
    <n v="0.48"/>
  </r>
  <r>
    <x v="7"/>
    <s v="GALANT FOOD                   "/>
    <s v="MA  "/>
    <x v="2"/>
    <n v="10503630"/>
    <x v="229"/>
    <x v="3"/>
    <s v="          "/>
    <s v="3301 NETHERTON DR             "/>
    <s v="ALEXANDRIA          "/>
    <s v="VA   "/>
    <s v="22311-1414   "/>
    <s v="Shokat Inanloo                "/>
    <n v="7036710043"/>
    <s v="GFO90010       "/>
    <x v="1"/>
    <s v="Clara's "/>
    <n v="44"/>
    <s v="FROZEN FOODS        "/>
    <s v="12"/>
    <n v="4"/>
    <n v="28.8"/>
    <n v="1"/>
    <n v="28.8"/>
    <n v="2.4"/>
    <n v="0.6"/>
  </r>
  <r>
    <x v="7"/>
    <s v="GALANT FOOD                   "/>
    <s v="MA  "/>
    <x v="2"/>
    <n v="10503631"/>
    <x v="230"/>
    <x v="3"/>
    <s v="          "/>
    <s v="8333 LITTLE RIVER TPKE        "/>
    <s v="ANNANDALE           "/>
    <s v="VA   "/>
    <s v="22003-3743   "/>
    <s v="Michelle Rundblade            "/>
    <n v="7034252558"/>
    <s v="GFO00008       "/>
    <x v="5"/>
    <s v="Clara's "/>
    <n v="44"/>
    <s v="FROZEN FOODS        "/>
    <s v="12"/>
    <n v="5"/>
    <n v="30"/>
    <n v="1"/>
    <n v="30"/>
    <n v="2.5"/>
    <n v="0.5"/>
  </r>
  <r>
    <x v="7"/>
    <s v="GALANT FOOD                   "/>
    <s v="MA  "/>
    <x v="2"/>
    <n v="10503631"/>
    <x v="230"/>
    <x v="3"/>
    <s v="          "/>
    <s v="8333 LITTLE RIVER TPKE        "/>
    <s v="ANNANDALE           "/>
    <s v="VA   "/>
    <s v="22003-3743   "/>
    <s v="Michelle Rundblade            "/>
    <n v="7034252558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7"/>
    <s v="GALANT FOOD                   "/>
    <s v="MA  "/>
    <x v="2"/>
    <n v="10503631"/>
    <x v="230"/>
    <x v="3"/>
    <s v="          "/>
    <s v="8333 LITTLE RIVER TPKE        "/>
    <s v="ANNANDALE           "/>
    <s v="VA   "/>
    <s v="22003-3743   "/>
    <s v="Michelle Rundblade            "/>
    <n v="7034252558"/>
    <s v="GFO20001       "/>
    <x v="13"/>
    <s v="Clara's "/>
    <n v="44"/>
    <s v="FROZEN FOODS        "/>
    <s v="12"/>
    <n v="5"/>
    <n v="30"/>
    <n v="1"/>
    <n v="30"/>
    <n v="2.5"/>
    <n v="0.5"/>
  </r>
  <r>
    <x v="7"/>
    <s v="GALANT FOOD                   "/>
    <s v="MA  "/>
    <x v="2"/>
    <n v="10503631"/>
    <x v="230"/>
    <x v="3"/>
    <s v="          "/>
    <s v="8333 LITTLE RIVER TPKE        "/>
    <s v="ANNANDALE           "/>
    <s v="VA   "/>
    <s v="22003-3743   "/>
    <s v="Michelle Rundblade            "/>
    <n v="7034252558"/>
    <s v="GFO20002       "/>
    <x v="12"/>
    <s v="Clara's "/>
    <n v="44"/>
    <s v="FROZEN FOODS        "/>
    <s v="12"/>
    <n v="5"/>
    <n v="28.8"/>
    <n v="1"/>
    <n v="28.8"/>
    <n v="2.4"/>
    <n v="0.48"/>
  </r>
  <r>
    <x v="7"/>
    <s v="GALANT FOOD                   "/>
    <s v="MA  "/>
    <x v="2"/>
    <n v="10503631"/>
    <x v="230"/>
    <x v="3"/>
    <s v="          "/>
    <s v="8333 LITTLE RIVER TPKE        "/>
    <s v="ANNANDALE           "/>
    <s v="VA   "/>
    <s v="22003-3743   "/>
    <s v="Michelle Rundblade            "/>
    <n v="7034252558"/>
    <s v="GFO90010       "/>
    <x v="1"/>
    <s v="Clara's "/>
    <n v="44"/>
    <s v="FROZEN FOODS        "/>
    <s v="12"/>
    <n v="4"/>
    <n v="57.6"/>
    <n v="2"/>
    <n v="28.8"/>
    <n v="2.4"/>
    <n v="0.6"/>
  </r>
  <r>
    <x v="7"/>
    <s v="GALANT FOOD                   "/>
    <s v="MA  "/>
    <x v="2"/>
    <n v="10503632"/>
    <x v="231"/>
    <x v="3"/>
    <s v="          "/>
    <s v="21200 CAMPUS DR               "/>
    <s v="STERLING            "/>
    <s v="VA   "/>
    <s v="20164-8698   "/>
    <s v="Ryan M Leas                   "/>
    <n v="5714012520"/>
    <s v="GFO00008       "/>
    <x v="5"/>
    <s v="Clara's "/>
    <n v="44"/>
    <s v="FROZEN FOODS        "/>
    <s v="12"/>
    <n v="5"/>
    <n v="60"/>
    <n v="2"/>
    <n v="30"/>
    <n v="2.5"/>
    <n v="0.5"/>
  </r>
  <r>
    <x v="7"/>
    <s v="GALANT FOOD                   "/>
    <s v="MA  "/>
    <x v="2"/>
    <n v="10503632"/>
    <x v="231"/>
    <x v="3"/>
    <s v="          "/>
    <s v="21200 CAMPUS DR               "/>
    <s v="STERLING            "/>
    <s v="VA   "/>
    <s v="20164-8698   "/>
    <s v="Ryan M Leas                   "/>
    <n v="5714012520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7"/>
    <s v="GALANT FOOD                   "/>
    <s v="MA  "/>
    <x v="2"/>
    <n v="10503632"/>
    <x v="231"/>
    <x v="3"/>
    <s v="          "/>
    <s v="21200 CAMPUS DR               "/>
    <s v="STERLING            "/>
    <s v="VA   "/>
    <s v="20164-8698   "/>
    <s v="Ryan M Leas                   "/>
    <n v="5714012520"/>
    <s v="GFO20001       "/>
    <x v="13"/>
    <s v="Clara's "/>
    <n v="44"/>
    <s v="FROZEN FOODS        "/>
    <s v="12"/>
    <n v="5"/>
    <n v="60"/>
    <n v="2"/>
    <n v="30"/>
    <n v="2.5"/>
    <n v="0.5"/>
  </r>
  <r>
    <x v="7"/>
    <s v="GALANT FOOD                   "/>
    <s v="MA  "/>
    <x v="2"/>
    <n v="10503632"/>
    <x v="231"/>
    <x v="3"/>
    <s v="          "/>
    <s v="21200 CAMPUS DR               "/>
    <s v="STERLING            "/>
    <s v="VA   "/>
    <s v="20164-8698   "/>
    <s v="Ryan M Leas                   "/>
    <n v="5714012520"/>
    <s v="GFO20002       "/>
    <x v="12"/>
    <s v="Clara's "/>
    <n v="44"/>
    <s v="FROZEN FOODS        "/>
    <s v="12"/>
    <n v="5"/>
    <n v="57.6"/>
    <n v="2"/>
    <n v="28.8"/>
    <n v="2.4"/>
    <n v="0.48"/>
  </r>
  <r>
    <x v="7"/>
    <s v="GALANT FOOD                   "/>
    <s v="MA  "/>
    <x v="2"/>
    <n v="10503632"/>
    <x v="231"/>
    <x v="3"/>
    <s v="          "/>
    <s v="21200 CAMPUS DR               "/>
    <s v="STERLING            "/>
    <s v="VA   "/>
    <s v="20164-8698   "/>
    <s v="Ryan M Leas                   "/>
    <n v="5714012520"/>
    <s v="GFO90010       "/>
    <x v="1"/>
    <s v="Clara's "/>
    <n v="44"/>
    <s v="FROZEN FOODS        "/>
    <s v="12"/>
    <n v="4"/>
    <n v="57.6"/>
    <n v="2"/>
    <n v="28.8"/>
    <n v="2.4"/>
    <n v="0.6"/>
  </r>
  <r>
    <x v="7"/>
    <s v="GALANT FOOD                   "/>
    <s v="CR  "/>
    <x v="9"/>
    <n v="10503601"/>
    <x v="190"/>
    <x v="3"/>
    <s v="          "/>
    <s v="507 STIRLING ST               "/>
    <s v="GREENSBORO          "/>
    <s v="NC   "/>
    <s v="27412-5005   "/>
    <s v="Brad A Light                  "/>
    <n v="3363345563"/>
    <s v="GFO00008       "/>
    <x v="5"/>
    <s v="Clara's "/>
    <n v="44"/>
    <s v="FROZEN FOODS        "/>
    <s v="12"/>
    <n v="5"/>
    <n v="115.2"/>
    <n v="4"/>
    <n v="28.8"/>
    <n v="2.4"/>
    <n v="0.48"/>
  </r>
  <r>
    <x v="7"/>
    <s v="GALANT FOOD                   "/>
    <s v="CR  "/>
    <x v="9"/>
    <n v="10503601"/>
    <x v="190"/>
    <x v="3"/>
    <s v="          "/>
    <s v="507 STIRLING ST               "/>
    <s v="GREENSBORO          "/>
    <s v="NC   "/>
    <s v="27412-5005   "/>
    <s v="Brad A Light                  "/>
    <n v="3363345563"/>
    <s v="GFO20001       "/>
    <x v="13"/>
    <s v="Clara's "/>
    <n v="44"/>
    <s v="FROZEN FOODS        "/>
    <s v="12"/>
    <n v="5"/>
    <n v="57.6"/>
    <n v="2"/>
    <n v="28.8"/>
    <n v="2.4"/>
    <n v="0.48"/>
  </r>
  <r>
    <x v="7"/>
    <s v="GALANT FOOD                   "/>
    <s v="CR  "/>
    <x v="9"/>
    <n v="10503601"/>
    <x v="190"/>
    <x v="3"/>
    <s v="          "/>
    <s v="507 STIRLING ST               "/>
    <s v="GREENSBORO          "/>
    <s v="NC   "/>
    <s v="27412-5005   "/>
    <s v="Brad A Light                  "/>
    <n v="3363345563"/>
    <s v="GFO20002       "/>
    <x v="12"/>
    <s v="Clara's "/>
    <n v="44"/>
    <s v="FROZEN FOODS        "/>
    <s v="12"/>
    <n v="5"/>
    <n v="115.2"/>
    <n v="4"/>
    <n v="28.8"/>
    <n v="2.4"/>
    <n v="0.48"/>
  </r>
  <r>
    <x v="7"/>
    <s v="GALANT FOOD                   "/>
    <s v="CR  "/>
    <x v="9"/>
    <n v="10503601"/>
    <x v="190"/>
    <x v="3"/>
    <s v="          "/>
    <s v="507 STIRLING ST               "/>
    <s v="GREENSBORO          "/>
    <s v="NC   "/>
    <s v="27412-5005   "/>
    <s v="Brad A Light                  "/>
    <n v="3363345563"/>
    <s v="GFO90010       "/>
    <x v="1"/>
    <s v="Clara's "/>
    <n v="44"/>
    <s v="FROZEN FOODS        "/>
    <s v="12"/>
    <n v="4"/>
    <n v="57.6"/>
    <n v="2"/>
    <n v="28.8"/>
    <n v="2.4"/>
    <n v="0.6"/>
  </r>
  <r>
    <x v="7"/>
    <s v="GALANT FOOD                   "/>
    <s v="MA  "/>
    <x v="2"/>
    <n v="10503636"/>
    <x v="232"/>
    <x v="3"/>
    <s v="          "/>
    <s v="400 MARKET ST                 "/>
    <s v="LEWISBURG           "/>
    <s v="PA   "/>
    <s v="17837-1422   "/>
    <s v="Rami A Ghuma                  "/>
    <n v="5705771128"/>
    <s v="GFO00008       "/>
    <x v="5"/>
    <s v="Clara's "/>
    <n v="44"/>
    <s v="FROZEN FOODS        "/>
    <s v="12"/>
    <n v="5"/>
    <n v="60"/>
    <n v="2"/>
    <n v="30"/>
    <n v="2.5"/>
    <n v="0.5"/>
  </r>
  <r>
    <x v="7"/>
    <s v="GALANT FOOD                   "/>
    <s v="MA  "/>
    <x v="2"/>
    <n v="10503636"/>
    <x v="232"/>
    <x v="3"/>
    <s v="          "/>
    <s v="400 MARKET ST                 "/>
    <s v="LEWISBURG           "/>
    <s v="PA   "/>
    <s v="17837-1422   "/>
    <s v="Rami A Ghuma                  "/>
    <n v="5705771128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7"/>
    <s v="GALANT FOOD                   "/>
    <s v="MA  "/>
    <x v="2"/>
    <n v="10503636"/>
    <x v="232"/>
    <x v="3"/>
    <s v="          "/>
    <s v="400 MARKET ST                 "/>
    <s v="LEWISBURG           "/>
    <s v="PA   "/>
    <s v="17837-1422   "/>
    <s v="Rami A Ghuma                  "/>
    <n v="5705771128"/>
    <s v="GFO20001       "/>
    <x v="13"/>
    <s v="Clara's "/>
    <n v="44"/>
    <s v="FROZEN FOODS        "/>
    <s v="12"/>
    <n v="5"/>
    <n v="60"/>
    <n v="2"/>
    <n v="30"/>
    <n v="2.5"/>
    <n v="0.5"/>
  </r>
  <r>
    <x v="7"/>
    <s v="GALANT FOOD                   "/>
    <s v="MA  "/>
    <x v="2"/>
    <n v="10503636"/>
    <x v="232"/>
    <x v="3"/>
    <s v="          "/>
    <s v="400 MARKET ST                 "/>
    <s v="LEWISBURG           "/>
    <s v="PA   "/>
    <s v="17837-1422   "/>
    <s v="Rami A Ghuma                  "/>
    <n v="5705771128"/>
    <s v="GFO20002       "/>
    <x v="12"/>
    <s v="Clara's "/>
    <n v="44"/>
    <s v="FROZEN FOODS        "/>
    <s v="12"/>
    <n v="5"/>
    <n v="57.6"/>
    <n v="2"/>
    <n v="28.8"/>
    <n v="2.4"/>
    <n v="0.48"/>
  </r>
  <r>
    <x v="7"/>
    <s v="GALANT FOOD                   "/>
    <s v="MA  "/>
    <x v="2"/>
    <n v="10503636"/>
    <x v="232"/>
    <x v="3"/>
    <s v="          "/>
    <s v="400 MARKET ST                 "/>
    <s v="LEWISBURG           "/>
    <s v="PA   "/>
    <s v="17837-1422   "/>
    <s v="Rami A Ghuma                  "/>
    <n v="5705771128"/>
    <s v="GFO90010       "/>
    <x v="1"/>
    <s v="Clara's "/>
    <n v="44"/>
    <s v="FROZEN FOODS        "/>
    <s v="12"/>
    <n v="4"/>
    <n v="57.6"/>
    <n v="2"/>
    <n v="28.8"/>
    <n v="2.4"/>
    <n v="0.6"/>
  </r>
  <r>
    <x v="7"/>
    <s v="GALANT FOOD                   "/>
    <s v="MA  "/>
    <x v="2"/>
    <n v="10503637"/>
    <x v="193"/>
    <x v="3"/>
    <s v="          "/>
    <s v="500 CAMPUS TOWN DR            "/>
    <s v="EWING               "/>
    <s v="NJ   "/>
    <s v="08638-1944   "/>
    <s v="Kimberly M Zaun               "/>
    <n v="6093595056"/>
    <s v="GFO00008       "/>
    <x v="5"/>
    <s v="Clara's "/>
    <n v="44"/>
    <s v="FROZEN FOODS        "/>
    <s v="12"/>
    <n v="5"/>
    <n v="30"/>
    <n v="1"/>
    <n v="30"/>
    <n v="2.5"/>
    <n v="0.5"/>
  </r>
  <r>
    <x v="7"/>
    <s v="GALANT FOOD                   "/>
    <s v="MA  "/>
    <x v="2"/>
    <n v="10503637"/>
    <x v="193"/>
    <x v="3"/>
    <s v="          "/>
    <s v="500 CAMPUS TOWN DR            "/>
    <s v="EWING               "/>
    <s v="NJ   "/>
    <s v="08638-1944   "/>
    <s v="Kimberly M Zaun               "/>
    <n v="6093595056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7"/>
    <s v="GALANT FOOD                   "/>
    <s v="MA  "/>
    <x v="2"/>
    <n v="10503637"/>
    <x v="193"/>
    <x v="3"/>
    <s v="          "/>
    <s v="500 CAMPUS TOWN DR            "/>
    <s v="EWING               "/>
    <s v="NJ   "/>
    <s v="08638-1944   "/>
    <s v="Kimberly M Zaun               "/>
    <n v="6093595056"/>
    <s v="GFO20001       "/>
    <x v="13"/>
    <s v="Clara's "/>
    <n v="44"/>
    <s v="FROZEN FOODS        "/>
    <s v="12"/>
    <n v="5"/>
    <n v="30"/>
    <n v="1"/>
    <n v="30"/>
    <n v="2.5"/>
    <n v="0.5"/>
  </r>
  <r>
    <x v="7"/>
    <s v="GALANT FOOD                   "/>
    <s v="MA  "/>
    <x v="2"/>
    <n v="10503637"/>
    <x v="193"/>
    <x v="3"/>
    <s v="          "/>
    <s v="500 CAMPUS TOWN DR            "/>
    <s v="EWING               "/>
    <s v="NJ   "/>
    <s v="08638-1944   "/>
    <s v="Kimberly M Zaun               "/>
    <n v="6093595056"/>
    <s v="GFO20002       "/>
    <x v="12"/>
    <s v="Clara's "/>
    <n v="44"/>
    <s v="FROZEN FOODS        "/>
    <s v="12"/>
    <n v="5"/>
    <n v="28.8"/>
    <n v="1"/>
    <n v="28.8"/>
    <n v="2.4"/>
    <n v="0.48"/>
  </r>
  <r>
    <x v="7"/>
    <s v="GALANT FOOD                   "/>
    <s v="MA  "/>
    <x v="2"/>
    <n v="10503637"/>
    <x v="193"/>
    <x v="3"/>
    <s v="          "/>
    <s v="500 CAMPUS TOWN DR            "/>
    <s v="EWING               "/>
    <s v="NJ   "/>
    <s v="08638-1944   "/>
    <s v="Kimberly M Zaun               "/>
    <n v="6093595056"/>
    <s v="GFO90010       "/>
    <x v="1"/>
    <s v="Clara's "/>
    <n v="44"/>
    <s v="FROZEN FOODS        "/>
    <s v="12"/>
    <n v="4"/>
    <n v="57.6"/>
    <n v="2"/>
    <n v="28.8"/>
    <n v="2.4"/>
    <n v="0.6"/>
  </r>
  <r>
    <x v="7"/>
    <s v="GALANT FOOD                   "/>
    <s v="SC  "/>
    <x v="3"/>
    <n v="10503672"/>
    <x v="233"/>
    <x v="3"/>
    <s v="          "/>
    <s v="4250 FACULTY AVE              "/>
    <s v="LONG BEACH          "/>
    <s v="CA   "/>
    <n v="90808"/>
    <s v="Ruth Ramirez                  "/>
    <n v="5629384223"/>
    <s v="GFO00008       "/>
    <x v="5"/>
    <s v="Clara's "/>
    <n v="44"/>
    <s v="FROZEN FOODS        "/>
    <s v="12"/>
    <n v="5"/>
    <n v="30"/>
    <n v="1"/>
    <n v="30"/>
    <n v="2.5"/>
    <n v="0.5"/>
  </r>
  <r>
    <x v="7"/>
    <s v="GALANT FOOD                   "/>
    <s v="SC  "/>
    <x v="3"/>
    <n v="10503672"/>
    <x v="233"/>
    <x v="3"/>
    <s v="          "/>
    <s v="4250 FACULTY AVE              "/>
    <s v="LONG BEACH          "/>
    <s v="CA   "/>
    <n v="90808"/>
    <s v="Ruth Ramirez                  "/>
    <n v="5629384223"/>
    <s v="GFO10608       "/>
    <x v="20"/>
    <s v="Clara's "/>
    <n v="44"/>
    <s v="REFRIGERATED        "/>
    <s v="12"/>
    <n v="7"/>
    <n v="37.799999999999997"/>
    <n v="1"/>
    <n v="37.799999999999997"/>
    <n v="3.15"/>
    <n v="0.45"/>
  </r>
  <r>
    <x v="7"/>
    <s v="GALANT FOOD                   "/>
    <s v="SC  "/>
    <x v="3"/>
    <n v="10503672"/>
    <x v="233"/>
    <x v="3"/>
    <s v="          "/>
    <s v="4250 FACULTY AVE              "/>
    <s v="LONG BEACH          "/>
    <s v="CA   "/>
    <n v="90808"/>
    <s v="Ruth Ramirez                  "/>
    <n v="5629384223"/>
    <s v="GFO20001       "/>
    <x v="13"/>
    <s v="Clara's "/>
    <n v="44"/>
    <s v="FROZEN FOODS        "/>
    <s v="12"/>
    <n v="5"/>
    <n v="30"/>
    <n v="1"/>
    <n v="30"/>
    <n v="2.5"/>
    <n v="0.5"/>
  </r>
  <r>
    <x v="7"/>
    <s v="GALANT FOOD                   "/>
    <s v="SC  "/>
    <x v="3"/>
    <n v="10503672"/>
    <x v="233"/>
    <x v="3"/>
    <s v="          "/>
    <s v="4250 FACULTY AVE              "/>
    <s v="LONG BEACH          "/>
    <s v="CA   "/>
    <n v="90808"/>
    <s v="Ruth Ramirez                  "/>
    <n v="5629384223"/>
    <s v="GFO20002       "/>
    <x v="12"/>
    <s v="Clara's "/>
    <n v="44"/>
    <s v="FROZEN FOODS        "/>
    <s v="12"/>
    <n v="5"/>
    <n v="30"/>
    <n v="1"/>
    <n v="30"/>
    <n v="2.5"/>
    <n v="0.5"/>
  </r>
  <r>
    <x v="7"/>
    <s v="GALANT FOOD                   "/>
    <s v="SC  "/>
    <x v="3"/>
    <n v="10503672"/>
    <x v="233"/>
    <x v="3"/>
    <s v="          "/>
    <s v="4250 FACULTY AVE              "/>
    <s v="LONG BEACH          "/>
    <s v="CA   "/>
    <n v="90808"/>
    <s v="Ruth Ramirez                  "/>
    <n v="5629384223"/>
    <s v="GFO90010       "/>
    <x v="1"/>
    <s v="Clara's "/>
    <n v="44"/>
    <s v="FROZEN FOODS        "/>
    <s v="12"/>
    <n v="4"/>
    <n v="30"/>
    <n v="1"/>
    <n v="30"/>
    <n v="2.5"/>
    <n v="0.625"/>
  </r>
  <r>
    <x v="7"/>
    <s v="GALANT FOOD                   "/>
    <s v="OH  "/>
    <x v="6"/>
    <n v="10503669"/>
    <x v="234"/>
    <x v="3"/>
    <s v="          "/>
    <s v="500 FIFTH AVE                 "/>
    <s v="YOUNGSTOWN          "/>
    <s v="OH   "/>
    <n v="44502"/>
    <s v="Heather White                 "/>
    <n v="3303183331"/>
    <s v="GFO00008       "/>
    <x v="5"/>
    <s v="Clara's "/>
    <n v="44"/>
    <s v="FROZEN FOODS        "/>
    <s v="12"/>
    <n v="5"/>
    <n v="150"/>
    <n v="5"/>
    <n v="30"/>
    <n v="2.5"/>
    <n v="0.5"/>
  </r>
  <r>
    <x v="7"/>
    <s v="GALANT FOOD                   "/>
    <s v="OH  "/>
    <x v="6"/>
    <n v="10503669"/>
    <x v="234"/>
    <x v="3"/>
    <s v="          "/>
    <s v="500 FIFTH AVE                 "/>
    <s v="YOUNGSTOWN          "/>
    <s v="OH   "/>
    <n v="44502"/>
    <s v="Heather White                 "/>
    <n v="3303183331"/>
    <s v="GFO10608       "/>
    <x v="20"/>
    <s v="Clara's "/>
    <n v="44"/>
    <s v="REFRIGERATED        "/>
    <s v="12"/>
    <n v="7"/>
    <n v="189"/>
    <n v="5"/>
    <n v="37.799999999999997"/>
    <n v="3.15"/>
    <n v="0.45"/>
  </r>
  <r>
    <x v="7"/>
    <s v="GALANT FOOD                   "/>
    <s v="OH  "/>
    <x v="6"/>
    <n v="10503669"/>
    <x v="234"/>
    <x v="3"/>
    <s v="          "/>
    <s v="500 FIFTH AVE                 "/>
    <s v="YOUNGSTOWN          "/>
    <s v="OH   "/>
    <n v="44502"/>
    <s v="Heather White                 "/>
    <n v="3303183331"/>
    <s v="GFO20001       "/>
    <x v="13"/>
    <s v="Clara's "/>
    <n v="44"/>
    <s v="FROZEN FOODS        "/>
    <s v="12"/>
    <n v="5"/>
    <n v="150"/>
    <n v="5"/>
    <n v="30"/>
    <n v="2.5"/>
    <n v="0.5"/>
  </r>
  <r>
    <x v="7"/>
    <s v="GALANT FOOD                   "/>
    <s v="OH  "/>
    <x v="6"/>
    <n v="10503669"/>
    <x v="234"/>
    <x v="3"/>
    <s v="          "/>
    <s v="500 FIFTH AVE                 "/>
    <s v="YOUNGSTOWN          "/>
    <s v="OH   "/>
    <n v="44502"/>
    <s v="Heather White                 "/>
    <n v="3303183331"/>
    <s v="GFO20002       "/>
    <x v="12"/>
    <s v="Clara's "/>
    <n v="44"/>
    <s v="FROZEN FOODS        "/>
    <s v="12"/>
    <n v="5"/>
    <n v="150"/>
    <n v="5"/>
    <n v="30"/>
    <n v="2.5"/>
    <n v="0.5"/>
  </r>
  <r>
    <x v="7"/>
    <s v="GALANT FOOD                   "/>
    <s v="OH  "/>
    <x v="6"/>
    <n v="10503669"/>
    <x v="234"/>
    <x v="3"/>
    <s v="          "/>
    <s v="500 FIFTH AVE                 "/>
    <s v="YOUNGSTOWN          "/>
    <s v="OH   "/>
    <n v="44502"/>
    <s v="Heather White                 "/>
    <n v="3303183331"/>
    <s v="GFO90010       "/>
    <x v="1"/>
    <s v="Clara's "/>
    <n v="44"/>
    <s v="FROZEN FOODS        "/>
    <s v="12"/>
    <n v="4"/>
    <n v="150"/>
    <n v="5"/>
    <n v="30"/>
    <n v="2.5"/>
    <n v="0.625"/>
  </r>
  <r>
    <x v="7"/>
    <s v="GALANT FOOD                   "/>
    <s v="TN  "/>
    <x v="16"/>
    <n v="10503681"/>
    <x v="235"/>
    <x v="3"/>
    <s v="          "/>
    <s v="328 COLLEGE ST                "/>
    <s v="CLARKSVILLE         "/>
    <s v="TN   "/>
    <s v="37044-0001   "/>
    <s v="Sheena Koch                   "/>
    <n v="9312217655"/>
    <s v="GFO00008       "/>
    <x v="5"/>
    <s v="Clara's "/>
    <n v="44"/>
    <s v="FROZEN FOODS        "/>
    <s v="12"/>
    <n v="5"/>
    <n v="57.6"/>
    <n v="2"/>
    <n v="28.8"/>
    <n v="2.4"/>
    <n v="0.48"/>
  </r>
  <r>
    <x v="7"/>
    <s v="GALANT FOOD                   "/>
    <s v="TN  "/>
    <x v="16"/>
    <n v="10503681"/>
    <x v="235"/>
    <x v="3"/>
    <s v="          "/>
    <s v="328 COLLEGE ST                "/>
    <s v="CLARKSVILLE         "/>
    <s v="TN   "/>
    <s v="37044-0001   "/>
    <s v="Sheena Koch                   "/>
    <n v="9312217655"/>
    <s v="GFO10608       "/>
    <x v="20"/>
    <s v="Clara's "/>
    <n v="44"/>
    <s v="REFRIGERATED        "/>
    <s v="12"/>
    <n v="7"/>
    <n v="37.799999999999997"/>
    <n v="1"/>
    <n v="37.799999999999997"/>
    <n v="3.15"/>
    <n v="0.45"/>
  </r>
  <r>
    <x v="7"/>
    <s v="GALANT FOOD                   "/>
    <s v="TN  "/>
    <x v="16"/>
    <n v="10503681"/>
    <x v="235"/>
    <x v="3"/>
    <s v="          "/>
    <s v="328 COLLEGE ST                "/>
    <s v="CLARKSVILLE         "/>
    <s v="TN   "/>
    <s v="37044-0001   "/>
    <s v="Sheena Koch                   "/>
    <n v="9312217655"/>
    <s v="GFO20001       "/>
    <x v="13"/>
    <s v="Clara's "/>
    <n v="44"/>
    <s v="FROZEN FOODS        "/>
    <s v="12"/>
    <n v="5"/>
    <n v="57.6"/>
    <n v="2"/>
    <n v="28.8"/>
    <n v="2.4"/>
    <n v="0.48"/>
  </r>
  <r>
    <x v="7"/>
    <s v="GALANT FOOD                   "/>
    <s v="TN  "/>
    <x v="16"/>
    <n v="10503681"/>
    <x v="235"/>
    <x v="3"/>
    <s v="          "/>
    <s v="328 COLLEGE ST                "/>
    <s v="CLARKSVILLE         "/>
    <s v="TN   "/>
    <s v="37044-0001   "/>
    <s v="Sheena Koch                   "/>
    <n v="9312217655"/>
    <s v="GFO20002       "/>
    <x v="12"/>
    <s v="Clara's "/>
    <n v="44"/>
    <s v="FROZEN FOODS        "/>
    <s v="12"/>
    <n v="5"/>
    <n v="57.6"/>
    <n v="2"/>
    <n v="28.8"/>
    <n v="2.4"/>
    <n v="0.48"/>
  </r>
  <r>
    <x v="7"/>
    <s v="GALANT FOOD                   "/>
    <s v="TN  "/>
    <x v="16"/>
    <n v="10503681"/>
    <x v="235"/>
    <x v="3"/>
    <s v="          "/>
    <s v="328 COLLEGE ST                "/>
    <s v="CLARKSVILLE         "/>
    <s v="TN   "/>
    <s v="37044-0001   "/>
    <s v="Sheena Koch                   "/>
    <n v="9312217655"/>
    <s v="GFO90010       "/>
    <x v="1"/>
    <s v="Clara's "/>
    <n v="44"/>
    <s v="FROZEN FOODS        "/>
    <s v="12"/>
    <n v="4"/>
    <n v="60"/>
    <n v="2"/>
    <n v="30"/>
    <n v="2.5"/>
    <n v="0.625"/>
  </r>
  <r>
    <x v="7"/>
    <s v="GALANT FOOD                   "/>
    <s v="NC  "/>
    <x v="0"/>
    <n v="10503648"/>
    <x v="236"/>
    <x v="3"/>
    <s v="          "/>
    <s v="87 W STADIUM WAY              "/>
    <s v="RENO                "/>
    <s v="NV   "/>
    <s v="89557-0001   "/>
    <s v="Amy L Lewis Cell  209 499 8364"/>
    <n v="7757846597"/>
    <s v="GFO00008       "/>
    <x v="5"/>
    <s v="Clara's "/>
    <n v="44"/>
    <s v="FROZEN FOODS        "/>
    <s v="12"/>
    <n v="5"/>
    <n v="30"/>
    <n v="1"/>
    <n v="30"/>
    <n v="2.5"/>
    <n v="0.5"/>
  </r>
  <r>
    <x v="7"/>
    <s v="GALANT FOOD                   "/>
    <s v="NC  "/>
    <x v="0"/>
    <n v="10503648"/>
    <x v="236"/>
    <x v="3"/>
    <s v="          "/>
    <s v="87 W STADIUM WAY              "/>
    <s v="RENO                "/>
    <s v="NV   "/>
    <s v="89557-0001   "/>
    <s v="Amy L Lewis Cell  209 499 8364"/>
    <n v="7757846597"/>
    <s v="GFO20001       "/>
    <x v="13"/>
    <s v="Clara's "/>
    <n v="44"/>
    <s v="FROZEN FOODS        "/>
    <s v="12"/>
    <n v="5"/>
    <n v="30"/>
    <n v="1"/>
    <n v="30"/>
    <n v="2.5"/>
    <n v="0.5"/>
  </r>
  <r>
    <x v="7"/>
    <s v="GALANT FOOD                   "/>
    <s v="NC  "/>
    <x v="0"/>
    <n v="10503648"/>
    <x v="236"/>
    <x v="3"/>
    <s v="          "/>
    <s v="87 W STADIUM WAY              "/>
    <s v="RENO                "/>
    <s v="NV   "/>
    <s v="89557-0001   "/>
    <s v="Amy L Lewis Cell  209 499 8364"/>
    <n v="7757846597"/>
    <s v="GFO20002       "/>
    <x v="12"/>
    <s v="Clara's "/>
    <n v="44"/>
    <s v="FROZEN FOODS        "/>
    <s v="12"/>
    <n v="5"/>
    <n v="30"/>
    <n v="1"/>
    <n v="30"/>
    <n v="2.5"/>
    <n v="0.5"/>
  </r>
  <r>
    <x v="7"/>
    <s v="GALANT FOOD                   "/>
    <s v="NC  "/>
    <x v="0"/>
    <n v="10503648"/>
    <x v="236"/>
    <x v="3"/>
    <s v="          "/>
    <s v="87 W STADIUM WAY              "/>
    <s v="RENO                "/>
    <s v="NV   "/>
    <s v="89557-0001   "/>
    <s v="Amy L Lewis Cell  209 499 8364"/>
    <n v="7757846597"/>
    <s v="GFO90010       "/>
    <x v="1"/>
    <s v="Clara's "/>
    <n v="44"/>
    <s v="FROZEN FOODS        "/>
    <s v="12"/>
    <n v="4"/>
    <n v="30"/>
    <n v="1"/>
    <n v="30"/>
    <n v="2.5"/>
    <n v="0.625"/>
  </r>
  <r>
    <x v="7"/>
    <s v="GALANT FOOD                   "/>
    <s v="IL  "/>
    <x v="4"/>
    <n v="10544471"/>
    <x v="237"/>
    <x v="3"/>
    <s v="          "/>
    <s v="1 ECK VISITOR CENTER          "/>
    <s v="NOTRE DAME          "/>
    <s v="IN   "/>
    <n v="46556"/>
    <s v="Store manager                 "/>
    <n v="5746316316"/>
    <s v="GFO00008       "/>
    <x v="5"/>
    <s v="Clara's "/>
    <n v="44"/>
    <s v="FROZEN FOODS        "/>
    <s v="12"/>
    <n v="5"/>
    <n v="30"/>
    <n v="1"/>
    <n v="30"/>
    <n v="2.5"/>
    <n v="0.5"/>
  </r>
  <r>
    <x v="7"/>
    <s v="GALANT FOOD                   "/>
    <s v="IL  "/>
    <x v="4"/>
    <n v="10544471"/>
    <x v="237"/>
    <x v="3"/>
    <s v="          "/>
    <s v="1 ECK VISITOR CENTER          "/>
    <s v="NOTRE DAME          "/>
    <s v="IN   "/>
    <n v="46556"/>
    <s v="Store manager                 "/>
    <n v="5746316316"/>
    <s v="GFO10608       "/>
    <x v="20"/>
    <s v="Clara's "/>
    <n v="44"/>
    <s v="REFRIGERATED        "/>
    <s v="12"/>
    <n v="7"/>
    <n v="37.799999999999997"/>
    <n v="1"/>
    <n v="37.799999999999997"/>
    <n v="3.15"/>
    <n v="0.45"/>
  </r>
  <r>
    <x v="7"/>
    <s v="GALANT FOOD                   "/>
    <s v="IL  "/>
    <x v="4"/>
    <n v="10544471"/>
    <x v="237"/>
    <x v="3"/>
    <s v="          "/>
    <s v="1 ECK VISITOR CENTER          "/>
    <s v="NOTRE DAME          "/>
    <s v="IN   "/>
    <n v="46556"/>
    <s v="Store manager                 "/>
    <n v="5746316316"/>
    <s v="GFO20001       "/>
    <x v="13"/>
    <s v="Clara's "/>
    <n v="44"/>
    <s v="FROZEN FOODS        "/>
    <s v="12"/>
    <n v="5"/>
    <n v="30"/>
    <n v="1"/>
    <n v="30"/>
    <n v="2.5"/>
    <n v="0.5"/>
  </r>
  <r>
    <x v="7"/>
    <s v="GALANT FOOD                   "/>
    <s v="IL  "/>
    <x v="4"/>
    <n v="10544471"/>
    <x v="237"/>
    <x v="3"/>
    <s v="          "/>
    <s v="1 ECK VISITOR CENTER          "/>
    <s v="NOTRE DAME          "/>
    <s v="IN   "/>
    <n v="46556"/>
    <s v="Store manager                 "/>
    <n v="5746316316"/>
    <s v="GFO20002       "/>
    <x v="12"/>
    <s v="Clara's "/>
    <n v="44"/>
    <s v="FROZEN FOODS        "/>
    <s v="12"/>
    <n v="5"/>
    <n v="30"/>
    <n v="1"/>
    <n v="30"/>
    <n v="2.5"/>
    <n v="0.5"/>
  </r>
  <r>
    <x v="7"/>
    <s v="GALANT FOOD                   "/>
    <s v="IL  "/>
    <x v="4"/>
    <n v="10544471"/>
    <x v="237"/>
    <x v="3"/>
    <s v="          "/>
    <s v="1 ECK VISITOR CENTER          "/>
    <s v="NOTRE DAME          "/>
    <s v="IN   "/>
    <n v="46556"/>
    <s v="Store manager                 "/>
    <n v="5746316316"/>
    <s v="GFO90010       "/>
    <x v="1"/>
    <s v="Clara's "/>
    <n v="44"/>
    <s v="FROZEN FOODS        "/>
    <s v="12"/>
    <n v="4"/>
    <n v="30"/>
    <n v="1"/>
    <n v="30"/>
    <n v="2.5"/>
    <n v="0.625"/>
  </r>
  <r>
    <x v="7"/>
    <s v="GALANT FOOD                   "/>
    <s v="AZ  "/>
    <x v="7"/>
    <n v="10503592"/>
    <x v="238"/>
    <x v="3"/>
    <s v="          "/>
    <s v="8181 EAST IRVINGTON RD        "/>
    <s v="TUCSON              "/>
    <s v="AZ   "/>
    <n v="85730"/>
    <s v="Laura Gonsalez                "/>
    <n v="5208868837"/>
    <s v="GFO00008       "/>
    <x v="5"/>
    <s v="Clara's "/>
    <n v="44"/>
    <s v="FROZEN FOODS        "/>
    <s v="12"/>
    <n v="5"/>
    <n v="28.8"/>
    <n v="1"/>
    <n v="28.8"/>
    <n v="2.4"/>
    <n v="0.48"/>
  </r>
  <r>
    <x v="7"/>
    <s v="GALANT FOOD                   "/>
    <s v="CR  "/>
    <x v="9"/>
    <n v="10521532"/>
    <x v="239"/>
    <x v="3"/>
    <s v="          "/>
    <s v="1403 JOHN MITCHELL DR         "/>
    <s v="GREENSBORO          "/>
    <s v="NC   "/>
    <s v="27411-0001   "/>
    <s v="store manager                 "/>
    <n v="3363347593"/>
    <s v="GFO00008       "/>
    <x v="5"/>
    <s v="Clara's "/>
    <n v="44"/>
    <s v="FROZEN FOODS        "/>
    <s v="12"/>
    <n v="5"/>
    <n v="28.8"/>
    <n v="1"/>
    <n v="28.8"/>
    <n v="2.4"/>
    <n v="0.48"/>
  </r>
  <r>
    <x v="7"/>
    <s v="GALANT FOOD                   "/>
    <s v="CR  "/>
    <x v="9"/>
    <n v="10521532"/>
    <x v="239"/>
    <x v="3"/>
    <s v="          "/>
    <s v="1403 JOHN MITCHELL DR         "/>
    <s v="GREENSBORO          "/>
    <s v="NC   "/>
    <s v="27411-0001   "/>
    <s v="store manager                 "/>
    <n v="3363347593"/>
    <s v="GFO20001       "/>
    <x v="13"/>
    <s v="Clara's "/>
    <n v="44"/>
    <s v="FROZEN FOODS        "/>
    <s v="12"/>
    <n v="5"/>
    <n v="28.8"/>
    <n v="1"/>
    <n v="28.8"/>
    <n v="2.4"/>
    <n v="0.48"/>
  </r>
  <r>
    <x v="7"/>
    <s v="GALANT FOOD                   "/>
    <s v="CR  "/>
    <x v="9"/>
    <n v="10521532"/>
    <x v="239"/>
    <x v="3"/>
    <s v="          "/>
    <s v="1403 JOHN MITCHELL DR         "/>
    <s v="GREENSBORO          "/>
    <s v="NC   "/>
    <s v="27411-0001   "/>
    <s v="store manager                 "/>
    <n v="3363347593"/>
    <s v="GFO90010       "/>
    <x v="1"/>
    <s v="Clara's "/>
    <n v="44"/>
    <s v="FROZEN FOODS        "/>
    <s v="12"/>
    <n v="4"/>
    <n v="28.8"/>
    <n v="1"/>
    <n v="28.8"/>
    <n v="2.4"/>
    <n v="0.6"/>
  </r>
  <r>
    <x v="7"/>
    <s v="GALANT FOOD                   "/>
    <s v="DE  "/>
    <x v="14"/>
    <n v="10538437"/>
    <x v="199"/>
    <x v="3"/>
    <s v="          "/>
    <s v="5900 S SANTA FE DR            "/>
    <s v="LITTLETON           "/>
    <s v="CO   "/>
    <s v="80120-1801   "/>
    <s v="Store Manager                 "/>
    <n v="3037975676"/>
    <s v="GFO10608       "/>
    <x v="20"/>
    <s v="Clara's "/>
    <n v="44"/>
    <s v="REFRIGERATED        "/>
    <s v="12"/>
    <n v="7"/>
    <n v="37.799999999999997"/>
    <n v="1"/>
    <n v="37.799999999999997"/>
    <n v="3.15"/>
    <n v="0.45"/>
  </r>
  <r>
    <x v="7"/>
    <s v="GALANT FOOD                   "/>
    <s v="CR  "/>
    <x v="9"/>
    <n v="10539473"/>
    <x v="240"/>
    <x v="3"/>
    <s v="          "/>
    <s v="1 UNIVERSITY RD               "/>
    <s v="PEMBROKE            "/>
    <s v="NC   "/>
    <s v="28372-8699   "/>
    <s v="Store Manager                 "/>
    <n v="9105216222"/>
    <s v="GFO00008       "/>
    <x v="5"/>
    <s v="Clara's "/>
    <n v="44"/>
    <s v="FROZEN FOODS        "/>
    <s v="12"/>
    <n v="5"/>
    <n v="28.8"/>
    <n v="1"/>
    <n v="28.8"/>
    <n v="2.4"/>
    <n v="0.48"/>
  </r>
  <r>
    <x v="7"/>
    <s v="GALANT FOOD                   "/>
    <s v="CR  "/>
    <x v="9"/>
    <n v="10539473"/>
    <x v="240"/>
    <x v="3"/>
    <s v="          "/>
    <s v="1 UNIVERSITY RD               "/>
    <s v="PEMBROKE            "/>
    <s v="NC   "/>
    <s v="28372-8699   "/>
    <s v="Store Manager                 "/>
    <n v="9105216222"/>
    <s v="GFO90010       "/>
    <x v="1"/>
    <s v="Clara's "/>
    <n v="44"/>
    <s v="FROZEN FOODS        "/>
    <s v="12"/>
    <n v="4"/>
    <n v="28.8"/>
    <n v="1"/>
    <n v="28.8"/>
    <n v="2.4"/>
    <n v="0.6"/>
  </r>
  <r>
    <x v="7"/>
    <s v="GALANT FOOD                   "/>
    <s v="NC  "/>
    <x v="0"/>
    <n v="10019540"/>
    <x v="3"/>
    <x v="0"/>
    <s v="          "/>
    <s v="215 HARBOR WAY                "/>
    <s v="S SAN FRAN          "/>
    <s v="CA   "/>
    <n v="94080"/>
    <s v="ELAYSIA                       "/>
    <n v="6505895252"/>
    <s v="GFO02208       "/>
    <x v="11"/>
    <s v="Galina's"/>
    <n v="44"/>
    <s v="FROZEN FOODS        "/>
    <s v="12"/>
    <n v="4.5"/>
    <n v="21"/>
    <n v="1"/>
    <n v="21"/>
    <n v="1.75"/>
    <n v="0.3888888888888889"/>
  </r>
  <r>
    <x v="7"/>
    <s v="GALANT FOOD                   "/>
    <s v="NC  "/>
    <x v="0"/>
    <n v="10019540"/>
    <x v="3"/>
    <x v="0"/>
    <s v="          "/>
    <s v="215 HARBOR WAY                "/>
    <s v="S SAN FRAN          "/>
    <s v="CA   "/>
    <n v="94080"/>
    <s v="ELAYSIA                       "/>
    <n v="6505895252"/>
    <s v="GFO12001       "/>
    <x v="2"/>
    <s v="Benny's "/>
    <n v="44"/>
    <s v="FROZEN FOODS        "/>
    <s v="12"/>
    <n v="5"/>
    <n v="21"/>
    <n v="1"/>
    <n v="21"/>
    <n v="1.75"/>
    <n v="0.35"/>
  </r>
  <r>
    <x v="7"/>
    <s v="GALANT FOOD                   "/>
    <s v="NC  "/>
    <x v="0"/>
    <n v="10019540"/>
    <x v="3"/>
    <x v="0"/>
    <s v="          "/>
    <s v="215 HARBOR WAY                "/>
    <s v="S SAN FRAN          "/>
    <s v="CA   "/>
    <n v="94080"/>
    <s v="ELAYSIA                       "/>
    <n v="6505895252"/>
    <s v="GFO12022       "/>
    <x v="4"/>
    <s v="Benny's "/>
    <n v="44"/>
    <s v="FROZEN FOODS        "/>
    <s v="12"/>
    <n v="5"/>
    <n v="63"/>
    <n v="3"/>
    <n v="21"/>
    <n v="1.75"/>
    <n v="0.35"/>
  </r>
  <r>
    <x v="7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00008       "/>
    <x v="5"/>
    <s v="Clara's "/>
    <n v="44"/>
    <s v="FROZEN FOODS        "/>
    <s v="12"/>
    <n v="5"/>
    <n v="240"/>
    <n v="8"/>
    <n v="30"/>
    <n v="2.5"/>
    <n v="0.5"/>
  </r>
  <r>
    <x v="7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10001       "/>
    <x v="6"/>
    <s v="Clara   "/>
    <n v="44"/>
    <s v="FROZEN FOODS        "/>
    <s v="12"/>
    <n v="8"/>
    <n v="90"/>
    <n v="3"/>
    <n v="30"/>
    <n v="2.5"/>
    <n v="0.3125"/>
  </r>
  <r>
    <x v="7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12001       "/>
    <x v="2"/>
    <s v="Benny's "/>
    <n v="44"/>
    <s v="FROZEN FOODS        "/>
    <s v="12"/>
    <n v="5"/>
    <n v="84"/>
    <n v="4"/>
    <n v="21"/>
    <n v="1.75"/>
    <n v="0.35"/>
  </r>
  <r>
    <x v="7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20001       "/>
    <x v="13"/>
    <s v="Clara's "/>
    <n v="44"/>
    <s v="FROZEN FOODS        "/>
    <s v="12"/>
    <n v="5"/>
    <n v="420"/>
    <n v="14"/>
    <n v="30"/>
    <n v="2.5"/>
    <n v="0.5"/>
  </r>
  <r>
    <x v="7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90010       "/>
    <x v="1"/>
    <s v="Clara's "/>
    <n v="44"/>
    <s v="FROZEN FOODS        "/>
    <s v="12"/>
    <n v="4"/>
    <n v="144"/>
    <n v="5"/>
    <n v="28.8"/>
    <n v="2.4"/>
    <n v="0.6"/>
  </r>
  <r>
    <x v="7"/>
    <s v="GALANT FOOD                   "/>
    <s v="AT  "/>
    <x v="18"/>
    <n v="10487493"/>
    <x v="241"/>
    <x v="0"/>
    <s v="          "/>
    <s v="934 MASSACHUSETTS AVE         "/>
    <s v="KNOXVILLE           "/>
    <s v="TN   "/>
    <s v="37921-2616   "/>
    <s v="Trent Nelson                  "/>
    <n v="6063094114"/>
    <s v="GFO20001       "/>
    <x v="13"/>
    <s v="Clara's "/>
    <n v="44"/>
    <s v="FROZEN FOODS        "/>
    <s v="12"/>
    <n v="5"/>
    <n v="172.8"/>
    <n v="6"/>
    <n v="28.8"/>
    <n v="2.4"/>
    <n v="0.48"/>
  </r>
  <r>
    <x v="7"/>
    <s v="GALANT FOOD                   "/>
    <s v="NY  "/>
    <x v="5"/>
    <n v="10337195"/>
    <x v="106"/>
    <x v="0"/>
    <s v="          "/>
    <s v="1503 E LACKAWANNA ST          "/>
    <s v="OLYPHANT            "/>
    <s v="PA   "/>
    <s v="18447-2612   "/>
    <s v="Brian Maloney                 "/>
    <n v="5708763560"/>
    <s v="GFO10001       "/>
    <x v="6"/>
    <s v="Clara   "/>
    <n v="44"/>
    <s v="FROZEN FOODS        "/>
    <s v="12"/>
    <n v="8"/>
    <n v="30"/>
    <n v="1"/>
    <n v="30"/>
    <n v="2.5"/>
    <n v="0.3125"/>
  </r>
  <r>
    <x v="7"/>
    <s v="GALANT FOOD                   "/>
    <s v="TX  "/>
    <x v="17"/>
    <n v="10523628"/>
    <x v="242"/>
    <x v="4"/>
    <s v="          "/>
    <s v="5800 7TH ST                   "/>
    <s v="BAY CITY            "/>
    <s v="TX   "/>
    <s v="77414-9423   "/>
    <s v="Amanda Wallace                "/>
    <n v="9792457500"/>
    <s v="GFO90010       "/>
    <x v="1"/>
    <s v="Clara's "/>
    <n v="44"/>
    <s v="FROZEN FOODS        "/>
    <s v="12"/>
    <n v="4"/>
    <n v="30"/>
    <n v="1"/>
    <n v="30"/>
    <n v="2.5"/>
    <n v="0.625"/>
  </r>
  <r>
    <x v="7"/>
    <s v="GALANT FOOD                   "/>
    <s v="TN  "/>
    <x v="16"/>
    <n v="10306472"/>
    <x v="243"/>
    <x v="4"/>
    <s v="          "/>
    <s v="930 COLONNADE DRIVE           "/>
    <s v="SMYRNA              "/>
    <s v="TN   "/>
    <n v="37167"/>
    <s v="Savannah Cargile              "/>
    <n v="6154428427"/>
    <s v="GFO90010       "/>
    <x v="1"/>
    <s v="Clara's "/>
    <n v="44"/>
    <s v="FROZEN FOODS        "/>
    <s v="12"/>
    <n v="4"/>
    <n v="30"/>
    <n v="1"/>
    <n v="30"/>
    <n v="2.5"/>
    <n v="0.625"/>
  </r>
  <r>
    <x v="7"/>
    <s v="GALANT FOOD                   "/>
    <s v="SC  "/>
    <x v="3"/>
    <n v="10241994"/>
    <x v="201"/>
    <x v="0"/>
    <s v="          "/>
    <s v="2220 RAILROAD ST              "/>
    <s v="CORONA              "/>
    <s v="CA   "/>
    <s v="92878-5412   "/>
    <s v="Sergio 909 321 3369           "/>
    <n v="9099838425"/>
    <s v="GFO00008       "/>
    <x v="5"/>
    <s v="Clara's "/>
    <n v="44"/>
    <s v="FROZEN FOODS        "/>
    <s v="12"/>
    <n v="5"/>
    <n v="720"/>
    <n v="24"/>
    <n v="30"/>
    <n v="2.5"/>
    <n v="0.5"/>
  </r>
  <r>
    <x v="7"/>
    <s v="GALANT FOOD                   "/>
    <s v="SC  "/>
    <x v="3"/>
    <n v="10241994"/>
    <x v="201"/>
    <x v="0"/>
    <s v="          "/>
    <s v="2220 RAILROAD ST              "/>
    <s v="CORONA              "/>
    <s v="CA   "/>
    <s v="92878-5412   "/>
    <s v="Sergio 909 321 3369           "/>
    <n v="9099838425"/>
    <s v="GFO12001       "/>
    <x v="2"/>
    <s v="Benny's "/>
    <n v="44"/>
    <s v="FROZEN FOODS        "/>
    <s v="12"/>
    <n v="5"/>
    <n v="1287"/>
    <n v="65"/>
    <n v="19.8"/>
    <n v="1.6500000000000001"/>
    <n v="0.33"/>
  </r>
  <r>
    <x v="7"/>
    <s v="GALANT FOOD                   "/>
    <s v="SC  "/>
    <x v="3"/>
    <n v="10241994"/>
    <x v="201"/>
    <x v="0"/>
    <s v="          "/>
    <s v="2220 RAILROAD ST              "/>
    <s v="CORONA              "/>
    <s v="CA   "/>
    <s v="92878-5412   "/>
    <s v="Sergio 909 321 3369           "/>
    <n v="9099838425"/>
    <s v="GFO88017       "/>
    <x v="7"/>
    <s v="Clara's "/>
    <n v="44"/>
    <s v="FROZEN FOODS        "/>
    <s v="12"/>
    <n v="8"/>
    <n v="1004.4"/>
    <n v="31"/>
    <n v="32.4"/>
    <n v="2.6999999999999997"/>
    <n v="0.33749999999999997"/>
  </r>
  <r>
    <x v="7"/>
    <s v="GALANT FOOD                   "/>
    <s v="SC  "/>
    <x v="3"/>
    <n v="10241994"/>
    <x v="201"/>
    <x v="0"/>
    <s v="          "/>
    <s v="2220 RAILROAD ST              "/>
    <s v="CORONA              "/>
    <s v="CA   "/>
    <s v="92878-5412   "/>
    <s v="Sergio 909 321 3369           "/>
    <n v="9099838425"/>
    <s v="GFO88116       "/>
    <x v="0"/>
    <s v="Clara's "/>
    <n v="44"/>
    <s v="FROZEN FOODS        "/>
    <s v="12"/>
    <n v="8"/>
    <n v="972"/>
    <n v="30"/>
    <n v="32.4"/>
    <n v="2.6999999999999997"/>
    <n v="0.33749999999999997"/>
  </r>
  <r>
    <x v="7"/>
    <s v="GALANT FOOD                   "/>
    <s v="CR  "/>
    <x v="9"/>
    <n v="10267889"/>
    <x v="244"/>
    <x v="0"/>
    <s v="          "/>
    <s v="914 CAVALIER BLVD             "/>
    <s v="CHESAPEAKE          "/>
    <s v="VA   "/>
    <n v="23320"/>
    <s v="David Deleo                   "/>
    <n v="7574850051"/>
    <s v="GFO20001       "/>
    <x v="13"/>
    <s v="Clara's "/>
    <n v="44"/>
    <s v="FROZEN FOODS        "/>
    <s v="12"/>
    <n v="5"/>
    <n v="28.8"/>
    <n v="1"/>
    <n v="28.8"/>
    <n v="2.4"/>
    <n v="0.48"/>
  </r>
  <r>
    <x v="7"/>
    <s v="GALANT FOOD                   "/>
    <s v="CR  "/>
    <x v="9"/>
    <n v="10267889"/>
    <x v="244"/>
    <x v="0"/>
    <s v="          "/>
    <s v="914 CAVALIER BLVD             "/>
    <s v="CHESAPEAKE          "/>
    <s v="VA   "/>
    <n v="23320"/>
    <s v="David Deleo                   "/>
    <n v="7574850051"/>
    <s v="GFO20002       "/>
    <x v="12"/>
    <s v="Clara's "/>
    <n v="44"/>
    <s v="FROZEN FOODS        "/>
    <s v="12"/>
    <n v="5"/>
    <n v="28.8"/>
    <n v="1"/>
    <n v="28.8"/>
    <n v="2.4"/>
    <n v="0.48"/>
  </r>
  <r>
    <x v="7"/>
    <s v="GALANT FOOD                   "/>
    <s v="VP  "/>
    <x v="1"/>
    <n v="10424557"/>
    <x v="148"/>
    <x v="0"/>
    <s v="          "/>
    <s v="1517 SUNNYSIDE AVE            "/>
    <s v="GREAT FALLS         "/>
    <s v="MT   "/>
    <s v="59405-4746   "/>
    <s v="Sonny Schlecht                "/>
    <n v="4062313677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7"/>
    <s v="GALANT FOOD                   "/>
    <s v="NC  "/>
    <x v="0"/>
    <n v="10019784"/>
    <x v="245"/>
    <x v="0"/>
    <s v="          "/>
    <s v="542 MARIPOSA RD               "/>
    <s v="MODESTO             "/>
    <s v="CA   "/>
    <s v="95354-4124   "/>
    <s v="MELANIE KOMMAVONG             "/>
    <n v="2095295350"/>
    <s v="GFO88000       "/>
    <x v="8"/>
    <s v="Clara's "/>
    <n v="44"/>
    <s v="FROZEN FOODS        "/>
    <s v="12"/>
    <n v="8"/>
    <n v="268.8"/>
    <n v="8"/>
    <n v="33.6"/>
    <n v="2.8000000000000003"/>
    <n v="0.35000000000000003"/>
  </r>
  <r>
    <x v="7"/>
    <s v="GALANT FOOD                   "/>
    <s v="NC  "/>
    <x v="0"/>
    <n v="10019784"/>
    <x v="245"/>
    <x v="0"/>
    <s v="          "/>
    <s v="542 MARIPOSA RD               "/>
    <s v="MODESTO             "/>
    <s v="CA   "/>
    <s v="95354-4124   "/>
    <s v="MELANIE KOMMAVONG             "/>
    <n v="2095295350"/>
    <s v="GFO88811       "/>
    <x v="9"/>
    <s v="Clara's "/>
    <n v="44"/>
    <s v="FROZEN FOODS        "/>
    <s v="12"/>
    <n v="8"/>
    <n v="259.2"/>
    <n v="8"/>
    <n v="32.4"/>
    <n v="2.6999999999999997"/>
    <n v="0.33749999999999997"/>
  </r>
  <r>
    <x v="7"/>
    <s v="GALANT FOOD                   "/>
    <s v="NC  "/>
    <x v="0"/>
    <n v="10019758"/>
    <x v="246"/>
    <x v="0"/>
    <s v="          "/>
    <s v="4041 C ST                     "/>
    <s v="SACRAMENTO          "/>
    <s v="CA   "/>
    <s v="95819-1910   "/>
    <s v="Joe Beta GM 916 701 6941      "/>
    <n v="9164524041"/>
    <s v="GFO02208       "/>
    <x v="11"/>
    <s v="Galina's"/>
    <n v="44"/>
    <s v="FROZEN FOODS        "/>
    <s v="12"/>
    <n v="4.5"/>
    <n v="378"/>
    <n v="18"/>
    <n v="21"/>
    <n v="1.75"/>
    <n v="0.3888888888888889"/>
  </r>
  <r>
    <x v="7"/>
    <s v="GALANT FOOD                   "/>
    <s v="AZ  "/>
    <x v="7"/>
    <n v="10090690"/>
    <x v="247"/>
    <x v="0"/>
    <s v="          "/>
    <s v="4609 N CASTLE ROCK RD         "/>
    <s v="KINGMAN             "/>
    <s v="AZ   "/>
    <n v="86409"/>
    <s v="Rhonda Dunn                   "/>
    <n v="9516347135"/>
    <s v="GFO00008       "/>
    <x v="5"/>
    <s v="Clara's "/>
    <n v="44"/>
    <s v="FROZEN FOODS        "/>
    <s v="12"/>
    <n v="5"/>
    <n v="172.8"/>
    <n v="6"/>
    <n v="28.8"/>
    <n v="2.4"/>
    <n v="0.48"/>
  </r>
  <r>
    <x v="7"/>
    <s v="GALANT FOOD                   "/>
    <s v="BV  "/>
    <x v="12"/>
    <n v="10047698"/>
    <x v="248"/>
    <x v="0"/>
    <s v="          "/>
    <s v="2637 15TH AVE SE              "/>
    <s v="WATERTOWN           "/>
    <s v="SD   "/>
    <n v="57201"/>
    <s v="Rhonda  Brian 605 690 0185    "/>
    <n v="6058867677"/>
    <s v="GFO10110       "/>
    <x v="16"/>
    <s v="Clara   "/>
    <n v="44"/>
    <s v="FROZEN FOODS        "/>
    <s v="12"/>
    <n v="6"/>
    <n v="52.8"/>
    <n v="2"/>
    <n v="26.4"/>
    <n v="2.1999999999999997"/>
    <n v="0.36666666666666664"/>
  </r>
  <r>
    <x v="7"/>
    <s v="GALANT FOOD                   "/>
    <s v="NC  "/>
    <x v="0"/>
    <n v="10019773"/>
    <x v="10"/>
    <x v="0"/>
    <s v="          "/>
    <s v="3025 DUTTON AVE               "/>
    <s v="SANTA ROSA          "/>
    <s v="CA   "/>
    <n v="95407"/>
    <s v="MELISSA NANCY KELLEY          "/>
    <n v="7075464544"/>
    <s v="GFO02208       "/>
    <x v="11"/>
    <s v="Galina's"/>
    <n v="44"/>
    <s v="FROZEN FOODS        "/>
    <s v="12"/>
    <n v="4.5"/>
    <n v="147"/>
    <n v="7"/>
    <n v="21"/>
    <n v="1.75"/>
    <n v="0.3888888888888889"/>
  </r>
  <r>
    <x v="7"/>
    <s v="GALANT FOOD                   "/>
    <s v="NC  "/>
    <x v="0"/>
    <n v="10019773"/>
    <x v="10"/>
    <x v="0"/>
    <s v="          "/>
    <s v="3025 DUTTON AVE               "/>
    <s v="SANTA ROSA          "/>
    <s v="CA   "/>
    <n v="95407"/>
    <s v="MELISSA NANCY KELLEY          "/>
    <n v="7075464544"/>
    <s v="GFO12001       "/>
    <x v="2"/>
    <s v="Benny's "/>
    <n v="44"/>
    <s v="FROZEN FOODS        "/>
    <s v="12"/>
    <n v="5"/>
    <n v="252"/>
    <n v="12"/>
    <n v="21"/>
    <n v="1.75"/>
    <n v="0.35"/>
  </r>
  <r>
    <x v="7"/>
    <s v="GALANT FOOD                   "/>
    <s v="IL  "/>
    <x v="4"/>
    <n v="10192843"/>
    <x v="11"/>
    <x v="0"/>
    <s v="          "/>
    <s v="2513 ELLINGTON ROAD           "/>
    <s v="QUINCY              "/>
    <s v="IL   "/>
    <n v="62305"/>
    <s v="Shelbi Otto Anthony Sawyers   "/>
    <n v="2172223343"/>
    <s v="GFO12022       "/>
    <x v="4"/>
    <s v="Benny's "/>
    <n v="44"/>
    <s v="FROZEN FOODS        "/>
    <s v="12"/>
    <n v="5"/>
    <n v="99"/>
    <n v="5"/>
    <n v="19.8"/>
    <n v="1.6500000000000001"/>
    <n v="0.33"/>
  </r>
  <r>
    <x v="7"/>
    <s v="GALANT FOOD                   "/>
    <s v="VP  "/>
    <x v="1"/>
    <n v="10090300"/>
    <x v="12"/>
    <x v="0"/>
    <s v="          "/>
    <s v="12670 SW HALL BLVD BLDG 3     "/>
    <s v="TIGARD              "/>
    <s v="OR   "/>
    <s v="97223-6269   "/>
    <s v="Mark Schmidling               "/>
    <n v="5034902132"/>
    <s v="GFO12001       "/>
    <x v="2"/>
    <s v="Benny's "/>
    <n v="44"/>
    <s v="FROZEN FOODS        "/>
    <s v="12"/>
    <n v="5"/>
    <n v="546"/>
    <n v="26"/>
    <n v="21"/>
    <n v="1.75"/>
    <n v="0.35"/>
  </r>
  <r>
    <x v="7"/>
    <s v="GALANT FOOD                   "/>
    <s v="BV  "/>
    <x v="12"/>
    <n v="10040496"/>
    <x v="132"/>
    <x v="0"/>
    <s v="          "/>
    <s v="2301 S SPRING ST              "/>
    <s v="SIOUX FALLS         "/>
    <s v="SD   "/>
    <n v="57105"/>
    <s v="Brandon Meyer                 "/>
    <n v="6053366245"/>
    <s v="GFO10110       "/>
    <x v="16"/>
    <s v="Clara   "/>
    <n v="44"/>
    <s v="FROZEN FOODS        "/>
    <s v="12"/>
    <n v="6"/>
    <n v="132"/>
    <n v="5"/>
    <n v="26.4"/>
    <n v="2.1999999999999997"/>
    <n v="0.36666666666666664"/>
  </r>
  <r>
    <x v="7"/>
    <s v="GALANT FOOD                   "/>
    <s v="BV  "/>
    <x v="12"/>
    <n v="10040496"/>
    <x v="132"/>
    <x v="0"/>
    <s v="          "/>
    <s v="2301 S SPRING ST              "/>
    <s v="SIOUX FALLS         "/>
    <s v="SD   "/>
    <n v="57105"/>
    <s v="Brandon Meyer                 "/>
    <n v="6053366245"/>
    <s v="GFO12022       "/>
    <x v="4"/>
    <s v="Benny's "/>
    <n v="44"/>
    <s v="FROZEN FOODS        "/>
    <s v="12"/>
    <n v="5"/>
    <n v="210"/>
    <n v="10"/>
    <n v="21"/>
    <n v="1.75"/>
    <n v="0.35"/>
  </r>
  <r>
    <x v="7"/>
    <s v="GALANT FOOD                   "/>
    <s v="MA  "/>
    <x v="2"/>
    <n v="10003144"/>
    <x v="249"/>
    <x v="0"/>
    <s v="          "/>
    <s v="60 STARLIFTER AVE             "/>
    <s v="DOVER               "/>
    <s v="DE   "/>
    <s v="19901-9220   "/>
    <s v="JUDY OR MEGHAN                "/>
    <n v="3027347269"/>
    <s v="GFO10608       "/>
    <x v="20"/>
    <s v="Clara's "/>
    <n v="44"/>
    <s v="REFRIGERATED        "/>
    <s v="12"/>
    <n v="7"/>
    <n v="604.79999999999995"/>
    <n v="16"/>
    <n v="37.799999999999997"/>
    <n v="3.15"/>
    <n v="0.45"/>
  </r>
  <r>
    <x v="7"/>
    <s v="GALANT FOOD                   "/>
    <s v="MA  "/>
    <x v="2"/>
    <n v="10003144"/>
    <x v="249"/>
    <x v="0"/>
    <s v="          "/>
    <s v="60 STARLIFTER AVE             "/>
    <s v="DOVER               "/>
    <s v="DE   "/>
    <s v="19901-9220   "/>
    <s v="JUDY OR MEGHAN                "/>
    <n v="3027347269"/>
    <s v="GFO12001       "/>
    <x v="2"/>
    <s v="Benny's "/>
    <n v="44"/>
    <s v="FROZEN FOODS        "/>
    <s v="12"/>
    <n v="5"/>
    <n v="315"/>
    <n v="15"/>
    <n v="21"/>
    <n v="1.75"/>
    <n v="0.35"/>
  </r>
  <r>
    <x v="7"/>
    <s v="GALANT FOOD                   "/>
    <s v="MA  "/>
    <x v="2"/>
    <n v="10067691"/>
    <x v="15"/>
    <x v="0"/>
    <s v="          "/>
    <s v="150 GORDON DR                 "/>
    <s v="EXTON               "/>
    <s v="PA   "/>
    <s v="19341-1304   "/>
    <s v="Taylor Ward                   "/>
    <n v="6109350885"/>
    <s v="GFO10001       "/>
    <x v="6"/>
    <s v="Clara   "/>
    <n v="44"/>
    <s v="FROZEN FOODS        "/>
    <s v="12"/>
    <n v="8"/>
    <n v="600"/>
    <n v="20"/>
    <n v="30"/>
    <n v="2.5"/>
    <n v="0.3125"/>
  </r>
  <r>
    <x v="7"/>
    <s v="GALANT FOOD                   "/>
    <s v="MA  "/>
    <x v="2"/>
    <n v="10067691"/>
    <x v="15"/>
    <x v="0"/>
    <s v="          "/>
    <s v="150 GORDON DR                 "/>
    <s v="EXTON               "/>
    <s v="PA   "/>
    <s v="19341-1304   "/>
    <s v="Taylor Ward                   "/>
    <n v="6109350885"/>
    <s v="GFO90010       "/>
    <x v="1"/>
    <s v="Clara's "/>
    <n v="44"/>
    <s v="FROZEN FOODS        "/>
    <s v="12"/>
    <n v="4"/>
    <n v="1843.2"/>
    <n v="64"/>
    <n v="28.8"/>
    <n v="2.4"/>
    <n v="0.6"/>
  </r>
  <r>
    <x v="7"/>
    <s v="GALANT FOOD                   "/>
    <s v="BV  "/>
    <x v="12"/>
    <n v="10362830"/>
    <x v="250"/>
    <x v="0"/>
    <s v="          "/>
    <s v="2207 7TH ST NW                "/>
    <s v="ROCHESTER           "/>
    <s v="MN   "/>
    <s v="55901-0206   "/>
    <s v="Ben Remington                 "/>
    <n v="5072826080"/>
    <s v="GFO10110       "/>
    <x v="16"/>
    <s v="Clara   "/>
    <n v="44"/>
    <s v="FROZEN FOODS        "/>
    <s v="12"/>
    <n v="6"/>
    <n v="528"/>
    <n v="20"/>
    <n v="26.4"/>
    <n v="2.1999999999999997"/>
    <n v="0.36666666666666664"/>
  </r>
  <r>
    <x v="7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00008       "/>
    <x v="5"/>
    <s v="Clara's "/>
    <n v="44"/>
    <s v="FROZEN FOODS        "/>
    <s v="12"/>
    <n v="5"/>
    <n v="780"/>
    <n v="26"/>
    <n v="30"/>
    <n v="2.5"/>
    <n v="0.5"/>
  </r>
  <r>
    <x v="7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12001       "/>
    <x v="2"/>
    <s v="Benny's "/>
    <n v="44"/>
    <s v="FROZEN FOODS        "/>
    <s v="12"/>
    <n v="5"/>
    <n v="99"/>
    <n v="5"/>
    <n v="19.8"/>
    <n v="1.6500000000000001"/>
    <n v="0.33"/>
  </r>
  <r>
    <x v="7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88017       "/>
    <x v="7"/>
    <s v="Clara's "/>
    <n v="44"/>
    <s v="FROZEN FOODS        "/>
    <s v="12"/>
    <n v="8"/>
    <n v="680.4"/>
    <n v="21"/>
    <n v="32.4"/>
    <n v="2.6999999999999997"/>
    <n v="0.33749999999999997"/>
  </r>
  <r>
    <x v="7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88116       "/>
    <x v="0"/>
    <s v="Clara's "/>
    <n v="44"/>
    <s v="FROZEN FOODS        "/>
    <s v="12"/>
    <n v="8"/>
    <n v="518.4"/>
    <n v="16"/>
    <n v="32.4"/>
    <n v="2.6999999999999997"/>
    <n v="0.33749999999999997"/>
  </r>
  <r>
    <x v="7"/>
    <s v="GALANT FOOD                   "/>
    <s v="BV  "/>
    <x v="12"/>
    <n v="10002231"/>
    <x v="161"/>
    <x v="0"/>
    <s v="          "/>
    <s v="700 24TH AVE SE               "/>
    <s v="MINNEAPOLIS         "/>
    <s v="MN   "/>
    <s v="55414-2604   "/>
    <s v="Rick Leistico                 "/>
    <n v="6514880515"/>
    <s v="GFO12022       "/>
    <x v="4"/>
    <s v="Benny's "/>
    <n v="44"/>
    <s v="FROZEN FOODS        "/>
    <s v="12"/>
    <n v="5"/>
    <n v="525"/>
    <n v="25"/>
    <n v="21"/>
    <n v="1.75"/>
    <n v="0.35"/>
  </r>
  <r>
    <x v="7"/>
    <s v="GALANT FOOD                   "/>
    <s v="IL  "/>
    <x v="4"/>
    <n v="10536421"/>
    <x v="133"/>
    <x v="0"/>
    <s v="          "/>
    <s v="530 WOLFE DR                  "/>
    <s v="FORT WAYNE          "/>
    <s v="IN   "/>
    <s v="46825-5253   "/>
    <s v="Matthew Evans                 "/>
    <n v="2484831954"/>
    <s v="GFO12001       "/>
    <x v="2"/>
    <s v="Benny's "/>
    <n v="44"/>
    <s v="FROZEN FOODS        "/>
    <s v="12"/>
    <n v="5"/>
    <n v="138.6"/>
    <n v="7"/>
    <n v="19.8"/>
    <n v="1.6500000000000001"/>
    <n v="0.33"/>
  </r>
  <r>
    <x v="7"/>
    <s v="GALANT FOOD                   "/>
    <s v="IL  "/>
    <x v="4"/>
    <n v="10536421"/>
    <x v="133"/>
    <x v="0"/>
    <s v="          "/>
    <s v="530 WOLFE DR                  "/>
    <s v="FORT WAYNE          "/>
    <s v="IN   "/>
    <s v="46825-5253   "/>
    <s v="Matthew Evans                 "/>
    <n v="2484831954"/>
    <s v="GFO12021       "/>
    <x v="3"/>
    <s v="Benny's "/>
    <n v="44"/>
    <s v="FROZEN FOODS        "/>
    <s v="12"/>
    <n v="5"/>
    <n v="99"/>
    <n v="5"/>
    <n v="19.8"/>
    <n v="1.6500000000000001"/>
    <n v="0.33"/>
  </r>
  <r>
    <x v="7"/>
    <s v="GALANT FOOD                   "/>
    <s v="IL  "/>
    <x v="4"/>
    <n v="10536421"/>
    <x v="133"/>
    <x v="0"/>
    <s v="          "/>
    <s v="530 WOLFE DR                  "/>
    <s v="FORT WAYNE          "/>
    <s v="IN   "/>
    <s v="46825-5253   "/>
    <s v="Matthew Evans                 "/>
    <n v="2484831954"/>
    <s v="GFO12022       "/>
    <x v="4"/>
    <s v="Benny's "/>
    <n v="44"/>
    <s v="FROZEN FOODS        "/>
    <s v="12"/>
    <n v="5"/>
    <n v="79.2"/>
    <n v="4"/>
    <n v="19.8"/>
    <n v="1.6500000000000001"/>
    <n v="0.33"/>
  </r>
  <r>
    <x v="7"/>
    <s v="GALANT FOOD                   "/>
    <s v="NC  "/>
    <x v="0"/>
    <n v="10281997"/>
    <x v="79"/>
    <x v="0"/>
    <s v="          "/>
    <s v="4083 MONTEZ DR                "/>
    <s v="CARSON CITY         "/>
    <s v="NV   "/>
    <n v="89706"/>
    <s v="Nate Smithee                  "/>
    <n v="7753429754"/>
    <s v="GFO12001       "/>
    <x v="2"/>
    <s v="Benny's "/>
    <n v="44"/>
    <s v="FROZEN FOODS        "/>
    <s v="12"/>
    <n v="5"/>
    <n v="21"/>
    <n v="1"/>
    <n v="21"/>
    <n v="1.75"/>
    <n v="0.35"/>
  </r>
  <r>
    <x v="7"/>
    <s v="GALANT FOOD                   "/>
    <s v="MI  "/>
    <x v="11"/>
    <n v="10512239"/>
    <x v="251"/>
    <x v="3"/>
    <s v="          "/>
    <s v="6191 KRAFT AVE SE             "/>
    <s v="GRAND RAPIDS        "/>
    <s v="MI   "/>
    <s v="49512-9396   "/>
    <s v="Kyle    616 871 6756          "/>
    <n v="6168716751"/>
    <s v="GFO00008       "/>
    <x v="5"/>
    <s v="Clara's "/>
    <n v="44"/>
    <s v="FROZEN FOODS        "/>
    <s v="12"/>
    <n v="5"/>
    <n v="57.6"/>
    <n v="2"/>
    <n v="28.8"/>
    <n v="2.4"/>
    <n v="0.48"/>
  </r>
  <r>
    <x v="7"/>
    <s v="GALANT FOOD                   "/>
    <s v="MI  "/>
    <x v="11"/>
    <n v="10512239"/>
    <x v="251"/>
    <x v="3"/>
    <s v="          "/>
    <s v="6191 KRAFT AVE SE             "/>
    <s v="GRAND RAPIDS        "/>
    <s v="MI   "/>
    <s v="49512-9396   "/>
    <s v="Kyle    616 871 6756          "/>
    <n v="6168716751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7"/>
    <s v="GALANT FOOD                   "/>
    <s v="MI  "/>
    <x v="11"/>
    <n v="10512239"/>
    <x v="251"/>
    <x v="3"/>
    <s v="          "/>
    <s v="6191 KRAFT AVE SE             "/>
    <s v="GRAND RAPIDS        "/>
    <s v="MI   "/>
    <s v="49512-9396   "/>
    <s v="Kyle    616 871 6756          "/>
    <n v="6168716751"/>
    <s v="GFO20001       "/>
    <x v="13"/>
    <s v="Clara's "/>
    <n v="44"/>
    <s v="FROZEN FOODS        "/>
    <s v="12"/>
    <n v="5"/>
    <n v="57.6"/>
    <n v="2"/>
    <n v="28.8"/>
    <n v="2.4"/>
    <n v="0.48"/>
  </r>
  <r>
    <x v="7"/>
    <s v="GALANT FOOD                   "/>
    <s v="MI  "/>
    <x v="11"/>
    <n v="10512239"/>
    <x v="251"/>
    <x v="3"/>
    <s v="          "/>
    <s v="6191 KRAFT AVE SE             "/>
    <s v="GRAND RAPIDS        "/>
    <s v="MI   "/>
    <s v="49512-9396   "/>
    <s v="Kyle    616 871 6756          "/>
    <n v="6168716751"/>
    <s v="GFO20002       "/>
    <x v="12"/>
    <s v="Clara's "/>
    <n v="44"/>
    <s v="FROZEN FOODS        "/>
    <s v="12"/>
    <n v="5"/>
    <n v="57.6"/>
    <n v="2"/>
    <n v="28.8"/>
    <n v="2.4"/>
    <n v="0.48"/>
  </r>
  <r>
    <x v="7"/>
    <s v="GALANT FOOD                   "/>
    <s v="MI  "/>
    <x v="11"/>
    <n v="10512239"/>
    <x v="251"/>
    <x v="3"/>
    <s v="          "/>
    <s v="6191 KRAFT AVE SE             "/>
    <s v="GRAND RAPIDS        "/>
    <s v="MI   "/>
    <s v="49512-9396   "/>
    <s v="Kyle    616 871 6756          "/>
    <n v="6168716751"/>
    <s v="GFO90010       "/>
    <x v="1"/>
    <s v="Clara's "/>
    <n v="44"/>
    <s v="FROZEN FOODS        "/>
    <s v="12"/>
    <n v="4"/>
    <n v="57.6"/>
    <n v="2"/>
    <n v="28.8"/>
    <n v="2.4"/>
    <n v="0.6"/>
  </r>
  <r>
    <x v="7"/>
    <s v="GALANT FOOD                   "/>
    <s v="NC  "/>
    <x v="0"/>
    <n v="10448124"/>
    <x v="252"/>
    <x v="3"/>
    <s v="          "/>
    <s v="901 PRESIDENT DR              "/>
    <s v="STOCKTON            "/>
    <s v="CA   "/>
    <s v="95211-0001   "/>
    <s v="Darla Nobis                   "/>
    <n v="2094603865"/>
    <s v="GFO90010       "/>
    <x v="1"/>
    <s v="Clara's "/>
    <n v="44"/>
    <s v="FROZEN FOODS        "/>
    <s v="12"/>
    <n v="4"/>
    <n v="30"/>
    <n v="1"/>
    <n v="30"/>
    <n v="2.5"/>
    <n v="0.625"/>
  </r>
  <r>
    <x v="7"/>
    <s v="GALANT FOOD                   "/>
    <s v="NC  "/>
    <x v="0"/>
    <n v="10448097"/>
    <x v="253"/>
    <x v="3"/>
    <s v="          "/>
    <s v="1 ANGWIN AVE                  "/>
    <s v="ANGWIN              "/>
    <s v="CA   "/>
    <s v="94508-9713   "/>
    <s v="Nicholas Lira                 "/>
    <n v="8184414390"/>
    <s v="GFO88017       "/>
    <x v="7"/>
    <s v="Clara's "/>
    <n v="44"/>
    <s v="FROZEN FOODS        "/>
    <s v="12"/>
    <n v="8"/>
    <n v="67.2"/>
    <n v="2"/>
    <n v="33.6"/>
    <n v="2.8000000000000003"/>
    <n v="0.35000000000000003"/>
  </r>
  <r>
    <x v="7"/>
    <s v="GALANT FOOD                   "/>
    <s v="CR  "/>
    <x v="9"/>
    <n v="10538527"/>
    <x v="254"/>
    <x v="0"/>
    <s v="          "/>
    <s v="204 E WILSON ST               "/>
    <s v="WINGATE             "/>
    <s v="NC   "/>
    <s v="28174-9664   "/>
    <s v="ROBERT JANSEN                 "/>
    <n v="8643734090"/>
    <s v="GFO12001       "/>
    <x v="2"/>
    <s v="Benny's "/>
    <n v="44"/>
    <s v="FROZEN FOODS        "/>
    <s v="12"/>
    <n v="5"/>
    <n v="19.8"/>
    <n v="1"/>
    <n v="19.8"/>
    <n v="1.6500000000000001"/>
    <n v="0.33"/>
  </r>
  <r>
    <x v="7"/>
    <s v="GALANT FOOD                   "/>
    <s v="CR  "/>
    <x v="9"/>
    <n v="10538527"/>
    <x v="254"/>
    <x v="0"/>
    <s v="          "/>
    <s v="204 E WILSON ST               "/>
    <s v="WINGATE             "/>
    <s v="NC   "/>
    <s v="28174-9664   "/>
    <s v="ROBERT JANSEN                 "/>
    <n v="8643734090"/>
    <s v="GFO12022       "/>
    <x v="4"/>
    <s v="Benny's "/>
    <n v="44"/>
    <s v="FROZEN FOODS        "/>
    <s v="12"/>
    <n v="5"/>
    <n v="19.8"/>
    <n v="1"/>
    <n v="19.8"/>
    <n v="1.6500000000000001"/>
    <n v="0.33"/>
  </r>
  <r>
    <x v="7"/>
    <s v="GALANT FOOD                   "/>
    <s v="SC  "/>
    <x v="3"/>
    <n v="10460793"/>
    <x v="255"/>
    <x v="0"/>
    <s v="          "/>
    <s v="10440 BLACK MOUNTAIN RD       "/>
    <s v="SAN DIEGO           "/>
    <s v="CA   "/>
    <s v="92126-2910   "/>
    <s v="Tim Nelson                    "/>
    <n v="6193887009"/>
    <s v="GFO20001       "/>
    <x v="13"/>
    <s v="Clara's "/>
    <n v="44"/>
    <s v="FROZEN FOODS        "/>
    <s v="12"/>
    <n v="5"/>
    <n v="30"/>
    <n v="1"/>
    <n v="30"/>
    <n v="2.5"/>
    <n v="0.5"/>
  </r>
  <r>
    <x v="7"/>
    <s v="GALANT FOOD                   "/>
    <s v="MI  "/>
    <x v="11"/>
    <n v="10495937"/>
    <x v="256"/>
    <x v="3"/>
    <s v="          "/>
    <s v="7 ANN STREET                  "/>
    <s v="YPSILANTI           "/>
    <s v="MI   "/>
    <n v="48197"/>
    <s v="Amy Osborne                   "/>
    <n v="7344874365"/>
    <s v="GFO88811       "/>
    <x v="9"/>
    <s v="Clara's "/>
    <n v="44"/>
    <s v="FROZEN FOODS        "/>
    <s v="12"/>
    <n v="8"/>
    <n v="33.6"/>
    <n v="1"/>
    <n v="33.6"/>
    <n v="2.8000000000000003"/>
    <n v="0.35000000000000003"/>
  </r>
  <r>
    <x v="7"/>
    <s v="GALANT FOOD                   "/>
    <s v="NC  "/>
    <x v="0"/>
    <n v="10447206"/>
    <x v="24"/>
    <x v="3"/>
    <s v="          "/>
    <s v="1664 N VIRGINIA ST            "/>
    <s v="RENO                "/>
    <s v="NV   "/>
    <s v="89557-0001   "/>
    <s v="RACHEL MAIN CONTACT CC MAE    "/>
    <n v="4153780577"/>
    <s v="GFO88116       "/>
    <x v="0"/>
    <s v="Clara's "/>
    <n v="44"/>
    <s v="FROZEN FOODS        "/>
    <s v="12"/>
    <n v="8"/>
    <n v="33.6"/>
    <n v="1"/>
    <n v="33.6"/>
    <n v="2.8000000000000003"/>
    <n v="0.35000000000000003"/>
  </r>
  <r>
    <x v="7"/>
    <s v="GALANT FOOD                   "/>
    <s v="DE  "/>
    <x v="14"/>
    <n v="10461026"/>
    <x v="257"/>
    <x v="0"/>
    <s v="          "/>
    <s v="7001 MOUNT RUSHMORE RD        "/>
    <s v="RAPID CITY          "/>
    <s v="SD   "/>
    <s v="57702-8752   "/>
    <s v="Chinthia                      "/>
    <n v="7607559448"/>
    <s v="GFO10608       "/>
    <x v="20"/>
    <s v="Clara's "/>
    <n v="44"/>
    <s v="REFRIGERATED        "/>
    <s v="12"/>
    <n v="7"/>
    <n v="37.799999999999997"/>
    <n v="1"/>
    <n v="37.799999999999997"/>
    <n v="3.15"/>
    <n v="0.45"/>
  </r>
  <r>
    <x v="7"/>
    <s v="GALANT FOOD                   "/>
    <s v="TX  "/>
    <x v="17"/>
    <n v="10524830"/>
    <x v="258"/>
    <x v="0"/>
    <s v="          "/>
    <s v="1400 CORPORATE DR             "/>
    <s v="NEW IBERIA          "/>
    <s v="LA   "/>
    <s v="70560-6453   "/>
    <s v="MICHAEL J EAGLEN              "/>
    <n v="2813861156"/>
    <s v="GFO20001       "/>
    <x v="13"/>
    <s v="Clara's "/>
    <n v="44"/>
    <s v="FROZEN FOODS        "/>
    <s v="12"/>
    <n v="5"/>
    <n v="30"/>
    <n v="1"/>
    <n v="30"/>
    <n v="2.5"/>
    <n v="0.5"/>
  </r>
  <r>
    <x v="7"/>
    <s v="GALANT FOOD                   "/>
    <s v="TX  "/>
    <x v="17"/>
    <n v="10524830"/>
    <x v="258"/>
    <x v="0"/>
    <s v="          "/>
    <s v="1400 CORPORATE DR             "/>
    <s v="NEW IBERIA          "/>
    <s v="LA   "/>
    <s v="70560-6453   "/>
    <s v="MICHAEL J EAGLEN              "/>
    <n v="2813861156"/>
    <s v="GFO90010       "/>
    <x v="1"/>
    <s v="Clara's "/>
    <n v="44"/>
    <s v="FROZEN FOODS        "/>
    <s v="12"/>
    <n v="4"/>
    <n v="30"/>
    <n v="1"/>
    <n v="30"/>
    <n v="2.5"/>
    <n v="0.625"/>
  </r>
  <r>
    <x v="7"/>
    <s v="GALANT FOOD                   "/>
    <s v="VP  "/>
    <x v="1"/>
    <n v="10539693"/>
    <x v="259"/>
    <x v="0"/>
    <s v="          "/>
    <s v="2501 NE CENTURY BLVD          "/>
    <s v="HILLSBORO           "/>
    <s v="OR   "/>
    <s v="97124-5506   "/>
    <s v="Desiree Gasper                "/>
    <n v="5038539300"/>
    <s v="GFO88812       "/>
    <x v="14"/>
    <s v="Clara   "/>
    <n v="44"/>
    <s v="FROZEN FOODS        "/>
    <s v="12"/>
    <n v="8"/>
    <n v="32.4"/>
    <n v="1"/>
    <n v="32.4"/>
    <n v="2.6999999999999997"/>
    <n v="0.33749999999999997"/>
  </r>
  <r>
    <x v="7"/>
    <s v="GALANT FOOD                   "/>
    <s v="NC  "/>
    <x v="0"/>
    <n v="10521317"/>
    <x v="260"/>
    <x v="0"/>
    <s v="          "/>
    <s v="5900 OPTICAL CT               "/>
    <s v="SAN JOSE            "/>
    <s v="CA   "/>
    <s v="95138-1400   "/>
    <s v="Adrian Hoschet                "/>
    <n v="3107024164"/>
    <s v="GFO20001       "/>
    <x v="13"/>
    <s v="Clara's "/>
    <n v="44"/>
    <s v="FROZEN FOODS        "/>
    <s v="12"/>
    <n v="5"/>
    <n v="30"/>
    <n v="1"/>
    <n v="30"/>
    <n v="2.5"/>
    <n v="0.5"/>
  </r>
  <r>
    <x v="7"/>
    <s v="GALANT FOOD                   "/>
    <s v="NC  "/>
    <x v="0"/>
    <n v="10521317"/>
    <x v="260"/>
    <x v="0"/>
    <s v="          "/>
    <s v="5900 OPTICAL CT               "/>
    <s v="SAN JOSE            "/>
    <s v="CA   "/>
    <s v="95138-1400   "/>
    <s v="Adrian Hoschet                "/>
    <n v="3107024164"/>
    <s v="GFO88810       "/>
    <x v="10"/>
    <s v="Clara's "/>
    <n v="44"/>
    <s v="FROZEN FOODS        "/>
    <s v="12"/>
    <n v="8"/>
    <n v="32.4"/>
    <n v="1"/>
    <n v="32.4"/>
    <n v="2.6999999999999997"/>
    <n v="0.33749999999999997"/>
  </r>
  <r>
    <x v="7"/>
    <s v="GALANT FOOD                   "/>
    <s v="TX  "/>
    <x v="17"/>
    <n v="10489134"/>
    <x v="261"/>
    <x v="0"/>
    <s v="          "/>
    <s v="2990 LIBERTY ST               "/>
    <s v="BEAUMONT            "/>
    <s v="TX   "/>
    <s v="77702-1842   "/>
    <s v="Sasha Trimble                 "/>
    <n v="4093514126"/>
    <s v="GFO90010       "/>
    <x v="1"/>
    <s v="Clara's "/>
    <n v="44"/>
    <s v="FROZEN FOODS        "/>
    <s v="12"/>
    <n v="4"/>
    <n v="30"/>
    <n v="1"/>
    <n v="30"/>
    <n v="2.5"/>
    <n v="0.625"/>
  </r>
  <r>
    <x v="7"/>
    <s v="GALANT FOOD                   "/>
    <s v="MA  "/>
    <x v="2"/>
    <n v="10508687"/>
    <x v="207"/>
    <x v="0"/>
    <s v="          "/>
    <s v="219 S WASHINGTON ST           "/>
    <s v="EASTON              "/>
    <s v="MD   "/>
    <s v="21601-2913   "/>
    <s v="John Jackson                  "/>
    <n v="4438662397"/>
    <s v="GFO02208       "/>
    <x v="11"/>
    <s v="Galina's"/>
    <n v="44"/>
    <s v="FROZEN FOODS        "/>
    <s v="12"/>
    <n v="4.5"/>
    <n v="39.6"/>
    <n v="2"/>
    <n v="19.8"/>
    <n v="1.6500000000000001"/>
    <n v="0.3666666666666667"/>
  </r>
  <r>
    <x v="7"/>
    <s v="GALANT FOOD                   "/>
    <s v="WS  "/>
    <x v="8"/>
    <n v="10000787"/>
    <x v="26"/>
    <x v="0"/>
    <s v="          "/>
    <s v="16300 W SILVER SPRING DR      "/>
    <s v="MENOMONEE FALLS     "/>
    <s v="WI   "/>
    <s v="53051-5620   "/>
    <s v="Keith Springman Lori Monroe   "/>
    <n v="2627815855"/>
    <s v="GFO12001       "/>
    <x v="2"/>
    <s v="Benny's "/>
    <n v="44"/>
    <s v="FROZEN FOODS        "/>
    <s v="12"/>
    <n v="5"/>
    <n v="210"/>
    <n v="10"/>
    <n v="21"/>
    <n v="1.75"/>
    <n v="0.35"/>
  </r>
  <r>
    <x v="7"/>
    <s v="GALANT FOOD                   "/>
    <s v="DE  "/>
    <x v="14"/>
    <n v="10374929"/>
    <x v="210"/>
    <x v="4"/>
    <s v="          "/>
    <s v="6900 TOWER RD                 "/>
    <s v="DENVER              "/>
    <s v="CO   "/>
    <s v="80249-6333   "/>
    <s v="Yohannes Soeprasetyo          "/>
    <n v="3035741300"/>
    <s v="GFO10608       "/>
    <x v="20"/>
    <s v="Clara's "/>
    <n v="44"/>
    <s v="REFRIGERATED        "/>
    <s v="12"/>
    <n v="7"/>
    <n v="37.799999999999997"/>
    <n v="1"/>
    <n v="37.799999999999997"/>
    <n v="3.15"/>
    <n v="0.45"/>
  </r>
  <r>
    <x v="7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00008       "/>
    <x v="5"/>
    <s v="Clara's "/>
    <n v="44"/>
    <s v="FROZEN FOODS        "/>
    <s v="12"/>
    <n v="5"/>
    <n v="88.8"/>
    <n v="3"/>
    <n v="29.599999999999998"/>
    <n v="2.4666666666666663"/>
    <n v="0.49333333333333329"/>
  </r>
  <r>
    <x v="7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20001       "/>
    <x v="13"/>
    <s v="Clara's "/>
    <n v="44"/>
    <s v="FROZEN FOODS        "/>
    <s v="12"/>
    <n v="5"/>
    <n v="90"/>
    <n v="3"/>
    <n v="30"/>
    <n v="2.5"/>
    <n v="0.5"/>
  </r>
  <r>
    <x v="7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20002       "/>
    <x v="12"/>
    <s v="Clara's "/>
    <n v="44"/>
    <s v="FROZEN FOODS        "/>
    <s v="12"/>
    <n v="5"/>
    <n v="120"/>
    <n v="4"/>
    <n v="30"/>
    <n v="2.5"/>
    <n v="0.5"/>
  </r>
  <r>
    <x v="7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000       "/>
    <x v="8"/>
    <s v="Clara's "/>
    <n v="44"/>
    <s v="FROZEN FOODS        "/>
    <s v="12"/>
    <n v="8"/>
    <n v="33.6"/>
    <n v="1"/>
    <n v="33.6"/>
    <n v="2.8000000000000003"/>
    <n v="0.35000000000000003"/>
  </r>
  <r>
    <x v="7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017       "/>
    <x v="7"/>
    <s v="Clara's "/>
    <n v="44"/>
    <s v="FROZEN FOODS        "/>
    <s v="12"/>
    <n v="8"/>
    <n v="67.2"/>
    <n v="2"/>
    <n v="33.6"/>
    <n v="2.8000000000000003"/>
    <n v="0.35000000000000003"/>
  </r>
  <r>
    <x v="7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116       "/>
    <x v="0"/>
    <s v="Clara's "/>
    <n v="44"/>
    <s v="FROZEN FOODS        "/>
    <s v="12"/>
    <n v="8"/>
    <n v="33.6"/>
    <n v="1"/>
    <n v="33.6"/>
    <n v="2.8000000000000003"/>
    <n v="0.35000000000000003"/>
  </r>
  <r>
    <x v="7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810       "/>
    <x v="10"/>
    <s v="Clara's "/>
    <n v="44"/>
    <s v="FROZEN FOODS        "/>
    <s v="12"/>
    <n v="8"/>
    <n v="97.2"/>
    <n v="3"/>
    <n v="32.4"/>
    <n v="2.6999999999999997"/>
    <n v="0.33749999999999997"/>
  </r>
  <r>
    <x v="7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811       "/>
    <x v="9"/>
    <s v="Clara's "/>
    <n v="44"/>
    <s v="FROZEN FOODS        "/>
    <s v="12"/>
    <n v="8"/>
    <n v="97.2"/>
    <n v="3"/>
    <n v="32.4"/>
    <n v="2.6999999999999997"/>
    <n v="0.33749999999999997"/>
  </r>
  <r>
    <x v="7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90010       "/>
    <x v="1"/>
    <s v="Clara's "/>
    <n v="44"/>
    <s v="FROZEN FOODS        "/>
    <s v="12"/>
    <n v="4"/>
    <n v="30"/>
    <n v="1"/>
    <n v="30"/>
    <n v="2.5"/>
    <n v="0.625"/>
  </r>
  <r>
    <x v="7"/>
    <s v="GALANT FOOD                   "/>
    <s v="IL  "/>
    <x v="4"/>
    <n v="10027899"/>
    <x v="149"/>
    <x v="0"/>
    <s v="          "/>
    <s v="940 S STONE AVE               "/>
    <s v="LA GRANGE           "/>
    <s v="IL   "/>
    <s v="60525-2728   "/>
    <s v="Carl Gehrke                   "/>
    <n v="6302870101"/>
    <s v="GFO12021       "/>
    <x v="3"/>
    <s v="Benny's "/>
    <n v="44"/>
    <s v="FROZEN FOODS        "/>
    <s v="12"/>
    <n v="5"/>
    <n v="19.8"/>
    <n v="1"/>
    <n v="19.8"/>
    <n v="1.6500000000000001"/>
    <n v="0.33"/>
  </r>
  <r>
    <x v="7"/>
    <s v="GALANT FOOD                   "/>
    <s v="SC  "/>
    <x v="3"/>
    <n v="10401646"/>
    <x v="29"/>
    <x v="1"/>
    <s v="          "/>
    <s v="8556 WILSHIRE BLVD            "/>
    <s v="BEVERLY HILLS       "/>
    <s v="CA   "/>
    <s v="90211-3103   "/>
    <s v="Michael S Hall                "/>
    <n v="3107018925"/>
    <s v="GFO12001       "/>
    <x v="2"/>
    <s v="Benny's "/>
    <n v="44"/>
    <s v="FROZEN FOODS        "/>
    <s v="12"/>
    <n v="5"/>
    <n v="59.4"/>
    <n v="3"/>
    <n v="19.8"/>
    <n v="1.6500000000000001"/>
    <n v="0.33"/>
  </r>
  <r>
    <x v="7"/>
    <s v="GALANT FOOD                   "/>
    <s v="SC  "/>
    <x v="3"/>
    <n v="10255284"/>
    <x v="31"/>
    <x v="0"/>
    <s v="          "/>
    <s v="3990 W NAPLES DR              "/>
    <s v="LAS VEGAS           "/>
    <s v="NV   "/>
    <n v="89103"/>
    <s v="RICH PAULEY                   "/>
    <n v="7024965753"/>
    <s v="GFO20001       "/>
    <x v="13"/>
    <s v="Clara's "/>
    <n v="44"/>
    <s v="FROZEN FOODS        "/>
    <s v="12"/>
    <n v="5"/>
    <n v="750"/>
    <n v="25"/>
    <n v="30"/>
    <n v="2.5"/>
    <n v="0.5"/>
  </r>
  <r>
    <x v="7"/>
    <s v="GALANT FOOD                   "/>
    <s v="NC  "/>
    <x v="0"/>
    <n v="10476228"/>
    <x v="150"/>
    <x v="3"/>
    <s v="          "/>
    <s v="3600 M ST                     "/>
    <s v="MERCED              "/>
    <s v="CA   "/>
    <s v="95348-2806   "/>
    <s v="STORE MANAGER                 "/>
    <n v="2093846280"/>
    <s v="GFO88017       "/>
    <x v="7"/>
    <s v="Clara's "/>
    <n v="44"/>
    <s v="FROZEN FOODS        "/>
    <s v="12"/>
    <n v="8"/>
    <n v="33.6"/>
    <n v="1"/>
    <n v="33.6"/>
    <n v="2.8000000000000003"/>
    <n v="0.35000000000000003"/>
  </r>
  <r>
    <x v="7"/>
    <s v="GALANT FOOD                   "/>
    <s v="SC  "/>
    <x v="3"/>
    <n v="10510939"/>
    <x v="33"/>
    <x v="3"/>
    <s v="          "/>
    <s v="4667 TELEGRAPH RD             "/>
    <s v="VENTURA             "/>
    <s v="CA   "/>
    <s v="93003-3872   "/>
    <s v="Maira Solorio Flores          "/>
    <n v="8052896485"/>
    <s v="GFO88116       "/>
    <x v="0"/>
    <s v="Clara's "/>
    <n v="44"/>
    <s v="FROZEN FOODS        "/>
    <s v="12"/>
    <n v="8"/>
    <n v="32.4"/>
    <n v="1"/>
    <n v="32.4"/>
    <n v="2.6999999999999997"/>
    <n v="0.33749999999999997"/>
  </r>
  <r>
    <x v="7"/>
    <s v="GALANT FOOD                   "/>
    <s v="SC  "/>
    <x v="3"/>
    <n v="10510939"/>
    <x v="33"/>
    <x v="3"/>
    <s v="          "/>
    <s v="4667 TELEGRAPH RD             "/>
    <s v="VENTURA             "/>
    <s v="CA   "/>
    <s v="93003-3872   "/>
    <s v="Maira Solorio Flores          "/>
    <n v="8052896485"/>
    <s v="GFO88811       "/>
    <x v="9"/>
    <s v="Clara's "/>
    <n v="44"/>
    <s v="FROZEN FOODS        "/>
    <s v="12"/>
    <n v="8"/>
    <n v="32.4"/>
    <n v="1"/>
    <n v="32.4"/>
    <n v="2.6999999999999997"/>
    <n v="0.33749999999999997"/>
  </r>
  <r>
    <x v="7"/>
    <s v="GALANT FOOD                   "/>
    <s v="IL  "/>
    <x v="4"/>
    <n v="10525801"/>
    <x v="262"/>
    <x v="0"/>
    <s v="          "/>
    <s v="11560 W IRVING PARK RD        "/>
    <s v="CHICAGO             "/>
    <s v="IL   "/>
    <s v="60701-2000   "/>
    <s v="Daphne Fleming                "/>
    <n v="7737327540"/>
    <s v="GFO12001       "/>
    <x v="2"/>
    <s v="Benny's "/>
    <n v="44"/>
    <s v="FROZEN FOODS        "/>
    <s v="12"/>
    <n v="5"/>
    <n v="19.8"/>
    <n v="1"/>
    <n v="19.8"/>
    <n v="1.6500000000000001"/>
    <n v="0.33"/>
  </r>
  <r>
    <x v="7"/>
    <s v="GALANT FOOD                   "/>
    <s v="AT  "/>
    <x v="18"/>
    <n v="10438883"/>
    <x v="263"/>
    <x v="0"/>
    <s v="          "/>
    <s v="1199 CEDAR FORK RD            "/>
    <s v="TAZEWELL            "/>
    <s v="TN   "/>
    <s v="37879-5001   "/>
    <s v="Tammy England                 "/>
    <n v="4235268917"/>
    <s v="GFO10608       "/>
    <x v="20"/>
    <s v="Clara's "/>
    <n v="44"/>
    <s v="REFRIGERATED        "/>
    <s v="12"/>
    <n v="7"/>
    <n v="37.799999999999997"/>
    <n v="1"/>
    <n v="37.799999999999997"/>
    <n v="3.15"/>
    <n v="0.45"/>
  </r>
  <r>
    <x v="7"/>
    <s v="GALANT FOOD                   "/>
    <s v="NC  "/>
    <x v="0"/>
    <n v="10443314"/>
    <x v="264"/>
    <x v="0"/>
    <s v="          "/>
    <s v="7400 USA PKWY                 "/>
    <s v="SPARKS              "/>
    <s v="NV   "/>
    <s v="89437-6800   "/>
    <s v="Kevin O Dowd                  "/>
    <n v="9999999999"/>
    <s v="GFO20001       "/>
    <x v="13"/>
    <s v="Clara's "/>
    <n v="44"/>
    <s v="FROZEN FOODS        "/>
    <s v="12"/>
    <n v="5"/>
    <n v="60"/>
    <n v="2"/>
    <n v="30"/>
    <n v="2.5"/>
    <n v="0.5"/>
  </r>
  <r>
    <x v="7"/>
    <s v="GALANT FOOD                   "/>
    <s v="NC  "/>
    <x v="0"/>
    <n v="10443314"/>
    <x v="264"/>
    <x v="0"/>
    <s v="          "/>
    <s v="7400 USA PKWY                 "/>
    <s v="SPARKS              "/>
    <s v="NV   "/>
    <s v="89437-6800   "/>
    <s v="Kevin O Dowd                  "/>
    <n v="9999999999"/>
    <s v="GFO88000       "/>
    <x v="8"/>
    <s v="Clara's "/>
    <n v="44"/>
    <s v="FROZEN FOODS        "/>
    <s v="12"/>
    <n v="8"/>
    <n v="201.6"/>
    <n v="6"/>
    <n v="33.6"/>
    <n v="2.8000000000000003"/>
    <n v="0.35000000000000003"/>
  </r>
  <r>
    <x v="7"/>
    <s v="GALANT FOOD                   "/>
    <s v="NC  "/>
    <x v="0"/>
    <n v="10443314"/>
    <x v="264"/>
    <x v="0"/>
    <s v="          "/>
    <s v="7400 USA PKWY                 "/>
    <s v="SPARKS              "/>
    <s v="NV   "/>
    <s v="89437-6800   "/>
    <s v="Kevin O Dowd                  "/>
    <n v="9999999999"/>
    <s v="GFO90010       "/>
    <x v="1"/>
    <s v="Clara's "/>
    <n v="44"/>
    <s v="FROZEN FOODS        "/>
    <s v="12"/>
    <n v="4"/>
    <n v="30"/>
    <n v="1"/>
    <n v="30"/>
    <n v="2.5"/>
    <n v="0.625"/>
  </r>
  <r>
    <x v="7"/>
    <s v="GALANT FOOD                   "/>
    <s v="NC  "/>
    <x v="0"/>
    <n v="10442641"/>
    <x v="35"/>
    <x v="0"/>
    <s v="          "/>
    <s v="7400 USA PKWY                 "/>
    <s v="SPARKS              "/>
    <s v="NV   "/>
    <s v="89437-6800   "/>
    <s v="Kevin O Dowd                  "/>
    <n v="7753991600"/>
    <s v="GFO20001       "/>
    <x v="13"/>
    <s v="Clara's "/>
    <n v="44"/>
    <s v="FROZEN FOODS        "/>
    <s v="12"/>
    <n v="5"/>
    <n v="60"/>
    <n v="2"/>
    <n v="30"/>
    <n v="2.5"/>
    <n v="0.5"/>
  </r>
  <r>
    <x v="7"/>
    <s v="GALANT FOOD                   "/>
    <s v="NC  "/>
    <x v="0"/>
    <n v="10442641"/>
    <x v="35"/>
    <x v="0"/>
    <s v="          "/>
    <s v="7400 USA PKWY                 "/>
    <s v="SPARKS              "/>
    <s v="NV   "/>
    <s v="89437-6800   "/>
    <s v="Kevin O Dowd                  "/>
    <n v="7753991600"/>
    <s v="GFO88116       "/>
    <x v="0"/>
    <s v="Clara's "/>
    <n v="44"/>
    <s v="FROZEN FOODS        "/>
    <s v="12"/>
    <n v="8"/>
    <n v="67.2"/>
    <n v="2"/>
    <n v="33.6"/>
    <n v="2.8000000000000003"/>
    <n v="0.35000000000000003"/>
  </r>
  <r>
    <x v="7"/>
    <s v="GALANT FOOD                   "/>
    <s v="SC  "/>
    <x v="3"/>
    <n v="10282599"/>
    <x v="113"/>
    <x v="0"/>
    <s v="          "/>
    <s v="1661 S GROVE AVE B            "/>
    <s v="ONTARIO             "/>
    <s v="CA   "/>
    <n v="91761"/>
    <s v="Billy Darmawan                "/>
    <n v="9099306145"/>
    <s v="GFO12001       "/>
    <x v="2"/>
    <s v="Benny's "/>
    <n v="44"/>
    <s v="FROZEN FOODS        "/>
    <s v="12"/>
    <n v="5"/>
    <n v="79.2"/>
    <n v="4"/>
    <n v="19.8"/>
    <n v="1.6500000000000001"/>
    <n v="0.33"/>
  </r>
  <r>
    <x v="7"/>
    <s v="GALANT FOOD                   "/>
    <s v="IL  "/>
    <x v="4"/>
    <n v="10454223"/>
    <x v="265"/>
    <x v="4"/>
    <s v="          "/>
    <s v="10 DRURY LN                   "/>
    <s v="OAKBROOK TER        "/>
    <s v="IL   "/>
    <s v="60181-4614   "/>
    <s v="Ron Thakkar                   "/>
    <n v="6309410100"/>
    <s v="GFO90010       "/>
    <x v="1"/>
    <s v="Clara's "/>
    <n v="44"/>
    <s v="FROZEN FOODS        "/>
    <s v="12"/>
    <n v="4"/>
    <n v="30"/>
    <n v="1"/>
    <n v="30"/>
    <n v="2.5"/>
    <n v="0.625"/>
  </r>
  <r>
    <x v="7"/>
    <s v="GALANT FOOD                   "/>
    <s v="NY  "/>
    <x v="5"/>
    <n v="10389770"/>
    <x v="266"/>
    <x v="4"/>
    <s v="          "/>
    <s v="620 US HIGHWAY 1 AND 9        "/>
    <s v="NEWARK              "/>
    <s v="NJ   "/>
    <s v="07114-2303   "/>
    <s v="Antonio Carcagena             "/>
    <n v="9735893002"/>
    <s v="GFO20001       "/>
    <x v="13"/>
    <s v="Clara's "/>
    <n v="44"/>
    <s v="FROZEN FOODS        "/>
    <s v="12"/>
    <n v="5"/>
    <n v="57.6"/>
    <n v="2"/>
    <n v="28.8"/>
    <n v="2.4"/>
    <n v="0.48"/>
  </r>
  <r>
    <x v="7"/>
    <s v="GALANT FOOD                   "/>
    <s v="MA  "/>
    <x v="2"/>
    <n v="10237408"/>
    <x v="116"/>
    <x v="0"/>
    <s v="          "/>
    <s v="3801B ROSEMONT AVE            "/>
    <s v="CAMP HILL           "/>
    <s v="PA   "/>
    <n v="17011"/>
    <s v="Maryann Karli   TOM           "/>
    <n v="7177619302"/>
    <s v="GFO12001       "/>
    <x v="2"/>
    <s v="Benny's "/>
    <n v="44"/>
    <s v="FROZEN FOODS        "/>
    <s v="12"/>
    <n v="5"/>
    <n v="21"/>
    <n v="1"/>
    <n v="21"/>
    <n v="1.75"/>
    <n v="0.35"/>
  </r>
  <r>
    <x v="7"/>
    <s v="GALANT FOOD                   "/>
    <s v="NC  "/>
    <x v="0"/>
    <n v="10349243"/>
    <x v="47"/>
    <x v="0"/>
    <s v="          "/>
    <s v="260 FREEPORT BLVD STE 19      "/>
    <s v="SPARKS              "/>
    <s v="NV   "/>
    <s v="89431-6248   "/>
    <s v="Reno Albertazzi               "/>
    <n v="7754437931"/>
    <s v="GFO12021       "/>
    <x v="3"/>
    <s v="Benny's "/>
    <n v="44"/>
    <s v="FROZEN FOODS        "/>
    <s v="12"/>
    <n v="5"/>
    <n v="42"/>
    <n v="2"/>
    <n v="21"/>
    <n v="1.75"/>
    <n v="0.35"/>
  </r>
  <r>
    <x v="7"/>
    <s v="GALANT FOOD                   "/>
    <s v="SC  "/>
    <x v="3"/>
    <n v="10411295"/>
    <x v="48"/>
    <x v="1"/>
    <s v="          "/>
    <s v="22500 LYONS AVE               "/>
    <s v="NEWHALL             "/>
    <s v="CA   "/>
    <s v="91321-2851   "/>
    <s v="Cassie Gratton                "/>
    <n v="6614932663"/>
    <s v="GFO12001       "/>
    <x v="2"/>
    <s v="Benny's "/>
    <n v="44"/>
    <s v="FROZEN FOODS        "/>
    <s v="12"/>
    <n v="5"/>
    <n v="59.4"/>
    <n v="3"/>
    <n v="19.8"/>
    <n v="1.6500000000000001"/>
    <n v="0.33"/>
  </r>
  <r>
    <x v="7"/>
    <s v="GALANT FOOD                   "/>
    <s v="SC  "/>
    <x v="3"/>
    <n v="10377830"/>
    <x v="89"/>
    <x v="1"/>
    <s v="          "/>
    <s v="450 W 2ND ST                  "/>
    <s v="CLAREMONT           "/>
    <s v="CA   "/>
    <s v="91711-4664   "/>
    <s v="Ben Michelle Cecilio          "/>
    <n v="9096215566"/>
    <s v="GFO12001       "/>
    <x v="2"/>
    <s v="Benny's "/>
    <n v="44"/>
    <s v="FROZEN FOODS        "/>
    <s v="12"/>
    <n v="5"/>
    <n v="19.8"/>
    <n v="1"/>
    <n v="19.8"/>
    <n v="1.6500000000000001"/>
    <n v="0.33"/>
  </r>
  <r>
    <x v="7"/>
    <s v="GALANT FOOD                   "/>
    <s v="SC  "/>
    <x v="3"/>
    <n v="10386552"/>
    <x v="49"/>
    <x v="1"/>
    <s v="          "/>
    <s v="207 N MARYLAND AVE            "/>
    <s v="GLENDALE            "/>
    <s v="CA   "/>
    <s v="91206-4237   "/>
    <s v="CASSIE GRATTON LUPE MENDOZA   "/>
    <n v="8188397000"/>
    <s v="GFO12001       "/>
    <x v="2"/>
    <s v="Benny's "/>
    <n v="44"/>
    <s v="FROZEN FOODS        "/>
    <s v="12"/>
    <n v="5"/>
    <n v="59.4"/>
    <n v="3"/>
    <n v="19.8"/>
    <n v="1.6500000000000001"/>
    <n v="0.33"/>
  </r>
  <r>
    <x v="7"/>
    <s v="GALANT FOOD                   "/>
    <s v="SC  "/>
    <x v="3"/>
    <n v="10087568"/>
    <x v="50"/>
    <x v="1"/>
    <s v="          "/>
    <s v="11523 SANTA MONICA BLVD       "/>
    <s v="LOS ANGELES         "/>
    <s v="CA   "/>
    <n v="90025"/>
    <s v="Tony Bravo                    "/>
    <n v="3104781041"/>
    <s v="GFO12001       "/>
    <x v="2"/>
    <s v="Benny's "/>
    <n v="44"/>
    <s v="FROZEN FOODS        "/>
    <s v="12"/>
    <n v="5"/>
    <n v="59.4"/>
    <n v="3"/>
    <n v="19.8"/>
    <n v="1.6500000000000001"/>
    <n v="0.33"/>
  </r>
  <r>
    <x v="7"/>
    <s v="GALANT FOOD                   "/>
    <s v="SC  "/>
    <x v="3"/>
    <n v="10377831"/>
    <x v="117"/>
    <x v="1"/>
    <s v="          "/>
    <s v="5240 LANKERSHIM BLVD          "/>
    <s v="NORTH HOLLYWOOD     "/>
    <s v="CA   "/>
    <s v="91601-3109   "/>
    <s v="GUY VALDEZ                    "/>
    <n v="8187626400"/>
    <s v="GFO12001       "/>
    <x v="2"/>
    <s v="Benny's "/>
    <n v="44"/>
    <s v="FROZEN FOODS        "/>
    <s v="12"/>
    <n v="5"/>
    <n v="39.6"/>
    <n v="2"/>
    <n v="19.8"/>
    <n v="1.6500000000000001"/>
    <n v="0.33"/>
  </r>
  <r>
    <x v="7"/>
    <s v="GALANT FOOD                   "/>
    <s v="SC  "/>
    <x v="3"/>
    <n v="10087606"/>
    <x v="51"/>
    <x v="1"/>
    <s v="          "/>
    <s v="1332 2ND ST                   "/>
    <s v="SANTA MONICA        "/>
    <s v="CA   "/>
    <n v="90401"/>
    <s v="ISSAC 310 600 8659            "/>
    <n v="3103949744"/>
    <s v="GFO12001       "/>
    <x v="2"/>
    <s v="Benny's "/>
    <n v="44"/>
    <s v="FROZEN FOODS        "/>
    <s v="12"/>
    <n v="5"/>
    <n v="19.8"/>
    <n v="1"/>
    <n v="19.8"/>
    <n v="1.6500000000000001"/>
    <n v="0.33"/>
  </r>
  <r>
    <x v="7"/>
    <s v="GALANT FOOD                   "/>
    <s v="SC  "/>
    <x v="3"/>
    <n v="10087612"/>
    <x v="90"/>
    <x v="1"/>
    <s v="          "/>
    <s v="17200 VENTURA BLVD            "/>
    <s v="ENCINO              "/>
    <s v="CA   "/>
    <n v="91316"/>
    <s v="Tony Medina                   "/>
    <n v="8189819847"/>
    <s v="GFO12001       "/>
    <x v="2"/>
    <s v="Benny's "/>
    <n v="44"/>
    <s v="FROZEN FOODS        "/>
    <s v="12"/>
    <n v="5"/>
    <n v="19.8"/>
    <n v="1"/>
    <n v="19.8"/>
    <n v="1.6500000000000001"/>
    <n v="0.33"/>
  </r>
  <r>
    <x v="7"/>
    <s v="GALANT FOOD                   "/>
    <s v="VP  "/>
    <x v="1"/>
    <n v="10433338"/>
    <x v="52"/>
    <x v="1"/>
    <s v="          "/>
    <s v="16505 5TH AVE NE              "/>
    <s v="SHORELINE           "/>
    <s v="WA   "/>
    <s v="98155-5001   "/>
    <s v="Stephanie Knaff               "/>
    <n v="2064508378"/>
    <s v="GFO12001       "/>
    <x v="2"/>
    <s v="Benny's "/>
    <n v="44"/>
    <s v="FROZEN FOODS        "/>
    <s v="12"/>
    <n v="5"/>
    <n v="21"/>
    <n v="1"/>
    <n v="21"/>
    <n v="1.75"/>
    <n v="0.35"/>
  </r>
  <r>
    <x v="7"/>
    <s v="GALANT FOOD                   "/>
    <s v="NC  "/>
    <x v="0"/>
    <n v="10373770"/>
    <x v="54"/>
    <x v="1"/>
    <s v="          "/>
    <s v="4186 PIEDMONT AVE             "/>
    <s v="OAKLAND             "/>
    <s v="CA   "/>
    <s v="94611-5133   "/>
    <s v="ANNALISA or GLENN             "/>
    <n v="5102770646"/>
    <s v="GFO12001       "/>
    <x v="2"/>
    <s v="Benny's "/>
    <n v="44"/>
    <s v="FROZEN FOODS        "/>
    <s v="12"/>
    <n v="5"/>
    <n v="84"/>
    <n v="4"/>
    <n v="21"/>
    <n v="1.75"/>
    <n v="0.35"/>
  </r>
  <r>
    <x v="7"/>
    <s v="GALANT FOOD                   "/>
    <s v="NC  "/>
    <x v="0"/>
    <n v="10428017"/>
    <x v="118"/>
    <x v="0"/>
    <s v="          "/>
    <s v="3444 SWETZER RD               "/>
    <s v="LOOMIS              "/>
    <s v="CA   "/>
    <s v="95650-9564   "/>
    <s v="Kirk Kulhanjian               "/>
    <n v="9162231116"/>
    <s v="GFO00008       "/>
    <x v="5"/>
    <s v="Clara's "/>
    <n v="44"/>
    <s v="FROZEN FOODS        "/>
    <s v="12"/>
    <n v="5"/>
    <n v="30"/>
    <n v="1"/>
    <n v="30"/>
    <n v="2.5"/>
    <n v="0.5"/>
  </r>
  <r>
    <x v="7"/>
    <s v="GALANT FOOD                   "/>
    <s v="NC  "/>
    <x v="0"/>
    <n v="10428017"/>
    <x v="118"/>
    <x v="0"/>
    <s v="          "/>
    <s v="3444 SWETZER RD               "/>
    <s v="LOOMIS              "/>
    <s v="CA   "/>
    <s v="95650-9564   "/>
    <s v="Kirk Kulhanjian               "/>
    <n v="9162231116"/>
    <s v="GFO88116       "/>
    <x v="0"/>
    <s v="Clara's "/>
    <n v="44"/>
    <s v="FROZEN FOODS        "/>
    <s v="12"/>
    <n v="8"/>
    <n v="33.6"/>
    <n v="1"/>
    <n v="33.6"/>
    <n v="2.8000000000000003"/>
    <n v="0.35000000000000003"/>
  </r>
  <r>
    <x v="7"/>
    <s v="GALANT FOOD                   "/>
    <s v="NC  "/>
    <x v="0"/>
    <n v="10053745"/>
    <x v="56"/>
    <x v="6"/>
    <s v="          "/>
    <s v="BLDG 341 NAVY EXCHANGE        "/>
    <s v="FALLON              "/>
    <s v="NV   "/>
    <n v="89406"/>
    <s v="NATALIE 775 541 5699 NEW      "/>
    <n v="7755415699"/>
    <s v="GFO12022       "/>
    <x v="4"/>
    <s v="Benny's "/>
    <n v="44"/>
    <s v="FROZEN FOODS        "/>
    <s v="12"/>
    <n v="5"/>
    <n v="63"/>
    <n v="3"/>
    <n v="21"/>
    <n v="1.75"/>
    <n v="0.35"/>
  </r>
  <r>
    <x v="7"/>
    <s v="GALANT FOOD                   "/>
    <s v="CR  "/>
    <x v="9"/>
    <n v="99999999999999"/>
    <x v="57"/>
    <x v="0"/>
    <s v="XXXXXXXXXX"/>
    <s v="XXXXXXXXXXXXXXXXXXXXXXXXXXXXXX"/>
    <s v="XXXXXXXXXXXXXXXXXXXX"/>
    <s v="XX   "/>
    <n v="999999999"/>
    <s v="XXXXXXXXXXXXXXXXXXXXXXXXXXXXXX"/>
    <n v="9999999999"/>
    <s v="GFO12001       "/>
    <x v="2"/>
    <s v="Benny's "/>
    <n v="44"/>
    <s v="FROZEN FOODS        "/>
    <s v="12"/>
    <n v="5"/>
    <n v="59.4"/>
    <n v="3"/>
    <n v="19.8"/>
    <n v="1.6500000000000001"/>
    <n v="0.33"/>
  </r>
  <r>
    <x v="7"/>
    <s v="GALANT FOOD                   "/>
    <s v="FL  "/>
    <x v="15"/>
    <n v="99999999999999"/>
    <x v="57"/>
    <x v="0"/>
    <s v="XXXXXXXXXX"/>
    <s v="XXXXXXXXXXXXXXXXXXXXXXXXXXXXXX"/>
    <s v="XXXXXXXXXXXXXXXXXXXX"/>
    <s v="XX   "/>
    <n v="999999999"/>
    <s v="XXXXXXXXXXXXXXXXXXXXXXXXXXXXXX"/>
    <n v="9999999999"/>
    <s v="GFO10608       "/>
    <x v="20"/>
    <s v="Clara's "/>
    <n v="44"/>
    <s v="REFRIGERATED        "/>
    <s v="12"/>
    <n v="7"/>
    <n v="113.4"/>
    <n v="3"/>
    <n v="37.800000000000004"/>
    <n v="3.1500000000000004"/>
    <n v="0.45000000000000007"/>
  </r>
  <r>
    <x v="7"/>
    <s v="GALANT FOOD                   "/>
    <s v="FL  "/>
    <x v="15"/>
    <n v="99999999999999"/>
    <x v="57"/>
    <x v="7"/>
    <s v="XXXXXXXXXX"/>
    <s v="XXXXXXXXXXXXXXXXXXXXXXXXXXXXXX"/>
    <s v="XXXXXXXXXXXXXXXXXXXX"/>
    <s v="XX   "/>
    <n v="999999999"/>
    <s v="XXXXXXXXXXXXXXXXXXXXXXXXXXXXXX"/>
    <n v="9999999999"/>
    <s v="GFO20001       "/>
    <x v="13"/>
    <s v="Clara's "/>
    <n v="44"/>
    <s v="FROZEN FOODS        "/>
    <s v="12"/>
    <n v="5"/>
    <n v="28.8"/>
    <n v="1"/>
    <n v="28.8"/>
    <n v="2.4"/>
    <n v="0.48"/>
  </r>
  <r>
    <x v="7"/>
    <s v="GALANT FOOD                   "/>
    <s v="IL  "/>
    <x v="4"/>
    <n v="99999999999999"/>
    <x v="57"/>
    <x v="0"/>
    <s v="XXXXXXXXXX"/>
    <s v="XXXXXXXXXXXXXXXXXXXXXXXXXXXXXX"/>
    <s v="XXXXXXXXXXXXXXXXXXXX"/>
    <s v="XX   "/>
    <n v="999999999"/>
    <s v="XXXXXXXXXXXXXXXXXXXXXXXXXXXXXX"/>
    <n v="9999999999"/>
    <s v="GFO10608       "/>
    <x v="20"/>
    <s v="Clara's "/>
    <n v="44"/>
    <s v="REFRIGERATED        "/>
    <s v="12"/>
    <n v="7"/>
    <n v="37.799999999999997"/>
    <n v="1"/>
    <n v="37.799999999999997"/>
    <n v="3.15"/>
    <n v="0.45"/>
  </r>
  <r>
    <x v="7"/>
    <s v="GALANT FOOD                   "/>
    <s v="MI  "/>
    <x v="11"/>
    <n v="99999999999999"/>
    <x v="57"/>
    <x v="7"/>
    <s v="XXXXXXXXXX"/>
    <s v="XXXXXXXXXXXXXXXXXXXXXXXXXXXXXX"/>
    <s v="XXXXXXXXXXXXXXXXXXXX"/>
    <s v="XX   "/>
    <n v="999999999"/>
    <s v="XXXXXXXXXXXXXXXXXXXXXXXXXXXXXX"/>
    <n v="9999999999"/>
    <s v="GFO12022       "/>
    <x v="4"/>
    <s v="Benny's "/>
    <n v="44"/>
    <s v="FROZEN FOODS        "/>
    <s v="12"/>
    <n v="5"/>
    <n v="19.8"/>
    <n v="1"/>
    <n v="19.8"/>
    <n v="1.6500000000000001"/>
    <n v="0.33"/>
  </r>
  <r>
    <x v="7"/>
    <s v="GALANT FOOD                   "/>
    <s v="NC  "/>
    <x v="0"/>
    <n v="99999999999999"/>
    <x v="57"/>
    <x v="7"/>
    <s v="XXXXXXXXXX"/>
    <s v="XXXXXXXXXXXXXXXXXXXXXXXXXXXXXX"/>
    <s v="XXXXXXXXXXXXXXXXXXXX"/>
    <s v="XX   "/>
    <n v="999999999"/>
    <s v="XXXXXXXXXXXXXXXXXXXXXXXXXXXXXX"/>
    <n v="9999999999"/>
    <s v="GFO02208       "/>
    <x v="11"/>
    <s v="Galina's"/>
    <n v="44"/>
    <s v="FROZEN FOODS        "/>
    <s v="12"/>
    <n v="4.5"/>
    <n v="147"/>
    <n v="7"/>
    <n v="21"/>
    <n v="1.75"/>
    <n v="0.3888888888888889"/>
  </r>
  <r>
    <x v="7"/>
    <s v="GALANT FOOD                   "/>
    <s v="VP  "/>
    <x v="1"/>
    <n v="99999999999999"/>
    <x v="57"/>
    <x v="7"/>
    <s v="XXXXXXXXXX"/>
    <s v="XXXXXXXXXXXXXXXXXXXXXXXXXXXXXX"/>
    <s v="XXXXXXXXXXXXXXXXXXXX"/>
    <s v="XX   "/>
    <n v="999999999"/>
    <s v="XXXXXXXXXXXXXXXXXXXXXXXXXXXXXX"/>
    <n v="9999999999"/>
    <s v="GFO12021       "/>
    <x v="3"/>
    <s v="Benny's "/>
    <n v="44"/>
    <s v="FROZEN FOODS        "/>
    <s v="12"/>
    <n v="5"/>
    <n v="39.6"/>
    <n v="2"/>
    <n v="19.8"/>
    <n v="1.6500000000000001"/>
    <n v="0.33"/>
  </r>
  <r>
    <x v="7"/>
    <s v="GALANT FOOD                   "/>
    <s v="IL  "/>
    <x v="4"/>
    <n v="10206890"/>
    <x v="267"/>
    <x v="0"/>
    <s v="          "/>
    <s v="B004 N DINING HALL            "/>
    <s v="NOTRE DAME          "/>
    <s v="IN   "/>
    <n v="46556"/>
    <s v="Michele Carter                "/>
    <n v="5746317777"/>
    <s v="GFO12001       "/>
    <x v="2"/>
    <s v="Benny's "/>
    <n v="44"/>
    <s v="FROZEN FOODS        "/>
    <s v="12"/>
    <n v="5"/>
    <n v="39.6"/>
    <n v="2"/>
    <n v="19.8"/>
    <n v="1.6500000000000001"/>
    <n v="0.33"/>
  </r>
  <r>
    <x v="7"/>
    <s v="GALANT FOOD                   "/>
    <s v="IL  "/>
    <x v="4"/>
    <n v="10206890"/>
    <x v="267"/>
    <x v="0"/>
    <s v="          "/>
    <s v="B004 N DINING HALL            "/>
    <s v="NOTRE DAME          "/>
    <s v="IN   "/>
    <n v="46556"/>
    <s v="Michele Carter                "/>
    <n v="5746317777"/>
    <s v="GFO12022       "/>
    <x v="4"/>
    <s v="Benny's "/>
    <n v="44"/>
    <s v="FROZEN FOODS        "/>
    <s v="12"/>
    <n v="5"/>
    <n v="19.8"/>
    <n v="1"/>
    <n v="19.8"/>
    <n v="1.6500000000000001"/>
    <n v="0.33"/>
  </r>
  <r>
    <x v="7"/>
    <s v="GALANT FOOD                   "/>
    <s v="IL  "/>
    <x v="4"/>
    <n v="10206890"/>
    <x v="267"/>
    <x v="0"/>
    <s v="          "/>
    <s v="B004 N DINING HALL            "/>
    <s v="NOTRE DAME          "/>
    <s v="IN   "/>
    <n v="46556"/>
    <s v="Michele Carter                "/>
    <n v="5746317777"/>
    <s v="GFO20002       "/>
    <x v="12"/>
    <s v="Clara's "/>
    <n v="44"/>
    <s v="FROZEN FOODS        "/>
    <s v="12"/>
    <n v="5"/>
    <n v="30"/>
    <n v="1"/>
    <n v="30"/>
    <n v="2.5"/>
    <n v="0.5"/>
  </r>
  <r>
    <x v="7"/>
    <s v="GALANT FOOD                   "/>
    <s v="NC  "/>
    <x v="0"/>
    <n v="10512055"/>
    <x v="58"/>
    <x v="1"/>
    <s v="          "/>
    <s v="57 E COMMERCIAL ST            "/>
    <s v="WILLITS             "/>
    <s v="CA   "/>
    <s v="95490-3101   "/>
    <s v="Michelle Hutchins             "/>
    <n v="7074969725"/>
    <s v="GFO12001       "/>
    <x v="2"/>
    <s v="Benny's "/>
    <n v="44"/>
    <s v="FROZEN FOODS        "/>
    <s v="12"/>
    <n v="5"/>
    <n v="21"/>
    <n v="1"/>
    <n v="21"/>
    <n v="1.75"/>
    <n v="0.35"/>
  </r>
  <r>
    <x v="7"/>
    <s v="GALANT FOOD                   "/>
    <s v="NC  "/>
    <x v="0"/>
    <n v="10382844"/>
    <x v="60"/>
    <x v="0"/>
    <s v="          "/>
    <s v="562 WHITNEY ST                "/>
    <s v="SAN LEANDRO         "/>
    <s v="CA   "/>
    <s v="94577-1114   "/>
    <s v="Claude Burns                  "/>
    <n v="5107662337"/>
    <s v="GFO90010       "/>
    <x v="1"/>
    <s v="Clara's "/>
    <n v="44"/>
    <s v="FROZEN FOODS        "/>
    <s v="12"/>
    <n v="4"/>
    <n v="120"/>
    <n v="4"/>
    <n v="30"/>
    <n v="2.5"/>
    <n v="0.625"/>
  </r>
  <r>
    <x v="7"/>
    <s v="GALANT FOOD                   "/>
    <s v="IL  "/>
    <x v="4"/>
    <n v="10541683"/>
    <x v="217"/>
    <x v="4"/>
    <s v="          "/>
    <s v="1401 GATEWAY ST               "/>
    <s v="JOLIET              "/>
    <s v="IL   "/>
    <s v="60431-3200   "/>
    <s v="Mike Kavanaugh                "/>
    <n v="8159272096"/>
    <s v="GFO12022       "/>
    <x v="4"/>
    <s v="Benny's "/>
    <n v="44"/>
    <s v="FROZEN FOODS        "/>
    <s v="12"/>
    <n v="5"/>
    <n v="19.8"/>
    <n v="1"/>
    <n v="19.8"/>
    <n v="1.6500000000000001"/>
    <n v="0.33"/>
  </r>
  <r>
    <x v="7"/>
    <s v="GALANT FOOD                   "/>
    <s v="NC  "/>
    <x v="0"/>
    <n v="10426435"/>
    <x v="61"/>
    <x v="1"/>
    <s v="          "/>
    <s v="2966 COLLEGE AVE              "/>
    <s v="BERKELEY            "/>
    <s v="CA   "/>
    <s v="94705-2214   "/>
    <s v="Suki Van Arsdale 510 540 6482 "/>
    <n v="7078293456"/>
    <s v="GFO12001       "/>
    <x v="2"/>
    <s v="Benny's "/>
    <n v="44"/>
    <s v="FROZEN FOODS        "/>
    <s v="12"/>
    <n v="5"/>
    <n v="63"/>
    <n v="3"/>
    <n v="21"/>
    <n v="1.75"/>
    <n v="0.35"/>
  </r>
  <r>
    <x v="7"/>
    <s v="GALANT FOOD                   "/>
    <s v="NC  "/>
    <x v="0"/>
    <n v="10426435"/>
    <x v="61"/>
    <x v="1"/>
    <s v="          "/>
    <s v="2966 COLLEGE AVE              "/>
    <s v="BERKELEY            "/>
    <s v="CA   "/>
    <s v="94705-2214   "/>
    <s v="Suki Van Arsdale 510 540 6482 "/>
    <n v="7078293456"/>
    <s v="GFO12021       "/>
    <x v="3"/>
    <s v="Benny's "/>
    <n v="44"/>
    <s v="FROZEN FOODS        "/>
    <s v="12"/>
    <n v="5"/>
    <n v="63"/>
    <n v="3"/>
    <n v="21"/>
    <n v="1.75"/>
    <n v="0.35"/>
  </r>
  <r>
    <x v="7"/>
    <s v="GALANT FOOD                   "/>
    <s v="VP  "/>
    <x v="1"/>
    <n v="10436246"/>
    <x v="92"/>
    <x v="0"/>
    <s v="          "/>
    <s v="1 30TH ST NW                  "/>
    <s v="AUBURN              "/>
    <s v="WA   "/>
    <s v="98001-1711   "/>
    <s v="Mike Brown                    "/>
    <n v="4255076664"/>
    <s v="GFO12021       "/>
    <x v="3"/>
    <s v="Benny's "/>
    <n v="44"/>
    <s v="FROZEN FOODS        "/>
    <s v="12"/>
    <n v="5"/>
    <n v="79.2"/>
    <n v="4"/>
    <n v="19.8"/>
    <n v="1.6500000000000001"/>
    <n v="0.33"/>
  </r>
  <r>
    <x v="7"/>
    <s v="GALANT FOOD                   "/>
    <s v="SC  "/>
    <x v="3"/>
    <n v="10504938"/>
    <x v="156"/>
    <x v="0"/>
    <s v="          "/>
    <s v="2826 LA MIRADA DR             "/>
    <s v="VISTA               "/>
    <s v="CA   "/>
    <s v="92081-8481   "/>
    <s v="Christian Woons               "/>
    <n v="8587613355"/>
    <s v="GFO10608       "/>
    <x v="20"/>
    <s v="Clara's "/>
    <n v="44"/>
    <s v="REFRIGERATED        "/>
    <s v="12"/>
    <n v="7"/>
    <n v="37.799999999999997"/>
    <n v="1"/>
    <n v="37.799999999999997"/>
    <n v="3.15"/>
    <n v="0.45"/>
  </r>
  <r>
    <x v="7"/>
    <s v="GALANT FOOD                   "/>
    <s v="IL  "/>
    <x v="4"/>
    <n v="10488586"/>
    <x v="268"/>
    <x v="0"/>
    <s v="          "/>
    <s v="6698 DOUBLE EAGLE DR          "/>
    <s v="WOODRIDGE           "/>
    <s v="IL   "/>
    <s v="60517-5437   "/>
    <s v="Lisa Skubal                   "/>
    <n v="6307079366"/>
    <s v="GFO12001       "/>
    <x v="2"/>
    <s v="Benny's "/>
    <n v="44"/>
    <s v="FROZEN FOODS        "/>
    <s v="12"/>
    <n v="5"/>
    <n v="19.8"/>
    <n v="1"/>
    <n v="19.8"/>
    <n v="1.6500000000000001"/>
    <n v="0.33"/>
  </r>
  <r>
    <x v="7"/>
    <s v="GALANT FOOD                   "/>
    <s v="TX  "/>
    <x v="17"/>
    <n v="10438153"/>
    <x v="220"/>
    <x v="0"/>
    <s v="          "/>
    <s v="801 N BRYAN RD                "/>
    <s v="MISSION             "/>
    <s v="TX   "/>
    <s v="78572-6506   "/>
    <s v="Jordan Gouger                 "/>
    <n v="5126939297"/>
    <s v="GFO10608       "/>
    <x v="20"/>
    <s v="Clara's "/>
    <n v="44"/>
    <s v="REFRIGERATED        "/>
    <s v="12"/>
    <n v="7"/>
    <n v="113.4"/>
    <n v="3"/>
    <n v="37.800000000000004"/>
    <n v="3.1500000000000004"/>
    <n v="0.45000000000000007"/>
  </r>
  <r>
    <x v="7"/>
    <s v="GALANT FOOD                   "/>
    <s v="TX  "/>
    <x v="17"/>
    <n v="10438153"/>
    <x v="220"/>
    <x v="0"/>
    <s v="          "/>
    <s v="801 N BRYAN RD                "/>
    <s v="MISSION             "/>
    <s v="TX   "/>
    <s v="78572-6506   "/>
    <s v="Jordan Gouger                 "/>
    <n v="5126939297"/>
    <s v="GFO20001       "/>
    <x v="13"/>
    <s v="Clara's "/>
    <n v="44"/>
    <s v="FROZEN FOODS        "/>
    <s v="12"/>
    <n v="5"/>
    <n v="30"/>
    <n v="1"/>
    <n v="30"/>
    <n v="2.5"/>
    <n v="0.5"/>
  </r>
  <r>
    <x v="7"/>
    <s v="GALANT FOOD                   "/>
    <s v="TX  "/>
    <x v="17"/>
    <n v="10438153"/>
    <x v="220"/>
    <x v="0"/>
    <s v="          "/>
    <s v="801 N BRYAN RD                "/>
    <s v="MISSION             "/>
    <s v="TX   "/>
    <s v="78572-6506   "/>
    <s v="Jordan Gouger                 "/>
    <n v="5126939297"/>
    <s v="GFO20002       "/>
    <x v="12"/>
    <s v="Clara's "/>
    <n v="44"/>
    <s v="FROZEN FOODS        "/>
    <s v="12"/>
    <n v="5"/>
    <n v="90"/>
    <n v="3"/>
    <n v="30"/>
    <n v="2.5"/>
    <n v="0.5"/>
  </r>
  <r>
    <x v="7"/>
    <s v="GALANT FOOD                   "/>
    <s v="MI  "/>
    <x v="11"/>
    <n v="10447230"/>
    <x v="221"/>
    <x v="0"/>
    <s v="          "/>
    <s v="2205 4 MILE RD NW             "/>
    <s v="GRAND RAPIDS        "/>
    <s v="MI   "/>
    <s v="49544-9703   "/>
    <s v="Roberto Rodriquez             "/>
    <n v="6163378918"/>
    <s v="GFO00008       "/>
    <x v="5"/>
    <s v="Clara's "/>
    <n v="44"/>
    <s v="FROZEN FOODS        "/>
    <s v="12"/>
    <n v="5"/>
    <n v="28.8"/>
    <n v="1"/>
    <n v="28.8"/>
    <n v="2.4"/>
    <n v="0.48"/>
  </r>
  <r>
    <x v="7"/>
    <s v="GALANT FOOD                   "/>
    <s v="MI  "/>
    <x v="11"/>
    <n v="10447230"/>
    <x v="221"/>
    <x v="0"/>
    <s v="          "/>
    <s v="2205 4 MILE RD NW             "/>
    <s v="GRAND RAPIDS        "/>
    <s v="MI   "/>
    <s v="49544-9703   "/>
    <s v="Roberto Rodriquez             "/>
    <n v="6163378918"/>
    <s v="GFO12022       "/>
    <x v="4"/>
    <s v="Benny's "/>
    <n v="44"/>
    <s v="FROZEN FOODS        "/>
    <s v="12"/>
    <n v="5"/>
    <n v="121.2"/>
    <n v="6"/>
    <n v="20.2"/>
    <n v="1.6833333333333333"/>
    <n v="0.33666666666666667"/>
  </r>
  <r>
    <x v="7"/>
    <s v="GALANT FOOD                   "/>
    <s v="SC  "/>
    <x v="3"/>
    <n v="10024859"/>
    <x v="96"/>
    <x v="0"/>
    <s v="          "/>
    <s v="21554 GOLDEN TRIANGLE RD      "/>
    <s v="SAUGUS              "/>
    <s v="CA   "/>
    <s v="91350-2612   "/>
    <s v="LISA Burke Melissa Simmons    "/>
    <n v="6612597310"/>
    <s v="GFO88017       "/>
    <x v="7"/>
    <s v="Clara's "/>
    <n v="44"/>
    <s v="FROZEN FOODS        "/>
    <s v="12"/>
    <n v="8"/>
    <n v="64.8"/>
    <n v="2"/>
    <n v="32.4"/>
    <n v="2.6999999999999997"/>
    <n v="0.33749999999999997"/>
  </r>
  <r>
    <x v="7"/>
    <s v="GALANT FOOD                   "/>
    <s v="SC  "/>
    <x v="3"/>
    <n v="10024859"/>
    <x v="96"/>
    <x v="0"/>
    <s v="          "/>
    <s v="21554 GOLDEN TRIANGLE RD      "/>
    <s v="SAUGUS              "/>
    <s v="CA   "/>
    <s v="91350-2612   "/>
    <s v="LISA Burke Melissa Simmons    "/>
    <n v="6612597310"/>
    <s v="GFO88116       "/>
    <x v="0"/>
    <s v="Clara's "/>
    <n v="44"/>
    <s v="FROZEN FOODS        "/>
    <s v="12"/>
    <n v="8"/>
    <n v="129.6"/>
    <n v="4"/>
    <n v="32.4"/>
    <n v="2.6999999999999997"/>
    <n v="0.33749999999999997"/>
  </r>
  <r>
    <x v="7"/>
    <s v="GALANT FOOD                   "/>
    <s v="IL  "/>
    <x v="4"/>
    <n v="10487650"/>
    <x v="122"/>
    <x v="0"/>
    <s v="          "/>
    <s v="1151 ROHLWING RD              "/>
    <s v="ROLLING MEADOWS     "/>
    <s v="IL   "/>
    <s v="60008-1030   "/>
    <s v="Jess Adams                    "/>
    <n v="6308857029"/>
    <s v="GFO12021       "/>
    <x v="3"/>
    <s v="Benny's "/>
    <n v="44"/>
    <s v="FROZEN FOODS        "/>
    <s v="12"/>
    <n v="5"/>
    <n v="118.8"/>
    <n v="6"/>
    <n v="19.8"/>
    <n v="1.6500000000000001"/>
    <n v="0.33"/>
  </r>
  <r>
    <x v="7"/>
    <s v="GALANT FOOD                   "/>
    <s v="NC  "/>
    <x v="0"/>
    <n v="10439798"/>
    <x v="63"/>
    <x v="0"/>
    <s v="          "/>
    <s v="978 E GREG ST                 "/>
    <s v="SPARKS              "/>
    <s v="NV   "/>
    <s v="89431-6521   "/>
    <s v="Steve Cockrell                "/>
    <n v="9076024285"/>
    <s v="GFO00008       "/>
    <x v="5"/>
    <s v="Clara's "/>
    <n v="44"/>
    <s v="FROZEN FOODS        "/>
    <s v="12"/>
    <n v="5"/>
    <n v="146.4"/>
    <n v="5"/>
    <n v="29.28"/>
    <n v="2.44"/>
    <n v="0.48799999999999999"/>
  </r>
  <r>
    <x v="7"/>
    <s v="GALANT FOOD                   "/>
    <s v="NC  "/>
    <x v="0"/>
    <n v="10439798"/>
    <x v="63"/>
    <x v="0"/>
    <s v="          "/>
    <s v="978 E GREG ST                 "/>
    <s v="SPARKS              "/>
    <s v="NV   "/>
    <s v="89431-6521   "/>
    <s v="Steve Cockrell                "/>
    <n v="9076024285"/>
    <s v="GFO88017       "/>
    <x v="7"/>
    <s v="Clara's "/>
    <n v="44"/>
    <s v="FROZEN FOODS        "/>
    <s v="12"/>
    <n v="8"/>
    <n v="168"/>
    <n v="5"/>
    <n v="33.6"/>
    <n v="2.8000000000000003"/>
    <n v="0.35000000000000003"/>
  </r>
  <r>
    <x v="7"/>
    <s v="GALANT FOOD                   "/>
    <s v="SF  "/>
    <x v="20"/>
    <n v="10483565"/>
    <x v="222"/>
    <x v="6"/>
    <s v="          "/>
    <s v="636 SW 109TH AVE              "/>
    <s v="MIAMI               "/>
    <s v="FL   "/>
    <s v="33174-1338   "/>
    <s v="Trenton Call                  "/>
    <n v="3054340869"/>
    <s v="GFO20002       "/>
    <x v="12"/>
    <s v="Clara's "/>
    <n v="44"/>
    <s v="FROZEN FOODS        "/>
    <s v="12"/>
    <n v="5"/>
    <n v="360"/>
    <n v="12"/>
    <n v="30"/>
    <n v="2.5"/>
    <n v="0.5"/>
  </r>
  <r>
    <x v="7"/>
    <s v="GALANT FOOD                   "/>
    <s v="SF  "/>
    <x v="20"/>
    <n v="10483565"/>
    <x v="222"/>
    <x v="6"/>
    <s v="          "/>
    <s v="636 SW 109TH AVE              "/>
    <s v="MIAMI               "/>
    <s v="FL   "/>
    <s v="33174-1338   "/>
    <s v="Trenton Call                  "/>
    <n v="3054340869"/>
    <s v="GFO88017       "/>
    <x v="7"/>
    <s v="Clara's "/>
    <n v="44"/>
    <s v="FROZEN FOODS        "/>
    <s v="12"/>
    <n v="8"/>
    <n v="403.2"/>
    <n v="12"/>
    <n v="33.6"/>
    <n v="2.8000000000000003"/>
    <n v="0.35000000000000003"/>
  </r>
  <r>
    <x v="7"/>
    <s v="GALANT FOOD                   "/>
    <s v="SF  "/>
    <x v="20"/>
    <n v="10483565"/>
    <x v="222"/>
    <x v="6"/>
    <s v="          "/>
    <s v="636 SW 109TH AVE              "/>
    <s v="MIAMI               "/>
    <s v="FL   "/>
    <s v="33174-1338   "/>
    <s v="Trenton Call                  "/>
    <n v="3054340869"/>
    <s v="GFO88810       "/>
    <x v="10"/>
    <s v="Clara's "/>
    <n v="44"/>
    <s v="FROZEN FOODS        "/>
    <s v="12"/>
    <n v="8"/>
    <n v="33.6"/>
    <n v="1"/>
    <n v="33.6"/>
    <n v="2.8000000000000003"/>
    <n v="0.35000000000000003"/>
  </r>
  <r>
    <x v="7"/>
    <s v="GALANT FOOD                   "/>
    <s v="MI  "/>
    <x v="11"/>
    <n v="10418755"/>
    <x v="269"/>
    <x v="0"/>
    <s v="          "/>
    <s v="16658 TOWNLINE KOSSUTH RD     "/>
    <s v="SAINT MARYS         "/>
    <s v="OH   "/>
    <s v="45885-9142   "/>
    <s v="Derek or Nick                 "/>
    <n v="4193941699"/>
    <s v="GFO90010       "/>
    <x v="1"/>
    <s v="Clara's "/>
    <n v="44"/>
    <s v="FROZEN FOODS        "/>
    <s v="12"/>
    <n v="4"/>
    <n v="28.8"/>
    <n v="1"/>
    <n v="28.8"/>
    <n v="2.4"/>
    <n v="0.6"/>
  </r>
  <r>
    <x v="7"/>
    <s v="GALANT FOOD                   "/>
    <s v="SC  "/>
    <x v="3"/>
    <n v="10513027"/>
    <x v="270"/>
    <x v="3"/>
    <s v="          "/>
    <s v="60 W OLSEN RD                 "/>
    <s v="THOUSAND OAKS       "/>
    <s v="CA   "/>
    <s v="91360-2700   "/>
    <s v="Jacob Yeroshek                "/>
    <n v="8054933075"/>
    <s v="GFO12001       "/>
    <x v="2"/>
    <s v="Benny's "/>
    <n v="44"/>
    <s v="FROZEN FOODS        "/>
    <s v="12"/>
    <n v="5"/>
    <n v="19.8"/>
    <n v="1"/>
    <n v="19.8"/>
    <n v="1.6500000000000001"/>
    <n v="0.33"/>
  </r>
  <r>
    <x v="7"/>
    <s v="GALANT FOOD                   "/>
    <s v="AZ  "/>
    <x v="7"/>
    <n v="10514189"/>
    <x v="271"/>
    <x v="3"/>
    <s v="          "/>
    <s v="1050 S KNOLES DR              "/>
    <s v="FLAGSTAFF           "/>
    <s v="AZ   "/>
    <s v="86011-0001   "/>
    <s v="Alec Tarango                  "/>
    <n v="9289611661"/>
    <s v="GFO00008       "/>
    <x v="5"/>
    <s v="Clara's "/>
    <n v="44"/>
    <s v="FROZEN FOODS        "/>
    <s v="12"/>
    <n v="5"/>
    <n v="144"/>
    <n v="5"/>
    <n v="28.8"/>
    <n v="2.4"/>
    <n v="0.48"/>
  </r>
  <r>
    <x v="7"/>
    <s v="GALANT FOOD                   "/>
    <s v="AZ  "/>
    <x v="7"/>
    <n v="10514189"/>
    <x v="271"/>
    <x v="3"/>
    <s v="          "/>
    <s v="1050 S KNOLES DR              "/>
    <s v="FLAGSTAFF           "/>
    <s v="AZ   "/>
    <s v="86011-0001   "/>
    <s v="Alec Tarango                  "/>
    <n v="9289611661"/>
    <s v="GFO10100       "/>
    <x v="17"/>
    <s v="Clara   "/>
    <n v="44"/>
    <s v="FROZEN FOODS        "/>
    <s v="12"/>
    <n v="6"/>
    <n v="132"/>
    <n v="5"/>
    <n v="26.4"/>
    <n v="2.1999999999999997"/>
    <n v="0.36666666666666664"/>
  </r>
  <r>
    <x v="7"/>
    <s v="GALANT FOOD                   "/>
    <s v="AZ  "/>
    <x v="7"/>
    <n v="10514189"/>
    <x v="271"/>
    <x v="3"/>
    <s v="          "/>
    <s v="1050 S KNOLES DR              "/>
    <s v="FLAGSTAFF           "/>
    <s v="AZ   "/>
    <s v="86011-0001   "/>
    <s v="Alec Tarango                  "/>
    <n v="9289611661"/>
    <s v="GFO10110       "/>
    <x v="16"/>
    <s v="Clara   "/>
    <n v="44"/>
    <s v="FROZEN FOODS        "/>
    <s v="12"/>
    <n v="6"/>
    <n v="132"/>
    <n v="5"/>
    <n v="26.4"/>
    <n v="2.1999999999999997"/>
    <n v="0.36666666666666664"/>
  </r>
  <r>
    <x v="7"/>
    <s v="GALANT FOOD                   "/>
    <s v="AZ  "/>
    <x v="7"/>
    <n v="10514189"/>
    <x v="271"/>
    <x v="3"/>
    <s v="          "/>
    <s v="1050 S KNOLES DR              "/>
    <s v="FLAGSTAFF           "/>
    <s v="AZ   "/>
    <s v="86011-0001   "/>
    <s v="Alec Tarango                  "/>
    <n v="9289611661"/>
    <s v="GFO88811       "/>
    <x v="9"/>
    <s v="Clara's "/>
    <n v="44"/>
    <s v="FROZEN FOODS        "/>
    <s v="12"/>
    <n v="8"/>
    <n v="32.4"/>
    <n v="1"/>
    <n v="32.4"/>
    <n v="2.6999999999999997"/>
    <n v="0.33749999999999997"/>
  </r>
  <r>
    <x v="7"/>
    <s v="GALANT FOOD                   "/>
    <s v="AZ  "/>
    <x v="7"/>
    <n v="10514189"/>
    <x v="271"/>
    <x v="3"/>
    <s v="          "/>
    <s v="1050 S KNOLES DR              "/>
    <s v="FLAGSTAFF           "/>
    <s v="AZ   "/>
    <s v="86011-0001   "/>
    <s v="Alec Tarango                  "/>
    <n v="9289611661"/>
    <s v="GOF10120       "/>
    <x v="19"/>
    <s v="Clara   "/>
    <n v="44"/>
    <s v="FROZEN FOODS        "/>
    <s v="12"/>
    <n v="6"/>
    <n v="79.2"/>
    <n v="3"/>
    <n v="26.400000000000002"/>
    <n v="2.2000000000000002"/>
    <n v="0.3666666666666667"/>
  </r>
  <r>
    <x v="7"/>
    <s v="GALANT FOOD                   "/>
    <s v="AT  "/>
    <x v="18"/>
    <n v="10513278"/>
    <x v="272"/>
    <x v="3"/>
    <s v="          "/>
    <s v="830 WESTVIEW DR SW            "/>
    <s v="ATLANTA             "/>
    <s v="GA   "/>
    <s v="30314-3773   "/>
    <s v="Patrill Johnson               "/>
    <n v="4047023752"/>
    <s v="GFO00008       "/>
    <x v="5"/>
    <s v="Clara's "/>
    <n v="44"/>
    <s v="FROZEN FOODS        "/>
    <s v="12"/>
    <n v="5"/>
    <n v="28.8"/>
    <n v="1"/>
    <n v="28.8"/>
    <n v="2.4"/>
    <n v="0.48"/>
  </r>
  <r>
    <x v="7"/>
    <s v="GALANT FOOD                   "/>
    <s v="TX  "/>
    <x v="17"/>
    <n v="10509843"/>
    <x v="273"/>
    <x v="0"/>
    <s v="          "/>
    <s v="8311 EWING HALSELL DRIVE      "/>
    <s v="SAN ANTONIO         "/>
    <s v="TX   "/>
    <s v="78229-3741   "/>
    <s v="Todd Butler                   "/>
    <n v="9366890197"/>
    <s v="GFO20001       "/>
    <x v="13"/>
    <s v="Clara's "/>
    <n v="44"/>
    <s v="FROZEN FOODS        "/>
    <s v="12"/>
    <n v="5"/>
    <n v="30"/>
    <n v="1"/>
    <n v="30"/>
    <n v="2.5"/>
    <n v="0.5"/>
  </r>
  <r>
    <x v="7"/>
    <s v="GALANT FOOD                   "/>
    <s v="NC  "/>
    <x v="0"/>
    <n v="10124473"/>
    <x v="66"/>
    <x v="0"/>
    <s v="          "/>
    <s v="1000 GREENLEY ROAD            "/>
    <s v="SONORA              "/>
    <s v="CA   "/>
    <n v="95370"/>
    <s v="OWEN  HORNIBROOK 209 822 4051 "/>
    <n v="2095363674"/>
    <s v="GFO20002       "/>
    <x v="12"/>
    <s v="Clara's "/>
    <n v="44"/>
    <s v="FROZEN FOODS        "/>
    <s v="12"/>
    <n v="5"/>
    <n v="60"/>
    <n v="2"/>
    <n v="30"/>
    <n v="2.5"/>
    <n v="0.5"/>
  </r>
  <r>
    <x v="7"/>
    <s v="GALANT FOOD                   "/>
    <s v="NC  "/>
    <x v="0"/>
    <n v="10124473"/>
    <x v="66"/>
    <x v="0"/>
    <s v="          "/>
    <s v="1000 GREENLEY ROAD            "/>
    <s v="SONORA              "/>
    <s v="CA   "/>
    <n v="95370"/>
    <s v="OWEN  HORNIBROOK 209 822 4051 "/>
    <n v="2095363674"/>
    <s v="GFO88810       "/>
    <x v="10"/>
    <s v="Clara's "/>
    <n v="44"/>
    <s v="FROZEN FOODS        "/>
    <s v="12"/>
    <n v="8"/>
    <n v="64.8"/>
    <n v="2"/>
    <n v="32.4"/>
    <n v="2.6999999999999997"/>
    <n v="0.33749999999999997"/>
  </r>
  <r>
    <x v="7"/>
    <s v="GALANT FOOD                   "/>
    <s v="MA  "/>
    <x v="2"/>
    <n v="10543462"/>
    <x v="274"/>
    <x v="4"/>
    <s v="          "/>
    <s v="899 ELKRIDGE LANDING RD       "/>
    <s v="LINTHICUM HTS       "/>
    <s v="MD   "/>
    <s v="21090-2902   "/>
    <s v="Almira Cataldi                "/>
    <n v="4106940555"/>
    <s v="GFO20001       "/>
    <x v="13"/>
    <s v="Clara's "/>
    <n v="44"/>
    <s v="FROZEN FOODS        "/>
    <s v="12"/>
    <n v="5"/>
    <n v="30"/>
    <n v="1"/>
    <n v="30"/>
    <n v="2.5"/>
    <n v="0.5"/>
  </r>
  <r>
    <x v="7"/>
    <s v="GALANT FOOD                   "/>
    <s v="MI  "/>
    <x v="11"/>
    <n v="10066943"/>
    <x v="144"/>
    <x v="0"/>
    <s v="          "/>
    <s v="6673 PINE RIDGE CT SW         "/>
    <s v="JENISON             "/>
    <s v="MI   "/>
    <s v="49428-9278   "/>
    <s v="Duane Lung 1 2M   1 4M     B  "/>
    <n v="6166620237"/>
    <s v="GFO00008       "/>
    <x v="5"/>
    <s v="Clara's "/>
    <n v="44"/>
    <s v="FROZEN FOODS        "/>
    <s v="12"/>
    <n v="5"/>
    <n v="90"/>
    <n v="3"/>
    <n v="30"/>
    <n v="2.5"/>
    <n v="0.5"/>
  </r>
  <r>
    <x v="7"/>
    <s v="GALANT FOOD                   "/>
    <s v="MI  "/>
    <x v="11"/>
    <n v="10066943"/>
    <x v="144"/>
    <x v="0"/>
    <s v="          "/>
    <s v="6673 PINE RIDGE CT SW         "/>
    <s v="JENISON             "/>
    <s v="MI   "/>
    <s v="49428-9278   "/>
    <s v="Duane Lung 1 2M   1 4M     B  "/>
    <n v="6166620237"/>
    <s v="GFO12022       "/>
    <x v="4"/>
    <s v="Benny's "/>
    <n v="44"/>
    <s v="FROZEN FOODS        "/>
    <s v="12"/>
    <n v="5"/>
    <n v="61.8"/>
    <n v="3"/>
    <n v="20.599999999999998"/>
    <n v="1.7166666666666666"/>
    <n v="0.34333333333333332"/>
  </r>
  <r>
    <x v="7"/>
    <s v="GALANT FOOD                   "/>
    <s v="MI  "/>
    <x v="11"/>
    <n v="10066943"/>
    <x v="144"/>
    <x v="0"/>
    <s v="          "/>
    <s v="6673 PINE RIDGE CT SW         "/>
    <s v="JENISON             "/>
    <s v="MI   "/>
    <s v="49428-9278   "/>
    <s v="Duane Lung 1 2M   1 4M     B  "/>
    <n v="6166620237"/>
    <s v="GFO90010       "/>
    <x v="1"/>
    <s v="Clara's "/>
    <n v="44"/>
    <s v="FROZEN FOODS        "/>
    <s v="12"/>
    <n v="4"/>
    <n v="57.6"/>
    <n v="2"/>
    <n v="28.8"/>
    <n v="2.4"/>
    <n v="0.6"/>
  </r>
  <r>
    <x v="7"/>
    <s v="GALANT FOOD                   "/>
    <s v="IL  "/>
    <x v="4"/>
    <n v="10257830"/>
    <x v="69"/>
    <x v="0"/>
    <s v="          "/>
    <s v="3407 78TH AVE W               "/>
    <s v="ROCK ISLAND         "/>
    <s v="IL   "/>
    <s v="61201-7305   "/>
    <s v="Jerry Schreiner               "/>
    <n v="3093735502"/>
    <s v="GFO10110       "/>
    <x v="16"/>
    <s v="Clara   "/>
    <n v="44"/>
    <s v="FROZEN FOODS        "/>
    <s v="12"/>
    <n v="6"/>
    <n v="26.4"/>
    <n v="1"/>
    <n v="26.4"/>
    <n v="2.1999999999999997"/>
    <n v="0.36666666666666664"/>
  </r>
  <r>
    <x v="7"/>
    <s v="GALANT FOOD                   "/>
    <s v="BV  "/>
    <x v="12"/>
    <n v="10033732"/>
    <x v="70"/>
    <x v="0"/>
    <s v="          "/>
    <s v="6520 GALAXY RD                "/>
    <s v="SAINT CLOUD         "/>
    <s v="MN   "/>
    <n v="56301"/>
    <s v="MARK LIESER                   "/>
    <n v="3202515678"/>
    <s v="GFO12001       "/>
    <x v="2"/>
    <s v="Benny's "/>
    <n v="44"/>
    <s v="FROZEN FOODS        "/>
    <s v="12"/>
    <n v="5"/>
    <n v="84"/>
    <n v="4"/>
    <n v="21"/>
    <n v="1.75"/>
    <n v="0.35"/>
  </r>
  <r>
    <x v="7"/>
    <s v="GALANT FOOD                   "/>
    <s v="BV  "/>
    <x v="12"/>
    <n v="10033732"/>
    <x v="70"/>
    <x v="0"/>
    <s v="          "/>
    <s v="6520 GALAXY RD                "/>
    <s v="SAINT CLOUD         "/>
    <s v="MN   "/>
    <n v="56301"/>
    <s v="MARK LIESER                   "/>
    <n v="3202515678"/>
    <s v="GFO12021       "/>
    <x v="3"/>
    <s v="Benny's "/>
    <n v="44"/>
    <s v="FROZEN FOODS        "/>
    <s v="12"/>
    <n v="5"/>
    <n v="42"/>
    <n v="2"/>
    <n v="21"/>
    <n v="1.75"/>
    <n v="0.35"/>
  </r>
  <r>
    <x v="7"/>
    <s v="GALANT FOOD                   "/>
    <s v="BV  "/>
    <x v="12"/>
    <n v="10033732"/>
    <x v="70"/>
    <x v="0"/>
    <s v="          "/>
    <s v="6520 GALAXY RD                "/>
    <s v="SAINT CLOUD         "/>
    <s v="MN   "/>
    <n v="56301"/>
    <s v="MARK LIESER                   "/>
    <n v="3202515678"/>
    <s v="GFO12022       "/>
    <x v="4"/>
    <s v="Benny's "/>
    <n v="44"/>
    <s v="FROZEN FOODS        "/>
    <s v="12"/>
    <n v="5"/>
    <n v="84"/>
    <n v="4"/>
    <n v="21"/>
    <n v="1.75"/>
    <n v="0.35"/>
  </r>
  <r>
    <x v="7"/>
    <s v="GALANT FOOD                   "/>
    <s v="CR  "/>
    <x v="9"/>
    <n v="10471227"/>
    <x v="275"/>
    <x v="7"/>
    <s v="          "/>
    <s v="2532 GEORGE MASON DR          "/>
    <s v="VIRGINIA BEACH      "/>
    <s v="VA   "/>
    <s v="23456-9105   "/>
    <s v="STEVE WILKE FOOD SERVICE DIR  "/>
    <n v="7574063891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7"/>
    <s v="GALANT FOOD                   "/>
    <s v="FL  "/>
    <x v="15"/>
    <n v="10105819"/>
    <x v="168"/>
    <x v="0"/>
    <s v="          "/>
    <s v="16295 B N W 13TH AVE          "/>
    <s v="MIAMI               "/>
    <s v="FL   "/>
    <s v="33169-5709   "/>
    <s v="Dave Horowitz                 "/>
    <n v="3056245862"/>
    <s v="GFO20002       "/>
    <x v="12"/>
    <s v="Clara's "/>
    <n v="44"/>
    <s v="FROZEN FOODS        "/>
    <s v="12"/>
    <n v="5"/>
    <n v="720"/>
    <n v="24"/>
    <n v="30"/>
    <n v="2.5"/>
    <n v="0.5"/>
  </r>
  <r>
    <x v="7"/>
    <s v="GALANT FOOD                   "/>
    <s v="FL  "/>
    <x v="15"/>
    <n v="10105819"/>
    <x v="168"/>
    <x v="0"/>
    <s v="          "/>
    <s v="16295 B N W 13TH AVE          "/>
    <s v="MIAMI               "/>
    <s v="FL   "/>
    <s v="33169-5709   "/>
    <s v="Dave Horowitz                 "/>
    <n v="3056245862"/>
    <s v="GFO88017       "/>
    <x v="7"/>
    <s v="Clara's "/>
    <n v="44"/>
    <s v="FROZEN FOODS        "/>
    <s v="12"/>
    <n v="8"/>
    <n v="403.2"/>
    <n v="12"/>
    <n v="33.6"/>
    <n v="2.8000000000000003"/>
    <n v="0.35000000000000003"/>
  </r>
  <r>
    <x v="8"/>
    <s v="GALANT FOOD                   "/>
    <s v="OH  "/>
    <x v="6"/>
    <n v="10006621"/>
    <x v="276"/>
    <x v="0"/>
    <s v="          "/>
    <s v="646 MIAMI ST                  "/>
    <s v="TIFFIN              "/>
    <s v="OH   "/>
    <s v="44883-1934   "/>
    <s v="Connie Vince Brent            "/>
    <n v="4194484545"/>
    <s v="GFO20001       "/>
    <x v="13"/>
    <s v="Clara's "/>
    <n v="44"/>
    <s v="FROZEN FOODS        "/>
    <s v="12"/>
    <n v="5"/>
    <n v="300"/>
    <n v="10"/>
    <n v="30"/>
    <n v="2.5"/>
    <n v="0.5"/>
  </r>
  <r>
    <x v="8"/>
    <s v="GALANT FOOD                   "/>
    <s v="OH  "/>
    <x v="6"/>
    <n v="10006621"/>
    <x v="276"/>
    <x v="0"/>
    <s v="          "/>
    <s v="646 MIAMI ST                  "/>
    <s v="TIFFIN              "/>
    <s v="OH   "/>
    <s v="44883-1934   "/>
    <s v="Connie Vince Brent            "/>
    <n v="4194484545"/>
    <s v="GFO20002       "/>
    <x v="12"/>
    <s v="Clara's "/>
    <n v="44"/>
    <s v="FROZEN FOODS        "/>
    <s v="12"/>
    <n v="5"/>
    <n v="60"/>
    <n v="2"/>
    <n v="30"/>
    <n v="2.5"/>
    <n v="0.5"/>
  </r>
  <r>
    <x v="8"/>
    <s v="GALANT FOOD                   "/>
    <s v="OH  "/>
    <x v="6"/>
    <n v="10006621"/>
    <x v="276"/>
    <x v="0"/>
    <s v="          "/>
    <s v="646 MIAMI ST                  "/>
    <s v="TIFFIN              "/>
    <s v="OH   "/>
    <s v="44883-1934   "/>
    <s v="Connie Vince Brent            "/>
    <n v="4194484545"/>
    <s v="GFO90010       "/>
    <x v="1"/>
    <s v="Clara's "/>
    <n v="44"/>
    <s v="FROZEN FOODS        "/>
    <s v="12"/>
    <n v="4"/>
    <n v="300"/>
    <n v="10"/>
    <n v="30"/>
    <n v="2.5"/>
    <n v="0.625"/>
  </r>
  <r>
    <x v="8"/>
    <s v="GALANT FOOD                   "/>
    <s v="NG  "/>
    <x v="19"/>
    <n v="10029003"/>
    <x v="277"/>
    <x v="0"/>
    <s v="          "/>
    <s v="141 ADDISON ST                "/>
    <s v="EAST BOSTON         "/>
    <s v="MA   "/>
    <s v="02128-1121   "/>
    <s v="Patrick Anzalone              "/>
    <n v="6175671400"/>
    <s v="GFO00008       "/>
    <x v="5"/>
    <s v="Clara's "/>
    <n v="44"/>
    <s v="FROZEN FOODS        "/>
    <s v="12"/>
    <n v="5"/>
    <n v="28.8"/>
    <n v="1"/>
    <n v="28.8"/>
    <n v="2.4"/>
    <n v="0.48"/>
  </r>
  <r>
    <x v="8"/>
    <s v="GALANT FOOD                   "/>
    <s v="NG  "/>
    <x v="19"/>
    <n v="10029003"/>
    <x v="277"/>
    <x v="0"/>
    <s v="          "/>
    <s v="141 ADDISON ST                "/>
    <s v="EAST BOSTON         "/>
    <s v="MA   "/>
    <s v="02128-1121   "/>
    <s v="Patrick Anzalone              "/>
    <n v="6175671400"/>
    <s v="GFO90010       "/>
    <x v="1"/>
    <s v="Clara's "/>
    <n v="44"/>
    <s v="FROZEN FOODS        "/>
    <s v="12"/>
    <n v="4"/>
    <n v="30"/>
    <n v="1"/>
    <n v="30"/>
    <n v="2.5"/>
    <n v="0.625"/>
  </r>
  <r>
    <x v="8"/>
    <s v="GALANT FOOD                   "/>
    <s v="MI  "/>
    <x v="11"/>
    <n v="10507966"/>
    <x v="278"/>
    <x v="3"/>
    <s v="          "/>
    <s v="221 S QUARTERLINE RD          "/>
    <s v="MUSKEGON            "/>
    <s v="MI   "/>
    <s v="49442-1432   "/>
    <s v="Kim A Oakes                   "/>
    <n v="2317770235"/>
    <s v="GFO00008       "/>
    <x v="5"/>
    <s v="Clara's "/>
    <n v="44"/>
    <s v="FROZEN FOODS        "/>
    <s v="12"/>
    <n v="5"/>
    <n v="30"/>
    <n v="1"/>
    <n v="30"/>
    <n v="2.5"/>
    <n v="0.5"/>
  </r>
  <r>
    <x v="8"/>
    <s v="GALANT FOOD                   "/>
    <s v="MI  "/>
    <x v="11"/>
    <n v="10507966"/>
    <x v="278"/>
    <x v="3"/>
    <s v="          "/>
    <s v="221 S QUARTERLINE RD          "/>
    <s v="MUSKEGON            "/>
    <s v="MI   "/>
    <s v="49442-1432   "/>
    <s v="Kim A Oakes                   "/>
    <n v="2317770235"/>
    <s v="GFO10608       "/>
    <x v="20"/>
    <s v="Clara's "/>
    <n v="44"/>
    <s v="REFRIGERATED        "/>
    <s v="12"/>
    <n v="7"/>
    <n v="37.799999999999997"/>
    <n v="1"/>
    <n v="37.799999999999997"/>
    <n v="3.15"/>
    <n v="0.45"/>
  </r>
  <r>
    <x v="8"/>
    <s v="GALANT FOOD                   "/>
    <s v="MI  "/>
    <x v="11"/>
    <n v="10507966"/>
    <x v="278"/>
    <x v="3"/>
    <s v="          "/>
    <s v="221 S QUARTERLINE RD          "/>
    <s v="MUSKEGON            "/>
    <s v="MI   "/>
    <s v="49442-1432   "/>
    <s v="Kim A Oakes                   "/>
    <n v="2317770235"/>
    <s v="GFO20001       "/>
    <x v="13"/>
    <s v="Clara's "/>
    <n v="44"/>
    <s v="FROZEN FOODS        "/>
    <s v="12"/>
    <n v="5"/>
    <n v="30"/>
    <n v="1"/>
    <n v="30"/>
    <n v="2.5"/>
    <n v="0.5"/>
  </r>
  <r>
    <x v="8"/>
    <s v="GALANT FOOD                   "/>
    <s v="MI  "/>
    <x v="11"/>
    <n v="10507966"/>
    <x v="278"/>
    <x v="3"/>
    <s v="          "/>
    <s v="221 S QUARTERLINE RD          "/>
    <s v="MUSKEGON            "/>
    <s v="MI   "/>
    <s v="49442-1432   "/>
    <s v="Kim A Oakes                   "/>
    <n v="2317770235"/>
    <s v="GFO20002       "/>
    <x v="12"/>
    <s v="Clara's "/>
    <n v="44"/>
    <s v="FROZEN FOODS        "/>
    <s v="12"/>
    <n v="5"/>
    <n v="30"/>
    <n v="1"/>
    <n v="30"/>
    <n v="2.5"/>
    <n v="0.5"/>
  </r>
  <r>
    <x v="8"/>
    <s v="GALANT FOOD                   "/>
    <s v="MI  "/>
    <x v="11"/>
    <n v="10507966"/>
    <x v="278"/>
    <x v="3"/>
    <s v="          "/>
    <s v="221 S QUARTERLINE RD          "/>
    <s v="MUSKEGON            "/>
    <s v="MI   "/>
    <s v="49442-1432   "/>
    <s v="Kim A Oakes                   "/>
    <n v="2317770235"/>
    <s v="GFO90010       "/>
    <x v="1"/>
    <s v="Clara's "/>
    <n v="44"/>
    <s v="FROZEN FOODS        "/>
    <s v="12"/>
    <n v="4"/>
    <n v="90"/>
    <n v="3"/>
    <n v="30"/>
    <n v="2.5"/>
    <n v="0.625"/>
  </r>
  <r>
    <x v="8"/>
    <s v="GALANT FOOD                   "/>
    <s v="MA  "/>
    <x v="2"/>
    <n v="10503625"/>
    <x v="279"/>
    <x v="3"/>
    <s v="          "/>
    <s v="1 SEAHAWK DR                  "/>
    <s v="NORTH EAST          "/>
    <s v="MD   "/>
    <s v="21901-1900   "/>
    <s v="Monique                       "/>
    <n v="4102875436"/>
    <s v="GFO00008       "/>
    <x v="5"/>
    <s v="Clara's "/>
    <n v="44"/>
    <s v="FROZEN FOODS        "/>
    <s v="12"/>
    <n v="5"/>
    <n v="60"/>
    <n v="2"/>
    <n v="30"/>
    <n v="2.5"/>
    <n v="0.5"/>
  </r>
  <r>
    <x v="8"/>
    <s v="GALANT FOOD                   "/>
    <s v="MA  "/>
    <x v="2"/>
    <n v="10503625"/>
    <x v="279"/>
    <x v="3"/>
    <s v="          "/>
    <s v="1 SEAHAWK DR                  "/>
    <s v="NORTH EAST          "/>
    <s v="MD   "/>
    <s v="21901-1900   "/>
    <s v="Monique                       "/>
    <n v="4102875436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8"/>
    <s v="GALANT FOOD                   "/>
    <s v="MA  "/>
    <x v="2"/>
    <n v="10503625"/>
    <x v="279"/>
    <x v="3"/>
    <s v="          "/>
    <s v="1 SEAHAWK DR                  "/>
    <s v="NORTH EAST          "/>
    <s v="MD   "/>
    <s v="21901-1900   "/>
    <s v="Monique                       "/>
    <n v="4102875436"/>
    <s v="GFO20001       "/>
    <x v="13"/>
    <s v="Clara's "/>
    <n v="44"/>
    <s v="FROZEN FOODS        "/>
    <s v="12"/>
    <n v="5"/>
    <n v="60"/>
    <n v="2"/>
    <n v="30"/>
    <n v="2.5"/>
    <n v="0.5"/>
  </r>
  <r>
    <x v="8"/>
    <s v="GALANT FOOD                   "/>
    <s v="MA  "/>
    <x v="2"/>
    <n v="10503625"/>
    <x v="279"/>
    <x v="3"/>
    <s v="          "/>
    <s v="1 SEAHAWK DR                  "/>
    <s v="NORTH EAST          "/>
    <s v="MD   "/>
    <s v="21901-1900   "/>
    <s v="Monique                       "/>
    <n v="4102875436"/>
    <s v="GFO20002       "/>
    <x v="12"/>
    <s v="Clara's "/>
    <n v="44"/>
    <s v="FROZEN FOODS        "/>
    <s v="12"/>
    <n v="5"/>
    <n v="57.6"/>
    <n v="2"/>
    <n v="28.8"/>
    <n v="2.4"/>
    <n v="0.48"/>
  </r>
  <r>
    <x v="8"/>
    <s v="GALANT FOOD                   "/>
    <s v="MA  "/>
    <x v="2"/>
    <n v="10503625"/>
    <x v="279"/>
    <x v="3"/>
    <s v="          "/>
    <s v="1 SEAHAWK DR                  "/>
    <s v="NORTH EAST          "/>
    <s v="MD   "/>
    <s v="21901-1900   "/>
    <s v="Monique                       "/>
    <n v="4102875436"/>
    <s v="GFO90010       "/>
    <x v="1"/>
    <s v="Clara's "/>
    <n v="44"/>
    <s v="FROZEN FOODS        "/>
    <s v="12"/>
    <n v="4"/>
    <n v="57.6"/>
    <n v="2"/>
    <n v="28.8"/>
    <n v="2.4"/>
    <n v="0.6"/>
  </r>
  <r>
    <x v="8"/>
    <s v="GALANT FOOD                   "/>
    <s v="VP  "/>
    <x v="1"/>
    <n v="10503705"/>
    <x v="173"/>
    <x v="3"/>
    <s v="          "/>
    <s v="1500 N E TERRELL MALL         "/>
    <s v="PULLMAN             "/>
    <s v="WA   "/>
    <s v="99164-0001   "/>
    <s v="Erin Svancara                 "/>
    <n v="5093322537"/>
    <s v="GFO00008       "/>
    <x v="5"/>
    <s v="Clara's "/>
    <n v="44"/>
    <s v="FROZEN FOODS        "/>
    <s v="12"/>
    <n v="5"/>
    <n v="150"/>
    <n v="5"/>
    <n v="30"/>
    <n v="2.5"/>
    <n v="0.5"/>
  </r>
  <r>
    <x v="8"/>
    <s v="GALANT FOOD                   "/>
    <s v="VP  "/>
    <x v="1"/>
    <n v="10503705"/>
    <x v="173"/>
    <x v="3"/>
    <s v="          "/>
    <s v="1500 N E TERRELL MALL         "/>
    <s v="PULLMAN             "/>
    <s v="WA   "/>
    <s v="99164-0001   "/>
    <s v="Erin Svancara                 "/>
    <n v="5093322537"/>
    <s v="GFO10608       "/>
    <x v="20"/>
    <s v="Clara's "/>
    <n v="44"/>
    <s v="REFRIGERATED        "/>
    <s v="12"/>
    <n v="7"/>
    <n v="226.8"/>
    <n v="6"/>
    <n v="37.800000000000004"/>
    <n v="3.1500000000000004"/>
    <n v="0.45000000000000007"/>
  </r>
  <r>
    <x v="8"/>
    <s v="GALANT FOOD                   "/>
    <s v="VP  "/>
    <x v="1"/>
    <n v="10503705"/>
    <x v="173"/>
    <x v="3"/>
    <s v="          "/>
    <s v="1500 N E TERRELL MALL         "/>
    <s v="PULLMAN             "/>
    <s v="WA   "/>
    <s v="99164-0001   "/>
    <s v="Erin Svancara                 "/>
    <n v="5093322537"/>
    <s v="GFO20001       "/>
    <x v="13"/>
    <s v="Clara's "/>
    <n v="44"/>
    <s v="FROZEN FOODS        "/>
    <s v="12"/>
    <n v="5"/>
    <n v="150"/>
    <n v="5"/>
    <n v="30"/>
    <n v="2.5"/>
    <n v="0.5"/>
  </r>
  <r>
    <x v="8"/>
    <s v="GALANT FOOD                   "/>
    <s v="VP  "/>
    <x v="1"/>
    <n v="10503705"/>
    <x v="173"/>
    <x v="3"/>
    <s v="          "/>
    <s v="1500 N E TERRELL MALL         "/>
    <s v="PULLMAN             "/>
    <s v="WA   "/>
    <s v="99164-0001   "/>
    <s v="Erin Svancara                 "/>
    <n v="5093322537"/>
    <s v="GFO20002       "/>
    <x v="12"/>
    <s v="Clara's "/>
    <n v="44"/>
    <s v="FROZEN FOODS        "/>
    <s v="12"/>
    <n v="5"/>
    <n v="210"/>
    <n v="7"/>
    <n v="30"/>
    <n v="2.5"/>
    <n v="0.5"/>
  </r>
  <r>
    <x v="8"/>
    <s v="GALANT FOOD                   "/>
    <s v="VP  "/>
    <x v="1"/>
    <n v="10503705"/>
    <x v="173"/>
    <x v="3"/>
    <s v="          "/>
    <s v="1500 N E TERRELL MALL         "/>
    <s v="PULLMAN             "/>
    <s v="WA   "/>
    <s v="99164-0001   "/>
    <s v="Erin Svancara                 "/>
    <n v="5093322537"/>
    <s v="GFO90010       "/>
    <x v="1"/>
    <s v="Clara's "/>
    <n v="44"/>
    <s v="FROZEN FOODS        "/>
    <s v="12"/>
    <n v="4"/>
    <n v="180"/>
    <n v="6"/>
    <n v="30"/>
    <n v="2.5"/>
    <n v="0.625"/>
  </r>
  <r>
    <x v="8"/>
    <s v="GALANT FOOD                   "/>
    <s v="IL  "/>
    <x v="4"/>
    <n v="10494992"/>
    <x v="225"/>
    <x v="3"/>
    <s v="          "/>
    <s v="1 E JACKSON BLVD              "/>
    <s v="CHICAGO             "/>
    <s v="IL   "/>
    <s v="60604-2201   "/>
    <s v="Manager                       "/>
    <n v="3123628792"/>
    <s v="GFO00008       "/>
    <x v="5"/>
    <s v="Clara's "/>
    <n v="44"/>
    <s v="FROZEN FOODS        "/>
    <s v="12"/>
    <n v="5"/>
    <n v="150"/>
    <n v="5"/>
    <n v="30"/>
    <n v="2.5"/>
    <n v="0.5"/>
  </r>
  <r>
    <x v="8"/>
    <s v="GALANT FOOD                   "/>
    <s v="IL  "/>
    <x v="4"/>
    <n v="10494992"/>
    <x v="225"/>
    <x v="3"/>
    <s v="          "/>
    <s v="1 E JACKSON BLVD              "/>
    <s v="CHICAGO             "/>
    <s v="IL   "/>
    <s v="60604-2201   "/>
    <s v="Manager                       "/>
    <n v="3123628792"/>
    <s v="GFO10608       "/>
    <x v="20"/>
    <s v="Clara's "/>
    <n v="44"/>
    <s v="REFRIGERATED        "/>
    <s v="12"/>
    <n v="7"/>
    <n v="189"/>
    <n v="5"/>
    <n v="37.799999999999997"/>
    <n v="3.15"/>
    <n v="0.45"/>
  </r>
  <r>
    <x v="8"/>
    <s v="GALANT FOOD                   "/>
    <s v="IL  "/>
    <x v="4"/>
    <n v="10494992"/>
    <x v="225"/>
    <x v="3"/>
    <s v="          "/>
    <s v="1 E JACKSON BLVD              "/>
    <s v="CHICAGO             "/>
    <s v="IL   "/>
    <s v="60604-2201   "/>
    <s v="Manager                       "/>
    <n v="3123628792"/>
    <s v="GFO20001       "/>
    <x v="13"/>
    <s v="Clara's "/>
    <n v="44"/>
    <s v="FROZEN FOODS        "/>
    <s v="12"/>
    <n v="5"/>
    <n v="120"/>
    <n v="4"/>
    <n v="30"/>
    <n v="2.5"/>
    <n v="0.5"/>
  </r>
  <r>
    <x v="8"/>
    <s v="GALANT FOOD                   "/>
    <s v="IL  "/>
    <x v="4"/>
    <n v="10494992"/>
    <x v="225"/>
    <x v="3"/>
    <s v="          "/>
    <s v="1 E JACKSON BLVD              "/>
    <s v="CHICAGO             "/>
    <s v="IL   "/>
    <s v="60604-2201   "/>
    <s v="Manager                       "/>
    <n v="3123628792"/>
    <s v="GFO20002       "/>
    <x v="12"/>
    <s v="Clara's "/>
    <n v="44"/>
    <s v="FROZEN FOODS        "/>
    <s v="12"/>
    <n v="5"/>
    <n v="150"/>
    <n v="5"/>
    <n v="30"/>
    <n v="2.5"/>
    <n v="0.5"/>
  </r>
  <r>
    <x v="8"/>
    <s v="GALANT FOOD                   "/>
    <s v="IL  "/>
    <x v="4"/>
    <n v="10494992"/>
    <x v="225"/>
    <x v="3"/>
    <s v="          "/>
    <s v="1 E JACKSON BLVD              "/>
    <s v="CHICAGO             "/>
    <s v="IL   "/>
    <s v="60604-2201   "/>
    <s v="Manager                       "/>
    <n v="3123628792"/>
    <s v="GFO90010       "/>
    <x v="1"/>
    <s v="Clara's "/>
    <n v="44"/>
    <s v="FROZEN FOODS        "/>
    <s v="12"/>
    <n v="4"/>
    <n v="120"/>
    <n v="4"/>
    <n v="30"/>
    <n v="2.5"/>
    <n v="0.625"/>
  </r>
  <r>
    <x v="8"/>
    <s v="GALANT FOOD                   "/>
    <s v="MI  "/>
    <x v="11"/>
    <n v="10503641"/>
    <x v="280"/>
    <x v="3"/>
    <s v="          "/>
    <s v="303 S SAGINAW ST              "/>
    <s v="FLINT               "/>
    <s v="MI   "/>
    <s v="48502-2101   "/>
    <s v="Joan S Whitehead              "/>
    <n v="8107623030"/>
    <s v="GFO00008       "/>
    <x v="5"/>
    <s v="Clara's "/>
    <n v="44"/>
    <s v="FROZEN FOODS        "/>
    <s v="12"/>
    <n v="5"/>
    <n v="30"/>
    <n v="1"/>
    <n v="30"/>
    <n v="2.5"/>
    <n v="0.5"/>
  </r>
  <r>
    <x v="8"/>
    <s v="GALANT FOOD                   "/>
    <s v="MI  "/>
    <x v="11"/>
    <n v="10503641"/>
    <x v="280"/>
    <x v="3"/>
    <s v="          "/>
    <s v="303 S SAGINAW ST              "/>
    <s v="FLINT               "/>
    <s v="MI   "/>
    <s v="48502-2101   "/>
    <s v="Joan S Whitehead              "/>
    <n v="8107623030"/>
    <s v="GFO10608       "/>
    <x v="20"/>
    <s v="Clara's "/>
    <n v="44"/>
    <s v="REFRIGERATED        "/>
    <s v="12"/>
    <n v="7"/>
    <n v="37.799999999999997"/>
    <n v="1"/>
    <n v="37.799999999999997"/>
    <n v="3.15"/>
    <n v="0.45"/>
  </r>
  <r>
    <x v="8"/>
    <s v="GALANT FOOD                   "/>
    <s v="MI  "/>
    <x v="11"/>
    <n v="10503641"/>
    <x v="280"/>
    <x v="3"/>
    <s v="          "/>
    <s v="303 S SAGINAW ST              "/>
    <s v="FLINT               "/>
    <s v="MI   "/>
    <s v="48502-2101   "/>
    <s v="Joan S Whitehead              "/>
    <n v="8107623030"/>
    <s v="GFO20001       "/>
    <x v="13"/>
    <s v="Clara's "/>
    <n v="44"/>
    <s v="FROZEN FOODS        "/>
    <s v="12"/>
    <n v="5"/>
    <n v="28.8"/>
    <n v="1"/>
    <n v="28.8"/>
    <n v="2.4"/>
    <n v="0.48"/>
  </r>
  <r>
    <x v="8"/>
    <s v="GALANT FOOD                   "/>
    <s v="TX  "/>
    <x v="17"/>
    <n v="10503690"/>
    <x v="281"/>
    <x v="3"/>
    <s v="          "/>
    <s v="615 CITY PARK AVE             "/>
    <s v="NEW ORLEANS         "/>
    <s v="LA   "/>
    <s v="70119-4399   "/>
    <s v="Chance Wesley                 "/>
    <n v="5046715440"/>
    <s v="GFO00008       "/>
    <x v="5"/>
    <s v="Clara's "/>
    <n v="44"/>
    <s v="FROZEN FOODS        "/>
    <s v="12"/>
    <n v="5"/>
    <n v="30"/>
    <n v="1"/>
    <n v="30"/>
    <n v="2.5"/>
    <n v="0.5"/>
  </r>
  <r>
    <x v="8"/>
    <s v="GALANT FOOD                   "/>
    <s v="TX  "/>
    <x v="17"/>
    <n v="10503690"/>
    <x v="281"/>
    <x v="3"/>
    <s v="          "/>
    <s v="615 CITY PARK AVE             "/>
    <s v="NEW ORLEANS         "/>
    <s v="LA   "/>
    <s v="70119-4399   "/>
    <s v="Chance Wesley                 "/>
    <n v="5046715440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8"/>
    <s v="GALANT FOOD                   "/>
    <s v="TX  "/>
    <x v="17"/>
    <n v="10503690"/>
    <x v="281"/>
    <x v="3"/>
    <s v="          "/>
    <s v="615 CITY PARK AVE             "/>
    <s v="NEW ORLEANS         "/>
    <s v="LA   "/>
    <s v="70119-4399   "/>
    <s v="Chance Wesley                 "/>
    <n v="5046715440"/>
    <s v="GFO20001       "/>
    <x v="13"/>
    <s v="Clara's "/>
    <n v="44"/>
    <s v="FROZEN FOODS        "/>
    <s v="12"/>
    <n v="5"/>
    <n v="30"/>
    <n v="1"/>
    <n v="30"/>
    <n v="2.5"/>
    <n v="0.5"/>
  </r>
  <r>
    <x v="8"/>
    <s v="GALANT FOOD                   "/>
    <s v="TX  "/>
    <x v="17"/>
    <n v="10503690"/>
    <x v="281"/>
    <x v="3"/>
    <s v="          "/>
    <s v="615 CITY PARK AVE             "/>
    <s v="NEW ORLEANS         "/>
    <s v="LA   "/>
    <s v="70119-4399   "/>
    <s v="Chance Wesley                 "/>
    <n v="5046715440"/>
    <s v="GFO20002       "/>
    <x v="12"/>
    <s v="Clara's "/>
    <n v="44"/>
    <s v="FROZEN FOODS        "/>
    <s v="12"/>
    <n v="5"/>
    <n v="30"/>
    <n v="1"/>
    <n v="30"/>
    <n v="2.5"/>
    <n v="0.5"/>
  </r>
  <r>
    <x v="8"/>
    <s v="GALANT FOOD                   "/>
    <s v="TX  "/>
    <x v="17"/>
    <n v="10503690"/>
    <x v="281"/>
    <x v="3"/>
    <s v="          "/>
    <s v="615 CITY PARK AVE             "/>
    <s v="NEW ORLEANS         "/>
    <s v="LA   "/>
    <s v="70119-4399   "/>
    <s v="Chance Wesley                 "/>
    <n v="5046715440"/>
    <s v="GFO90010       "/>
    <x v="1"/>
    <s v="Clara's "/>
    <n v="44"/>
    <s v="FROZEN FOODS        "/>
    <s v="12"/>
    <n v="4"/>
    <n v="30"/>
    <n v="1"/>
    <n v="30"/>
    <n v="2.5"/>
    <n v="0.625"/>
  </r>
  <r>
    <x v="8"/>
    <s v="GALANT FOOD                   "/>
    <s v="CR  "/>
    <x v="9"/>
    <n v="10503597"/>
    <x v="174"/>
    <x v="3"/>
    <s v="          "/>
    <s v="601 S COLLEGE RD              "/>
    <s v="WILMINGTON          "/>
    <s v="NC   "/>
    <s v="28403-3201   "/>
    <s v="Hailey Hubley                 "/>
    <n v="9109623188"/>
    <s v="GFO00008       "/>
    <x v="5"/>
    <s v="Clara's "/>
    <n v="44"/>
    <s v="FROZEN FOODS        "/>
    <s v="12"/>
    <n v="5"/>
    <n v="30"/>
    <n v="1"/>
    <n v="30"/>
    <n v="2.5"/>
    <n v="0.5"/>
  </r>
  <r>
    <x v="8"/>
    <s v="GALANT FOOD                   "/>
    <s v="CR  "/>
    <x v="9"/>
    <n v="10503597"/>
    <x v="174"/>
    <x v="3"/>
    <s v="          "/>
    <s v="601 S COLLEGE RD              "/>
    <s v="WILMINGTON          "/>
    <s v="NC   "/>
    <s v="28403-3201   "/>
    <s v="Hailey Hubley                 "/>
    <n v="9109623188"/>
    <s v="GFO20001       "/>
    <x v="13"/>
    <s v="Clara's "/>
    <n v="44"/>
    <s v="FROZEN FOODS        "/>
    <s v="12"/>
    <n v="5"/>
    <n v="30"/>
    <n v="1"/>
    <n v="30"/>
    <n v="2.5"/>
    <n v="0.5"/>
  </r>
  <r>
    <x v="8"/>
    <s v="GALANT FOOD                   "/>
    <s v="CR  "/>
    <x v="9"/>
    <n v="10503597"/>
    <x v="174"/>
    <x v="3"/>
    <s v="          "/>
    <s v="601 S COLLEGE RD              "/>
    <s v="WILMINGTON          "/>
    <s v="NC   "/>
    <s v="28403-3201   "/>
    <s v="Hailey Hubley                 "/>
    <n v="9109623188"/>
    <s v="GFO20002       "/>
    <x v="12"/>
    <s v="Clara's "/>
    <n v="44"/>
    <s v="FROZEN FOODS        "/>
    <s v="12"/>
    <n v="5"/>
    <n v="30"/>
    <n v="1"/>
    <n v="30"/>
    <n v="2.5"/>
    <n v="0.5"/>
  </r>
  <r>
    <x v="8"/>
    <s v="GALANT FOOD                   "/>
    <s v="TN  "/>
    <x v="16"/>
    <n v="10503680"/>
    <x v="175"/>
    <x v="3"/>
    <s v="          "/>
    <s v="1 STUDENT UNION DR            "/>
    <s v="UNIVERSITY          "/>
    <s v="MS   "/>
    <s v="38677-9703   "/>
    <s v="Katelynn E Cain               "/>
    <n v="6629157137"/>
    <s v="GFO00008       "/>
    <x v="5"/>
    <s v="Clara's "/>
    <n v="44"/>
    <s v="FROZEN FOODS        "/>
    <s v="12"/>
    <n v="5"/>
    <n v="57.6"/>
    <n v="2"/>
    <n v="28.8"/>
    <n v="2.4"/>
    <n v="0.48"/>
  </r>
  <r>
    <x v="8"/>
    <s v="GALANT FOOD                   "/>
    <s v="TN  "/>
    <x v="16"/>
    <n v="10503680"/>
    <x v="175"/>
    <x v="3"/>
    <s v="          "/>
    <s v="1 STUDENT UNION DR            "/>
    <s v="UNIVERSITY          "/>
    <s v="MS   "/>
    <s v="38677-9703   "/>
    <s v="Katelynn E Cain               "/>
    <n v="6629157137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8"/>
    <s v="GALANT FOOD                   "/>
    <s v="TN  "/>
    <x v="16"/>
    <n v="10503680"/>
    <x v="175"/>
    <x v="3"/>
    <s v="          "/>
    <s v="1 STUDENT UNION DR            "/>
    <s v="UNIVERSITY          "/>
    <s v="MS   "/>
    <s v="38677-9703   "/>
    <s v="Katelynn E Cain               "/>
    <n v="6629157137"/>
    <s v="GFO20001       "/>
    <x v="13"/>
    <s v="Clara's "/>
    <n v="44"/>
    <s v="FROZEN FOODS        "/>
    <s v="12"/>
    <n v="5"/>
    <n v="57.6"/>
    <n v="2"/>
    <n v="28.8"/>
    <n v="2.4"/>
    <n v="0.48"/>
  </r>
  <r>
    <x v="8"/>
    <s v="GALANT FOOD                   "/>
    <s v="TN  "/>
    <x v="16"/>
    <n v="10503680"/>
    <x v="175"/>
    <x v="3"/>
    <s v="          "/>
    <s v="1 STUDENT UNION DR            "/>
    <s v="UNIVERSITY          "/>
    <s v="MS   "/>
    <s v="38677-9703   "/>
    <s v="Katelynn E Cain               "/>
    <n v="6629157137"/>
    <s v="GFO20002       "/>
    <x v="12"/>
    <s v="Clara's "/>
    <n v="44"/>
    <s v="FROZEN FOODS        "/>
    <s v="12"/>
    <n v="5"/>
    <n v="86.4"/>
    <n v="3"/>
    <n v="28.8"/>
    <n v="2.4"/>
    <n v="0.48"/>
  </r>
  <r>
    <x v="8"/>
    <s v="GALANT FOOD                   "/>
    <s v="TN  "/>
    <x v="16"/>
    <n v="10503680"/>
    <x v="175"/>
    <x v="3"/>
    <s v="          "/>
    <s v="1 STUDENT UNION DR            "/>
    <s v="UNIVERSITY          "/>
    <s v="MS   "/>
    <s v="38677-9703   "/>
    <s v="Katelynn E Cain               "/>
    <n v="6629157137"/>
    <s v="GFO90010       "/>
    <x v="1"/>
    <s v="Clara's "/>
    <n v="44"/>
    <s v="FROZEN FOODS        "/>
    <s v="12"/>
    <n v="4"/>
    <n v="60"/>
    <n v="2"/>
    <n v="30"/>
    <n v="2.5"/>
    <n v="0.625"/>
  </r>
  <r>
    <x v="8"/>
    <s v="GALANT FOOD                   "/>
    <s v="FL  "/>
    <x v="15"/>
    <n v="10503607"/>
    <x v="176"/>
    <x v="3"/>
    <s v="          "/>
    <s v="101 AQUARIS AGORA DR          "/>
    <s v="ORLANDO             "/>
    <s v="FL   "/>
    <s v="32816-8012   "/>
    <s v="Melissa J Yopack              "/>
    <n v="4078232665"/>
    <s v="GFO00008       "/>
    <x v="5"/>
    <s v="Clara's "/>
    <n v="44"/>
    <s v="FROZEN FOODS        "/>
    <s v="12"/>
    <n v="5"/>
    <n v="144"/>
    <n v="5"/>
    <n v="28.8"/>
    <n v="2.4"/>
    <n v="0.48"/>
  </r>
  <r>
    <x v="8"/>
    <s v="GALANT FOOD                   "/>
    <s v="FL  "/>
    <x v="15"/>
    <n v="10503607"/>
    <x v="176"/>
    <x v="3"/>
    <s v="          "/>
    <s v="101 AQUARIS AGORA DR          "/>
    <s v="ORLANDO             "/>
    <s v="FL   "/>
    <s v="32816-8012   "/>
    <s v="Melissa J Yopack              "/>
    <n v="4078232665"/>
    <s v="GFO10608       "/>
    <x v="20"/>
    <s v="Clara's "/>
    <n v="44"/>
    <s v="REFRIGERATED        "/>
    <s v="12"/>
    <n v="7"/>
    <n v="302.39999999999998"/>
    <n v="8"/>
    <n v="37.799999999999997"/>
    <n v="3.15"/>
    <n v="0.45"/>
  </r>
  <r>
    <x v="8"/>
    <s v="GALANT FOOD                   "/>
    <s v="FL  "/>
    <x v="15"/>
    <n v="10503607"/>
    <x v="176"/>
    <x v="3"/>
    <s v="          "/>
    <s v="101 AQUARIS AGORA DR          "/>
    <s v="ORLANDO             "/>
    <s v="FL   "/>
    <s v="32816-8012   "/>
    <s v="Melissa J Yopack              "/>
    <n v="4078232665"/>
    <s v="GFO20001       "/>
    <x v="13"/>
    <s v="Clara's "/>
    <n v="44"/>
    <s v="FROZEN FOODS        "/>
    <s v="12"/>
    <n v="5"/>
    <n v="230.4"/>
    <n v="8"/>
    <n v="28.8"/>
    <n v="2.4"/>
    <n v="0.48"/>
  </r>
  <r>
    <x v="8"/>
    <s v="GALANT FOOD                   "/>
    <s v="FL  "/>
    <x v="15"/>
    <n v="10503607"/>
    <x v="176"/>
    <x v="3"/>
    <s v="          "/>
    <s v="101 AQUARIS AGORA DR          "/>
    <s v="ORLANDO             "/>
    <s v="FL   "/>
    <s v="32816-8012   "/>
    <s v="Melissa J Yopack              "/>
    <n v="4078232665"/>
    <s v="GFO20002       "/>
    <x v="12"/>
    <s v="Clara's "/>
    <n v="44"/>
    <s v="FROZEN FOODS        "/>
    <s v="12"/>
    <n v="5"/>
    <n v="180"/>
    <n v="6"/>
    <n v="30"/>
    <n v="2.5"/>
    <n v="0.5"/>
  </r>
  <r>
    <x v="8"/>
    <s v="GALANT FOOD                   "/>
    <s v="FL  "/>
    <x v="15"/>
    <n v="10503607"/>
    <x v="176"/>
    <x v="3"/>
    <s v="          "/>
    <s v="101 AQUARIS AGORA DR          "/>
    <s v="ORLANDO             "/>
    <s v="FL   "/>
    <s v="32816-8012   "/>
    <s v="Melissa J Yopack              "/>
    <n v="4078232665"/>
    <s v="GFO90010       "/>
    <x v="1"/>
    <s v="Clara's "/>
    <n v="44"/>
    <s v="FROZEN FOODS        "/>
    <s v="12"/>
    <n v="4"/>
    <n v="201.6"/>
    <n v="7"/>
    <n v="28.8"/>
    <n v="2.4"/>
    <n v="0.6"/>
  </r>
  <r>
    <x v="8"/>
    <s v="GALANT FOOD                   "/>
    <s v="OH  "/>
    <x v="6"/>
    <n v="10503663"/>
    <x v="177"/>
    <x v="3"/>
    <s v="          "/>
    <s v="1300 ELMWOOD AVE              "/>
    <s v="BUFFALO             "/>
    <s v="NY   "/>
    <s v="14222-1004   "/>
    <s v="Lynn M Puma                   "/>
    <n v="7168785509"/>
    <s v="GFO00008       "/>
    <x v="5"/>
    <s v="Clara's "/>
    <n v="44"/>
    <s v="FROZEN FOODS        "/>
    <s v="12"/>
    <n v="5"/>
    <n v="60"/>
    <n v="2"/>
    <n v="30"/>
    <n v="2.5"/>
    <n v="0.5"/>
  </r>
  <r>
    <x v="8"/>
    <s v="GALANT FOOD                   "/>
    <s v="OH  "/>
    <x v="6"/>
    <n v="10503663"/>
    <x v="177"/>
    <x v="3"/>
    <s v="          "/>
    <s v="1300 ELMWOOD AVE              "/>
    <s v="BUFFALO             "/>
    <s v="NY   "/>
    <s v="14222-1004   "/>
    <s v="Lynn M Puma                   "/>
    <n v="7168785509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8"/>
    <s v="GALANT FOOD                   "/>
    <s v="OH  "/>
    <x v="6"/>
    <n v="10503663"/>
    <x v="177"/>
    <x v="3"/>
    <s v="          "/>
    <s v="1300 ELMWOOD AVE              "/>
    <s v="BUFFALO             "/>
    <s v="NY   "/>
    <s v="14222-1004   "/>
    <s v="Lynn M Puma                   "/>
    <n v="7168785509"/>
    <s v="GFO20001       "/>
    <x v="13"/>
    <s v="Clara's "/>
    <n v="44"/>
    <s v="FROZEN FOODS        "/>
    <s v="12"/>
    <n v="5"/>
    <n v="30"/>
    <n v="1"/>
    <n v="30"/>
    <n v="2.5"/>
    <n v="0.5"/>
  </r>
  <r>
    <x v="8"/>
    <s v="GALANT FOOD                   "/>
    <s v="OH  "/>
    <x v="6"/>
    <n v="10503663"/>
    <x v="177"/>
    <x v="3"/>
    <s v="          "/>
    <s v="1300 ELMWOOD AVE              "/>
    <s v="BUFFALO             "/>
    <s v="NY   "/>
    <s v="14222-1004   "/>
    <s v="Lynn M Puma                   "/>
    <n v="7168785509"/>
    <s v="GFO20002       "/>
    <x v="12"/>
    <s v="Clara's "/>
    <n v="44"/>
    <s v="FROZEN FOODS        "/>
    <s v="12"/>
    <n v="5"/>
    <n v="60"/>
    <n v="2"/>
    <n v="30"/>
    <n v="2.5"/>
    <n v="0.5"/>
  </r>
  <r>
    <x v="8"/>
    <s v="GALANT FOOD                   "/>
    <s v="OH  "/>
    <x v="6"/>
    <n v="10503663"/>
    <x v="177"/>
    <x v="3"/>
    <s v="          "/>
    <s v="1300 ELMWOOD AVE              "/>
    <s v="BUFFALO             "/>
    <s v="NY   "/>
    <s v="14222-1004   "/>
    <s v="Lynn M Puma                   "/>
    <n v="7168785509"/>
    <s v="GFO90010       "/>
    <x v="1"/>
    <s v="Clara's "/>
    <n v="44"/>
    <s v="FROZEN FOODS        "/>
    <s v="12"/>
    <n v="4"/>
    <n v="30"/>
    <n v="1"/>
    <n v="30"/>
    <n v="2.5"/>
    <n v="0.625"/>
  </r>
  <r>
    <x v="8"/>
    <s v="GALANT FOOD                   "/>
    <s v="FL  "/>
    <x v="15"/>
    <n v="10503608"/>
    <x v="178"/>
    <x v="3"/>
    <s v="          "/>
    <s v="3000 NW 83RD ST               "/>
    <s v="GAINESVILLE         "/>
    <s v="FL   "/>
    <s v="32606-6210   "/>
    <s v="Mary J Mahoney                "/>
    <n v="3523279777"/>
    <s v="GFO00008       "/>
    <x v="5"/>
    <s v="Clara's "/>
    <n v="44"/>
    <s v="FROZEN FOODS        "/>
    <s v="12"/>
    <n v="5"/>
    <n v="144"/>
    <n v="5"/>
    <n v="28.8"/>
    <n v="2.4"/>
    <n v="0.48"/>
  </r>
  <r>
    <x v="8"/>
    <s v="GALANT FOOD                   "/>
    <s v="FL  "/>
    <x v="15"/>
    <n v="10503608"/>
    <x v="178"/>
    <x v="3"/>
    <s v="          "/>
    <s v="3000 NW 83RD ST               "/>
    <s v="GAINESVILLE         "/>
    <s v="FL   "/>
    <s v="32606-6210   "/>
    <s v="Mary J Mahoney                "/>
    <n v="3523279777"/>
    <s v="GFO10608       "/>
    <x v="20"/>
    <s v="Clara's "/>
    <n v="44"/>
    <s v="REFRIGERATED        "/>
    <s v="12"/>
    <n v="7"/>
    <n v="151.19999999999999"/>
    <n v="4"/>
    <n v="37.799999999999997"/>
    <n v="3.15"/>
    <n v="0.45"/>
  </r>
  <r>
    <x v="8"/>
    <s v="GALANT FOOD                   "/>
    <s v="FL  "/>
    <x v="15"/>
    <n v="10503608"/>
    <x v="178"/>
    <x v="3"/>
    <s v="          "/>
    <s v="3000 NW 83RD ST               "/>
    <s v="GAINESVILLE         "/>
    <s v="FL   "/>
    <s v="32606-6210   "/>
    <s v="Mary J Mahoney                "/>
    <n v="3523279777"/>
    <s v="GFO20001       "/>
    <x v="13"/>
    <s v="Clara's "/>
    <n v="44"/>
    <s v="FROZEN FOODS        "/>
    <s v="12"/>
    <n v="5"/>
    <n v="175.2"/>
    <n v="6"/>
    <n v="29.2"/>
    <n v="2.4333333333333331"/>
    <n v="0.48666666666666664"/>
  </r>
  <r>
    <x v="8"/>
    <s v="GALANT FOOD                   "/>
    <s v="FL  "/>
    <x v="15"/>
    <n v="10503608"/>
    <x v="178"/>
    <x v="3"/>
    <s v="          "/>
    <s v="3000 NW 83RD ST               "/>
    <s v="GAINESVILLE         "/>
    <s v="FL   "/>
    <s v="32606-6210   "/>
    <s v="Mary J Mahoney                "/>
    <n v="3523279777"/>
    <s v="GFO20002       "/>
    <x v="12"/>
    <s v="Clara's "/>
    <n v="44"/>
    <s v="FROZEN FOODS        "/>
    <s v="12"/>
    <n v="5"/>
    <n v="210"/>
    <n v="7"/>
    <n v="30"/>
    <n v="2.5"/>
    <n v="0.5"/>
  </r>
  <r>
    <x v="8"/>
    <s v="GALANT FOOD                   "/>
    <s v="FL  "/>
    <x v="15"/>
    <n v="10503608"/>
    <x v="178"/>
    <x v="3"/>
    <s v="          "/>
    <s v="3000 NW 83RD ST               "/>
    <s v="GAINESVILLE         "/>
    <s v="FL   "/>
    <s v="32606-6210   "/>
    <s v="Mary J Mahoney                "/>
    <n v="3523279777"/>
    <s v="GFO90010       "/>
    <x v="1"/>
    <s v="Clara's "/>
    <n v="44"/>
    <s v="FROZEN FOODS        "/>
    <s v="12"/>
    <n v="4"/>
    <n v="289.2"/>
    <n v="10"/>
    <n v="28.919999999999998"/>
    <n v="2.4099999999999997"/>
    <n v="0.60249999999999992"/>
  </r>
  <r>
    <x v="8"/>
    <s v="GALANT FOOD                   "/>
    <s v="CR  "/>
    <x v="9"/>
    <n v="10503599"/>
    <x v="179"/>
    <x v="3"/>
    <s v="          "/>
    <s v="2050 E HIGHWAY 501            "/>
    <s v="CONWAY              "/>
    <s v="SC   "/>
    <s v="29526-9521   "/>
    <s v="Jessica Camacho               "/>
    <n v="8433495220"/>
    <s v="GFO00008       "/>
    <x v="5"/>
    <s v="Clara's "/>
    <n v="44"/>
    <s v="FROZEN FOODS        "/>
    <s v="12"/>
    <n v="5"/>
    <n v="116.4"/>
    <n v="4"/>
    <n v="29.1"/>
    <n v="2.4250000000000003"/>
    <n v="0.48500000000000004"/>
  </r>
  <r>
    <x v="8"/>
    <s v="GALANT FOOD                   "/>
    <s v="CR  "/>
    <x v="9"/>
    <n v="10503599"/>
    <x v="179"/>
    <x v="3"/>
    <s v="          "/>
    <s v="2050 E HIGHWAY 501            "/>
    <s v="CONWAY              "/>
    <s v="SC   "/>
    <s v="29526-9521   "/>
    <s v="Jessica Camacho               "/>
    <n v="8433495220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8"/>
    <s v="GALANT FOOD                   "/>
    <s v="CR  "/>
    <x v="9"/>
    <n v="10503599"/>
    <x v="179"/>
    <x v="3"/>
    <s v="          "/>
    <s v="2050 E HIGHWAY 501            "/>
    <s v="CONWAY              "/>
    <s v="SC   "/>
    <s v="29526-9521   "/>
    <s v="Jessica Camacho               "/>
    <n v="8433495220"/>
    <s v="GFO20001       "/>
    <x v="13"/>
    <s v="Clara's "/>
    <n v="44"/>
    <s v="FROZEN FOODS        "/>
    <s v="12"/>
    <n v="5"/>
    <n v="175.2"/>
    <n v="6"/>
    <n v="29.2"/>
    <n v="2.4333333333333331"/>
    <n v="0.48666666666666664"/>
  </r>
  <r>
    <x v="8"/>
    <s v="GALANT FOOD                   "/>
    <s v="CR  "/>
    <x v="9"/>
    <n v="10503599"/>
    <x v="179"/>
    <x v="3"/>
    <s v="          "/>
    <s v="2050 E HIGHWAY 501            "/>
    <s v="CONWAY              "/>
    <s v="SC   "/>
    <s v="29526-9521   "/>
    <s v="Jessica Camacho               "/>
    <n v="8433495220"/>
    <s v="GFO20002       "/>
    <x v="12"/>
    <s v="Clara's "/>
    <n v="44"/>
    <s v="FROZEN FOODS        "/>
    <s v="12"/>
    <n v="5"/>
    <n v="116.4"/>
    <n v="4"/>
    <n v="29.1"/>
    <n v="2.4250000000000003"/>
    <n v="0.48500000000000004"/>
  </r>
  <r>
    <x v="8"/>
    <s v="GALANT FOOD                   "/>
    <s v="CR  "/>
    <x v="9"/>
    <n v="10503599"/>
    <x v="179"/>
    <x v="3"/>
    <s v="          "/>
    <s v="2050 E HIGHWAY 501            "/>
    <s v="CONWAY              "/>
    <s v="SC   "/>
    <s v="29526-9521   "/>
    <s v="Jessica Camacho               "/>
    <n v="8433495220"/>
    <s v="GFO90010       "/>
    <x v="1"/>
    <s v="Clara's "/>
    <n v="44"/>
    <s v="FROZEN FOODS        "/>
    <s v="12"/>
    <n v="4"/>
    <n v="57.6"/>
    <n v="2"/>
    <n v="28.8"/>
    <n v="2.4"/>
    <n v="0.6"/>
  </r>
  <r>
    <x v="8"/>
    <s v="GALANT FOOD                   "/>
    <s v="TX  "/>
    <x v="17"/>
    <n v="10503691"/>
    <x v="180"/>
    <x v="3"/>
    <s v="          "/>
    <s v="2 UNION SQ                    "/>
    <s v="BATON ROUGE         "/>
    <s v="LA   "/>
    <s v="70803-0001   "/>
    <s v="George Etheridge              "/>
    <n v="2255785137"/>
    <s v="GFO00008       "/>
    <x v="5"/>
    <s v="Clara's "/>
    <n v="44"/>
    <s v="FROZEN FOODS        "/>
    <s v="12"/>
    <n v="5"/>
    <n v="120"/>
    <n v="4"/>
    <n v="30"/>
    <n v="2.5"/>
    <n v="0.5"/>
  </r>
  <r>
    <x v="8"/>
    <s v="GALANT FOOD                   "/>
    <s v="TX  "/>
    <x v="17"/>
    <n v="10503691"/>
    <x v="180"/>
    <x v="3"/>
    <s v="          "/>
    <s v="2 UNION SQ                    "/>
    <s v="BATON ROUGE         "/>
    <s v="LA   "/>
    <s v="70803-0001   "/>
    <s v="George Etheridge              "/>
    <n v="2255785137"/>
    <s v="GFO10608       "/>
    <x v="20"/>
    <s v="Clara's "/>
    <n v="44"/>
    <s v="REFRIGERATED        "/>
    <s v="12"/>
    <n v="7"/>
    <n v="302.39999999999998"/>
    <n v="8"/>
    <n v="37.799999999999997"/>
    <n v="3.15"/>
    <n v="0.45"/>
  </r>
  <r>
    <x v="8"/>
    <s v="GALANT FOOD                   "/>
    <s v="TX  "/>
    <x v="17"/>
    <n v="10503691"/>
    <x v="180"/>
    <x v="3"/>
    <s v="          "/>
    <s v="2 UNION SQ                    "/>
    <s v="BATON ROUGE         "/>
    <s v="LA   "/>
    <s v="70803-0001   "/>
    <s v="George Etheridge              "/>
    <n v="2255785137"/>
    <s v="GFO20001       "/>
    <x v="13"/>
    <s v="Clara's "/>
    <n v="44"/>
    <s v="FROZEN FOODS        "/>
    <s v="12"/>
    <n v="5"/>
    <n v="270"/>
    <n v="9"/>
    <n v="30"/>
    <n v="2.5"/>
    <n v="0.5"/>
  </r>
  <r>
    <x v="8"/>
    <s v="GALANT FOOD                   "/>
    <s v="TX  "/>
    <x v="17"/>
    <n v="10503691"/>
    <x v="180"/>
    <x v="3"/>
    <s v="          "/>
    <s v="2 UNION SQ                    "/>
    <s v="BATON ROUGE         "/>
    <s v="LA   "/>
    <s v="70803-0001   "/>
    <s v="George Etheridge              "/>
    <n v="2255785137"/>
    <s v="GFO20002       "/>
    <x v="12"/>
    <s v="Clara's "/>
    <n v="44"/>
    <s v="FROZEN FOODS        "/>
    <s v="12"/>
    <n v="5"/>
    <n v="150"/>
    <n v="5"/>
    <n v="30"/>
    <n v="2.5"/>
    <n v="0.5"/>
  </r>
  <r>
    <x v="8"/>
    <s v="GALANT FOOD                   "/>
    <s v="TX  "/>
    <x v="17"/>
    <n v="10503691"/>
    <x v="180"/>
    <x v="3"/>
    <s v="          "/>
    <s v="2 UNION SQ                    "/>
    <s v="BATON ROUGE         "/>
    <s v="LA   "/>
    <s v="70803-0001   "/>
    <s v="George Etheridge              "/>
    <n v="2255785137"/>
    <s v="GFO90010       "/>
    <x v="1"/>
    <s v="Clara's "/>
    <n v="44"/>
    <s v="FROZEN FOODS        "/>
    <s v="12"/>
    <n v="4"/>
    <n v="240"/>
    <n v="8"/>
    <n v="30"/>
    <n v="2.5"/>
    <n v="0.625"/>
  </r>
  <r>
    <x v="8"/>
    <s v="GALANT FOOD                   "/>
    <s v="MA  "/>
    <x v="2"/>
    <n v="10503628"/>
    <x v="282"/>
    <x v="3"/>
    <s v="          "/>
    <s v="1 POLLOCK RD                  "/>
    <s v="STATE COLLEGE       "/>
    <s v="PA   "/>
    <n v="16802"/>
    <s v="TOM                           "/>
    <n v="8148630205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8"/>
    <s v="GALANT FOOD                   "/>
    <s v="MA  "/>
    <x v="2"/>
    <n v="10503628"/>
    <x v="282"/>
    <x v="3"/>
    <s v="          "/>
    <s v="1 POLLOCK RD                  "/>
    <s v="STATE COLLEGE       "/>
    <s v="PA   "/>
    <n v="16802"/>
    <s v="TOM                           "/>
    <n v="8148630205"/>
    <s v="GFO20001       "/>
    <x v="13"/>
    <s v="Clara's "/>
    <n v="44"/>
    <s v="FROZEN FOODS        "/>
    <s v="12"/>
    <n v="5"/>
    <n v="60"/>
    <n v="2"/>
    <n v="30"/>
    <n v="2.5"/>
    <n v="0.5"/>
  </r>
  <r>
    <x v="8"/>
    <s v="GALANT FOOD                   "/>
    <s v="MA  "/>
    <x v="2"/>
    <n v="10503628"/>
    <x v="282"/>
    <x v="3"/>
    <s v="          "/>
    <s v="1 POLLOCK RD                  "/>
    <s v="STATE COLLEGE       "/>
    <s v="PA   "/>
    <n v="16802"/>
    <s v="TOM                           "/>
    <n v="8148630205"/>
    <s v="GFO90010       "/>
    <x v="1"/>
    <s v="Clara's "/>
    <n v="44"/>
    <s v="FROZEN FOODS        "/>
    <s v="12"/>
    <n v="4"/>
    <n v="57.6"/>
    <n v="2"/>
    <n v="28.8"/>
    <n v="2.4"/>
    <n v="0.6"/>
  </r>
  <r>
    <x v="8"/>
    <s v="GALANT FOOD                   "/>
    <s v="TX  "/>
    <x v="17"/>
    <n v="10503692"/>
    <x v="283"/>
    <x v="3"/>
    <s v="          "/>
    <s v="10041 CASH RD                 "/>
    <s v="STAFFORD            "/>
    <s v="TX   "/>
    <s v="77477-4406   "/>
    <s v="Shirley Soewito               "/>
    <n v="2814996413"/>
    <s v="GFO00008       "/>
    <x v="5"/>
    <s v="Clara's "/>
    <n v="44"/>
    <s v="FROZEN FOODS        "/>
    <s v="12"/>
    <n v="5"/>
    <n v="30"/>
    <n v="1"/>
    <n v="30"/>
    <n v="2.5"/>
    <n v="0.5"/>
  </r>
  <r>
    <x v="8"/>
    <s v="GALANT FOOD                   "/>
    <s v="TX  "/>
    <x v="17"/>
    <n v="10503692"/>
    <x v="283"/>
    <x v="3"/>
    <s v="          "/>
    <s v="10041 CASH RD                 "/>
    <s v="STAFFORD            "/>
    <s v="TX   "/>
    <s v="77477-4406   "/>
    <s v="Shirley Soewito               "/>
    <n v="2814996413"/>
    <s v="GFO10608       "/>
    <x v="20"/>
    <s v="Clara's "/>
    <n v="44"/>
    <s v="REFRIGERATED        "/>
    <s v="12"/>
    <n v="7"/>
    <n v="37.799999999999997"/>
    <n v="1"/>
    <n v="37.799999999999997"/>
    <n v="3.15"/>
    <n v="0.45"/>
  </r>
  <r>
    <x v="8"/>
    <s v="GALANT FOOD                   "/>
    <s v="TX  "/>
    <x v="17"/>
    <n v="10503692"/>
    <x v="283"/>
    <x v="3"/>
    <s v="          "/>
    <s v="10041 CASH RD                 "/>
    <s v="STAFFORD            "/>
    <s v="TX   "/>
    <s v="77477-4406   "/>
    <s v="Shirley Soewito               "/>
    <n v="2814996413"/>
    <s v="GFO20001       "/>
    <x v="13"/>
    <s v="Clara's "/>
    <n v="44"/>
    <s v="FROZEN FOODS        "/>
    <s v="12"/>
    <n v="5"/>
    <n v="30"/>
    <n v="1"/>
    <n v="30"/>
    <n v="2.5"/>
    <n v="0.5"/>
  </r>
  <r>
    <x v="8"/>
    <s v="GALANT FOOD                   "/>
    <s v="TX  "/>
    <x v="17"/>
    <n v="10503692"/>
    <x v="283"/>
    <x v="3"/>
    <s v="          "/>
    <s v="10041 CASH RD                 "/>
    <s v="STAFFORD            "/>
    <s v="TX   "/>
    <s v="77477-4406   "/>
    <s v="Shirley Soewito               "/>
    <n v="2814996413"/>
    <s v="GFO20002       "/>
    <x v="12"/>
    <s v="Clara's "/>
    <n v="44"/>
    <s v="FROZEN FOODS        "/>
    <s v="12"/>
    <n v="5"/>
    <n v="30"/>
    <n v="1"/>
    <n v="30"/>
    <n v="2.5"/>
    <n v="0.5"/>
  </r>
  <r>
    <x v="8"/>
    <s v="GALANT FOOD                   "/>
    <s v="TX  "/>
    <x v="17"/>
    <n v="10503692"/>
    <x v="283"/>
    <x v="3"/>
    <s v="          "/>
    <s v="10041 CASH RD                 "/>
    <s v="STAFFORD            "/>
    <s v="TX   "/>
    <s v="77477-4406   "/>
    <s v="Shirley Soewito               "/>
    <n v="2814996413"/>
    <s v="GFO90010       "/>
    <x v="1"/>
    <s v="Clara's "/>
    <n v="44"/>
    <s v="FROZEN FOODS        "/>
    <s v="12"/>
    <n v="4"/>
    <n v="30"/>
    <n v="1"/>
    <n v="30"/>
    <n v="2.5"/>
    <n v="0.625"/>
  </r>
  <r>
    <x v="8"/>
    <s v="GALANT FOOD                   "/>
    <s v="AT  "/>
    <x v="18"/>
    <n v="10503584"/>
    <x v="226"/>
    <x v="3"/>
    <s v="          "/>
    <s v="1400 UNIVERSITY BLVD          "/>
    <s v="BIRMINGHAM          "/>
    <s v="AL   "/>
    <s v="35233-1501   "/>
    <s v="Victoria E Sage               "/>
    <n v="2059962665"/>
    <s v="GFO00008       "/>
    <x v="5"/>
    <s v="Clara's "/>
    <n v="44"/>
    <s v="FROZEN FOODS        "/>
    <s v="12"/>
    <n v="5"/>
    <n v="28.8"/>
    <n v="1"/>
    <n v="28.8"/>
    <n v="2.4"/>
    <n v="0.48"/>
  </r>
  <r>
    <x v="8"/>
    <s v="GALANT FOOD                   "/>
    <s v="AT  "/>
    <x v="18"/>
    <n v="10503584"/>
    <x v="226"/>
    <x v="3"/>
    <s v="          "/>
    <s v="1400 UNIVERSITY BLVD          "/>
    <s v="BIRMINGHAM          "/>
    <s v="AL   "/>
    <s v="35233-1501   "/>
    <s v="Victoria E Sage               "/>
    <n v="2059962665"/>
    <s v="GFO10608       "/>
    <x v="20"/>
    <s v="Clara's "/>
    <n v="44"/>
    <s v="REFRIGERATED        "/>
    <s v="12"/>
    <n v="7"/>
    <n v="37.799999999999997"/>
    <n v="1"/>
    <n v="37.799999999999997"/>
    <n v="3.15"/>
    <n v="0.45"/>
  </r>
  <r>
    <x v="8"/>
    <s v="GALANT FOOD                   "/>
    <s v="AT  "/>
    <x v="18"/>
    <n v="10503584"/>
    <x v="226"/>
    <x v="3"/>
    <s v="          "/>
    <s v="1400 UNIVERSITY BLVD          "/>
    <s v="BIRMINGHAM          "/>
    <s v="AL   "/>
    <s v="35233-1501   "/>
    <s v="Victoria E Sage               "/>
    <n v="2059962665"/>
    <s v="GFO20001       "/>
    <x v="13"/>
    <s v="Clara's "/>
    <n v="44"/>
    <s v="FROZEN FOODS        "/>
    <s v="12"/>
    <n v="5"/>
    <n v="30"/>
    <n v="1"/>
    <n v="30"/>
    <n v="2.5"/>
    <n v="0.5"/>
  </r>
  <r>
    <x v="8"/>
    <s v="GALANT FOOD                   "/>
    <s v="AT  "/>
    <x v="18"/>
    <n v="10503584"/>
    <x v="226"/>
    <x v="3"/>
    <s v="          "/>
    <s v="1400 UNIVERSITY BLVD          "/>
    <s v="BIRMINGHAM          "/>
    <s v="AL   "/>
    <s v="35233-1501   "/>
    <s v="Victoria E Sage               "/>
    <n v="2059962665"/>
    <s v="GFO20002       "/>
    <x v="12"/>
    <s v="Clara's "/>
    <n v="44"/>
    <s v="FROZEN FOODS        "/>
    <s v="12"/>
    <n v="5"/>
    <n v="28.8"/>
    <n v="1"/>
    <n v="28.8"/>
    <n v="2.4"/>
    <n v="0.48"/>
  </r>
  <r>
    <x v="8"/>
    <s v="GALANT FOOD                   "/>
    <s v="AT  "/>
    <x v="18"/>
    <n v="10503584"/>
    <x v="226"/>
    <x v="3"/>
    <s v="          "/>
    <s v="1400 UNIVERSITY BLVD          "/>
    <s v="BIRMINGHAM          "/>
    <s v="AL   "/>
    <s v="35233-1501   "/>
    <s v="Victoria E Sage               "/>
    <n v="2059962665"/>
    <s v="GFO90010       "/>
    <x v="1"/>
    <s v="Clara's "/>
    <n v="44"/>
    <s v="FROZEN FOODS        "/>
    <s v="12"/>
    <n v="4"/>
    <n v="28.8"/>
    <n v="1"/>
    <n v="28.8"/>
    <n v="2.4"/>
    <n v="0.6"/>
  </r>
  <r>
    <x v="8"/>
    <s v="GALANT FOOD                   "/>
    <s v="TX  "/>
    <x v="17"/>
    <n v="10503694"/>
    <x v="181"/>
    <x v="3"/>
    <s v="          "/>
    <s v="8060 SPENCER HWY              "/>
    <s v="PASADENA            "/>
    <s v="TX   "/>
    <s v="77505-5903   "/>
    <s v="Rosaura Robinson              "/>
    <n v="2814761898"/>
    <s v="GFO00008       "/>
    <x v="5"/>
    <s v="Clara's "/>
    <n v="44"/>
    <s v="FROZEN FOODS        "/>
    <s v="12"/>
    <n v="5"/>
    <n v="90"/>
    <n v="3"/>
    <n v="30"/>
    <n v="2.5"/>
    <n v="0.5"/>
  </r>
  <r>
    <x v="8"/>
    <s v="GALANT FOOD                   "/>
    <s v="TX  "/>
    <x v="17"/>
    <n v="10503694"/>
    <x v="181"/>
    <x v="3"/>
    <s v="          "/>
    <s v="8060 SPENCER HWY              "/>
    <s v="PASADENA            "/>
    <s v="TX   "/>
    <s v="77505-5903   "/>
    <s v="Rosaura Robinson              "/>
    <n v="2814761898"/>
    <s v="GFO20001       "/>
    <x v="13"/>
    <s v="Clara's "/>
    <n v="44"/>
    <s v="FROZEN FOODS        "/>
    <s v="12"/>
    <n v="5"/>
    <n v="90"/>
    <n v="3"/>
    <n v="30"/>
    <n v="2.5"/>
    <n v="0.5"/>
  </r>
  <r>
    <x v="8"/>
    <s v="GALANT FOOD                   "/>
    <s v="TX  "/>
    <x v="17"/>
    <n v="10503694"/>
    <x v="181"/>
    <x v="3"/>
    <s v="          "/>
    <s v="8060 SPENCER HWY              "/>
    <s v="PASADENA            "/>
    <s v="TX   "/>
    <s v="77505-5903   "/>
    <s v="Rosaura Robinson              "/>
    <n v="2814761898"/>
    <s v="GFO20002       "/>
    <x v="12"/>
    <s v="Clara's "/>
    <n v="44"/>
    <s v="FROZEN FOODS        "/>
    <s v="12"/>
    <n v="5"/>
    <n v="30"/>
    <n v="1"/>
    <n v="30"/>
    <n v="2.5"/>
    <n v="0.5"/>
  </r>
  <r>
    <x v="8"/>
    <s v="GALANT FOOD                   "/>
    <s v="TX  "/>
    <x v="17"/>
    <n v="10503694"/>
    <x v="181"/>
    <x v="3"/>
    <s v="          "/>
    <s v="8060 SPENCER HWY              "/>
    <s v="PASADENA            "/>
    <s v="TX   "/>
    <s v="77505-5903   "/>
    <s v="Rosaura Robinson              "/>
    <n v="2814761898"/>
    <s v="GFO90010       "/>
    <x v="1"/>
    <s v="Clara's "/>
    <n v="44"/>
    <s v="FROZEN FOODS        "/>
    <s v="12"/>
    <n v="4"/>
    <n v="90"/>
    <n v="3"/>
    <n v="30"/>
    <n v="2.5"/>
    <n v="0.625"/>
  </r>
  <r>
    <x v="8"/>
    <s v="GALANT FOOD                   "/>
    <s v="TX  "/>
    <x v="17"/>
    <n v="10503695"/>
    <x v="182"/>
    <x v="3"/>
    <s v="          "/>
    <s v="13735 BEAMER RD               "/>
    <s v="HOUSTON             "/>
    <s v="TX   "/>
    <s v="77089-6009   "/>
    <s v="Samantha Nguyen               "/>
    <n v="2819223410"/>
    <s v="GFO00008       "/>
    <x v="5"/>
    <s v="Clara's "/>
    <n v="44"/>
    <s v="FROZEN FOODS        "/>
    <s v="12"/>
    <n v="5"/>
    <n v="120"/>
    <n v="4"/>
    <n v="30"/>
    <n v="2.5"/>
    <n v="0.5"/>
  </r>
  <r>
    <x v="8"/>
    <s v="GALANT FOOD                   "/>
    <s v="TX  "/>
    <x v="17"/>
    <n v="10503695"/>
    <x v="182"/>
    <x v="3"/>
    <s v="          "/>
    <s v="13735 BEAMER RD               "/>
    <s v="HOUSTON             "/>
    <s v="TX   "/>
    <s v="77089-6009   "/>
    <s v="Samantha Nguyen               "/>
    <n v="2819223410"/>
    <s v="GFO10608       "/>
    <x v="20"/>
    <s v="Clara's "/>
    <n v="44"/>
    <s v="REFRIGERATED        "/>
    <s v="12"/>
    <n v="7"/>
    <n v="113.4"/>
    <n v="3"/>
    <n v="37.800000000000004"/>
    <n v="3.1500000000000004"/>
    <n v="0.45000000000000007"/>
  </r>
  <r>
    <x v="8"/>
    <s v="GALANT FOOD                   "/>
    <s v="TX  "/>
    <x v="17"/>
    <n v="10503695"/>
    <x v="182"/>
    <x v="3"/>
    <s v="          "/>
    <s v="13735 BEAMER RD               "/>
    <s v="HOUSTON             "/>
    <s v="TX   "/>
    <s v="77089-6009   "/>
    <s v="Samantha Nguyen               "/>
    <n v="2819223410"/>
    <s v="GFO20001       "/>
    <x v="13"/>
    <s v="Clara's "/>
    <n v="44"/>
    <s v="FROZEN FOODS        "/>
    <s v="12"/>
    <n v="5"/>
    <n v="150"/>
    <n v="5"/>
    <n v="30"/>
    <n v="2.5"/>
    <n v="0.5"/>
  </r>
  <r>
    <x v="8"/>
    <s v="GALANT FOOD                   "/>
    <s v="TX  "/>
    <x v="17"/>
    <n v="10503695"/>
    <x v="182"/>
    <x v="3"/>
    <s v="          "/>
    <s v="13735 BEAMER RD               "/>
    <s v="HOUSTON             "/>
    <s v="TX   "/>
    <s v="77089-6009   "/>
    <s v="Samantha Nguyen               "/>
    <n v="2819223410"/>
    <s v="GFO20002       "/>
    <x v="12"/>
    <s v="Clara's "/>
    <n v="44"/>
    <s v="FROZEN FOODS        "/>
    <s v="12"/>
    <n v="5"/>
    <n v="150"/>
    <n v="5"/>
    <n v="30"/>
    <n v="2.5"/>
    <n v="0.5"/>
  </r>
  <r>
    <x v="8"/>
    <s v="GALANT FOOD                   "/>
    <s v="TX  "/>
    <x v="17"/>
    <n v="10503695"/>
    <x v="182"/>
    <x v="3"/>
    <s v="          "/>
    <s v="13735 BEAMER RD               "/>
    <s v="HOUSTON             "/>
    <s v="TX   "/>
    <s v="77089-6009   "/>
    <s v="Samantha Nguyen               "/>
    <n v="2819223410"/>
    <s v="GFO90010       "/>
    <x v="1"/>
    <s v="Clara's "/>
    <n v="44"/>
    <s v="FROZEN FOODS        "/>
    <s v="12"/>
    <n v="4"/>
    <n v="150"/>
    <n v="5"/>
    <n v="30"/>
    <n v="2.5"/>
    <n v="0.625"/>
  </r>
  <r>
    <x v="8"/>
    <s v="GALANT FOOD                   "/>
    <s v="TX  "/>
    <x v="17"/>
    <n v="10503696"/>
    <x v="183"/>
    <x v="3"/>
    <s v="          "/>
    <s v="5800 UVALDE RD                "/>
    <s v="HOUSTON             "/>
    <s v="TX   "/>
    <s v="77049-4513   "/>
    <s v="Luis Moran                    "/>
    <n v="2814597111"/>
    <s v="GFO00008       "/>
    <x v="5"/>
    <s v="Clara's "/>
    <n v="44"/>
    <s v="FROZEN FOODS        "/>
    <s v="12"/>
    <n v="5"/>
    <n v="30"/>
    <n v="1"/>
    <n v="30"/>
    <n v="2.5"/>
    <n v="0.5"/>
  </r>
  <r>
    <x v="8"/>
    <s v="GALANT FOOD                   "/>
    <s v="TX  "/>
    <x v="17"/>
    <n v="10503696"/>
    <x v="183"/>
    <x v="3"/>
    <s v="          "/>
    <s v="5800 UVALDE RD                "/>
    <s v="HOUSTON             "/>
    <s v="TX   "/>
    <s v="77049-4513   "/>
    <s v="Luis Moran                    "/>
    <n v="2814597111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8"/>
    <s v="GALANT FOOD                   "/>
    <s v="TX  "/>
    <x v="17"/>
    <n v="10503696"/>
    <x v="183"/>
    <x v="3"/>
    <s v="          "/>
    <s v="5800 UVALDE RD                "/>
    <s v="HOUSTON             "/>
    <s v="TX   "/>
    <s v="77049-4513   "/>
    <s v="Luis Moran                    "/>
    <n v="2814597111"/>
    <s v="GFO20001       "/>
    <x v="13"/>
    <s v="Clara's "/>
    <n v="44"/>
    <s v="FROZEN FOODS        "/>
    <s v="12"/>
    <n v="5"/>
    <n v="60"/>
    <n v="2"/>
    <n v="30"/>
    <n v="2.5"/>
    <n v="0.5"/>
  </r>
  <r>
    <x v="8"/>
    <s v="GALANT FOOD                   "/>
    <s v="TX  "/>
    <x v="17"/>
    <n v="10503696"/>
    <x v="183"/>
    <x v="3"/>
    <s v="          "/>
    <s v="5800 UVALDE RD                "/>
    <s v="HOUSTON             "/>
    <s v="TX   "/>
    <s v="77049-4513   "/>
    <s v="Luis Moran                    "/>
    <n v="2814597111"/>
    <s v="GFO20002       "/>
    <x v="12"/>
    <s v="Clara's "/>
    <n v="44"/>
    <s v="FROZEN FOODS        "/>
    <s v="12"/>
    <n v="5"/>
    <n v="60"/>
    <n v="2"/>
    <n v="30"/>
    <n v="2.5"/>
    <n v="0.5"/>
  </r>
  <r>
    <x v="8"/>
    <s v="GALANT FOOD                   "/>
    <s v="TX  "/>
    <x v="17"/>
    <n v="10503696"/>
    <x v="183"/>
    <x v="3"/>
    <s v="          "/>
    <s v="5800 UVALDE RD                "/>
    <s v="HOUSTON             "/>
    <s v="TX   "/>
    <s v="77049-4513   "/>
    <s v="Luis Moran                    "/>
    <n v="2814597111"/>
    <s v="GFO90010       "/>
    <x v="1"/>
    <s v="Clara's "/>
    <n v="44"/>
    <s v="FROZEN FOODS        "/>
    <s v="12"/>
    <n v="4"/>
    <n v="60"/>
    <n v="2"/>
    <n v="30"/>
    <n v="2.5"/>
    <n v="0.625"/>
  </r>
  <r>
    <x v="8"/>
    <s v="GALANT FOOD                   "/>
    <s v="NY  "/>
    <x v="5"/>
    <n v="10503650"/>
    <x v="184"/>
    <x v="3"/>
    <s v="          "/>
    <s v="649 BRONCO DR                 "/>
    <s v="DELHI               "/>
    <s v="NY   "/>
    <s v="13753-4450   "/>
    <s v="Jason Williams                "/>
    <n v="6077464760"/>
    <s v="GFO00008       "/>
    <x v="5"/>
    <s v="Clara's "/>
    <n v="44"/>
    <s v="FROZEN FOODS        "/>
    <s v="12"/>
    <n v="5"/>
    <n v="150"/>
    <n v="5"/>
    <n v="30"/>
    <n v="2.5"/>
    <n v="0.5"/>
  </r>
  <r>
    <x v="8"/>
    <s v="GALANT FOOD                   "/>
    <s v="NY  "/>
    <x v="5"/>
    <n v="10503650"/>
    <x v="184"/>
    <x v="3"/>
    <s v="          "/>
    <s v="649 BRONCO DR                 "/>
    <s v="DELHI               "/>
    <s v="NY   "/>
    <s v="13753-4450   "/>
    <s v="Jason Williams                "/>
    <n v="6077464760"/>
    <s v="GFO10608       "/>
    <x v="20"/>
    <s v="Clara's "/>
    <n v="44"/>
    <s v="REFRIGERATED        "/>
    <s v="12"/>
    <n v="7"/>
    <n v="113.4"/>
    <n v="3"/>
    <n v="37.800000000000004"/>
    <n v="3.1500000000000004"/>
    <n v="0.45000000000000007"/>
  </r>
  <r>
    <x v="8"/>
    <s v="GALANT FOOD                   "/>
    <s v="NY  "/>
    <x v="5"/>
    <n v="10503650"/>
    <x v="184"/>
    <x v="3"/>
    <s v="          "/>
    <s v="649 BRONCO DR                 "/>
    <s v="DELHI               "/>
    <s v="NY   "/>
    <s v="13753-4450   "/>
    <s v="Jason Williams                "/>
    <n v="6077464760"/>
    <s v="GFO20001       "/>
    <x v="13"/>
    <s v="Clara's "/>
    <n v="44"/>
    <s v="FROZEN FOODS        "/>
    <s v="12"/>
    <n v="5"/>
    <n v="204"/>
    <n v="7"/>
    <n v="29.142857142857142"/>
    <n v="2.4285714285714284"/>
    <n v="0.48571428571428565"/>
  </r>
  <r>
    <x v="8"/>
    <s v="GALANT FOOD                   "/>
    <s v="NY  "/>
    <x v="5"/>
    <n v="10503650"/>
    <x v="184"/>
    <x v="3"/>
    <s v="          "/>
    <s v="649 BRONCO DR                 "/>
    <s v="DELHI               "/>
    <s v="NY   "/>
    <s v="13753-4450   "/>
    <s v="Jason Williams                "/>
    <n v="6077464760"/>
    <s v="GFO20002       "/>
    <x v="12"/>
    <s v="Clara's "/>
    <n v="44"/>
    <s v="FROZEN FOODS        "/>
    <s v="12"/>
    <n v="5"/>
    <n v="120"/>
    <n v="4"/>
    <n v="30"/>
    <n v="2.5"/>
    <n v="0.5"/>
  </r>
  <r>
    <x v="8"/>
    <s v="GALANT FOOD                   "/>
    <s v="NY  "/>
    <x v="5"/>
    <n v="10503650"/>
    <x v="184"/>
    <x v="3"/>
    <s v="          "/>
    <s v="649 BRONCO DR                 "/>
    <s v="DELHI               "/>
    <s v="NY   "/>
    <s v="13753-4450   "/>
    <s v="Jason Williams                "/>
    <n v="6077464760"/>
    <s v="GFO90010       "/>
    <x v="1"/>
    <s v="Clara's "/>
    <n v="44"/>
    <s v="FROZEN FOODS        "/>
    <s v="12"/>
    <n v="4"/>
    <n v="234"/>
    <n v="8"/>
    <n v="29.25"/>
    <n v="2.4375"/>
    <n v="0.609375"/>
  </r>
  <r>
    <x v="8"/>
    <s v="GALANT FOOD                   "/>
    <s v="TX  "/>
    <x v="17"/>
    <n v="10503697"/>
    <x v="185"/>
    <x v="3"/>
    <s v="          "/>
    <s v="275 JOE ROUTT BLVD            "/>
    <s v="COLLEGE STATION     "/>
    <s v="TX   "/>
    <s v="77843-0001   "/>
    <s v="Holley L Scott                "/>
    <n v="9798458681"/>
    <s v="GFO00008       "/>
    <x v="5"/>
    <s v="Clara's "/>
    <n v="44"/>
    <s v="FROZEN FOODS        "/>
    <s v="12"/>
    <n v="5"/>
    <n v="60"/>
    <n v="2"/>
    <n v="30"/>
    <n v="2.5"/>
    <n v="0.5"/>
  </r>
  <r>
    <x v="8"/>
    <s v="GALANT FOOD                   "/>
    <s v="TX  "/>
    <x v="17"/>
    <n v="10503697"/>
    <x v="185"/>
    <x v="3"/>
    <s v="          "/>
    <s v="275 JOE ROUTT BLVD            "/>
    <s v="COLLEGE STATION     "/>
    <s v="TX   "/>
    <s v="77843-0001   "/>
    <s v="Holley L Scott                "/>
    <n v="9798458681"/>
    <s v="GFO10608       "/>
    <x v="20"/>
    <s v="Clara's "/>
    <n v="44"/>
    <s v="REFRIGERATED        "/>
    <s v="12"/>
    <n v="7"/>
    <n v="226.8"/>
    <n v="6"/>
    <n v="37.800000000000004"/>
    <n v="3.1500000000000004"/>
    <n v="0.45000000000000007"/>
  </r>
  <r>
    <x v="8"/>
    <s v="GALANT FOOD                   "/>
    <s v="TX  "/>
    <x v="17"/>
    <n v="10503697"/>
    <x v="185"/>
    <x v="3"/>
    <s v="          "/>
    <s v="275 JOE ROUTT BLVD            "/>
    <s v="COLLEGE STATION     "/>
    <s v="TX   "/>
    <s v="77843-0001   "/>
    <s v="Holley L Scott                "/>
    <n v="9798458681"/>
    <s v="GFO20001       "/>
    <x v="13"/>
    <s v="Clara's "/>
    <n v="44"/>
    <s v="FROZEN FOODS        "/>
    <s v="12"/>
    <n v="5"/>
    <n v="240"/>
    <n v="8"/>
    <n v="30"/>
    <n v="2.5"/>
    <n v="0.5"/>
  </r>
  <r>
    <x v="8"/>
    <s v="GALANT FOOD                   "/>
    <s v="TX  "/>
    <x v="17"/>
    <n v="10503697"/>
    <x v="185"/>
    <x v="3"/>
    <s v="          "/>
    <s v="275 JOE ROUTT BLVD            "/>
    <s v="COLLEGE STATION     "/>
    <s v="TX   "/>
    <s v="77843-0001   "/>
    <s v="Holley L Scott                "/>
    <n v="9798458681"/>
    <s v="GFO20002       "/>
    <x v="12"/>
    <s v="Clara's "/>
    <n v="44"/>
    <s v="FROZEN FOODS        "/>
    <s v="12"/>
    <n v="5"/>
    <n v="180"/>
    <n v="6"/>
    <n v="30"/>
    <n v="2.5"/>
    <n v="0.5"/>
  </r>
  <r>
    <x v="8"/>
    <s v="GALANT FOOD                   "/>
    <s v="TX  "/>
    <x v="17"/>
    <n v="10503697"/>
    <x v="185"/>
    <x v="3"/>
    <s v="          "/>
    <s v="275 JOE ROUTT BLVD            "/>
    <s v="COLLEGE STATION     "/>
    <s v="TX   "/>
    <s v="77843-0001   "/>
    <s v="Holley L Scott                "/>
    <n v="9798458681"/>
    <s v="GFO90010       "/>
    <x v="1"/>
    <s v="Clara's "/>
    <n v="44"/>
    <s v="FROZEN FOODS        "/>
    <s v="12"/>
    <n v="4"/>
    <n v="270"/>
    <n v="9"/>
    <n v="30"/>
    <n v="2.5"/>
    <n v="0.625"/>
  </r>
  <r>
    <x v="8"/>
    <s v="GALANT FOOD                   "/>
    <s v="OH  "/>
    <x v="6"/>
    <n v="10503665"/>
    <x v="227"/>
    <x v="3"/>
    <s v="          "/>
    <s v="1550 UNIVERSITY AVE           "/>
    <s v="MORGANTOWN          "/>
    <s v="WV   "/>
    <s v="26506-0001   "/>
    <s v="Jason M Figueroa              "/>
    <n v="3042937461"/>
    <s v="GFO00008       "/>
    <x v="5"/>
    <s v="Clara's "/>
    <n v="44"/>
    <s v="FROZEN FOODS        "/>
    <s v="12"/>
    <n v="5"/>
    <n v="120"/>
    <n v="4"/>
    <n v="30"/>
    <n v="2.5"/>
    <n v="0.5"/>
  </r>
  <r>
    <x v="8"/>
    <s v="GALANT FOOD                   "/>
    <s v="OH  "/>
    <x v="6"/>
    <n v="10503665"/>
    <x v="227"/>
    <x v="3"/>
    <s v="          "/>
    <s v="1550 UNIVERSITY AVE           "/>
    <s v="MORGANTOWN          "/>
    <s v="WV   "/>
    <s v="26506-0001   "/>
    <s v="Jason M Figueroa              "/>
    <n v="3042937461"/>
    <s v="GFO10608       "/>
    <x v="20"/>
    <s v="Clara's "/>
    <n v="44"/>
    <s v="REFRIGERATED        "/>
    <s v="12"/>
    <n v="7"/>
    <n v="151.19999999999999"/>
    <n v="4"/>
    <n v="37.799999999999997"/>
    <n v="3.15"/>
    <n v="0.45"/>
  </r>
  <r>
    <x v="8"/>
    <s v="GALANT FOOD                   "/>
    <s v="OH  "/>
    <x v="6"/>
    <n v="10503665"/>
    <x v="227"/>
    <x v="3"/>
    <s v="          "/>
    <s v="1550 UNIVERSITY AVE           "/>
    <s v="MORGANTOWN          "/>
    <s v="WV   "/>
    <s v="26506-0001   "/>
    <s v="Jason M Figueroa              "/>
    <n v="3042937461"/>
    <s v="GFO20001       "/>
    <x v="13"/>
    <s v="Clara's "/>
    <n v="44"/>
    <s v="FROZEN FOODS        "/>
    <s v="12"/>
    <n v="5"/>
    <n v="150"/>
    <n v="5"/>
    <n v="30"/>
    <n v="2.5"/>
    <n v="0.5"/>
  </r>
  <r>
    <x v="8"/>
    <s v="GALANT FOOD                   "/>
    <s v="OH  "/>
    <x v="6"/>
    <n v="10503665"/>
    <x v="227"/>
    <x v="3"/>
    <s v="          "/>
    <s v="1550 UNIVERSITY AVE           "/>
    <s v="MORGANTOWN          "/>
    <s v="WV   "/>
    <s v="26506-0001   "/>
    <s v="Jason M Figueroa              "/>
    <n v="3042937461"/>
    <s v="GFO20002       "/>
    <x v="12"/>
    <s v="Clara's "/>
    <n v="44"/>
    <s v="FROZEN FOODS        "/>
    <s v="12"/>
    <n v="5"/>
    <n v="120"/>
    <n v="4"/>
    <n v="30"/>
    <n v="2.5"/>
    <n v="0.5"/>
  </r>
  <r>
    <x v="8"/>
    <s v="GALANT FOOD                   "/>
    <s v="OH  "/>
    <x v="6"/>
    <n v="10503665"/>
    <x v="227"/>
    <x v="3"/>
    <s v="          "/>
    <s v="1550 UNIVERSITY AVE           "/>
    <s v="MORGANTOWN          "/>
    <s v="WV   "/>
    <s v="26506-0001   "/>
    <s v="Jason M Figueroa              "/>
    <n v="3042937461"/>
    <s v="GFO90010       "/>
    <x v="1"/>
    <s v="Clara's "/>
    <n v="44"/>
    <s v="FROZEN FOODS        "/>
    <s v="12"/>
    <n v="4"/>
    <n v="150"/>
    <n v="5"/>
    <n v="30"/>
    <n v="2.5"/>
    <n v="0.625"/>
  </r>
  <r>
    <x v="8"/>
    <s v="GALANT FOOD                   "/>
    <s v="OH  "/>
    <x v="6"/>
    <n v="10503666"/>
    <x v="186"/>
    <x v="3"/>
    <s v="          "/>
    <s v="62 MORRILL WAY                "/>
    <s v="MORGANTOWN          "/>
    <s v="WV   "/>
    <s v="26505-1130   "/>
    <s v="Manager                       "/>
    <n v="3044406650"/>
    <s v="GFO00008       "/>
    <x v="5"/>
    <s v="Clara's "/>
    <n v="44"/>
    <s v="FROZEN FOODS        "/>
    <s v="12"/>
    <n v="5"/>
    <n v="60"/>
    <n v="2"/>
    <n v="30"/>
    <n v="2.5"/>
    <n v="0.5"/>
  </r>
  <r>
    <x v="8"/>
    <s v="GALANT FOOD                   "/>
    <s v="OH  "/>
    <x v="6"/>
    <n v="10503666"/>
    <x v="186"/>
    <x v="3"/>
    <s v="          "/>
    <s v="62 MORRILL WAY                "/>
    <s v="MORGANTOWN          "/>
    <s v="WV   "/>
    <s v="26505-1130   "/>
    <s v="Manager                       "/>
    <n v="3044406650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8"/>
    <s v="GALANT FOOD                   "/>
    <s v="OH  "/>
    <x v="6"/>
    <n v="10503666"/>
    <x v="186"/>
    <x v="3"/>
    <s v="          "/>
    <s v="62 MORRILL WAY                "/>
    <s v="MORGANTOWN          "/>
    <s v="WV   "/>
    <s v="26505-1130   "/>
    <s v="Manager                       "/>
    <n v="3044406650"/>
    <s v="GFO20001       "/>
    <x v="13"/>
    <s v="Clara's "/>
    <n v="44"/>
    <s v="FROZEN FOODS        "/>
    <s v="12"/>
    <n v="5"/>
    <n v="90"/>
    <n v="3"/>
    <n v="30"/>
    <n v="2.5"/>
    <n v="0.5"/>
  </r>
  <r>
    <x v="8"/>
    <s v="GALANT FOOD                   "/>
    <s v="OH  "/>
    <x v="6"/>
    <n v="10503666"/>
    <x v="186"/>
    <x v="3"/>
    <s v="          "/>
    <s v="62 MORRILL WAY                "/>
    <s v="MORGANTOWN          "/>
    <s v="WV   "/>
    <s v="26505-1130   "/>
    <s v="Manager                       "/>
    <n v="3044406650"/>
    <s v="GFO20002       "/>
    <x v="12"/>
    <s v="Clara's "/>
    <n v="44"/>
    <s v="FROZEN FOODS        "/>
    <s v="12"/>
    <n v="5"/>
    <n v="30"/>
    <n v="1"/>
    <n v="30"/>
    <n v="2.5"/>
    <n v="0.5"/>
  </r>
  <r>
    <x v="8"/>
    <s v="GALANT FOOD                   "/>
    <s v="OH  "/>
    <x v="6"/>
    <n v="10503666"/>
    <x v="186"/>
    <x v="3"/>
    <s v="          "/>
    <s v="62 MORRILL WAY                "/>
    <s v="MORGANTOWN          "/>
    <s v="WV   "/>
    <s v="26505-1130   "/>
    <s v="Manager                       "/>
    <n v="3044406650"/>
    <s v="GFO90010       "/>
    <x v="1"/>
    <s v="Clara's "/>
    <n v="44"/>
    <s v="FROZEN FOODS        "/>
    <s v="12"/>
    <n v="4"/>
    <n v="90"/>
    <n v="3"/>
    <n v="30"/>
    <n v="2.5"/>
    <n v="0.625"/>
  </r>
  <r>
    <x v="8"/>
    <s v="GALANT FOOD                   "/>
    <s v="MA  "/>
    <x v="2"/>
    <n v="10503629"/>
    <x v="228"/>
    <x v="3"/>
    <s v="          "/>
    <s v="201 ROWAN BLVD                "/>
    <s v="GLASSBORO           "/>
    <s v="NJ   "/>
    <s v="08028-2202   "/>
    <s v="John Styles                   "/>
    <n v="8568815960"/>
    <s v="GFO00008       "/>
    <x v="5"/>
    <s v="Clara's "/>
    <n v="44"/>
    <s v="FROZEN FOODS        "/>
    <s v="12"/>
    <n v="5"/>
    <n v="150"/>
    <n v="5"/>
    <n v="30"/>
    <n v="2.5"/>
    <n v="0.5"/>
  </r>
  <r>
    <x v="8"/>
    <s v="GALANT FOOD                   "/>
    <s v="MA  "/>
    <x v="2"/>
    <n v="10503629"/>
    <x v="228"/>
    <x v="3"/>
    <s v="          "/>
    <s v="201 ROWAN BLVD                "/>
    <s v="GLASSBORO           "/>
    <s v="NJ   "/>
    <s v="08028-2202   "/>
    <s v="John Styles                   "/>
    <n v="8568815960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8"/>
    <s v="GALANT FOOD                   "/>
    <s v="MA  "/>
    <x v="2"/>
    <n v="10503629"/>
    <x v="228"/>
    <x v="3"/>
    <s v="          "/>
    <s v="201 ROWAN BLVD                "/>
    <s v="GLASSBORO           "/>
    <s v="NJ   "/>
    <s v="08028-2202   "/>
    <s v="John Styles                   "/>
    <n v="8568815960"/>
    <s v="GFO20001       "/>
    <x v="13"/>
    <s v="Clara's "/>
    <n v="44"/>
    <s v="FROZEN FOODS        "/>
    <s v="12"/>
    <n v="5"/>
    <n v="150"/>
    <n v="5"/>
    <n v="30"/>
    <n v="2.5"/>
    <n v="0.5"/>
  </r>
  <r>
    <x v="8"/>
    <s v="GALANT FOOD                   "/>
    <s v="MA  "/>
    <x v="2"/>
    <n v="10503629"/>
    <x v="228"/>
    <x v="3"/>
    <s v="          "/>
    <s v="201 ROWAN BLVD                "/>
    <s v="GLASSBORO           "/>
    <s v="NJ   "/>
    <s v="08028-2202   "/>
    <s v="John Styles                   "/>
    <n v="8568815960"/>
    <s v="GFO20002       "/>
    <x v="12"/>
    <s v="Clara's "/>
    <n v="44"/>
    <s v="FROZEN FOODS        "/>
    <s v="12"/>
    <n v="5"/>
    <n v="57.6"/>
    <n v="2"/>
    <n v="28.8"/>
    <n v="2.4"/>
    <n v="0.48"/>
  </r>
  <r>
    <x v="8"/>
    <s v="GALANT FOOD                   "/>
    <s v="MA  "/>
    <x v="2"/>
    <n v="10503629"/>
    <x v="228"/>
    <x v="3"/>
    <s v="          "/>
    <s v="201 ROWAN BLVD                "/>
    <s v="GLASSBORO           "/>
    <s v="NJ   "/>
    <s v="08028-2202   "/>
    <s v="John Styles                   "/>
    <n v="8568815960"/>
    <s v="GFO90010       "/>
    <x v="1"/>
    <s v="Clara's "/>
    <n v="44"/>
    <s v="FROZEN FOODS        "/>
    <s v="12"/>
    <n v="4"/>
    <n v="201.6"/>
    <n v="7"/>
    <n v="28.8"/>
    <n v="2.4"/>
    <n v="0.6"/>
  </r>
  <r>
    <x v="8"/>
    <s v="GALANT FOOD                   "/>
    <s v="CR  "/>
    <x v="9"/>
    <n v="10503600"/>
    <x v="187"/>
    <x v="3"/>
    <s v="          "/>
    <s v="1111 WEST BRD ST              "/>
    <s v="RICHMOND            "/>
    <s v="VA   "/>
    <n v="23284"/>
    <s v="Kathryn Escobar               "/>
    <n v="8048281678"/>
    <s v="GFO00008       "/>
    <x v="5"/>
    <s v="Clara's "/>
    <n v="44"/>
    <s v="FROZEN FOODS        "/>
    <s v="12"/>
    <n v="5"/>
    <n v="28.8"/>
    <n v="1"/>
    <n v="28.8"/>
    <n v="2.4"/>
    <n v="0.48"/>
  </r>
  <r>
    <x v="8"/>
    <s v="GALANT FOOD                   "/>
    <s v="CR  "/>
    <x v="9"/>
    <n v="10503600"/>
    <x v="187"/>
    <x v="3"/>
    <s v="          "/>
    <s v="1111 WEST BRD ST              "/>
    <s v="RICHMOND            "/>
    <s v="VA   "/>
    <n v="23284"/>
    <s v="Kathryn Escobar               "/>
    <n v="8048281678"/>
    <s v="GFO20002       "/>
    <x v="12"/>
    <s v="Clara's "/>
    <n v="44"/>
    <s v="FROZEN FOODS        "/>
    <s v="12"/>
    <n v="5"/>
    <n v="57.6"/>
    <n v="2"/>
    <n v="28.8"/>
    <n v="2.4"/>
    <n v="0.48"/>
  </r>
  <r>
    <x v="8"/>
    <s v="GALANT FOOD                   "/>
    <s v="CR  "/>
    <x v="9"/>
    <n v="10503600"/>
    <x v="187"/>
    <x v="3"/>
    <s v="          "/>
    <s v="1111 WEST BRD ST              "/>
    <s v="RICHMOND            "/>
    <s v="VA   "/>
    <n v="23284"/>
    <s v="Kathryn Escobar               "/>
    <n v="8048281678"/>
    <s v="GFO90010       "/>
    <x v="1"/>
    <s v="Clara's "/>
    <n v="44"/>
    <s v="FROZEN FOODS        "/>
    <s v="12"/>
    <n v="4"/>
    <n v="-28.8"/>
    <n v="-1"/>
    <n v="28.8"/>
    <n v="2.4"/>
    <n v="0.6"/>
  </r>
  <r>
    <x v="8"/>
    <s v="GALANT FOOD                   "/>
    <s v="MA  "/>
    <x v="2"/>
    <n v="10503630"/>
    <x v="229"/>
    <x v="3"/>
    <s v="          "/>
    <s v="3301 NETHERTON DR             "/>
    <s v="ALEXANDRIA          "/>
    <s v="VA   "/>
    <s v="22311-1414   "/>
    <s v="Shokat Inanloo                "/>
    <n v="7036710043"/>
    <s v="GFO00008       "/>
    <x v="5"/>
    <s v="Clara's "/>
    <n v="44"/>
    <s v="FROZEN FOODS        "/>
    <s v="12"/>
    <n v="5"/>
    <n v="90"/>
    <n v="3"/>
    <n v="30"/>
    <n v="2.5"/>
    <n v="0.5"/>
  </r>
  <r>
    <x v="8"/>
    <s v="GALANT FOOD                   "/>
    <s v="MA  "/>
    <x v="2"/>
    <n v="10503630"/>
    <x v="229"/>
    <x v="3"/>
    <s v="          "/>
    <s v="3301 NETHERTON DR             "/>
    <s v="ALEXANDRIA          "/>
    <s v="VA   "/>
    <s v="22311-1414   "/>
    <s v="Shokat Inanloo                "/>
    <n v="7036710043"/>
    <s v="GFO10608       "/>
    <x v="20"/>
    <s v="Clara's "/>
    <n v="44"/>
    <s v="REFRIGERATED        "/>
    <s v="12"/>
    <n v="7"/>
    <n v="113.4"/>
    <n v="3"/>
    <n v="37.800000000000004"/>
    <n v="3.1500000000000004"/>
    <n v="0.45000000000000007"/>
  </r>
  <r>
    <x v="8"/>
    <s v="GALANT FOOD                   "/>
    <s v="MA  "/>
    <x v="2"/>
    <n v="10503630"/>
    <x v="229"/>
    <x v="3"/>
    <s v="          "/>
    <s v="3301 NETHERTON DR             "/>
    <s v="ALEXANDRIA          "/>
    <s v="VA   "/>
    <s v="22311-1414   "/>
    <s v="Shokat Inanloo                "/>
    <n v="7036710043"/>
    <s v="GFO20001       "/>
    <x v="13"/>
    <s v="Clara's "/>
    <n v="44"/>
    <s v="FROZEN FOODS        "/>
    <s v="12"/>
    <n v="5"/>
    <n v="90"/>
    <n v="3"/>
    <n v="30"/>
    <n v="2.5"/>
    <n v="0.5"/>
  </r>
  <r>
    <x v="8"/>
    <s v="GALANT FOOD                   "/>
    <s v="MA  "/>
    <x v="2"/>
    <n v="10503630"/>
    <x v="229"/>
    <x v="3"/>
    <s v="          "/>
    <s v="3301 NETHERTON DR             "/>
    <s v="ALEXANDRIA          "/>
    <s v="VA   "/>
    <s v="22311-1414   "/>
    <s v="Shokat Inanloo                "/>
    <n v="7036710043"/>
    <s v="GFO20002       "/>
    <x v="12"/>
    <s v="Clara's "/>
    <n v="44"/>
    <s v="FROZEN FOODS        "/>
    <s v="12"/>
    <n v="5"/>
    <n v="86.4"/>
    <n v="3"/>
    <n v="28.8"/>
    <n v="2.4"/>
    <n v="0.48"/>
  </r>
  <r>
    <x v="8"/>
    <s v="GALANT FOOD                   "/>
    <s v="MA  "/>
    <x v="2"/>
    <n v="10503630"/>
    <x v="229"/>
    <x v="3"/>
    <s v="          "/>
    <s v="3301 NETHERTON DR             "/>
    <s v="ALEXANDRIA          "/>
    <s v="VA   "/>
    <s v="22311-1414   "/>
    <s v="Shokat Inanloo                "/>
    <n v="7036710043"/>
    <s v="GFO90010       "/>
    <x v="1"/>
    <s v="Clara's "/>
    <n v="44"/>
    <s v="FROZEN FOODS        "/>
    <s v="12"/>
    <n v="4"/>
    <n v="86.4"/>
    <n v="3"/>
    <n v="28.8"/>
    <n v="2.4"/>
    <n v="0.6"/>
  </r>
  <r>
    <x v="8"/>
    <s v="GALANT FOOD                   "/>
    <s v="MA  "/>
    <x v="2"/>
    <n v="10503631"/>
    <x v="230"/>
    <x v="3"/>
    <s v="          "/>
    <s v="8333 LITTLE RIVER TPKE        "/>
    <s v="ANNANDALE           "/>
    <s v="VA   "/>
    <s v="22003-3743   "/>
    <s v="Michelle Rundblade            "/>
    <n v="7034252558"/>
    <s v="GFO00008       "/>
    <x v="5"/>
    <s v="Clara's "/>
    <n v="44"/>
    <s v="FROZEN FOODS        "/>
    <s v="12"/>
    <n v="5"/>
    <n v="90"/>
    <n v="3"/>
    <n v="30"/>
    <n v="2.5"/>
    <n v="0.5"/>
  </r>
  <r>
    <x v="8"/>
    <s v="GALANT FOOD                   "/>
    <s v="MA  "/>
    <x v="2"/>
    <n v="10503631"/>
    <x v="230"/>
    <x v="3"/>
    <s v="          "/>
    <s v="8333 LITTLE RIVER TPKE        "/>
    <s v="ANNANDALE           "/>
    <s v="VA   "/>
    <s v="22003-3743   "/>
    <s v="Michelle Rundblade            "/>
    <n v="7034252558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8"/>
    <s v="GALANT FOOD                   "/>
    <s v="MA  "/>
    <x v="2"/>
    <n v="10503631"/>
    <x v="230"/>
    <x v="3"/>
    <s v="          "/>
    <s v="8333 LITTLE RIVER TPKE        "/>
    <s v="ANNANDALE           "/>
    <s v="VA   "/>
    <s v="22003-3743   "/>
    <s v="Michelle Rundblade            "/>
    <n v="7034252558"/>
    <s v="GFO20001       "/>
    <x v="13"/>
    <s v="Clara's "/>
    <n v="44"/>
    <s v="FROZEN FOODS        "/>
    <s v="12"/>
    <n v="5"/>
    <n v="90"/>
    <n v="3"/>
    <n v="30"/>
    <n v="2.5"/>
    <n v="0.5"/>
  </r>
  <r>
    <x v="8"/>
    <s v="GALANT FOOD                   "/>
    <s v="MA  "/>
    <x v="2"/>
    <n v="10503631"/>
    <x v="230"/>
    <x v="3"/>
    <s v="          "/>
    <s v="8333 LITTLE RIVER TPKE        "/>
    <s v="ANNANDALE           "/>
    <s v="VA   "/>
    <s v="22003-3743   "/>
    <s v="Michelle Rundblade            "/>
    <n v="7034252558"/>
    <s v="GFO20002       "/>
    <x v="12"/>
    <s v="Clara's "/>
    <n v="44"/>
    <s v="FROZEN FOODS        "/>
    <s v="12"/>
    <n v="5"/>
    <n v="86.4"/>
    <n v="3"/>
    <n v="28.8"/>
    <n v="2.4"/>
    <n v="0.48"/>
  </r>
  <r>
    <x v="8"/>
    <s v="GALANT FOOD                   "/>
    <s v="MA  "/>
    <x v="2"/>
    <n v="10503631"/>
    <x v="230"/>
    <x v="3"/>
    <s v="          "/>
    <s v="8333 LITTLE RIVER TPKE        "/>
    <s v="ANNANDALE           "/>
    <s v="VA   "/>
    <s v="22003-3743   "/>
    <s v="Michelle Rundblade            "/>
    <n v="7034252558"/>
    <s v="GFO90010       "/>
    <x v="1"/>
    <s v="Clara's "/>
    <n v="44"/>
    <s v="FROZEN FOODS        "/>
    <s v="12"/>
    <n v="4"/>
    <n v="86.4"/>
    <n v="3"/>
    <n v="28.8"/>
    <n v="2.4"/>
    <n v="0.6"/>
  </r>
  <r>
    <x v="8"/>
    <s v="GALANT FOOD                   "/>
    <s v="MA  "/>
    <x v="2"/>
    <n v="10503632"/>
    <x v="231"/>
    <x v="3"/>
    <s v="          "/>
    <s v="21200 CAMPUS DR               "/>
    <s v="STERLING            "/>
    <s v="VA   "/>
    <s v="20164-8698   "/>
    <s v="Ryan M Leas                   "/>
    <n v="5713871020"/>
    <s v="GFO00008       "/>
    <x v="5"/>
    <s v="Clara's "/>
    <n v="44"/>
    <s v="FROZEN FOODS        "/>
    <s v="12"/>
    <n v="5"/>
    <n v="90"/>
    <n v="3"/>
    <n v="30"/>
    <n v="2.5"/>
    <n v="0.5"/>
  </r>
  <r>
    <x v="8"/>
    <s v="GALANT FOOD                   "/>
    <s v="MA  "/>
    <x v="2"/>
    <n v="10503632"/>
    <x v="231"/>
    <x v="3"/>
    <s v="          "/>
    <s v="21200 CAMPUS DR               "/>
    <s v="STERLING            "/>
    <s v="VA   "/>
    <s v="20164-8698   "/>
    <s v="Ryan M Leas                   "/>
    <n v="5713871020"/>
    <s v="GFO10608       "/>
    <x v="20"/>
    <s v="Clara's "/>
    <n v="44"/>
    <s v="REFRIGERATED        "/>
    <s v="12"/>
    <n v="7"/>
    <n v="113.4"/>
    <n v="3"/>
    <n v="37.800000000000004"/>
    <n v="3.1500000000000004"/>
    <n v="0.45000000000000007"/>
  </r>
  <r>
    <x v="8"/>
    <s v="GALANT FOOD                   "/>
    <s v="MA  "/>
    <x v="2"/>
    <n v="10503632"/>
    <x v="231"/>
    <x v="3"/>
    <s v="          "/>
    <s v="21200 CAMPUS DR               "/>
    <s v="STERLING            "/>
    <s v="VA   "/>
    <s v="20164-8698   "/>
    <s v="Ryan M Leas                   "/>
    <n v="5713871020"/>
    <s v="GFO20001       "/>
    <x v="13"/>
    <s v="Clara's "/>
    <n v="44"/>
    <s v="FROZEN FOODS        "/>
    <s v="12"/>
    <n v="5"/>
    <n v="90"/>
    <n v="3"/>
    <n v="30"/>
    <n v="2.5"/>
    <n v="0.5"/>
  </r>
  <r>
    <x v="8"/>
    <s v="GALANT FOOD                   "/>
    <s v="MA  "/>
    <x v="2"/>
    <n v="10503632"/>
    <x v="231"/>
    <x v="3"/>
    <s v="          "/>
    <s v="21200 CAMPUS DR               "/>
    <s v="STERLING            "/>
    <s v="VA   "/>
    <s v="20164-8698   "/>
    <s v="Ryan M Leas                   "/>
    <n v="5713871020"/>
    <s v="GFO20002       "/>
    <x v="12"/>
    <s v="Clara's "/>
    <n v="44"/>
    <s v="FROZEN FOODS        "/>
    <s v="12"/>
    <n v="5"/>
    <n v="86.4"/>
    <n v="3"/>
    <n v="28.8"/>
    <n v="2.4"/>
    <n v="0.48"/>
  </r>
  <r>
    <x v="8"/>
    <s v="GALANT FOOD                   "/>
    <s v="MA  "/>
    <x v="2"/>
    <n v="10503632"/>
    <x v="231"/>
    <x v="3"/>
    <s v="          "/>
    <s v="21200 CAMPUS DR               "/>
    <s v="STERLING            "/>
    <s v="VA   "/>
    <s v="20164-8698   "/>
    <s v="Ryan M Leas                   "/>
    <n v="5713871020"/>
    <s v="GFO90010       "/>
    <x v="1"/>
    <s v="Clara's "/>
    <n v="44"/>
    <s v="FROZEN FOODS        "/>
    <s v="12"/>
    <n v="4"/>
    <n v="86.4"/>
    <n v="3"/>
    <n v="28.8"/>
    <n v="2.4"/>
    <n v="0.6"/>
  </r>
  <r>
    <x v="8"/>
    <s v="GALANT FOOD                   "/>
    <s v="MA  "/>
    <x v="2"/>
    <n v="10503633"/>
    <x v="188"/>
    <x v="3"/>
    <s v="          "/>
    <s v="10950 CAMPUS DR               "/>
    <s v="MANASSAS            "/>
    <s v="VA   "/>
    <s v="20109-2242   "/>
    <s v="Jessica Woolverton            "/>
    <n v="7033688554"/>
    <s v="GFO00008       "/>
    <x v="5"/>
    <s v="Clara's "/>
    <n v="44"/>
    <s v="FROZEN FOODS        "/>
    <s v="12"/>
    <n v="5"/>
    <n v="60"/>
    <n v="2"/>
    <n v="30"/>
    <n v="2.5"/>
    <n v="0.5"/>
  </r>
  <r>
    <x v="8"/>
    <s v="GALANT FOOD                   "/>
    <s v="MA  "/>
    <x v="2"/>
    <n v="10503633"/>
    <x v="188"/>
    <x v="3"/>
    <s v="          "/>
    <s v="10950 CAMPUS DR               "/>
    <s v="MANASSAS            "/>
    <s v="VA   "/>
    <s v="20109-2242   "/>
    <s v="Jessica Woolverton            "/>
    <n v="7033688554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8"/>
    <s v="GALANT FOOD                   "/>
    <s v="MA  "/>
    <x v="2"/>
    <n v="10503633"/>
    <x v="188"/>
    <x v="3"/>
    <s v="          "/>
    <s v="10950 CAMPUS DR               "/>
    <s v="MANASSAS            "/>
    <s v="VA   "/>
    <s v="20109-2242   "/>
    <s v="Jessica Woolverton            "/>
    <n v="7033688554"/>
    <s v="GFO20001       "/>
    <x v="13"/>
    <s v="Clara's "/>
    <n v="44"/>
    <s v="FROZEN FOODS        "/>
    <s v="12"/>
    <n v="5"/>
    <n v="60"/>
    <n v="2"/>
    <n v="30"/>
    <n v="2.5"/>
    <n v="0.5"/>
  </r>
  <r>
    <x v="8"/>
    <s v="GALANT FOOD                   "/>
    <s v="MA  "/>
    <x v="2"/>
    <n v="10503633"/>
    <x v="188"/>
    <x v="3"/>
    <s v="          "/>
    <s v="10950 CAMPUS DR               "/>
    <s v="MANASSAS            "/>
    <s v="VA   "/>
    <s v="20109-2242   "/>
    <s v="Jessica Woolverton            "/>
    <n v="7033688554"/>
    <s v="GFO20002       "/>
    <x v="12"/>
    <s v="Clara's "/>
    <n v="44"/>
    <s v="FROZEN FOODS        "/>
    <s v="12"/>
    <n v="5"/>
    <n v="57.6"/>
    <n v="2"/>
    <n v="28.8"/>
    <n v="2.4"/>
    <n v="0.48"/>
  </r>
  <r>
    <x v="8"/>
    <s v="GALANT FOOD                   "/>
    <s v="MA  "/>
    <x v="2"/>
    <n v="10503633"/>
    <x v="188"/>
    <x v="3"/>
    <s v="          "/>
    <s v="10950 CAMPUS DR               "/>
    <s v="MANASSAS            "/>
    <s v="VA   "/>
    <s v="20109-2242   "/>
    <s v="Jessica Woolverton            "/>
    <n v="7033688554"/>
    <s v="GFO90010       "/>
    <x v="1"/>
    <s v="Clara's "/>
    <n v="44"/>
    <s v="FROZEN FOODS        "/>
    <s v="12"/>
    <n v="4"/>
    <n v="57.6"/>
    <n v="2"/>
    <n v="28.8"/>
    <n v="2.4"/>
    <n v="0.6"/>
  </r>
  <r>
    <x v="8"/>
    <s v="GALANT FOOD                   "/>
    <s v="NY  "/>
    <x v="5"/>
    <n v="10503659"/>
    <x v="189"/>
    <x v="3"/>
    <s v="          "/>
    <s v="100 SOMERSET ST               "/>
    <s v="NEW BRUNSWICK       "/>
    <s v="NJ   "/>
    <s v="08901-1220   "/>
    <s v="Deana M Anderson              "/>
    <n v="7322468448"/>
    <s v="GFO00008       "/>
    <x v="5"/>
    <s v="Clara's "/>
    <n v="44"/>
    <s v="FROZEN FOODS        "/>
    <s v="12"/>
    <n v="5"/>
    <n v="30"/>
    <n v="1"/>
    <n v="30"/>
    <n v="2.5"/>
    <n v="0.5"/>
  </r>
  <r>
    <x v="8"/>
    <s v="GALANT FOOD                   "/>
    <s v="NY  "/>
    <x v="5"/>
    <n v="10503659"/>
    <x v="189"/>
    <x v="3"/>
    <s v="          "/>
    <s v="100 SOMERSET ST               "/>
    <s v="NEW BRUNSWICK       "/>
    <s v="NJ   "/>
    <s v="08901-1220   "/>
    <s v="Deana M Anderson              "/>
    <n v="7322468448"/>
    <s v="GFO10608       "/>
    <x v="20"/>
    <s v="Clara's "/>
    <n v="44"/>
    <s v="REFRIGERATED        "/>
    <s v="12"/>
    <n v="7"/>
    <n v="37.799999999999997"/>
    <n v="1"/>
    <n v="37.799999999999997"/>
    <n v="3.15"/>
    <n v="0.45"/>
  </r>
  <r>
    <x v="8"/>
    <s v="GALANT FOOD                   "/>
    <s v="NY  "/>
    <x v="5"/>
    <n v="10503659"/>
    <x v="189"/>
    <x v="3"/>
    <s v="          "/>
    <s v="100 SOMERSET ST               "/>
    <s v="NEW BRUNSWICK       "/>
    <s v="NJ   "/>
    <s v="08901-1220   "/>
    <s v="Deana M Anderson              "/>
    <n v="7322468448"/>
    <s v="GFO20001       "/>
    <x v="13"/>
    <s v="Clara's "/>
    <n v="44"/>
    <s v="FROZEN FOODS        "/>
    <s v="12"/>
    <n v="5"/>
    <n v="28.8"/>
    <n v="1"/>
    <n v="28.8"/>
    <n v="2.4"/>
    <n v="0.48"/>
  </r>
  <r>
    <x v="8"/>
    <s v="GALANT FOOD                   "/>
    <s v="NY  "/>
    <x v="5"/>
    <n v="10503659"/>
    <x v="189"/>
    <x v="3"/>
    <s v="          "/>
    <s v="100 SOMERSET ST               "/>
    <s v="NEW BRUNSWICK       "/>
    <s v="NJ   "/>
    <s v="08901-1220   "/>
    <s v="Deana M Anderson              "/>
    <n v="7322468448"/>
    <s v="GFO20002       "/>
    <x v="12"/>
    <s v="Clara's "/>
    <n v="44"/>
    <s v="FROZEN FOODS        "/>
    <s v="12"/>
    <n v="5"/>
    <n v="30"/>
    <n v="1"/>
    <n v="30"/>
    <n v="2.5"/>
    <n v="0.5"/>
  </r>
  <r>
    <x v="8"/>
    <s v="GALANT FOOD                   "/>
    <s v="NY  "/>
    <x v="5"/>
    <n v="10503659"/>
    <x v="189"/>
    <x v="3"/>
    <s v="          "/>
    <s v="100 SOMERSET ST               "/>
    <s v="NEW BRUNSWICK       "/>
    <s v="NJ   "/>
    <s v="08901-1220   "/>
    <s v="Deana M Anderson              "/>
    <n v="7322468448"/>
    <s v="GFO90010       "/>
    <x v="1"/>
    <s v="Clara's "/>
    <n v="44"/>
    <s v="FROZEN FOODS        "/>
    <s v="12"/>
    <n v="4"/>
    <n v="28.8"/>
    <n v="1"/>
    <n v="28.8"/>
    <n v="2.4"/>
    <n v="0.6"/>
  </r>
  <r>
    <x v="8"/>
    <s v="GALANT FOOD                   "/>
    <s v="SC  "/>
    <x v="3"/>
    <n v="10503671"/>
    <x v="284"/>
    <x v="3"/>
    <s v="          "/>
    <s v="5155 STATE UNIVERSITY DR      "/>
    <s v="LOS ANGELES         "/>
    <s v="CA   "/>
    <s v="90032-4226   "/>
    <s v="Elaine Reed                   "/>
    <n v="3233432500"/>
    <s v="GFO00008       "/>
    <x v="5"/>
    <s v="Clara's "/>
    <n v="44"/>
    <s v="FROZEN FOODS        "/>
    <s v="12"/>
    <n v="5"/>
    <n v="90"/>
    <n v="3"/>
    <n v="30"/>
    <n v="2.5"/>
    <n v="0.5"/>
  </r>
  <r>
    <x v="8"/>
    <s v="GALANT FOOD                   "/>
    <s v="SC  "/>
    <x v="3"/>
    <n v="10503671"/>
    <x v="284"/>
    <x v="3"/>
    <s v="          "/>
    <s v="5155 STATE UNIVERSITY DR      "/>
    <s v="LOS ANGELES         "/>
    <s v="CA   "/>
    <s v="90032-4226   "/>
    <s v="Elaine Reed                   "/>
    <n v="3233432500"/>
    <s v="GFO10608       "/>
    <x v="20"/>
    <s v="Clara's "/>
    <n v="44"/>
    <s v="REFRIGERATED        "/>
    <s v="12"/>
    <n v="7"/>
    <n v="113.4"/>
    <n v="3"/>
    <n v="37.800000000000004"/>
    <n v="3.1500000000000004"/>
    <n v="0.45000000000000007"/>
  </r>
  <r>
    <x v="8"/>
    <s v="GALANT FOOD                   "/>
    <s v="SC  "/>
    <x v="3"/>
    <n v="10503671"/>
    <x v="284"/>
    <x v="3"/>
    <s v="          "/>
    <s v="5155 STATE UNIVERSITY DR      "/>
    <s v="LOS ANGELES         "/>
    <s v="CA   "/>
    <s v="90032-4226   "/>
    <s v="Elaine Reed                   "/>
    <n v="3233432500"/>
    <s v="GFO20001       "/>
    <x v="13"/>
    <s v="Clara's "/>
    <n v="44"/>
    <s v="FROZEN FOODS        "/>
    <s v="12"/>
    <n v="5"/>
    <n v="30"/>
    <n v="1"/>
    <n v="30"/>
    <n v="2.5"/>
    <n v="0.5"/>
  </r>
  <r>
    <x v="8"/>
    <s v="GALANT FOOD                   "/>
    <s v="SC  "/>
    <x v="3"/>
    <n v="10503671"/>
    <x v="284"/>
    <x v="3"/>
    <s v="          "/>
    <s v="5155 STATE UNIVERSITY DR      "/>
    <s v="LOS ANGELES         "/>
    <s v="CA   "/>
    <s v="90032-4226   "/>
    <s v="Elaine Reed                   "/>
    <n v="3233432500"/>
    <s v="GFO20002       "/>
    <x v="12"/>
    <s v="Clara's "/>
    <n v="44"/>
    <s v="FROZEN FOODS        "/>
    <s v="12"/>
    <n v="5"/>
    <n v="90"/>
    <n v="3"/>
    <n v="30"/>
    <n v="2.5"/>
    <n v="0.5"/>
  </r>
  <r>
    <x v="8"/>
    <s v="GALANT FOOD                   "/>
    <s v="SC  "/>
    <x v="3"/>
    <n v="10503671"/>
    <x v="284"/>
    <x v="3"/>
    <s v="          "/>
    <s v="5155 STATE UNIVERSITY DR      "/>
    <s v="LOS ANGELES         "/>
    <s v="CA   "/>
    <s v="90032-4226   "/>
    <s v="Elaine Reed                   "/>
    <n v="3233432500"/>
    <s v="GFO90010       "/>
    <x v="1"/>
    <s v="Clara's "/>
    <n v="44"/>
    <s v="FROZEN FOODS        "/>
    <s v="12"/>
    <n v="4"/>
    <n v="90"/>
    <n v="3"/>
    <n v="30"/>
    <n v="2.5"/>
    <n v="0.625"/>
  </r>
  <r>
    <x v="8"/>
    <s v="GALANT FOOD                   "/>
    <s v="CR  "/>
    <x v="9"/>
    <n v="10503601"/>
    <x v="190"/>
    <x v="3"/>
    <s v="          "/>
    <s v="507 STIRLING ST               "/>
    <s v="GREENSBORO          "/>
    <s v="NC   "/>
    <s v="27412-5005   "/>
    <s v="Brad A Light                  "/>
    <n v="3363345563"/>
    <s v="GFO00008       "/>
    <x v="5"/>
    <s v="Clara's "/>
    <n v="44"/>
    <s v="FROZEN FOODS        "/>
    <s v="12"/>
    <n v="5"/>
    <n v="202.8"/>
    <n v="7"/>
    <n v="28.971428571428572"/>
    <n v="2.4142857142857141"/>
    <n v="0.48285714285714282"/>
  </r>
  <r>
    <x v="8"/>
    <s v="GALANT FOOD                   "/>
    <s v="CR  "/>
    <x v="9"/>
    <n v="10503601"/>
    <x v="190"/>
    <x v="3"/>
    <s v="          "/>
    <s v="507 STIRLING ST               "/>
    <s v="GREENSBORO          "/>
    <s v="NC   "/>
    <s v="27412-5005   "/>
    <s v="Brad A Light                  "/>
    <n v="3363345563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8"/>
    <s v="GALANT FOOD                   "/>
    <s v="CR  "/>
    <x v="9"/>
    <n v="10503601"/>
    <x v="190"/>
    <x v="3"/>
    <s v="          "/>
    <s v="507 STIRLING ST               "/>
    <s v="GREENSBORO          "/>
    <s v="NC   "/>
    <s v="27412-5005   "/>
    <s v="Brad A Light                  "/>
    <n v="3363345563"/>
    <s v="GFO20001       "/>
    <x v="13"/>
    <s v="Clara's "/>
    <n v="44"/>
    <s v="FROZEN FOODS        "/>
    <s v="12"/>
    <n v="5"/>
    <n v="352.8"/>
    <n v="12"/>
    <n v="29.400000000000002"/>
    <n v="2.4500000000000002"/>
    <n v="0.49000000000000005"/>
  </r>
  <r>
    <x v="8"/>
    <s v="GALANT FOOD                   "/>
    <s v="CR  "/>
    <x v="9"/>
    <n v="10503601"/>
    <x v="190"/>
    <x v="3"/>
    <s v="          "/>
    <s v="507 STIRLING ST               "/>
    <s v="GREENSBORO          "/>
    <s v="NC   "/>
    <s v="27412-5005   "/>
    <s v="Brad A Light                  "/>
    <n v="3363345563"/>
    <s v="GFO20002       "/>
    <x v="12"/>
    <s v="Clara's "/>
    <n v="44"/>
    <s v="FROZEN FOODS        "/>
    <s v="12"/>
    <n v="5"/>
    <n v="352.8"/>
    <n v="12"/>
    <n v="29.400000000000002"/>
    <n v="2.4500000000000002"/>
    <n v="0.49000000000000005"/>
  </r>
  <r>
    <x v="8"/>
    <s v="GALANT FOOD                   "/>
    <s v="CR  "/>
    <x v="9"/>
    <n v="10503601"/>
    <x v="190"/>
    <x v="3"/>
    <s v="          "/>
    <s v="507 STIRLING ST               "/>
    <s v="GREENSBORO          "/>
    <s v="NC   "/>
    <s v="27412-5005   "/>
    <s v="Brad A Light                  "/>
    <n v="3363345563"/>
    <s v="GFO90010       "/>
    <x v="1"/>
    <s v="Clara's "/>
    <n v="44"/>
    <s v="FROZEN FOODS        "/>
    <s v="12"/>
    <n v="4"/>
    <n v="172.8"/>
    <n v="6"/>
    <n v="28.8"/>
    <n v="2.4"/>
    <n v="0.6"/>
  </r>
  <r>
    <x v="8"/>
    <s v="GALANT FOOD                   "/>
    <s v="MA  "/>
    <x v="2"/>
    <n v="10503636"/>
    <x v="232"/>
    <x v="3"/>
    <s v="          "/>
    <s v="400 MARKET ST                 "/>
    <s v="LEWISBURG           "/>
    <s v="PA   "/>
    <s v="17837-1422   "/>
    <s v="Rami A Ghuma                  "/>
    <n v="5705771128"/>
    <s v="GFO00008       "/>
    <x v="5"/>
    <s v="Clara's "/>
    <n v="44"/>
    <s v="FROZEN FOODS        "/>
    <s v="12"/>
    <n v="5"/>
    <n v="90"/>
    <n v="3"/>
    <n v="30"/>
    <n v="2.5"/>
    <n v="0.5"/>
  </r>
  <r>
    <x v="8"/>
    <s v="GALANT FOOD                   "/>
    <s v="MA  "/>
    <x v="2"/>
    <n v="10503636"/>
    <x v="232"/>
    <x v="3"/>
    <s v="          "/>
    <s v="400 MARKET ST                 "/>
    <s v="LEWISBURG           "/>
    <s v="PA   "/>
    <s v="17837-1422   "/>
    <s v="Rami A Ghuma                  "/>
    <n v="5705771128"/>
    <s v="GFO10608       "/>
    <x v="20"/>
    <s v="Clara's "/>
    <n v="44"/>
    <s v="REFRIGERATED        "/>
    <s v="12"/>
    <n v="7"/>
    <n v="113.4"/>
    <n v="3"/>
    <n v="37.800000000000004"/>
    <n v="3.1500000000000004"/>
    <n v="0.45000000000000007"/>
  </r>
  <r>
    <x v="8"/>
    <s v="GALANT FOOD                   "/>
    <s v="MA  "/>
    <x v="2"/>
    <n v="10503636"/>
    <x v="232"/>
    <x v="3"/>
    <s v="          "/>
    <s v="400 MARKET ST                 "/>
    <s v="LEWISBURG           "/>
    <s v="PA   "/>
    <s v="17837-1422   "/>
    <s v="Rami A Ghuma                  "/>
    <n v="5705771128"/>
    <s v="GFO20001       "/>
    <x v="13"/>
    <s v="Clara's "/>
    <n v="44"/>
    <s v="FROZEN FOODS        "/>
    <s v="12"/>
    <n v="5"/>
    <n v="90"/>
    <n v="3"/>
    <n v="30"/>
    <n v="2.5"/>
    <n v="0.5"/>
  </r>
  <r>
    <x v="8"/>
    <s v="GALANT FOOD                   "/>
    <s v="MA  "/>
    <x v="2"/>
    <n v="10503636"/>
    <x v="232"/>
    <x v="3"/>
    <s v="          "/>
    <s v="400 MARKET ST                 "/>
    <s v="LEWISBURG           "/>
    <s v="PA   "/>
    <s v="17837-1422   "/>
    <s v="Rami A Ghuma                  "/>
    <n v="5705771128"/>
    <s v="GFO20002       "/>
    <x v="12"/>
    <s v="Clara's "/>
    <n v="44"/>
    <s v="FROZEN FOODS        "/>
    <s v="12"/>
    <n v="5"/>
    <n v="86.4"/>
    <n v="3"/>
    <n v="28.8"/>
    <n v="2.4"/>
    <n v="0.48"/>
  </r>
  <r>
    <x v="8"/>
    <s v="GALANT FOOD                   "/>
    <s v="MA  "/>
    <x v="2"/>
    <n v="10503636"/>
    <x v="232"/>
    <x v="3"/>
    <s v="          "/>
    <s v="400 MARKET ST                 "/>
    <s v="LEWISBURG           "/>
    <s v="PA   "/>
    <s v="17837-1422   "/>
    <s v="Rami A Ghuma                  "/>
    <n v="5705771128"/>
    <s v="GFO90010       "/>
    <x v="1"/>
    <s v="Clara's "/>
    <n v="44"/>
    <s v="FROZEN FOODS        "/>
    <s v="12"/>
    <n v="4"/>
    <n v="86.4"/>
    <n v="3"/>
    <n v="28.8"/>
    <n v="2.4"/>
    <n v="0.6"/>
  </r>
  <r>
    <x v="8"/>
    <s v="GALANT FOOD                   "/>
    <s v="MI  "/>
    <x v="11"/>
    <n v="10503643"/>
    <x v="192"/>
    <x v="3"/>
    <s v="          "/>
    <s v="82 WEST WARREN                "/>
    <s v="DETROIT             "/>
    <s v="MI   "/>
    <n v="48202"/>
    <s v="Donnielle McPhail             "/>
    <n v="3135772436"/>
    <s v="GFO00008       "/>
    <x v="5"/>
    <s v="Clara's "/>
    <n v="44"/>
    <s v="FROZEN FOODS        "/>
    <s v="12"/>
    <n v="5"/>
    <n v="60"/>
    <n v="2"/>
    <n v="30"/>
    <n v="2.5"/>
    <n v="0.5"/>
  </r>
  <r>
    <x v="8"/>
    <s v="GALANT FOOD                   "/>
    <s v="MI  "/>
    <x v="11"/>
    <n v="10503643"/>
    <x v="192"/>
    <x v="3"/>
    <s v="          "/>
    <s v="82 WEST WARREN                "/>
    <s v="DETROIT             "/>
    <s v="MI   "/>
    <n v="48202"/>
    <s v="Donnielle McPhail             "/>
    <n v="3135772436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8"/>
    <s v="GALANT FOOD                   "/>
    <s v="MI  "/>
    <x v="11"/>
    <n v="10503643"/>
    <x v="192"/>
    <x v="3"/>
    <s v="          "/>
    <s v="82 WEST WARREN                "/>
    <s v="DETROIT             "/>
    <s v="MI   "/>
    <n v="48202"/>
    <s v="Donnielle McPhail             "/>
    <n v="3135772436"/>
    <s v="GFO20001       "/>
    <x v="13"/>
    <s v="Clara's "/>
    <n v="44"/>
    <s v="FROZEN FOODS        "/>
    <s v="12"/>
    <n v="5"/>
    <n v="57.6"/>
    <n v="2"/>
    <n v="28.8"/>
    <n v="2.4"/>
    <n v="0.48"/>
  </r>
  <r>
    <x v="8"/>
    <s v="GALANT FOOD                   "/>
    <s v="MI  "/>
    <x v="11"/>
    <n v="10503643"/>
    <x v="192"/>
    <x v="3"/>
    <s v="          "/>
    <s v="82 WEST WARREN                "/>
    <s v="DETROIT             "/>
    <s v="MI   "/>
    <n v="48202"/>
    <s v="Donnielle McPhail             "/>
    <n v="3135772436"/>
    <s v="GFO20002       "/>
    <x v="12"/>
    <s v="Clara's "/>
    <n v="44"/>
    <s v="FROZEN FOODS        "/>
    <s v="12"/>
    <n v="5"/>
    <n v="57.6"/>
    <n v="2"/>
    <n v="28.8"/>
    <n v="2.4"/>
    <n v="0.48"/>
  </r>
  <r>
    <x v="8"/>
    <s v="GALANT FOOD                   "/>
    <s v="MI  "/>
    <x v="11"/>
    <n v="10503643"/>
    <x v="192"/>
    <x v="3"/>
    <s v="          "/>
    <s v="82 WEST WARREN                "/>
    <s v="DETROIT             "/>
    <s v="MI   "/>
    <n v="48202"/>
    <s v="Donnielle McPhail             "/>
    <n v="3135772436"/>
    <s v="GFO90010       "/>
    <x v="1"/>
    <s v="Clara's "/>
    <n v="44"/>
    <s v="FROZEN FOODS        "/>
    <s v="12"/>
    <n v="4"/>
    <n v="60"/>
    <n v="2"/>
    <n v="30"/>
    <n v="2.5"/>
    <n v="0.625"/>
  </r>
  <r>
    <x v="8"/>
    <s v="GALANT FOOD                   "/>
    <s v="MA  "/>
    <x v="2"/>
    <n v="10503637"/>
    <x v="193"/>
    <x v="3"/>
    <s v="          "/>
    <s v="500 CAMPUS TOWN DR            "/>
    <s v="EWING               "/>
    <s v="NJ   "/>
    <s v="08638-1944   "/>
    <s v="Kimberly M Zaun               "/>
    <n v="6093595056"/>
    <s v="GFO00008       "/>
    <x v="5"/>
    <s v="Clara's "/>
    <n v="44"/>
    <s v="FROZEN FOODS        "/>
    <s v="12"/>
    <n v="5"/>
    <n v="90"/>
    <n v="3"/>
    <n v="30"/>
    <n v="2.5"/>
    <n v="0.5"/>
  </r>
  <r>
    <x v="8"/>
    <s v="GALANT FOOD                   "/>
    <s v="MA  "/>
    <x v="2"/>
    <n v="10503637"/>
    <x v="193"/>
    <x v="3"/>
    <s v="          "/>
    <s v="500 CAMPUS TOWN DR            "/>
    <s v="EWING               "/>
    <s v="NJ   "/>
    <s v="08638-1944   "/>
    <s v="Kimberly M Zaun               "/>
    <n v="6093595056"/>
    <s v="GFO10608       "/>
    <x v="20"/>
    <s v="Clara's "/>
    <n v="44"/>
    <s v="REFRIGERATED        "/>
    <s v="12"/>
    <n v="7"/>
    <n v="113.4"/>
    <n v="3"/>
    <n v="37.800000000000004"/>
    <n v="3.1500000000000004"/>
    <n v="0.45000000000000007"/>
  </r>
  <r>
    <x v="8"/>
    <s v="GALANT FOOD                   "/>
    <s v="MA  "/>
    <x v="2"/>
    <n v="10503637"/>
    <x v="193"/>
    <x v="3"/>
    <s v="          "/>
    <s v="500 CAMPUS TOWN DR            "/>
    <s v="EWING               "/>
    <s v="NJ   "/>
    <s v="08638-1944   "/>
    <s v="Kimberly M Zaun               "/>
    <n v="6093595056"/>
    <s v="GFO20001       "/>
    <x v="13"/>
    <s v="Clara's "/>
    <n v="44"/>
    <s v="FROZEN FOODS        "/>
    <s v="12"/>
    <n v="5"/>
    <n v="90"/>
    <n v="3"/>
    <n v="30"/>
    <n v="2.5"/>
    <n v="0.5"/>
  </r>
  <r>
    <x v="8"/>
    <s v="GALANT FOOD                   "/>
    <s v="MA  "/>
    <x v="2"/>
    <n v="10503637"/>
    <x v="193"/>
    <x v="3"/>
    <s v="          "/>
    <s v="500 CAMPUS TOWN DR            "/>
    <s v="EWING               "/>
    <s v="NJ   "/>
    <s v="08638-1944   "/>
    <s v="Kimberly M Zaun               "/>
    <n v="6093595056"/>
    <s v="GFO20002       "/>
    <x v="12"/>
    <s v="Clara's "/>
    <n v="44"/>
    <s v="FROZEN FOODS        "/>
    <s v="12"/>
    <n v="5"/>
    <n v="86.4"/>
    <n v="3"/>
    <n v="28.8"/>
    <n v="2.4"/>
    <n v="0.48"/>
  </r>
  <r>
    <x v="8"/>
    <s v="GALANT FOOD                   "/>
    <s v="MA  "/>
    <x v="2"/>
    <n v="10503637"/>
    <x v="193"/>
    <x v="3"/>
    <s v="          "/>
    <s v="500 CAMPUS TOWN DR            "/>
    <s v="EWING               "/>
    <s v="NJ   "/>
    <s v="08638-1944   "/>
    <s v="Kimberly M Zaun               "/>
    <n v="6093595056"/>
    <s v="GFO90010       "/>
    <x v="1"/>
    <s v="Clara's "/>
    <n v="44"/>
    <s v="FROZEN FOODS        "/>
    <s v="12"/>
    <n v="4"/>
    <n v="86.4"/>
    <n v="3"/>
    <n v="28.8"/>
    <n v="2.4"/>
    <n v="0.6"/>
  </r>
  <r>
    <x v="8"/>
    <s v="GALANT FOOD                   "/>
    <s v="FL  "/>
    <x v="15"/>
    <n v="10503612"/>
    <x v="194"/>
    <x v="3"/>
    <s v="          "/>
    <s v="11000 SW 8TH ST               "/>
    <s v="MIAMI               "/>
    <s v="FL   "/>
    <s v="33174-2502   "/>
    <s v="Michael P Comiskey            "/>
    <n v="3053482691"/>
    <s v="GFO00008       "/>
    <x v="5"/>
    <s v="Clara's "/>
    <n v="44"/>
    <s v="FROZEN FOODS        "/>
    <s v="12"/>
    <n v="5"/>
    <n v="115.2"/>
    <n v="4"/>
    <n v="28.8"/>
    <n v="2.4"/>
    <n v="0.48"/>
  </r>
  <r>
    <x v="8"/>
    <s v="GALANT FOOD                   "/>
    <s v="FL  "/>
    <x v="15"/>
    <n v="10503612"/>
    <x v="194"/>
    <x v="3"/>
    <s v="          "/>
    <s v="11000 SW 8TH ST               "/>
    <s v="MIAMI               "/>
    <s v="FL   "/>
    <s v="33174-2502   "/>
    <s v="Michael P Comiskey            "/>
    <n v="3053482691"/>
    <s v="GFO10608       "/>
    <x v="20"/>
    <s v="Clara's "/>
    <n v="44"/>
    <s v="REFRIGERATED        "/>
    <s v="12"/>
    <n v="7"/>
    <n v="113.4"/>
    <n v="3"/>
    <n v="37.800000000000004"/>
    <n v="3.1500000000000004"/>
    <n v="0.45000000000000007"/>
  </r>
  <r>
    <x v="8"/>
    <s v="GALANT FOOD                   "/>
    <s v="FL  "/>
    <x v="15"/>
    <n v="10503612"/>
    <x v="194"/>
    <x v="3"/>
    <s v="          "/>
    <s v="11000 SW 8TH ST               "/>
    <s v="MIAMI               "/>
    <s v="FL   "/>
    <s v="33174-2502   "/>
    <s v="Michael P Comiskey            "/>
    <n v="3053482691"/>
    <s v="GFO20001       "/>
    <x v="13"/>
    <s v="Clara's "/>
    <n v="44"/>
    <s v="FROZEN FOODS        "/>
    <s v="12"/>
    <n v="5"/>
    <n v="115.2"/>
    <n v="4"/>
    <n v="28.8"/>
    <n v="2.4"/>
    <n v="0.48"/>
  </r>
  <r>
    <x v="8"/>
    <s v="GALANT FOOD                   "/>
    <s v="FL  "/>
    <x v="15"/>
    <n v="10503612"/>
    <x v="194"/>
    <x v="3"/>
    <s v="          "/>
    <s v="11000 SW 8TH ST               "/>
    <s v="MIAMI               "/>
    <s v="FL   "/>
    <s v="33174-2502   "/>
    <s v="Michael P Comiskey            "/>
    <n v="3053482691"/>
    <s v="GFO20002       "/>
    <x v="12"/>
    <s v="Clara's "/>
    <n v="44"/>
    <s v="FROZEN FOODS        "/>
    <s v="12"/>
    <n v="5"/>
    <n v="90"/>
    <n v="3"/>
    <n v="30"/>
    <n v="2.5"/>
    <n v="0.5"/>
  </r>
  <r>
    <x v="8"/>
    <s v="GALANT FOOD                   "/>
    <s v="FL  "/>
    <x v="15"/>
    <n v="10503612"/>
    <x v="194"/>
    <x v="3"/>
    <s v="          "/>
    <s v="11000 SW 8TH ST               "/>
    <s v="MIAMI               "/>
    <s v="FL   "/>
    <s v="33174-2502   "/>
    <s v="Michael P Comiskey            "/>
    <n v="3053482691"/>
    <s v="GFO90010       "/>
    <x v="1"/>
    <s v="Clara's "/>
    <n v="44"/>
    <s v="FROZEN FOODS        "/>
    <s v="12"/>
    <n v="4"/>
    <n v="115.2"/>
    <n v="4"/>
    <n v="28.8"/>
    <n v="2.4"/>
    <n v="0.6"/>
  </r>
  <r>
    <x v="8"/>
    <s v="GALANT FOOD                   "/>
    <s v="SC  "/>
    <x v="3"/>
    <n v="10503672"/>
    <x v="233"/>
    <x v="3"/>
    <s v="          "/>
    <s v="4250 FACULTY AVE              "/>
    <s v="LONG BEACH          "/>
    <s v="CA   "/>
    <n v="90808"/>
    <s v="Ruth Ramirez                  "/>
    <n v="5629384223"/>
    <s v="GFO00008       "/>
    <x v="5"/>
    <s v="Clara's "/>
    <n v="44"/>
    <s v="FROZEN FOODS        "/>
    <s v="12"/>
    <n v="5"/>
    <n v="60"/>
    <n v="2"/>
    <n v="30"/>
    <n v="2.5"/>
    <n v="0.5"/>
  </r>
  <r>
    <x v="8"/>
    <s v="GALANT FOOD                   "/>
    <s v="SC  "/>
    <x v="3"/>
    <n v="10503672"/>
    <x v="233"/>
    <x v="3"/>
    <s v="          "/>
    <s v="4250 FACULTY AVE              "/>
    <s v="LONG BEACH          "/>
    <s v="CA   "/>
    <n v="90808"/>
    <s v="Ruth Ramirez                  "/>
    <n v="5629384223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8"/>
    <s v="GALANT FOOD                   "/>
    <s v="SC  "/>
    <x v="3"/>
    <n v="10503672"/>
    <x v="233"/>
    <x v="3"/>
    <s v="          "/>
    <s v="4250 FACULTY AVE              "/>
    <s v="LONG BEACH          "/>
    <s v="CA   "/>
    <n v="90808"/>
    <s v="Ruth Ramirez                  "/>
    <n v="5629384223"/>
    <s v="GFO20001       "/>
    <x v="13"/>
    <s v="Clara's "/>
    <n v="44"/>
    <s v="FROZEN FOODS        "/>
    <s v="12"/>
    <n v="5"/>
    <n v="30"/>
    <n v="1"/>
    <n v="30"/>
    <n v="2.5"/>
    <n v="0.5"/>
  </r>
  <r>
    <x v="8"/>
    <s v="GALANT FOOD                   "/>
    <s v="SC  "/>
    <x v="3"/>
    <n v="10503672"/>
    <x v="233"/>
    <x v="3"/>
    <s v="          "/>
    <s v="4250 FACULTY AVE              "/>
    <s v="LONG BEACH          "/>
    <s v="CA   "/>
    <n v="90808"/>
    <s v="Ruth Ramirez                  "/>
    <n v="5629384223"/>
    <s v="GFO20002       "/>
    <x v="12"/>
    <s v="Clara's "/>
    <n v="44"/>
    <s v="FROZEN FOODS        "/>
    <s v="12"/>
    <n v="5"/>
    <n v="30"/>
    <n v="1"/>
    <n v="30"/>
    <n v="2.5"/>
    <n v="0.5"/>
  </r>
  <r>
    <x v="8"/>
    <s v="GALANT FOOD                   "/>
    <s v="SC  "/>
    <x v="3"/>
    <n v="10503672"/>
    <x v="233"/>
    <x v="3"/>
    <s v="          "/>
    <s v="4250 FACULTY AVE              "/>
    <s v="LONG BEACH          "/>
    <s v="CA   "/>
    <n v="90808"/>
    <s v="Ruth Ramirez                  "/>
    <n v="5629384223"/>
    <s v="GFO90010       "/>
    <x v="1"/>
    <s v="Clara's "/>
    <n v="44"/>
    <s v="FROZEN FOODS        "/>
    <s v="12"/>
    <n v="4"/>
    <n v="60"/>
    <n v="2"/>
    <n v="30"/>
    <n v="2.5"/>
    <n v="0.625"/>
  </r>
  <r>
    <x v="8"/>
    <s v="GALANT FOOD                   "/>
    <s v="AT  "/>
    <x v="18"/>
    <n v="10503613"/>
    <x v="195"/>
    <x v="3"/>
    <s v="          "/>
    <s v="100 COLLEGE BLVD E            "/>
    <s v="NICEVILLE           "/>
    <s v="FL   "/>
    <s v="32578-1347   "/>
    <s v="Cory T Stjohn                 "/>
    <n v="8507295384"/>
    <s v="GFO00008       "/>
    <x v="5"/>
    <s v="Clara's "/>
    <n v="44"/>
    <s v="FROZEN FOODS        "/>
    <s v="12"/>
    <n v="5"/>
    <n v="57.6"/>
    <n v="2"/>
    <n v="28.8"/>
    <n v="2.4"/>
    <n v="0.48"/>
  </r>
  <r>
    <x v="8"/>
    <s v="GALANT FOOD                   "/>
    <s v="AT  "/>
    <x v="18"/>
    <n v="10503613"/>
    <x v="195"/>
    <x v="3"/>
    <s v="          "/>
    <s v="100 COLLEGE BLVD E            "/>
    <s v="NICEVILLE           "/>
    <s v="FL   "/>
    <s v="32578-1347   "/>
    <s v="Cory T Stjohn                 "/>
    <n v="8507295384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8"/>
    <s v="GALANT FOOD                   "/>
    <s v="AT  "/>
    <x v="18"/>
    <n v="10503613"/>
    <x v="195"/>
    <x v="3"/>
    <s v="          "/>
    <s v="100 COLLEGE BLVD E            "/>
    <s v="NICEVILLE           "/>
    <s v="FL   "/>
    <s v="32578-1347   "/>
    <s v="Cory T Stjohn                 "/>
    <n v="8507295384"/>
    <s v="GFO20001       "/>
    <x v="13"/>
    <s v="Clara's "/>
    <n v="44"/>
    <s v="FROZEN FOODS        "/>
    <s v="12"/>
    <n v="5"/>
    <n v="60"/>
    <n v="2"/>
    <n v="30"/>
    <n v="2.5"/>
    <n v="0.5"/>
  </r>
  <r>
    <x v="8"/>
    <s v="GALANT FOOD                   "/>
    <s v="AT  "/>
    <x v="18"/>
    <n v="10503613"/>
    <x v="195"/>
    <x v="3"/>
    <s v="          "/>
    <s v="100 COLLEGE BLVD E            "/>
    <s v="NICEVILLE           "/>
    <s v="FL   "/>
    <s v="32578-1347   "/>
    <s v="Cory T Stjohn                 "/>
    <n v="8507295384"/>
    <s v="GFO20002       "/>
    <x v="12"/>
    <s v="Clara's "/>
    <n v="44"/>
    <s v="FROZEN FOODS        "/>
    <s v="12"/>
    <n v="5"/>
    <n v="57.6"/>
    <n v="2"/>
    <n v="28.8"/>
    <n v="2.4"/>
    <n v="0.48"/>
  </r>
  <r>
    <x v="8"/>
    <s v="GALANT FOOD                   "/>
    <s v="AT  "/>
    <x v="18"/>
    <n v="10503613"/>
    <x v="195"/>
    <x v="3"/>
    <s v="          "/>
    <s v="100 COLLEGE BLVD E            "/>
    <s v="NICEVILLE           "/>
    <s v="FL   "/>
    <s v="32578-1347   "/>
    <s v="Cory T Stjohn                 "/>
    <n v="8507295384"/>
    <s v="GFO90010       "/>
    <x v="1"/>
    <s v="Clara's "/>
    <n v="44"/>
    <s v="FROZEN FOODS        "/>
    <s v="12"/>
    <n v="4"/>
    <n v="57.6"/>
    <n v="2"/>
    <n v="28.8"/>
    <n v="2.4"/>
    <n v="0.6"/>
  </r>
  <r>
    <x v="8"/>
    <s v="GALANT FOOD                   "/>
    <s v="AT  "/>
    <x v="18"/>
    <n v="10503587"/>
    <x v="285"/>
    <x v="3"/>
    <s v="          "/>
    <s v="1900 S US HIGHWAY 31          "/>
    <s v="BAY MINETTE         "/>
    <s v="AL   "/>
    <s v="36507-2619   "/>
    <s v="Noah Channell                 "/>
    <n v="2515802211"/>
    <s v="GFO00008       "/>
    <x v="5"/>
    <s v="Clara's "/>
    <n v="44"/>
    <s v="FROZEN FOODS        "/>
    <s v="12"/>
    <n v="5"/>
    <n v="28.8"/>
    <n v="1"/>
    <n v="28.8"/>
    <n v="2.4"/>
    <n v="0.48"/>
  </r>
  <r>
    <x v="8"/>
    <s v="GALANT FOOD                   "/>
    <s v="AT  "/>
    <x v="18"/>
    <n v="10503587"/>
    <x v="285"/>
    <x v="3"/>
    <s v="          "/>
    <s v="1900 S US HIGHWAY 31          "/>
    <s v="BAY MINETTE         "/>
    <s v="AL   "/>
    <s v="36507-2619   "/>
    <s v="Noah Channell                 "/>
    <n v="2515802211"/>
    <s v="GFO10608       "/>
    <x v="20"/>
    <s v="Clara's "/>
    <n v="44"/>
    <s v="REFRIGERATED        "/>
    <s v="12"/>
    <n v="7"/>
    <n v="37.799999999999997"/>
    <n v="1"/>
    <n v="37.799999999999997"/>
    <n v="3.15"/>
    <n v="0.45"/>
  </r>
  <r>
    <x v="8"/>
    <s v="GALANT FOOD                   "/>
    <s v="AT  "/>
    <x v="18"/>
    <n v="10503587"/>
    <x v="285"/>
    <x v="3"/>
    <s v="          "/>
    <s v="1900 S US HIGHWAY 31          "/>
    <s v="BAY MINETTE         "/>
    <s v="AL   "/>
    <s v="36507-2619   "/>
    <s v="Noah Channell                 "/>
    <n v="2515802211"/>
    <s v="GFO20001       "/>
    <x v="13"/>
    <s v="Clara's "/>
    <n v="44"/>
    <s v="FROZEN FOODS        "/>
    <s v="12"/>
    <n v="5"/>
    <n v="30"/>
    <n v="1"/>
    <n v="30"/>
    <n v="2.5"/>
    <n v="0.5"/>
  </r>
  <r>
    <x v="8"/>
    <s v="GALANT FOOD                   "/>
    <s v="AT  "/>
    <x v="18"/>
    <n v="10503587"/>
    <x v="285"/>
    <x v="3"/>
    <s v="          "/>
    <s v="1900 S US HIGHWAY 31          "/>
    <s v="BAY MINETTE         "/>
    <s v="AL   "/>
    <s v="36507-2619   "/>
    <s v="Noah Channell                 "/>
    <n v="2515802211"/>
    <s v="GFO20002       "/>
    <x v="12"/>
    <s v="Clara's "/>
    <n v="44"/>
    <s v="FROZEN FOODS        "/>
    <s v="12"/>
    <n v="5"/>
    <n v="28.8"/>
    <n v="1"/>
    <n v="28.8"/>
    <n v="2.4"/>
    <n v="0.48"/>
  </r>
  <r>
    <x v="8"/>
    <s v="GALANT FOOD                   "/>
    <s v="AT  "/>
    <x v="18"/>
    <n v="10503587"/>
    <x v="285"/>
    <x v="3"/>
    <s v="          "/>
    <s v="1900 S US HIGHWAY 31          "/>
    <s v="BAY MINETTE         "/>
    <s v="AL   "/>
    <s v="36507-2619   "/>
    <s v="Noah Channell                 "/>
    <n v="2515802211"/>
    <s v="GFO90010       "/>
    <x v="1"/>
    <s v="Clara's "/>
    <n v="44"/>
    <s v="FROZEN FOODS        "/>
    <s v="12"/>
    <n v="4"/>
    <n v="28.8"/>
    <n v="1"/>
    <n v="28.8"/>
    <n v="2.4"/>
    <n v="0.6"/>
  </r>
  <r>
    <x v="8"/>
    <s v="GALANT FOOD                   "/>
    <s v="AT  "/>
    <x v="18"/>
    <n v="10503588"/>
    <x v="286"/>
    <x v="3"/>
    <s v="          "/>
    <s v="135 W HANCOCK ST              "/>
    <s v="MILLEDGEVILLE       "/>
    <s v="GA   "/>
    <s v="31061-3449   "/>
    <s v="Sophia Pope                   "/>
    <n v="4784458398"/>
    <s v="GFO00008       "/>
    <x v="5"/>
    <s v="Clara's "/>
    <n v="44"/>
    <s v="FROZEN FOODS        "/>
    <s v="12"/>
    <n v="5"/>
    <n v="28.8"/>
    <n v="1"/>
    <n v="28.8"/>
    <n v="2.4"/>
    <n v="0.48"/>
  </r>
  <r>
    <x v="8"/>
    <s v="GALANT FOOD                   "/>
    <s v="AT  "/>
    <x v="18"/>
    <n v="10503588"/>
    <x v="286"/>
    <x v="3"/>
    <s v="          "/>
    <s v="135 W HANCOCK ST              "/>
    <s v="MILLEDGEVILLE       "/>
    <s v="GA   "/>
    <s v="31061-3449   "/>
    <s v="Sophia Pope                   "/>
    <n v="4784458398"/>
    <s v="GFO10608       "/>
    <x v="20"/>
    <s v="Clara's "/>
    <n v="44"/>
    <s v="REFRIGERATED        "/>
    <s v="12"/>
    <n v="7"/>
    <n v="37.799999999999997"/>
    <n v="1"/>
    <n v="37.799999999999997"/>
    <n v="3.15"/>
    <n v="0.45"/>
  </r>
  <r>
    <x v="8"/>
    <s v="GALANT FOOD                   "/>
    <s v="AT  "/>
    <x v="18"/>
    <n v="10503588"/>
    <x v="286"/>
    <x v="3"/>
    <s v="          "/>
    <s v="135 W HANCOCK ST              "/>
    <s v="MILLEDGEVILLE       "/>
    <s v="GA   "/>
    <s v="31061-3449   "/>
    <s v="Sophia Pope                   "/>
    <n v="4784458398"/>
    <s v="GFO20001       "/>
    <x v="13"/>
    <s v="Clara's "/>
    <n v="44"/>
    <s v="FROZEN FOODS        "/>
    <s v="12"/>
    <n v="5"/>
    <n v="30"/>
    <n v="1"/>
    <n v="30"/>
    <n v="2.5"/>
    <n v="0.5"/>
  </r>
  <r>
    <x v="8"/>
    <s v="GALANT FOOD                   "/>
    <s v="AT  "/>
    <x v="18"/>
    <n v="10503588"/>
    <x v="286"/>
    <x v="3"/>
    <s v="          "/>
    <s v="135 W HANCOCK ST              "/>
    <s v="MILLEDGEVILLE       "/>
    <s v="GA   "/>
    <s v="31061-3449   "/>
    <s v="Sophia Pope                   "/>
    <n v="4784458398"/>
    <s v="GFO20002       "/>
    <x v="12"/>
    <s v="Clara's "/>
    <n v="44"/>
    <s v="FROZEN FOODS        "/>
    <s v="12"/>
    <n v="5"/>
    <n v="28.8"/>
    <n v="1"/>
    <n v="28.8"/>
    <n v="2.4"/>
    <n v="0.48"/>
  </r>
  <r>
    <x v="8"/>
    <s v="GALANT FOOD                   "/>
    <s v="AT  "/>
    <x v="18"/>
    <n v="10503588"/>
    <x v="286"/>
    <x v="3"/>
    <s v="          "/>
    <s v="135 W HANCOCK ST              "/>
    <s v="MILLEDGEVILLE       "/>
    <s v="GA   "/>
    <s v="31061-3449   "/>
    <s v="Sophia Pope                   "/>
    <n v="4784458398"/>
    <s v="GFO90010       "/>
    <x v="1"/>
    <s v="Clara's "/>
    <n v="44"/>
    <s v="FROZEN FOODS        "/>
    <s v="12"/>
    <n v="4"/>
    <n v="28.8"/>
    <n v="1"/>
    <n v="28.8"/>
    <n v="2.4"/>
    <n v="0.6"/>
  </r>
  <r>
    <x v="8"/>
    <s v="GALANT FOOD                   "/>
    <s v="VP  "/>
    <x v="1"/>
    <n v="10503706"/>
    <x v="287"/>
    <x v="3"/>
    <s v="          "/>
    <s v="1015 S 16TH AVE               "/>
    <s v="YAKIMA              "/>
    <s v="WA   "/>
    <s v="98902-5316   "/>
    <s v="Eric W Pelkey                 "/>
    <n v="5095744625"/>
    <s v="GFO00008       "/>
    <x v="5"/>
    <s v="Clara's "/>
    <n v="44"/>
    <s v="FROZEN FOODS        "/>
    <s v="12"/>
    <n v="5"/>
    <n v="30"/>
    <n v="1"/>
    <n v="30"/>
    <n v="2.5"/>
    <n v="0.5"/>
  </r>
  <r>
    <x v="8"/>
    <s v="GALANT FOOD                   "/>
    <s v="VP  "/>
    <x v="1"/>
    <n v="10503706"/>
    <x v="287"/>
    <x v="3"/>
    <s v="          "/>
    <s v="1015 S 16TH AVE               "/>
    <s v="YAKIMA              "/>
    <s v="WA   "/>
    <s v="98902-5316   "/>
    <s v="Eric W Pelkey                 "/>
    <n v="5095744625"/>
    <s v="GFO10608       "/>
    <x v="20"/>
    <s v="Clara's "/>
    <n v="44"/>
    <s v="REFRIGERATED        "/>
    <s v="12"/>
    <n v="7"/>
    <n v="37.799999999999997"/>
    <n v="1"/>
    <n v="37.799999999999997"/>
    <n v="3.15"/>
    <n v="0.45"/>
  </r>
  <r>
    <x v="8"/>
    <s v="GALANT FOOD                   "/>
    <s v="VP  "/>
    <x v="1"/>
    <n v="10503706"/>
    <x v="287"/>
    <x v="3"/>
    <s v="          "/>
    <s v="1015 S 16TH AVE               "/>
    <s v="YAKIMA              "/>
    <s v="WA   "/>
    <s v="98902-5316   "/>
    <s v="Eric W Pelkey                 "/>
    <n v="5095744625"/>
    <s v="GFO20001       "/>
    <x v="13"/>
    <s v="Clara's "/>
    <n v="44"/>
    <s v="FROZEN FOODS        "/>
    <s v="12"/>
    <n v="5"/>
    <n v="30"/>
    <n v="1"/>
    <n v="30"/>
    <n v="2.5"/>
    <n v="0.5"/>
  </r>
  <r>
    <x v="8"/>
    <s v="GALANT FOOD                   "/>
    <s v="VP  "/>
    <x v="1"/>
    <n v="10503706"/>
    <x v="287"/>
    <x v="3"/>
    <s v="          "/>
    <s v="1015 S 16TH AVE               "/>
    <s v="YAKIMA              "/>
    <s v="WA   "/>
    <s v="98902-5316   "/>
    <s v="Eric W Pelkey                 "/>
    <n v="5095744625"/>
    <s v="GFO20002       "/>
    <x v="12"/>
    <s v="Clara's "/>
    <n v="44"/>
    <s v="FROZEN FOODS        "/>
    <s v="12"/>
    <n v="5"/>
    <n v="30"/>
    <n v="1"/>
    <n v="30"/>
    <n v="2.5"/>
    <n v="0.5"/>
  </r>
  <r>
    <x v="8"/>
    <s v="GALANT FOOD                   "/>
    <s v="VP  "/>
    <x v="1"/>
    <n v="10503706"/>
    <x v="287"/>
    <x v="3"/>
    <s v="          "/>
    <s v="1015 S 16TH AVE               "/>
    <s v="YAKIMA              "/>
    <s v="WA   "/>
    <s v="98902-5316   "/>
    <s v="Eric W Pelkey                 "/>
    <n v="5095744625"/>
    <s v="GFO90010       "/>
    <x v="1"/>
    <s v="Clara's "/>
    <n v="44"/>
    <s v="FROZEN FOODS        "/>
    <s v="12"/>
    <n v="4"/>
    <n v="30"/>
    <n v="1"/>
    <n v="30"/>
    <n v="2.5"/>
    <n v="0.625"/>
  </r>
  <r>
    <x v="8"/>
    <s v="GALANT FOOD                   "/>
    <s v="OH  "/>
    <x v="6"/>
    <n v="10503669"/>
    <x v="234"/>
    <x v="3"/>
    <s v="          "/>
    <s v="500 FIFTH AVE                 "/>
    <s v="YOUNGSTOWN          "/>
    <s v="OH   "/>
    <n v="44502"/>
    <s v="Heather White                 "/>
    <n v="3303183331"/>
    <s v="GFO00008       "/>
    <x v="5"/>
    <s v="Clara's "/>
    <n v="44"/>
    <s v="FROZEN FOODS        "/>
    <s v="12"/>
    <n v="5"/>
    <n v="60"/>
    <n v="2"/>
    <n v="30"/>
    <n v="2.5"/>
    <n v="0.5"/>
  </r>
  <r>
    <x v="8"/>
    <s v="GALANT FOOD                   "/>
    <s v="OH  "/>
    <x v="6"/>
    <n v="10503669"/>
    <x v="234"/>
    <x v="3"/>
    <s v="          "/>
    <s v="500 FIFTH AVE                 "/>
    <s v="YOUNGSTOWN          "/>
    <s v="OH   "/>
    <n v="44502"/>
    <s v="Heather White                 "/>
    <n v="3303183331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8"/>
    <s v="GALANT FOOD                   "/>
    <s v="OH  "/>
    <x v="6"/>
    <n v="10503669"/>
    <x v="234"/>
    <x v="3"/>
    <s v="          "/>
    <s v="500 FIFTH AVE                 "/>
    <s v="YOUNGSTOWN          "/>
    <s v="OH   "/>
    <n v="44502"/>
    <s v="Heather White                 "/>
    <n v="3303183331"/>
    <s v="GFO20001       "/>
    <x v="13"/>
    <s v="Clara's "/>
    <n v="44"/>
    <s v="FROZEN FOODS        "/>
    <s v="12"/>
    <n v="5"/>
    <n v="60"/>
    <n v="2"/>
    <n v="30"/>
    <n v="2.5"/>
    <n v="0.5"/>
  </r>
  <r>
    <x v="8"/>
    <s v="GALANT FOOD                   "/>
    <s v="OH  "/>
    <x v="6"/>
    <n v="10503669"/>
    <x v="234"/>
    <x v="3"/>
    <s v="          "/>
    <s v="500 FIFTH AVE                 "/>
    <s v="YOUNGSTOWN          "/>
    <s v="OH   "/>
    <n v="44502"/>
    <s v="Heather White                 "/>
    <n v="3303183331"/>
    <s v="GFO20002       "/>
    <x v="12"/>
    <s v="Clara's "/>
    <n v="44"/>
    <s v="FROZEN FOODS        "/>
    <s v="12"/>
    <n v="5"/>
    <n v="60"/>
    <n v="2"/>
    <n v="30"/>
    <n v="2.5"/>
    <n v="0.5"/>
  </r>
  <r>
    <x v="8"/>
    <s v="GALANT FOOD                   "/>
    <s v="OH  "/>
    <x v="6"/>
    <n v="10503669"/>
    <x v="234"/>
    <x v="3"/>
    <s v="          "/>
    <s v="500 FIFTH AVE                 "/>
    <s v="YOUNGSTOWN          "/>
    <s v="OH   "/>
    <n v="44502"/>
    <s v="Heather White                 "/>
    <n v="3303183331"/>
    <s v="GFO90010       "/>
    <x v="1"/>
    <s v="Clara's "/>
    <n v="44"/>
    <s v="FROZEN FOODS        "/>
    <s v="12"/>
    <n v="4"/>
    <n v="60"/>
    <n v="2"/>
    <n v="30"/>
    <n v="2.5"/>
    <n v="0.625"/>
  </r>
  <r>
    <x v="8"/>
    <s v="GALANT FOOD                   "/>
    <s v="TN  "/>
    <x v="16"/>
    <n v="10503681"/>
    <x v="235"/>
    <x v="3"/>
    <s v="          "/>
    <s v="328 COLLEGE ST                "/>
    <s v="CLARKSVILLE         "/>
    <s v="TN   "/>
    <s v="37044-0001   "/>
    <s v="Sheena Koch                   "/>
    <n v="9312217655"/>
    <s v="GFO10608       "/>
    <x v="20"/>
    <s v="Clara's "/>
    <n v="44"/>
    <s v="REFRIGERATED        "/>
    <s v="12"/>
    <n v="7"/>
    <n v="37.799999999999997"/>
    <n v="1"/>
    <n v="37.799999999999997"/>
    <n v="3.15"/>
    <n v="0.45"/>
  </r>
  <r>
    <x v="8"/>
    <s v="GALANT FOOD                   "/>
    <s v="TN  "/>
    <x v="16"/>
    <n v="10503681"/>
    <x v="235"/>
    <x v="3"/>
    <s v="          "/>
    <s v="328 COLLEGE ST                "/>
    <s v="CLARKSVILLE         "/>
    <s v="TN   "/>
    <s v="37044-0001   "/>
    <s v="Sheena Koch                   "/>
    <n v="9312217655"/>
    <s v="GFO90010       "/>
    <x v="1"/>
    <s v="Clara's "/>
    <n v="44"/>
    <s v="FROZEN FOODS        "/>
    <s v="12"/>
    <n v="4"/>
    <n v="30"/>
    <n v="1"/>
    <n v="30"/>
    <n v="2.5"/>
    <n v="0.625"/>
  </r>
  <r>
    <x v="8"/>
    <s v="GALANT FOOD                   "/>
    <s v="MA  "/>
    <x v="2"/>
    <n v="10503639"/>
    <x v="197"/>
    <x v="3"/>
    <s v="          "/>
    <s v="800 S ROLLING RD              "/>
    <s v="CATONSVILLE         "/>
    <s v="MD   "/>
    <s v="21228-5317   "/>
    <s v="Carrie E Wolford              "/>
    <n v="4438404320"/>
    <s v="GFO00008       "/>
    <x v="5"/>
    <s v="Clara's "/>
    <n v="44"/>
    <s v="FROZEN FOODS        "/>
    <s v="12"/>
    <n v="5"/>
    <n v="60"/>
    <n v="2"/>
    <n v="30"/>
    <n v="2.5"/>
    <n v="0.5"/>
  </r>
  <r>
    <x v="8"/>
    <s v="GALANT FOOD                   "/>
    <s v="MA  "/>
    <x v="2"/>
    <n v="10503639"/>
    <x v="197"/>
    <x v="3"/>
    <s v="          "/>
    <s v="800 S ROLLING RD              "/>
    <s v="CATONSVILLE         "/>
    <s v="MD   "/>
    <s v="21228-5317   "/>
    <s v="Carrie E Wolford              "/>
    <n v="4438404320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8"/>
    <s v="GALANT FOOD                   "/>
    <s v="MA  "/>
    <x v="2"/>
    <n v="10503639"/>
    <x v="197"/>
    <x v="3"/>
    <s v="          "/>
    <s v="800 S ROLLING RD              "/>
    <s v="CATONSVILLE         "/>
    <s v="MD   "/>
    <s v="21228-5317   "/>
    <s v="Carrie E Wolford              "/>
    <n v="4438404320"/>
    <s v="GFO20001       "/>
    <x v="13"/>
    <s v="Clara's "/>
    <n v="44"/>
    <s v="FROZEN FOODS        "/>
    <s v="12"/>
    <n v="5"/>
    <n v="60"/>
    <n v="2"/>
    <n v="30"/>
    <n v="2.5"/>
    <n v="0.5"/>
  </r>
  <r>
    <x v="8"/>
    <s v="GALANT FOOD                   "/>
    <s v="MA  "/>
    <x v="2"/>
    <n v="10503639"/>
    <x v="197"/>
    <x v="3"/>
    <s v="          "/>
    <s v="800 S ROLLING RD              "/>
    <s v="CATONSVILLE         "/>
    <s v="MD   "/>
    <s v="21228-5317   "/>
    <s v="Carrie E Wolford              "/>
    <n v="4438404320"/>
    <s v="GFO20002       "/>
    <x v="12"/>
    <s v="Clara's "/>
    <n v="44"/>
    <s v="FROZEN FOODS        "/>
    <s v="12"/>
    <n v="5"/>
    <n v="57.6"/>
    <n v="2"/>
    <n v="28.8"/>
    <n v="2.4"/>
    <n v="0.48"/>
  </r>
  <r>
    <x v="8"/>
    <s v="GALANT FOOD                   "/>
    <s v="MA  "/>
    <x v="2"/>
    <n v="10503639"/>
    <x v="197"/>
    <x v="3"/>
    <s v="          "/>
    <s v="800 S ROLLING RD              "/>
    <s v="CATONSVILLE         "/>
    <s v="MD   "/>
    <s v="21228-5317   "/>
    <s v="Carrie E Wolford              "/>
    <n v="4438404320"/>
    <s v="GFO90010       "/>
    <x v="1"/>
    <s v="Clara's "/>
    <n v="44"/>
    <s v="FROZEN FOODS        "/>
    <s v="12"/>
    <n v="4"/>
    <n v="57.6"/>
    <n v="2"/>
    <n v="28.8"/>
    <n v="2.4"/>
    <n v="0.6"/>
  </r>
  <r>
    <x v="8"/>
    <s v="GALANT FOOD                   "/>
    <s v="MA  "/>
    <x v="2"/>
    <n v="10503640"/>
    <x v="198"/>
    <x v="3"/>
    <s v="          "/>
    <s v="7201 ROSSVILLE BLVD           "/>
    <s v="ROSEDALE            "/>
    <s v="MD   "/>
    <s v="21237-3855   "/>
    <s v="Diana L Throckmorton          "/>
    <n v="4438401944"/>
    <s v="GFO00008       "/>
    <x v="5"/>
    <s v="Clara's "/>
    <n v="44"/>
    <s v="FROZEN FOODS        "/>
    <s v="12"/>
    <n v="5"/>
    <n v="60"/>
    <n v="2"/>
    <n v="30"/>
    <n v="2.5"/>
    <n v="0.5"/>
  </r>
  <r>
    <x v="8"/>
    <s v="GALANT FOOD                   "/>
    <s v="MA  "/>
    <x v="2"/>
    <n v="10503640"/>
    <x v="198"/>
    <x v="3"/>
    <s v="          "/>
    <s v="7201 ROSSVILLE BLVD           "/>
    <s v="ROSEDALE            "/>
    <s v="MD   "/>
    <s v="21237-3855   "/>
    <s v="Diana L Throckmorton          "/>
    <n v="4438401944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8"/>
    <s v="GALANT FOOD                   "/>
    <s v="MA  "/>
    <x v="2"/>
    <n v="10503640"/>
    <x v="198"/>
    <x v="3"/>
    <s v="          "/>
    <s v="7201 ROSSVILLE BLVD           "/>
    <s v="ROSEDALE            "/>
    <s v="MD   "/>
    <s v="21237-3855   "/>
    <s v="Diana L Throckmorton          "/>
    <n v="4438401944"/>
    <s v="GFO20001       "/>
    <x v="13"/>
    <s v="Clara's "/>
    <n v="44"/>
    <s v="FROZEN FOODS        "/>
    <s v="12"/>
    <n v="5"/>
    <n v="60"/>
    <n v="2"/>
    <n v="30"/>
    <n v="2.5"/>
    <n v="0.5"/>
  </r>
  <r>
    <x v="8"/>
    <s v="GALANT FOOD                   "/>
    <s v="MA  "/>
    <x v="2"/>
    <n v="10503640"/>
    <x v="198"/>
    <x v="3"/>
    <s v="          "/>
    <s v="7201 ROSSVILLE BLVD           "/>
    <s v="ROSEDALE            "/>
    <s v="MD   "/>
    <s v="21237-3855   "/>
    <s v="Diana L Throckmorton          "/>
    <n v="4438401944"/>
    <s v="GFO20002       "/>
    <x v="12"/>
    <s v="Clara's "/>
    <n v="44"/>
    <s v="FROZEN FOODS        "/>
    <s v="12"/>
    <n v="5"/>
    <n v="57.6"/>
    <n v="2"/>
    <n v="28.8"/>
    <n v="2.4"/>
    <n v="0.48"/>
  </r>
  <r>
    <x v="8"/>
    <s v="GALANT FOOD                   "/>
    <s v="MA  "/>
    <x v="2"/>
    <n v="10503640"/>
    <x v="198"/>
    <x v="3"/>
    <s v="          "/>
    <s v="7201 ROSSVILLE BLVD           "/>
    <s v="ROSEDALE            "/>
    <s v="MD   "/>
    <s v="21237-3855   "/>
    <s v="Diana L Throckmorton          "/>
    <n v="4438401944"/>
    <s v="GFO90010       "/>
    <x v="1"/>
    <s v="Clara's "/>
    <n v="44"/>
    <s v="FROZEN FOODS        "/>
    <s v="12"/>
    <n v="4"/>
    <n v="57.6"/>
    <n v="2"/>
    <n v="28.8"/>
    <n v="2.4"/>
    <n v="0.6"/>
  </r>
  <r>
    <x v="8"/>
    <s v="GALANT FOOD                   "/>
    <s v="NC  "/>
    <x v="0"/>
    <n v="10503648"/>
    <x v="236"/>
    <x v="3"/>
    <s v="          "/>
    <s v="87 W STADIUM WAY              "/>
    <s v="RENO                "/>
    <s v="NV   "/>
    <s v="89557-0001   "/>
    <s v="Amy L Lewis Cell  209 499 8364"/>
    <n v="7757846597"/>
    <s v="GFO00008       "/>
    <x v="5"/>
    <s v="Clara's "/>
    <n v="44"/>
    <s v="FROZEN FOODS        "/>
    <s v="12"/>
    <n v="5"/>
    <n v="90"/>
    <n v="3"/>
    <n v="30"/>
    <n v="2.5"/>
    <n v="0.5"/>
  </r>
  <r>
    <x v="8"/>
    <s v="GALANT FOOD                   "/>
    <s v="NC  "/>
    <x v="0"/>
    <n v="10503648"/>
    <x v="236"/>
    <x v="3"/>
    <s v="          "/>
    <s v="87 W STADIUM WAY              "/>
    <s v="RENO                "/>
    <s v="NV   "/>
    <s v="89557-0001   "/>
    <s v="Amy L Lewis Cell  209 499 8364"/>
    <n v="7757846597"/>
    <s v="GFO20001       "/>
    <x v="13"/>
    <s v="Clara's "/>
    <n v="44"/>
    <s v="FROZEN FOODS        "/>
    <s v="12"/>
    <n v="5"/>
    <n v="90"/>
    <n v="3"/>
    <n v="30"/>
    <n v="2.5"/>
    <n v="0.5"/>
  </r>
  <r>
    <x v="8"/>
    <s v="GALANT FOOD                   "/>
    <s v="NC  "/>
    <x v="0"/>
    <n v="10503648"/>
    <x v="236"/>
    <x v="3"/>
    <s v="          "/>
    <s v="87 W STADIUM WAY              "/>
    <s v="RENO                "/>
    <s v="NV   "/>
    <s v="89557-0001   "/>
    <s v="Amy L Lewis Cell  209 499 8364"/>
    <n v="7757846597"/>
    <s v="GFO20002       "/>
    <x v="12"/>
    <s v="Clara's "/>
    <n v="44"/>
    <s v="FROZEN FOODS        "/>
    <s v="12"/>
    <n v="5"/>
    <n v="90"/>
    <n v="3"/>
    <n v="30"/>
    <n v="2.5"/>
    <n v="0.5"/>
  </r>
  <r>
    <x v="8"/>
    <s v="GALANT FOOD                   "/>
    <s v="NC  "/>
    <x v="0"/>
    <n v="10503648"/>
    <x v="236"/>
    <x v="3"/>
    <s v="          "/>
    <s v="87 W STADIUM WAY              "/>
    <s v="RENO                "/>
    <s v="NV   "/>
    <s v="89557-0001   "/>
    <s v="Amy L Lewis Cell  209 499 8364"/>
    <n v="7757846597"/>
    <s v="GFO90010       "/>
    <x v="1"/>
    <s v="Clara's "/>
    <n v="44"/>
    <s v="FROZEN FOODS        "/>
    <s v="12"/>
    <n v="4"/>
    <n v="90"/>
    <n v="3"/>
    <n v="30"/>
    <n v="2.5"/>
    <n v="0.625"/>
  </r>
  <r>
    <x v="8"/>
    <s v="GALANT FOOD                   "/>
    <s v="IL  "/>
    <x v="4"/>
    <n v="10544471"/>
    <x v="237"/>
    <x v="3"/>
    <s v="          "/>
    <s v="1 ECK VISITOR CENTER          "/>
    <s v="NOTRE DAME          "/>
    <s v="IN   "/>
    <n v="46556"/>
    <s v="Store manager                 "/>
    <n v="5746316316"/>
    <s v="GFO00008       "/>
    <x v="5"/>
    <s v="Clara's "/>
    <n v="44"/>
    <s v="FROZEN FOODS        "/>
    <s v="12"/>
    <n v="5"/>
    <n v="30"/>
    <n v="1"/>
    <n v="30"/>
    <n v="2.5"/>
    <n v="0.5"/>
  </r>
  <r>
    <x v="8"/>
    <s v="GALANT FOOD                   "/>
    <s v="IL  "/>
    <x v="4"/>
    <n v="10544471"/>
    <x v="237"/>
    <x v="3"/>
    <s v="          "/>
    <s v="1 ECK VISITOR CENTER          "/>
    <s v="NOTRE DAME          "/>
    <s v="IN   "/>
    <n v="46556"/>
    <s v="Store manager                 "/>
    <n v="5746316316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8"/>
    <s v="GALANT FOOD                   "/>
    <s v="IL  "/>
    <x v="4"/>
    <n v="10544471"/>
    <x v="237"/>
    <x v="3"/>
    <s v="          "/>
    <s v="1 ECK VISITOR CENTER          "/>
    <s v="NOTRE DAME          "/>
    <s v="IN   "/>
    <n v="46556"/>
    <s v="Store manager                 "/>
    <n v="5746316316"/>
    <s v="GFO20001       "/>
    <x v="13"/>
    <s v="Clara's "/>
    <n v="44"/>
    <s v="FROZEN FOODS        "/>
    <s v="12"/>
    <n v="5"/>
    <n v="60"/>
    <n v="2"/>
    <n v="30"/>
    <n v="2.5"/>
    <n v="0.5"/>
  </r>
  <r>
    <x v="8"/>
    <s v="GALANT FOOD                   "/>
    <s v="IL  "/>
    <x v="4"/>
    <n v="10544471"/>
    <x v="237"/>
    <x v="3"/>
    <s v="          "/>
    <s v="1 ECK VISITOR CENTER          "/>
    <s v="NOTRE DAME          "/>
    <s v="IN   "/>
    <n v="46556"/>
    <s v="Store manager                 "/>
    <n v="5746316316"/>
    <s v="GFO90010       "/>
    <x v="1"/>
    <s v="Clara's "/>
    <n v="44"/>
    <s v="FROZEN FOODS        "/>
    <s v="12"/>
    <n v="4"/>
    <n v="60"/>
    <n v="2"/>
    <n v="30"/>
    <n v="2.5"/>
    <n v="0.625"/>
  </r>
  <r>
    <x v="8"/>
    <s v="GALANT FOOD                   "/>
    <s v="AZ  "/>
    <x v="7"/>
    <n v="10503592"/>
    <x v="238"/>
    <x v="3"/>
    <s v="          "/>
    <s v="8181 EAST IRVINGTON RD        "/>
    <s v="TUCSON              "/>
    <s v="AZ   "/>
    <n v="85730"/>
    <s v="Laura Gonsalez                "/>
    <n v="5208868837"/>
    <s v="GFO00008       "/>
    <x v="5"/>
    <s v="Clara's "/>
    <n v="44"/>
    <s v="FROZEN FOODS        "/>
    <s v="12"/>
    <n v="5"/>
    <n v="28.8"/>
    <n v="1"/>
    <n v="28.8"/>
    <n v="2.4"/>
    <n v="0.48"/>
  </r>
  <r>
    <x v="8"/>
    <s v="GALANT FOOD                   "/>
    <s v="CR  "/>
    <x v="9"/>
    <n v="10521532"/>
    <x v="239"/>
    <x v="3"/>
    <s v="          "/>
    <s v="1403 JOHN MITCHELL DR         "/>
    <s v="GREENSBORO          "/>
    <s v="NC   "/>
    <s v="27411-0001   "/>
    <s v="store manager                 "/>
    <n v="3363347593"/>
    <s v="GFO00008       "/>
    <x v="5"/>
    <s v="Clara's "/>
    <n v="44"/>
    <s v="FROZEN FOODS        "/>
    <s v="12"/>
    <n v="5"/>
    <n v="176.4"/>
    <n v="6"/>
    <n v="29.400000000000002"/>
    <n v="2.4500000000000002"/>
    <n v="0.49000000000000005"/>
  </r>
  <r>
    <x v="8"/>
    <s v="GALANT FOOD                   "/>
    <s v="CR  "/>
    <x v="9"/>
    <n v="10521532"/>
    <x v="239"/>
    <x v="3"/>
    <s v="          "/>
    <s v="1403 JOHN MITCHELL DR         "/>
    <s v="GREENSBORO          "/>
    <s v="NC   "/>
    <s v="27411-0001   "/>
    <s v="store manager                 "/>
    <n v="3363347593"/>
    <s v="GFO10608       "/>
    <x v="20"/>
    <s v="Clara's "/>
    <n v="44"/>
    <s v="REFRIGERATED        "/>
    <s v="12"/>
    <n v="7"/>
    <n v="37.799999999999997"/>
    <n v="1"/>
    <n v="37.799999999999997"/>
    <n v="3.15"/>
    <n v="0.45"/>
  </r>
  <r>
    <x v="8"/>
    <s v="GALANT FOOD                   "/>
    <s v="CR  "/>
    <x v="9"/>
    <n v="10521532"/>
    <x v="239"/>
    <x v="3"/>
    <s v="          "/>
    <s v="1403 JOHN MITCHELL DR         "/>
    <s v="GREENSBORO          "/>
    <s v="NC   "/>
    <s v="27411-0001   "/>
    <s v="store manager                 "/>
    <n v="3363347593"/>
    <s v="GFO20001       "/>
    <x v="13"/>
    <s v="Clara's "/>
    <n v="44"/>
    <s v="FROZEN FOODS        "/>
    <s v="12"/>
    <n v="5"/>
    <n v="178.8"/>
    <n v="6"/>
    <n v="29.8"/>
    <n v="2.4833333333333334"/>
    <n v="0.4966666666666667"/>
  </r>
  <r>
    <x v="8"/>
    <s v="GALANT FOOD                   "/>
    <s v="CR  "/>
    <x v="9"/>
    <n v="10521532"/>
    <x v="239"/>
    <x v="3"/>
    <s v="          "/>
    <s v="1403 JOHN MITCHELL DR         "/>
    <s v="GREENSBORO          "/>
    <s v="NC   "/>
    <s v="27411-0001   "/>
    <s v="store manager                 "/>
    <n v="3363347593"/>
    <s v="GFO20002       "/>
    <x v="12"/>
    <s v="Clara's "/>
    <n v="44"/>
    <s v="FROZEN FOODS        "/>
    <s v="12"/>
    <n v="5"/>
    <n v="28.8"/>
    <n v="1"/>
    <n v="28.8"/>
    <n v="2.4"/>
    <n v="0.48"/>
  </r>
  <r>
    <x v="8"/>
    <s v="GALANT FOOD                   "/>
    <s v="CR  "/>
    <x v="9"/>
    <n v="10521532"/>
    <x v="239"/>
    <x v="3"/>
    <s v="          "/>
    <s v="1403 JOHN MITCHELL DR         "/>
    <s v="GREENSBORO          "/>
    <s v="NC   "/>
    <s v="27411-0001   "/>
    <s v="store manager                 "/>
    <n v="3363347593"/>
    <s v="GFO90010       "/>
    <x v="1"/>
    <s v="Clara's "/>
    <n v="44"/>
    <s v="FROZEN FOODS        "/>
    <s v="12"/>
    <n v="4"/>
    <n v="28.8"/>
    <n v="1"/>
    <n v="28.8"/>
    <n v="2.4"/>
    <n v="0.6"/>
  </r>
  <r>
    <x v="8"/>
    <s v="GALANT FOOD                   "/>
    <s v="DE  "/>
    <x v="14"/>
    <n v="10538437"/>
    <x v="199"/>
    <x v="3"/>
    <s v="          "/>
    <s v="5900 S SANTA FE DR            "/>
    <s v="LITTLETON           "/>
    <s v="CO   "/>
    <s v="80120-1801   "/>
    <s v="Store Manager                 "/>
    <n v="3037975676"/>
    <s v="GFO00008       "/>
    <x v="5"/>
    <s v="Clara's "/>
    <n v="44"/>
    <s v="FROZEN FOODS        "/>
    <s v="12"/>
    <n v="5"/>
    <n v="86.4"/>
    <n v="3"/>
    <n v="28.8"/>
    <n v="2.4"/>
    <n v="0.48"/>
  </r>
  <r>
    <x v="8"/>
    <s v="GALANT FOOD                   "/>
    <s v="DE  "/>
    <x v="14"/>
    <n v="10538437"/>
    <x v="199"/>
    <x v="3"/>
    <s v="          "/>
    <s v="5900 S SANTA FE DR            "/>
    <s v="LITTLETON           "/>
    <s v="CO   "/>
    <s v="80120-1801   "/>
    <s v="Store Manager                 "/>
    <n v="3037975676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8"/>
    <s v="GALANT FOOD                   "/>
    <s v="DE  "/>
    <x v="14"/>
    <n v="10538437"/>
    <x v="199"/>
    <x v="3"/>
    <s v="          "/>
    <s v="5900 S SANTA FE DR            "/>
    <s v="LITTLETON           "/>
    <s v="CO   "/>
    <s v="80120-1801   "/>
    <s v="Store Manager                 "/>
    <n v="3037975676"/>
    <s v="GFO20001       "/>
    <x v="13"/>
    <s v="Clara's "/>
    <n v="44"/>
    <s v="FROZEN FOODS        "/>
    <s v="12"/>
    <n v="5"/>
    <n v="86.4"/>
    <n v="3"/>
    <n v="28.8"/>
    <n v="2.4"/>
    <n v="0.48"/>
  </r>
  <r>
    <x v="8"/>
    <s v="GALANT FOOD                   "/>
    <s v="DE  "/>
    <x v="14"/>
    <n v="10538437"/>
    <x v="199"/>
    <x v="3"/>
    <s v="          "/>
    <s v="5900 S SANTA FE DR            "/>
    <s v="LITTLETON           "/>
    <s v="CO   "/>
    <s v="80120-1801   "/>
    <s v="Store Manager                 "/>
    <n v="3037975676"/>
    <s v="GFO20002       "/>
    <x v="12"/>
    <s v="Clara's "/>
    <n v="44"/>
    <s v="FROZEN FOODS        "/>
    <s v="12"/>
    <n v="5"/>
    <n v="86.4"/>
    <n v="3"/>
    <n v="28.8"/>
    <n v="2.4"/>
    <n v="0.48"/>
  </r>
  <r>
    <x v="8"/>
    <s v="GALANT FOOD                   "/>
    <s v="DE  "/>
    <x v="14"/>
    <n v="10538437"/>
    <x v="199"/>
    <x v="3"/>
    <s v="          "/>
    <s v="5900 S SANTA FE DR            "/>
    <s v="LITTLETON           "/>
    <s v="CO   "/>
    <s v="80120-1801   "/>
    <s v="Store Manager                 "/>
    <n v="3037975676"/>
    <s v="GFO90010       "/>
    <x v="1"/>
    <s v="Clara's "/>
    <n v="44"/>
    <s v="FROZEN FOODS        "/>
    <s v="12"/>
    <n v="4"/>
    <n v="86.4"/>
    <n v="3"/>
    <n v="28.8"/>
    <n v="2.4"/>
    <n v="0.6"/>
  </r>
  <r>
    <x v="8"/>
    <s v="GALANT FOOD                   "/>
    <s v="SC  "/>
    <x v="3"/>
    <n v="10338593"/>
    <x v="73"/>
    <x v="0"/>
    <s v="          "/>
    <s v="418 E 18TH ST                 "/>
    <s v="BAKERSFIELD         "/>
    <s v="CA   "/>
    <s v="93305-5613   "/>
    <s v="Naresh Balani                 "/>
    <n v="6612109436"/>
    <s v="GFO20002       "/>
    <x v="12"/>
    <s v="Clara's "/>
    <n v="44"/>
    <s v="FROZEN FOODS        "/>
    <s v="12"/>
    <n v="5"/>
    <n v="60"/>
    <n v="2"/>
    <n v="30"/>
    <n v="2.5"/>
    <n v="0.5"/>
  </r>
  <r>
    <x v="8"/>
    <s v="GALANT FOOD                   "/>
    <s v="SC  "/>
    <x v="3"/>
    <n v="10338593"/>
    <x v="73"/>
    <x v="0"/>
    <s v="          "/>
    <s v="418 E 18TH ST                 "/>
    <s v="BAKERSFIELD         "/>
    <s v="CA   "/>
    <s v="93305-5613   "/>
    <s v="Naresh Balani                 "/>
    <n v="6612109436"/>
    <s v="GFO90010       "/>
    <x v="1"/>
    <s v="Clara's "/>
    <n v="44"/>
    <s v="FROZEN FOODS        "/>
    <s v="12"/>
    <n v="4"/>
    <n v="60"/>
    <n v="2"/>
    <n v="30"/>
    <n v="2.5"/>
    <n v="0.625"/>
  </r>
  <r>
    <x v="8"/>
    <s v="GALANT FOOD                   "/>
    <s v="NC  "/>
    <x v="0"/>
    <n v="10019540"/>
    <x v="3"/>
    <x v="0"/>
    <s v="          "/>
    <s v="215 HARBOR WAY                "/>
    <s v="S SAN FRAN          "/>
    <s v="CA   "/>
    <n v="94080"/>
    <s v="ELAYSIA                       "/>
    <n v="6505895252"/>
    <s v="GFO02208       "/>
    <x v="11"/>
    <s v="Galina's"/>
    <n v="44"/>
    <s v="FROZEN FOODS        "/>
    <s v="12"/>
    <n v="4.5"/>
    <n v="21"/>
    <n v="1"/>
    <n v="21"/>
    <n v="1.75"/>
    <n v="0.3888888888888889"/>
  </r>
  <r>
    <x v="8"/>
    <s v="GALANT FOOD                   "/>
    <s v="NC  "/>
    <x v="0"/>
    <n v="10019540"/>
    <x v="3"/>
    <x v="0"/>
    <s v="          "/>
    <s v="215 HARBOR WAY                "/>
    <s v="S SAN FRAN          "/>
    <s v="CA   "/>
    <n v="94080"/>
    <s v="ELAYSIA                       "/>
    <n v="6505895252"/>
    <s v="GFO12021       "/>
    <x v="3"/>
    <s v="Benny's "/>
    <n v="44"/>
    <s v="FROZEN FOODS        "/>
    <s v="12"/>
    <n v="5"/>
    <n v="42"/>
    <n v="2"/>
    <n v="21"/>
    <n v="1.75"/>
    <n v="0.35"/>
  </r>
  <r>
    <x v="8"/>
    <s v="GALANT FOOD                   "/>
    <s v="NC  "/>
    <x v="0"/>
    <n v="10019540"/>
    <x v="3"/>
    <x v="0"/>
    <s v="          "/>
    <s v="215 HARBOR WAY                "/>
    <s v="S SAN FRAN          "/>
    <s v="CA   "/>
    <n v="94080"/>
    <s v="ELAYSIA                       "/>
    <n v="6505895252"/>
    <s v="GFO12022       "/>
    <x v="4"/>
    <s v="Benny's "/>
    <n v="44"/>
    <s v="FROZEN FOODS        "/>
    <s v="12"/>
    <n v="5"/>
    <n v="42"/>
    <n v="2"/>
    <n v="21"/>
    <n v="1.75"/>
    <n v="0.35"/>
  </r>
  <r>
    <x v="8"/>
    <s v="GALANT FOOD                   "/>
    <s v="VP  "/>
    <x v="1"/>
    <n v="10480576"/>
    <x v="288"/>
    <x v="4"/>
    <s v="          "/>
    <s v="3019 N COAST HWY              "/>
    <s v="NEWPORT             "/>
    <s v="OR   "/>
    <s v="97365-1707   "/>
    <s v="Isaac Sterling                "/>
    <n v="5412659411"/>
    <s v="GFO12022       "/>
    <x v="4"/>
    <s v="Benny's "/>
    <n v="44"/>
    <s v="FROZEN FOODS        "/>
    <s v="12"/>
    <n v="5"/>
    <n v="19.8"/>
    <n v="1"/>
    <n v="19.8"/>
    <n v="1.6500000000000001"/>
    <n v="0.33"/>
  </r>
  <r>
    <x v="8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00008       "/>
    <x v="5"/>
    <s v="Clara's "/>
    <n v="44"/>
    <s v="FROZEN FOODS        "/>
    <s v="12"/>
    <n v="5"/>
    <n v="180"/>
    <n v="6"/>
    <n v="30"/>
    <n v="2.5"/>
    <n v="0.5"/>
  </r>
  <r>
    <x v="8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10001       "/>
    <x v="6"/>
    <s v="Clara   "/>
    <n v="44"/>
    <s v="FROZEN FOODS        "/>
    <s v="12"/>
    <n v="8"/>
    <n v="60"/>
    <n v="2"/>
    <n v="30"/>
    <n v="2.5"/>
    <n v="0.3125"/>
  </r>
  <r>
    <x v="8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12001       "/>
    <x v="2"/>
    <s v="Benny's "/>
    <n v="44"/>
    <s v="FROZEN FOODS        "/>
    <s v="12"/>
    <n v="5"/>
    <n v="84"/>
    <n v="4"/>
    <n v="21"/>
    <n v="1.75"/>
    <n v="0.35"/>
  </r>
  <r>
    <x v="8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20001       "/>
    <x v="13"/>
    <s v="Clara's "/>
    <n v="44"/>
    <s v="FROZEN FOODS        "/>
    <s v="12"/>
    <n v="5"/>
    <n v="240"/>
    <n v="8"/>
    <n v="30"/>
    <n v="2.5"/>
    <n v="0.5"/>
  </r>
  <r>
    <x v="8"/>
    <s v="GALANT FOOD                   "/>
    <s v="MA  "/>
    <x v="2"/>
    <n v="10003045"/>
    <x v="4"/>
    <x v="0"/>
    <s v="          "/>
    <s v="1805 BRIDGEBORO RD            "/>
    <s v="EDGEWATER PARK      "/>
    <s v="NJ   "/>
    <s v="08010        "/>
    <s v="Spence Epstien STANDING PASTRY"/>
    <n v="6098354400"/>
    <s v="GFO90010       "/>
    <x v="1"/>
    <s v="Clara's "/>
    <n v="44"/>
    <s v="FROZEN FOODS        "/>
    <s v="12"/>
    <n v="4"/>
    <n v="144"/>
    <n v="5"/>
    <n v="28.8"/>
    <n v="2.4"/>
    <n v="0.6"/>
  </r>
  <r>
    <x v="8"/>
    <s v="GALANT FOOD                   "/>
    <s v="MA  "/>
    <x v="2"/>
    <n v="10375813"/>
    <x v="289"/>
    <x v="4"/>
    <s v="          "/>
    <s v="219 S BROAD ST                "/>
    <s v="PHILADELPHIA        "/>
    <s v="PA   "/>
    <s v="19107-5309   "/>
    <s v="Maurice Alfaro                "/>
    <n v="2157325500"/>
    <s v="GFO10001       "/>
    <x v="6"/>
    <s v="Clara   "/>
    <n v="44"/>
    <s v="FROZEN FOODS        "/>
    <s v="12"/>
    <n v="8"/>
    <n v="30"/>
    <n v="1"/>
    <n v="30"/>
    <n v="2.5"/>
    <n v="0.3125"/>
  </r>
  <r>
    <x v="8"/>
    <s v="GALANT FOOD                   "/>
    <s v="VP  "/>
    <x v="1"/>
    <n v="10257196"/>
    <x v="290"/>
    <x v="4"/>
    <s v="          "/>
    <s v="700 N COLE RD                 "/>
    <s v="BOISE               "/>
    <s v="ID   "/>
    <n v="83704"/>
    <s v="Megan                         "/>
    <n v="2083224300"/>
    <s v="GFO20001       "/>
    <x v="13"/>
    <s v="Clara's "/>
    <n v="44"/>
    <s v="FROZEN FOODS        "/>
    <s v="12"/>
    <n v="5"/>
    <n v="30"/>
    <n v="1"/>
    <n v="30"/>
    <n v="2.5"/>
    <n v="0.5"/>
  </r>
  <r>
    <x v="8"/>
    <s v="GALANT FOOD                   "/>
    <s v="VP  "/>
    <x v="1"/>
    <n v="10257196"/>
    <x v="290"/>
    <x v="4"/>
    <s v="          "/>
    <s v="700 N COLE RD                 "/>
    <s v="BOISE               "/>
    <s v="ID   "/>
    <n v="83704"/>
    <s v="Megan                         "/>
    <n v="2083224300"/>
    <s v="GFO90010       "/>
    <x v="1"/>
    <s v="Clara's "/>
    <n v="44"/>
    <s v="FROZEN FOODS        "/>
    <s v="12"/>
    <n v="4"/>
    <n v="30"/>
    <n v="1"/>
    <n v="30"/>
    <n v="2.5"/>
    <n v="0.625"/>
  </r>
  <r>
    <x v="8"/>
    <s v="GALANT FOOD                   "/>
    <s v="NC  "/>
    <x v="0"/>
    <n v="10257251"/>
    <x v="146"/>
    <x v="4"/>
    <s v="          "/>
    <s v="1000 POWERS CT                "/>
    <s v="TURLOCK             "/>
    <s v="CA   "/>
    <s v="95380-8455   "/>
    <s v="Wannetta Carter               "/>
    <n v="2092501501"/>
    <s v="GFO88000       "/>
    <x v="8"/>
    <s v="Clara's "/>
    <n v="44"/>
    <s v="FROZEN FOODS        "/>
    <s v="12"/>
    <n v="8"/>
    <n v="33.6"/>
    <n v="1"/>
    <n v="33.6"/>
    <n v="2.8000000000000003"/>
    <n v="0.35000000000000003"/>
  </r>
  <r>
    <x v="8"/>
    <s v="GALANT FOOD                   "/>
    <s v="SC  "/>
    <x v="3"/>
    <n v="10241994"/>
    <x v="201"/>
    <x v="0"/>
    <s v="          "/>
    <s v="2220 RAILROAD ST              "/>
    <s v="CORONA              "/>
    <s v="CA   "/>
    <s v="92878-5412   "/>
    <s v="Sergio 909 321 3369           "/>
    <n v="9099838425"/>
    <s v="GFO00008       "/>
    <x v="5"/>
    <s v="Clara's "/>
    <n v="44"/>
    <s v="FROZEN FOODS        "/>
    <s v="12"/>
    <n v="5"/>
    <n v="450"/>
    <n v="15"/>
    <n v="30"/>
    <n v="2.5"/>
    <n v="0.5"/>
  </r>
  <r>
    <x v="8"/>
    <s v="GALANT FOOD                   "/>
    <s v="SC  "/>
    <x v="3"/>
    <n v="10241994"/>
    <x v="201"/>
    <x v="0"/>
    <s v="          "/>
    <s v="2220 RAILROAD ST              "/>
    <s v="CORONA              "/>
    <s v="CA   "/>
    <s v="92878-5412   "/>
    <s v="Sergio 909 321 3369           "/>
    <n v="9099838425"/>
    <s v="GFO12001       "/>
    <x v="2"/>
    <s v="Benny's "/>
    <n v="44"/>
    <s v="FROZEN FOODS        "/>
    <s v="12"/>
    <n v="5"/>
    <n v="1287"/>
    <n v="65"/>
    <n v="19.8"/>
    <n v="1.6500000000000001"/>
    <n v="0.33"/>
  </r>
  <r>
    <x v="8"/>
    <s v="GALANT FOOD                   "/>
    <s v="SC  "/>
    <x v="3"/>
    <n v="10241994"/>
    <x v="201"/>
    <x v="0"/>
    <s v="          "/>
    <s v="2220 RAILROAD ST              "/>
    <s v="CORONA              "/>
    <s v="CA   "/>
    <s v="92878-5412   "/>
    <s v="Sergio 909 321 3369           "/>
    <n v="9099838425"/>
    <s v="GFO88017       "/>
    <x v="7"/>
    <s v="Clara's "/>
    <n v="44"/>
    <s v="FROZEN FOODS        "/>
    <s v="12"/>
    <n v="8"/>
    <n v="1008"/>
    <n v="30"/>
    <n v="33.6"/>
    <n v="2.8000000000000003"/>
    <n v="0.35000000000000003"/>
  </r>
  <r>
    <x v="8"/>
    <s v="GALANT FOOD                   "/>
    <s v="SC  "/>
    <x v="3"/>
    <n v="10241994"/>
    <x v="201"/>
    <x v="0"/>
    <s v="          "/>
    <s v="2220 RAILROAD ST              "/>
    <s v="CORONA              "/>
    <s v="CA   "/>
    <s v="92878-5412   "/>
    <s v="Sergio 909 321 3369           "/>
    <n v="9099838425"/>
    <s v="GFO88116       "/>
    <x v="0"/>
    <s v="Clara's "/>
    <n v="44"/>
    <s v="FROZEN FOODS        "/>
    <s v="12"/>
    <n v="8"/>
    <n v="1075.2"/>
    <n v="32"/>
    <n v="33.6"/>
    <n v="2.8000000000000003"/>
    <n v="0.35000000000000003"/>
  </r>
  <r>
    <x v="8"/>
    <s v="GALANT FOOD                   "/>
    <s v="MA  "/>
    <x v="2"/>
    <n v="10548418"/>
    <x v="291"/>
    <x v="0"/>
    <s v="          "/>
    <s v="1805 BRIDGEBORO RD            "/>
    <s v="BEVERLY             "/>
    <s v="NJ   "/>
    <s v="08010-2239   "/>
    <s v="Spence Epstein                "/>
    <n v="6098354400"/>
    <s v="GFO00008       "/>
    <x v="5"/>
    <s v="Clara's "/>
    <n v="44"/>
    <s v="FROZEN FOODS        "/>
    <s v="12"/>
    <n v="5"/>
    <n v="60"/>
    <n v="2"/>
    <n v="30"/>
    <n v="2.5"/>
    <n v="0.5"/>
  </r>
  <r>
    <x v="8"/>
    <s v="GALANT FOOD                   "/>
    <s v="MA  "/>
    <x v="2"/>
    <n v="10548418"/>
    <x v="291"/>
    <x v="0"/>
    <s v="          "/>
    <s v="1805 BRIDGEBORO RD            "/>
    <s v="BEVERLY             "/>
    <s v="NJ   "/>
    <s v="08010-2239   "/>
    <s v="Spence Epstein                "/>
    <n v="6098354400"/>
    <s v="GFO10001       "/>
    <x v="6"/>
    <s v="Clara   "/>
    <n v="44"/>
    <s v="FROZEN FOODS        "/>
    <s v="12"/>
    <n v="8"/>
    <n v="30"/>
    <n v="1"/>
    <n v="30"/>
    <n v="2.5"/>
    <n v="0.3125"/>
  </r>
  <r>
    <x v="8"/>
    <s v="GALANT FOOD                   "/>
    <s v="MA  "/>
    <x v="2"/>
    <n v="10548418"/>
    <x v="291"/>
    <x v="0"/>
    <s v="          "/>
    <s v="1805 BRIDGEBORO RD            "/>
    <s v="BEVERLY             "/>
    <s v="NJ   "/>
    <s v="08010-2239   "/>
    <s v="Spence Epstein                "/>
    <n v="6098354400"/>
    <s v="GFO20001       "/>
    <x v="13"/>
    <s v="Clara's "/>
    <n v="44"/>
    <s v="FROZEN FOODS        "/>
    <s v="12"/>
    <n v="5"/>
    <n v="60"/>
    <n v="2"/>
    <n v="30"/>
    <n v="2.5"/>
    <n v="0.5"/>
  </r>
  <r>
    <x v="8"/>
    <s v="GALANT FOOD                   "/>
    <s v="MA  "/>
    <x v="2"/>
    <n v="10548418"/>
    <x v="291"/>
    <x v="0"/>
    <s v="          "/>
    <s v="1805 BRIDGEBORO RD            "/>
    <s v="BEVERLY             "/>
    <s v="NJ   "/>
    <s v="08010-2239   "/>
    <s v="Spence Epstein                "/>
    <n v="6098354400"/>
    <s v="GFO90010       "/>
    <x v="1"/>
    <s v="Clara's "/>
    <n v="44"/>
    <s v="FROZEN FOODS        "/>
    <s v="12"/>
    <n v="4"/>
    <n v="57.6"/>
    <n v="2"/>
    <n v="28.8"/>
    <n v="2.4"/>
    <n v="0.6"/>
  </r>
  <r>
    <x v="8"/>
    <s v="GALANT FOOD                   "/>
    <s v="NC  "/>
    <x v="0"/>
    <n v="10019784"/>
    <x v="245"/>
    <x v="0"/>
    <s v="          "/>
    <s v="542 MARIPOSA RD               "/>
    <s v="MODESTO             "/>
    <s v="CA   "/>
    <s v="95354-4124   "/>
    <s v="MELANIE KOMMAVONG             "/>
    <n v="2095295350"/>
    <s v="GFO88000       "/>
    <x v="8"/>
    <s v="Clara's "/>
    <n v="44"/>
    <s v="FROZEN FOODS        "/>
    <s v="12"/>
    <n v="8"/>
    <n v="134.4"/>
    <n v="4"/>
    <n v="33.6"/>
    <n v="2.8000000000000003"/>
    <n v="0.35000000000000003"/>
  </r>
  <r>
    <x v="8"/>
    <s v="GALANT FOOD                   "/>
    <s v="NC  "/>
    <x v="0"/>
    <n v="10019784"/>
    <x v="245"/>
    <x v="0"/>
    <s v="          "/>
    <s v="542 MARIPOSA RD               "/>
    <s v="MODESTO             "/>
    <s v="CA   "/>
    <s v="95354-4124   "/>
    <s v="MELANIE KOMMAVONG             "/>
    <n v="2095295350"/>
    <s v="GFO88017       "/>
    <x v="7"/>
    <s v="Clara's "/>
    <n v="44"/>
    <s v="FROZEN FOODS        "/>
    <s v="12"/>
    <n v="8"/>
    <n v="134.4"/>
    <n v="4"/>
    <n v="33.6"/>
    <n v="2.8000000000000003"/>
    <n v="0.35000000000000003"/>
  </r>
  <r>
    <x v="8"/>
    <s v="GALANT FOOD                   "/>
    <s v="NC  "/>
    <x v="0"/>
    <n v="10019784"/>
    <x v="245"/>
    <x v="0"/>
    <s v="          "/>
    <s v="542 MARIPOSA RD               "/>
    <s v="MODESTO             "/>
    <s v="CA   "/>
    <s v="95354-4124   "/>
    <s v="MELANIE KOMMAVONG             "/>
    <n v="2095295350"/>
    <s v="GFO88811       "/>
    <x v="9"/>
    <s v="Clara's "/>
    <n v="44"/>
    <s v="FROZEN FOODS        "/>
    <s v="12"/>
    <n v="8"/>
    <n v="97.2"/>
    <n v="3"/>
    <n v="32.4"/>
    <n v="2.6999999999999997"/>
    <n v="0.33749999999999997"/>
  </r>
  <r>
    <x v="8"/>
    <s v="GALANT FOOD                   "/>
    <s v="NC  "/>
    <x v="0"/>
    <n v="10019758"/>
    <x v="246"/>
    <x v="0"/>
    <s v="          "/>
    <s v="4041 C ST                     "/>
    <s v="SACRAMENTO          "/>
    <s v="CA   "/>
    <s v="95819-1910   "/>
    <s v="JAMES LEAGUE 818 470 9758     "/>
    <n v="9164524041"/>
    <s v="GFO02208       "/>
    <x v="11"/>
    <s v="Galina's"/>
    <n v="44"/>
    <s v="FROZEN FOODS        "/>
    <s v="12"/>
    <n v="4.5"/>
    <n v="273"/>
    <n v="13"/>
    <n v="21"/>
    <n v="1.75"/>
    <n v="0.3888888888888889"/>
  </r>
  <r>
    <x v="8"/>
    <s v="GALANT FOOD                   "/>
    <s v="NC  "/>
    <x v="0"/>
    <n v="10019773"/>
    <x v="10"/>
    <x v="0"/>
    <s v="          "/>
    <s v="3025 DUTTON AVE               "/>
    <s v="SANTA ROSA          "/>
    <s v="CA   "/>
    <n v="95407"/>
    <s v="MELISSA NANCY KELLEY          "/>
    <n v="7075464544"/>
    <s v="GFO02208       "/>
    <x v="11"/>
    <s v="Galina's"/>
    <n v="44"/>
    <s v="FROZEN FOODS        "/>
    <s v="12"/>
    <n v="4.5"/>
    <n v="42"/>
    <n v="2"/>
    <n v="21"/>
    <n v="1.75"/>
    <n v="0.3888888888888889"/>
  </r>
  <r>
    <x v="8"/>
    <s v="GALANT FOOD                   "/>
    <s v="NC  "/>
    <x v="0"/>
    <n v="10019773"/>
    <x v="10"/>
    <x v="0"/>
    <s v="          "/>
    <s v="3025 DUTTON AVE               "/>
    <s v="SANTA ROSA          "/>
    <s v="CA   "/>
    <n v="95407"/>
    <s v="MELISSA NANCY KELLEY          "/>
    <n v="7075464544"/>
    <s v="GFO12001       "/>
    <x v="2"/>
    <s v="Benny's "/>
    <n v="44"/>
    <s v="FROZEN FOODS        "/>
    <s v="12"/>
    <n v="5"/>
    <n v="273"/>
    <n v="13"/>
    <n v="21"/>
    <n v="1.75"/>
    <n v="0.35"/>
  </r>
  <r>
    <x v="8"/>
    <s v="GALANT FOOD                   "/>
    <s v="IL  "/>
    <x v="4"/>
    <n v="10192843"/>
    <x v="11"/>
    <x v="0"/>
    <s v="          "/>
    <s v="2513 ELLINGTON ROAD           "/>
    <s v="QUINCY              "/>
    <s v="IL   "/>
    <n v="62305"/>
    <s v="Shelbi Otto Anthony Sawyers   "/>
    <n v="2172223343"/>
    <s v="GFO12022       "/>
    <x v="4"/>
    <s v="Benny's "/>
    <n v="44"/>
    <s v="FROZEN FOODS        "/>
    <s v="12"/>
    <n v="5"/>
    <n v="144.6"/>
    <n v="7"/>
    <n v="20.657142857142855"/>
    <n v="1.7214285714285713"/>
    <n v="0.34428571428571425"/>
  </r>
  <r>
    <x v="8"/>
    <s v="GALANT FOOD                   "/>
    <s v="AT  "/>
    <x v="18"/>
    <n v="10067752"/>
    <x v="292"/>
    <x v="0"/>
    <s v="          "/>
    <s v="305 LOWCOUNTRY DR             "/>
    <s v="RIDGELAND           "/>
    <s v="SC   "/>
    <s v="29936-7988   "/>
    <s v="Rob Marotta                   "/>
    <n v="8436459006"/>
    <s v="GOF10120       "/>
    <x v="19"/>
    <s v="Clara   "/>
    <n v="44"/>
    <s v="FROZEN FOODS        "/>
    <s v="12"/>
    <n v="6"/>
    <n v="79.2"/>
    <n v="3"/>
    <n v="26.400000000000002"/>
    <n v="2.2000000000000002"/>
    <n v="0.3666666666666667"/>
  </r>
  <r>
    <x v="8"/>
    <s v="GALANT FOOD                   "/>
    <s v="VP  "/>
    <x v="1"/>
    <n v="10090300"/>
    <x v="12"/>
    <x v="0"/>
    <s v="          "/>
    <s v="12670 SW HALL BLVD BLDG 3     "/>
    <s v="TIGARD              "/>
    <s v="OR   "/>
    <s v="97223-6269   "/>
    <s v="Mark Schmidling               "/>
    <n v="5039263474"/>
    <s v="GFO12001       "/>
    <x v="2"/>
    <s v="Benny's "/>
    <n v="44"/>
    <s v="FROZEN FOODS        "/>
    <s v="12"/>
    <n v="5"/>
    <n v="588"/>
    <n v="28"/>
    <n v="21"/>
    <n v="1.75"/>
    <n v="0.35"/>
  </r>
  <r>
    <x v="8"/>
    <s v="GALANT FOOD                   "/>
    <s v="VP  "/>
    <x v="1"/>
    <n v="10472434"/>
    <x v="293"/>
    <x v="0"/>
    <s v="          "/>
    <s v="3253 BENNETT DR               "/>
    <s v="BELLINGHAM          "/>
    <s v="WA   "/>
    <s v="98225-1113   "/>
    <s v="Tracy Hruby                   "/>
    <n v="3607347637"/>
    <s v="GFO12021       "/>
    <x v="3"/>
    <s v="Benny's "/>
    <n v="44"/>
    <s v="FROZEN FOODS        "/>
    <s v="12"/>
    <n v="5"/>
    <n v="19.8"/>
    <n v="1"/>
    <n v="19.8"/>
    <n v="1.6500000000000001"/>
    <n v="0.33"/>
  </r>
  <r>
    <x v="8"/>
    <s v="GALANT FOOD                   "/>
    <s v="MA  "/>
    <x v="2"/>
    <n v="10003144"/>
    <x v="249"/>
    <x v="0"/>
    <s v="          "/>
    <s v="60 STARLIFTER AVE             "/>
    <s v="DOVER               "/>
    <s v="DE   "/>
    <s v="19901-9220   "/>
    <s v="JUDY OR MEGHAN 302 357 7325   "/>
    <n v="3027347269"/>
    <s v="GFO12001       "/>
    <x v="2"/>
    <s v="Benny's "/>
    <n v="44"/>
    <s v="FROZEN FOODS        "/>
    <s v="12"/>
    <n v="5"/>
    <n v="252"/>
    <n v="12"/>
    <n v="21"/>
    <n v="1.75"/>
    <n v="0.35"/>
  </r>
  <r>
    <x v="8"/>
    <s v="GALANT FOOD                   "/>
    <s v="MA  "/>
    <x v="2"/>
    <n v="10067691"/>
    <x v="15"/>
    <x v="0"/>
    <s v="          "/>
    <s v="150 GORDON DR                 "/>
    <s v="EXTON               "/>
    <s v="PA   "/>
    <s v="19341-1304   "/>
    <s v="Taylor Ward                   "/>
    <n v="6109350885"/>
    <s v="GFO10001       "/>
    <x v="6"/>
    <s v="Clara   "/>
    <n v="44"/>
    <s v="FROZEN FOODS        "/>
    <s v="12"/>
    <n v="8"/>
    <n v="180"/>
    <n v="6"/>
    <n v="30"/>
    <n v="2.5"/>
    <n v="0.3125"/>
  </r>
  <r>
    <x v="8"/>
    <s v="GALANT FOOD                   "/>
    <s v="MA  "/>
    <x v="2"/>
    <n v="10067691"/>
    <x v="15"/>
    <x v="0"/>
    <s v="          "/>
    <s v="150 GORDON DR                 "/>
    <s v="EXTON               "/>
    <s v="PA   "/>
    <s v="19341-1304   "/>
    <s v="Taylor Ward                   "/>
    <n v="6109350885"/>
    <s v="GFO90010       "/>
    <x v="1"/>
    <s v="Clara's "/>
    <n v="44"/>
    <s v="FROZEN FOODS        "/>
    <s v="12"/>
    <n v="4"/>
    <n v="1497.6"/>
    <n v="52"/>
    <n v="28.799999999999997"/>
    <n v="2.4"/>
    <n v="0.6"/>
  </r>
  <r>
    <x v="8"/>
    <s v="GALANT FOOD                   "/>
    <s v="TX  "/>
    <x v="17"/>
    <n v="10038383"/>
    <x v="294"/>
    <x v="0"/>
    <s v="          "/>
    <s v="2747 W GRAND PKWY N           "/>
    <s v="KATY                "/>
    <s v="TX   "/>
    <s v="77449-6458   "/>
    <s v="David Kay 832 392 8088        "/>
    <n v="2814921020"/>
    <s v="GFO00008       "/>
    <x v="5"/>
    <s v="Clara's "/>
    <n v="44"/>
    <s v="FROZEN FOODS        "/>
    <s v="12"/>
    <n v="5"/>
    <n v="360"/>
    <n v="12"/>
    <n v="30"/>
    <n v="2.5"/>
    <n v="0.5"/>
  </r>
  <r>
    <x v="8"/>
    <s v="GALANT FOOD                   "/>
    <s v="TX  "/>
    <x v="17"/>
    <n v="10038383"/>
    <x v="294"/>
    <x v="0"/>
    <s v="          "/>
    <s v="2747 W GRAND PKWY N           "/>
    <s v="KATY                "/>
    <s v="TX   "/>
    <s v="77449-6458   "/>
    <s v="David Kay 832 392 8088        "/>
    <n v="2814921020"/>
    <s v="GFO20001       "/>
    <x v="13"/>
    <s v="Clara's "/>
    <n v="44"/>
    <s v="FROZEN FOODS        "/>
    <s v="12"/>
    <n v="5"/>
    <n v="360"/>
    <n v="12"/>
    <n v="30"/>
    <n v="2.5"/>
    <n v="0.5"/>
  </r>
  <r>
    <x v="8"/>
    <s v="GALANT FOOD                   "/>
    <s v="TX  "/>
    <x v="17"/>
    <n v="10038383"/>
    <x v="294"/>
    <x v="0"/>
    <s v="          "/>
    <s v="2747 W GRAND PKWY N           "/>
    <s v="KATY                "/>
    <s v="TX   "/>
    <s v="77449-6458   "/>
    <s v="David Kay 832 392 8088        "/>
    <n v="2814921020"/>
    <s v="GFO20002       "/>
    <x v="12"/>
    <s v="Clara's "/>
    <n v="44"/>
    <s v="FROZEN FOODS        "/>
    <s v="12"/>
    <n v="5"/>
    <n v="360"/>
    <n v="12"/>
    <n v="30"/>
    <n v="2.5"/>
    <n v="0.5"/>
  </r>
  <r>
    <x v="8"/>
    <s v="GALANT FOOD                   "/>
    <s v="TX  "/>
    <x v="17"/>
    <n v="10038383"/>
    <x v="294"/>
    <x v="0"/>
    <s v="          "/>
    <s v="2747 W GRAND PKWY N           "/>
    <s v="KATY                "/>
    <s v="TX   "/>
    <s v="77449-6458   "/>
    <s v="David Kay 832 392 8088        "/>
    <n v="2814921020"/>
    <s v="GFO88000       "/>
    <x v="8"/>
    <s v="Clara's "/>
    <n v="44"/>
    <s v="FROZEN FOODS        "/>
    <s v="12"/>
    <n v="8"/>
    <n v="369.6"/>
    <n v="11"/>
    <n v="33.6"/>
    <n v="2.8000000000000003"/>
    <n v="0.35000000000000003"/>
  </r>
  <r>
    <x v="8"/>
    <s v="GALANT FOOD                   "/>
    <s v="TX  "/>
    <x v="17"/>
    <n v="10038383"/>
    <x v="294"/>
    <x v="0"/>
    <s v="          "/>
    <s v="2747 W GRAND PKWY N           "/>
    <s v="KATY                "/>
    <s v="TX   "/>
    <s v="77449-6458   "/>
    <s v="David Kay 832 392 8088        "/>
    <n v="2814921020"/>
    <s v="GFO88017       "/>
    <x v="7"/>
    <s v="Clara's "/>
    <n v="44"/>
    <s v="FROZEN FOODS        "/>
    <s v="12"/>
    <n v="8"/>
    <n v="403.2"/>
    <n v="12"/>
    <n v="33.6"/>
    <n v="2.8000000000000003"/>
    <n v="0.35000000000000003"/>
  </r>
  <r>
    <x v="8"/>
    <s v="GALANT FOOD                   "/>
    <s v="TX  "/>
    <x v="17"/>
    <n v="10038383"/>
    <x v="294"/>
    <x v="0"/>
    <s v="          "/>
    <s v="2747 W GRAND PKWY N           "/>
    <s v="KATY                "/>
    <s v="TX   "/>
    <s v="77449-6458   "/>
    <s v="David Kay 832 392 8088        "/>
    <n v="2814921020"/>
    <s v="GFO88024       "/>
    <x v="21"/>
    <s v="Clara   "/>
    <n v="44"/>
    <s v="FROZEN FOODS        "/>
    <s v="12"/>
    <n v="8"/>
    <n v="403.2"/>
    <n v="12"/>
    <n v="33.6"/>
    <n v="2.8000000000000003"/>
    <n v="0.35000000000000003"/>
  </r>
  <r>
    <x v="8"/>
    <s v="GALANT FOOD                   "/>
    <s v="TX  "/>
    <x v="17"/>
    <n v="10038383"/>
    <x v="294"/>
    <x v="0"/>
    <s v="          "/>
    <s v="2747 W GRAND PKWY N           "/>
    <s v="KATY                "/>
    <s v="TX   "/>
    <s v="77449-6458   "/>
    <s v="David Kay 832 392 8088        "/>
    <n v="2814921020"/>
    <s v="GFO88811       "/>
    <x v="9"/>
    <s v="Clara's "/>
    <n v="44"/>
    <s v="FROZEN FOODS        "/>
    <s v="12"/>
    <n v="8"/>
    <n v="403.2"/>
    <n v="12"/>
    <n v="33.6"/>
    <n v="2.8000000000000003"/>
    <n v="0.35000000000000003"/>
  </r>
  <r>
    <x v="8"/>
    <s v="GALANT FOOD                   "/>
    <s v="TX  "/>
    <x v="17"/>
    <n v="10038383"/>
    <x v="294"/>
    <x v="0"/>
    <s v="          "/>
    <s v="2747 W GRAND PKWY N           "/>
    <s v="KATY                "/>
    <s v="TX   "/>
    <s v="77449-6458   "/>
    <s v="David Kay 832 392 8088        "/>
    <n v="2814921020"/>
    <s v="GFO90010       "/>
    <x v="1"/>
    <s v="Clara's "/>
    <n v="44"/>
    <s v="FROZEN FOODS        "/>
    <s v="12"/>
    <n v="4"/>
    <n v="360"/>
    <n v="12"/>
    <n v="30"/>
    <n v="2.5"/>
    <n v="0.625"/>
  </r>
  <r>
    <x v="8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00008       "/>
    <x v="5"/>
    <s v="Clara's "/>
    <n v="44"/>
    <s v="FROZEN FOODS        "/>
    <s v="12"/>
    <n v="5"/>
    <n v="870"/>
    <n v="29"/>
    <n v="30"/>
    <n v="2.5"/>
    <n v="0.5"/>
  </r>
  <r>
    <x v="8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12001       "/>
    <x v="2"/>
    <s v="Benny's "/>
    <n v="44"/>
    <s v="FROZEN FOODS        "/>
    <s v="12"/>
    <n v="5"/>
    <n v="237.6"/>
    <n v="12"/>
    <n v="19.8"/>
    <n v="1.6500000000000001"/>
    <n v="0.33"/>
  </r>
  <r>
    <x v="8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88017       "/>
    <x v="7"/>
    <s v="Clara's "/>
    <n v="44"/>
    <s v="FROZEN FOODS        "/>
    <s v="12"/>
    <n v="8"/>
    <n v="436.8"/>
    <n v="13"/>
    <n v="33.6"/>
    <n v="2.8000000000000003"/>
    <n v="0.35000000000000003"/>
  </r>
  <r>
    <x v="8"/>
    <s v="GALANT FOOD                   "/>
    <s v="SC  "/>
    <x v="3"/>
    <n v="10053983"/>
    <x v="16"/>
    <x v="0"/>
    <s v="          "/>
    <s v="7121 CASE AVE                 "/>
    <s v="NORTH HOLLYWOOD     "/>
    <s v="CA   "/>
    <s v="91605-6302   "/>
    <s v="Oscar Paez 626 926 9567       "/>
    <n v="8189423379"/>
    <s v="GFO88116       "/>
    <x v="0"/>
    <s v="Clara's "/>
    <n v="44"/>
    <s v="FROZEN FOODS        "/>
    <s v="12"/>
    <n v="8"/>
    <n v="134.4"/>
    <n v="4"/>
    <n v="33.6"/>
    <n v="2.8000000000000003"/>
    <n v="0.35000000000000003"/>
  </r>
  <r>
    <x v="8"/>
    <s v="GALANT FOOD                   "/>
    <s v="BV  "/>
    <x v="12"/>
    <n v="10002231"/>
    <x v="161"/>
    <x v="0"/>
    <s v="          "/>
    <s v="700 24TH AVE SE               "/>
    <s v="MINNEAPOLIS         "/>
    <s v="MN   "/>
    <s v="55414-2604   "/>
    <s v="Rick Leistico                 "/>
    <n v="6514880515"/>
    <s v="GFO10110       "/>
    <x v="16"/>
    <s v="Clara   "/>
    <n v="44"/>
    <s v="FROZEN FOODS        "/>
    <s v="12"/>
    <n v="6"/>
    <n v="2534.4"/>
    <n v="96"/>
    <n v="26.400000000000002"/>
    <n v="2.2000000000000002"/>
    <n v="0.3666666666666667"/>
  </r>
  <r>
    <x v="8"/>
    <s v="GALANT FOOD                   "/>
    <s v="BV  "/>
    <x v="12"/>
    <n v="10002231"/>
    <x v="161"/>
    <x v="0"/>
    <s v="          "/>
    <s v="700 24TH AVE SE               "/>
    <s v="MINNEAPOLIS         "/>
    <s v="MN   "/>
    <s v="55414-2604   "/>
    <s v="Rick Leistico                 "/>
    <n v="6514880515"/>
    <s v="GFO12022       "/>
    <x v="4"/>
    <s v="Benny's "/>
    <n v="44"/>
    <s v="FROZEN FOODS        "/>
    <s v="12"/>
    <n v="5"/>
    <n v="2037"/>
    <n v="97"/>
    <n v="21"/>
    <n v="1.75"/>
    <n v="0.35"/>
  </r>
  <r>
    <x v="8"/>
    <s v="GALANT FOOD                   "/>
    <s v="IL  "/>
    <x v="4"/>
    <n v="10536421"/>
    <x v="133"/>
    <x v="0"/>
    <s v="          "/>
    <s v="530 WOLFE DR                  "/>
    <s v="FORT WAYNE          "/>
    <s v="IN   "/>
    <s v="46825-5253   "/>
    <s v="Matthew Evans                 "/>
    <n v="2484831954"/>
    <s v="GFO12001       "/>
    <x v="2"/>
    <s v="Benny's "/>
    <n v="44"/>
    <s v="FROZEN FOODS        "/>
    <s v="12"/>
    <n v="5"/>
    <n v="158.4"/>
    <n v="8"/>
    <n v="19.8"/>
    <n v="1.6500000000000001"/>
    <n v="0.33"/>
  </r>
  <r>
    <x v="8"/>
    <s v="GALANT FOOD                   "/>
    <s v="IL  "/>
    <x v="4"/>
    <n v="10536421"/>
    <x v="133"/>
    <x v="0"/>
    <s v="          "/>
    <s v="530 WOLFE DR                  "/>
    <s v="FORT WAYNE          "/>
    <s v="IN   "/>
    <s v="46825-5253   "/>
    <s v="Matthew Evans                 "/>
    <n v="2484831954"/>
    <s v="GFO12021       "/>
    <x v="3"/>
    <s v="Benny's "/>
    <n v="44"/>
    <s v="FROZEN FOODS        "/>
    <s v="12"/>
    <n v="5"/>
    <n v="158.4"/>
    <n v="8"/>
    <n v="19.8"/>
    <n v="1.6500000000000001"/>
    <n v="0.33"/>
  </r>
  <r>
    <x v="8"/>
    <s v="GALANT FOOD                   "/>
    <s v="IL  "/>
    <x v="4"/>
    <n v="10536421"/>
    <x v="133"/>
    <x v="0"/>
    <s v="          "/>
    <s v="530 WOLFE DR                  "/>
    <s v="FORT WAYNE          "/>
    <s v="IN   "/>
    <s v="46825-5253   "/>
    <s v="Matthew Evans                 "/>
    <n v="2484831954"/>
    <s v="GFO12022       "/>
    <x v="4"/>
    <s v="Benny's "/>
    <n v="44"/>
    <s v="FROZEN FOODS        "/>
    <s v="12"/>
    <n v="5"/>
    <n v="80.400000000000006"/>
    <n v="4"/>
    <n v="20.100000000000001"/>
    <n v="1.675"/>
    <n v="0.33500000000000002"/>
  </r>
  <r>
    <x v="8"/>
    <s v="GALANT FOOD                   "/>
    <s v="IL  "/>
    <x v="4"/>
    <n v="10007086"/>
    <x v="17"/>
    <x v="0"/>
    <s v="          "/>
    <s v="390 HERKY ST STE 4E           "/>
    <s v="NORTH LIBERTY       "/>
    <s v="IA   "/>
    <s v="52317-8520   "/>
    <s v="Dwain Sundine                 "/>
    <n v="3196658363"/>
    <s v="GFO10110       "/>
    <x v="16"/>
    <s v="Clara   "/>
    <n v="44"/>
    <s v="FROZEN FOODS        "/>
    <s v="12"/>
    <n v="6"/>
    <n v="26.4"/>
    <n v="1"/>
    <n v="26.4"/>
    <n v="2.1999999999999997"/>
    <n v="0.36666666666666664"/>
  </r>
  <r>
    <x v="8"/>
    <s v="GALANT FOOD                   "/>
    <s v="OH  "/>
    <x v="6"/>
    <n v="10005855"/>
    <x v="18"/>
    <x v="0"/>
    <s v="          "/>
    <s v="3959 CONSTITUTION BLVD        "/>
    <s v="DARLINGTON          "/>
    <s v="PA   "/>
    <n v="16115"/>
    <s v="Natalie Sperlunto             "/>
    <n v="7248566960"/>
    <s v="GFO12022       "/>
    <x v="4"/>
    <s v="Benny's "/>
    <n v="44"/>
    <s v="FROZEN FOODS        "/>
    <s v="12"/>
    <n v="5"/>
    <n v="39.6"/>
    <n v="2"/>
    <n v="19.8"/>
    <n v="1.6500000000000001"/>
    <n v="0.33"/>
  </r>
  <r>
    <x v="8"/>
    <s v="GALANT FOOD                   "/>
    <s v="CR  "/>
    <x v="9"/>
    <n v="10007980"/>
    <x v="295"/>
    <x v="0"/>
    <s v="          "/>
    <s v="4754 B MCCONNELL CTR DR       "/>
    <s v="GREENSBORO          "/>
    <s v="NC   "/>
    <n v="27405"/>
    <s v="Mike Holland                  "/>
    <n v="3366689411"/>
    <s v="GFO12022       "/>
    <x v="4"/>
    <s v="Benny's "/>
    <n v="44"/>
    <s v="FROZEN FOODS        "/>
    <s v="12"/>
    <n v="5"/>
    <n v="79.2"/>
    <n v="4"/>
    <n v="19.8"/>
    <n v="1.6500000000000001"/>
    <n v="0.33"/>
  </r>
  <r>
    <x v="8"/>
    <s v="GALANT FOOD                   "/>
    <s v="MI  "/>
    <x v="11"/>
    <n v="10512239"/>
    <x v="251"/>
    <x v="3"/>
    <s v="          "/>
    <s v="6191 KRAFT AVE SE             "/>
    <s v="GRAND RAPIDS        "/>
    <s v="MI   "/>
    <s v="49512-9396   "/>
    <s v="Kyle    616 871 6756          "/>
    <n v="6168716751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8"/>
    <s v="GALANT FOOD                   "/>
    <s v="MI  "/>
    <x v="11"/>
    <n v="10512239"/>
    <x v="251"/>
    <x v="3"/>
    <s v="          "/>
    <s v="6191 KRAFT AVE SE             "/>
    <s v="GRAND RAPIDS        "/>
    <s v="MI   "/>
    <s v="49512-9396   "/>
    <s v="Kyle    616 871 6756          "/>
    <n v="6168716751"/>
    <s v="GFO20002       "/>
    <x v="12"/>
    <s v="Clara's "/>
    <n v="44"/>
    <s v="FROZEN FOODS        "/>
    <s v="12"/>
    <n v="5"/>
    <n v="60"/>
    <n v="2"/>
    <n v="30"/>
    <n v="2.5"/>
    <n v="0.5"/>
  </r>
  <r>
    <x v="8"/>
    <s v="GALANT FOOD                   "/>
    <s v="MI  "/>
    <x v="11"/>
    <n v="10512239"/>
    <x v="251"/>
    <x v="3"/>
    <s v="          "/>
    <s v="6191 KRAFT AVE SE             "/>
    <s v="GRAND RAPIDS        "/>
    <s v="MI   "/>
    <s v="49512-9396   "/>
    <s v="Kyle    616 871 6756          "/>
    <n v="6168716751"/>
    <s v="GFO90010       "/>
    <x v="1"/>
    <s v="Clara's "/>
    <n v="44"/>
    <s v="FROZEN FOODS        "/>
    <s v="12"/>
    <n v="4"/>
    <n v="30"/>
    <n v="1"/>
    <n v="30"/>
    <n v="2.5"/>
    <n v="0.625"/>
  </r>
  <r>
    <x v="8"/>
    <s v="GALANT FOOD                   "/>
    <s v="NC  "/>
    <x v="0"/>
    <n v="10448124"/>
    <x v="252"/>
    <x v="3"/>
    <s v="          "/>
    <s v="901 PRESIDENT DR              "/>
    <s v="STOCKTON            "/>
    <s v="CA   "/>
    <s v="95211-0001   "/>
    <s v="Darla Nobis                   "/>
    <n v="2094603865"/>
    <s v="GFO90010       "/>
    <x v="1"/>
    <s v="Clara's "/>
    <n v="44"/>
    <s v="FROZEN FOODS        "/>
    <s v="12"/>
    <n v="4"/>
    <n v="30"/>
    <n v="1"/>
    <n v="30"/>
    <n v="2.5"/>
    <n v="0.625"/>
  </r>
  <r>
    <x v="8"/>
    <s v="GALANT FOOD                   "/>
    <s v="VP  "/>
    <x v="1"/>
    <n v="10448120"/>
    <x v="81"/>
    <x v="3"/>
    <s v="          "/>
    <s v="2112 CLEVELAND BLVD           "/>
    <s v="CALDWELL            "/>
    <s v="ID   "/>
    <s v="83605-4432   "/>
    <s v="Mandy                         "/>
    <n v="2087035038"/>
    <s v="GFO12001       "/>
    <x v="2"/>
    <s v="Benny's "/>
    <n v="44"/>
    <s v="FROZEN FOODS        "/>
    <s v="12"/>
    <n v="5"/>
    <n v="21"/>
    <n v="1"/>
    <n v="21"/>
    <n v="1.75"/>
    <n v="0.35"/>
  </r>
  <r>
    <x v="8"/>
    <s v="GALANT FOOD                   "/>
    <s v="VP  "/>
    <x v="1"/>
    <n v="10448120"/>
    <x v="81"/>
    <x v="3"/>
    <s v="          "/>
    <s v="2112 CLEVELAND BLVD           "/>
    <s v="CALDWELL            "/>
    <s v="ID   "/>
    <s v="83605-4432   "/>
    <s v="Mandy                         "/>
    <n v="2087035038"/>
    <s v="GFO12021       "/>
    <x v="3"/>
    <s v="Benny's "/>
    <n v="44"/>
    <s v="FROZEN FOODS        "/>
    <s v="12"/>
    <n v="5"/>
    <n v="21"/>
    <n v="1"/>
    <n v="21"/>
    <n v="1.75"/>
    <n v="0.35"/>
  </r>
  <r>
    <x v="8"/>
    <s v="GALANT FOOD                   "/>
    <s v="DE  "/>
    <x v="14"/>
    <n v="10448053"/>
    <x v="296"/>
    <x v="3"/>
    <s v="          "/>
    <s v="123 E UINTAH ST               "/>
    <s v="COLORADO SPGS       "/>
    <s v="CO   "/>
    <s v="80903-2318   "/>
    <s v="Richard Mcmurtrey             "/>
    <n v="7193896988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8"/>
    <s v="GALANT FOOD                   "/>
    <s v="FL  "/>
    <x v="15"/>
    <n v="10448063"/>
    <x v="297"/>
    <x v="3"/>
    <s v="          "/>
    <s v="4200 54TH AVE S               "/>
    <s v="ST PETERSBURG       "/>
    <s v="FL   "/>
    <s v="33711-4744   "/>
    <s v="Trish Ross  Manager           "/>
    <n v="7279982830"/>
    <s v="GFO10608       "/>
    <x v="20"/>
    <s v="Clara's "/>
    <n v="44"/>
    <s v="REFRIGERATED        "/>
    <s v="12"/>
    <n v="7"/>
    <n v="113.4"/>
    <n v="3"/>
    <n v="37.800000000000004"/>
    <n v="3.1500000000000004"/>
    <n v="0.45000000000000007"/>
  </r>
  <r>
    <x v="8"/>
    <s v="GALANT FOOD                   "/>
    <s v="FL  "/>
    <x v="15"/>
    <n v="10448063"/>
    <x v="297"/>
    <x v="3"/>
    <s v="          "/>
    <s v="4200 54TH AVE S               "/>
    <s v="ST PETERSBURG       "/>
    <s v="FL   "/>
    <s v="33711-4744   "/>
    <s v="Trish Ross  Manager           "/>
    <n v="7279982830"/>
    <s v="GFO20001       "/>
    <x v="13"/>
    <s v="Clara's "/>
    <n v="44"/>
    <s v="FROZEN FOODS        "/>
    <s v="12"/>
    <n v="5"/>
    <n v="115.2"/>
    <n v="4"/>
    <n v="28.8"/>
    <n v="2.4"/>
    <n v="0.48"/>
  </r>
  <r>
    <x v="8"/>
    <s v="GALANT FOOD                   "/>
    <s v="SC  "/>
    <x v="3"/>
    <n v="10448137"/>
    <x v="298"/>
    <x v="3"/>
    <s v="          "/>
    <s v="7214 PAINTER AVE              "/>
    <s v="WHITTIER            "/>
    <s v="CA   "/>
    <s v="90602-1450   "/>
    <s v="Eric Morgan                   "/>
    <n v="5629074200"/>
    <s v="GFO12001       "/>
    <x v="2"/>
    <s v="Benny's "/>
    <n v="44"/>
    <s v="FROZEN FOODS        "/>
    <s v="12"/>
    <n v="5"/>
    <n v="19.8"/>
    <n v="1"/>
    <n v="19.8"/>
    <n v="1.6500000000000001"/>
    <n v="0.33"/>
  </r>
  <r>
    <x v="8"/>
    <s v="GALANT FOOD                   "/>
    <s v="CR  "/>
    <x v="9"/>
    <n v="10538527"/>
    <x v="254"/>
    <x v="0"/>
    <s v="          "/>
    <s v="204 E WILSON ST               "/>
    <s v="WINGATE             "/>
    <s v="NC   "/>
    <s v="28174-9664   "/>
    <s v="ROBERT JANSEN                 "/>
    <n v="8643734090"/>
    <s v="GFO12001       "/>
    <x v="2"/>
    <s v="Benny's "/>
    <n v="44"/>
    <s v="FROZEN FOODS        "/>
    <s v="12"/>
    <n v="5"/>
    <n v="19.8"/>
    <n v="1"/>
    <n v="19.8"/>
    <n v="1.6500000000000001"/>
    <n v="0.33"/>
  </r>
  <r>
    <x v="8"/>
    <s v="GALANT FOOD                   "/>
    <s v="CR  "/>
    <x v="9"/>
    <n v="10538527"/>
    <x v="254"/>
    <x v="0"/>
    <s v="          "/>
    <s v="204 E WILSON ST               "/>
    <s v="WINGATE             "/>
    <s v="NC   "/>
    <s v="28174-9664   "/>
    <s v="ROBERT JANSEN                 "/>
    <n v="8643734090"/>
    <s v="GFO12022       "/>
    <x v="4"/>
    <s v="Benny's "/>
    <n v="44"/>
    <s v="FROZEN FOODS        "/>
    <s v="12"/>
    <n v="5"/>
    <n v="19.8"/>
    <n v="1"/>
    <n v="19.8"/>
    <n v="1.6500000000000001"/>
    <n v="0.33"/>
  </r>
  <r>
    <x v="8"/>
    <s v="GALANT FOOD                   "/>
    <s v="SC  "/>
    <x v="3"/>
    <n v="10460792"/>
    <x v="299"/>
    <x v="3"/>
    <s v="          "/>
    <s v="7250 MESA COLLEGE DR          "/>
    <s v="SAN DIEGO           "/>
    <s v="CA   "/>
    <s v="92111-4902   "/>
    <s v="Arianna Becerra  GM           "/>
    <n v="9517107484"/>
    <s v="GFO20002       "/>
    <x v="12"/>
    <s v="Clara's "/>
    <n v="44"/>
    <s v="FROZEN FOODS        "/>
    <s v="12"/>
    <n v="5"/>
    <n v="120"/>
    <n v="4"/>
    <n v="30"/>
    <n v="2.5"/>
    <n v="0.5"/>
  </r>
  <r>
    <x v="8"/>
    <s v="GALANT FOOD                   "/>
    <s v="NC  "/>
    <x v="0"/>
    <n v="10444909"/>
    <x v="136"/>
    <x v="3"/>
    <s v="          "/>
    <s v="355 GRANITE AVE               "/>
    <s v="ARCATA              "/>
    <s v="CA   "/>
    <s v="95521-8206   "/>
    <s v="Kyle McEdward                 "/>
    <n v="7078453030"/>
    <s v="GFO00008       "/>
    <x v="5"/>
    <s v="Clara's "/>
    <n v="44"/>
    <s v="FROZEN FOODS        "/>
    <s v="12"/>
    <n v="5"/>
    <n v="30"/>
    <n v="1"/>
    <n v="30"/>
    <n v="2.5"/>
    <n v="0.5"/>
  </r>
  <r>
    <x v="8"/>
    <s v="GALANT FOOD                   "/>
    <s v="NC  "/>
    <x v="0"/>
    <n v="10444909"/>
    <x v="136"/>
    <x v="3"/>
    <s v="          "/>
    <s v="355 GRANITE AVE               "/>
    <s v="ARCATA              "/>
    <s v="CA   "/>
    <s v="95521-8206   "/>
    <s v="Kyle McEdward                 "/>
    <n v="7078453030"/>
    <s v="GFO88116       "/>
    <x v="0"/>
    <s v="Clara's "/>
    <n v="44"/>
    <s v="FROZEN FOODS        "/>
    <s v="12"/>
    <n v="8"/>
    <n v="33.6"/>
    <n v="1"/>
    <n v="33.6"/>
    <n v="2.8000000000000003"/>
    <n v="0.35000000000000003"/>
  </r>
  <r>
    <x v="8"/>
    <s v="GALANT FOOD                   "/>
    <s v="NC  "/>
    <x v="0"/>
    <n v="10444911"/>
    <x v="22"/>
    <x v="3"/>
    <s v="          "/>
    <s v="1 ROSSOW ST                   "/>
    <s v="ARCATA              "/>
    <s v="CA   "/>
    <s v="95521-8227   "/>
    <s v="Kyle McEdward                 "/>
    <n v="7078453030"/>
    <s v="GFO88116       "/>
    <x v="0"/>
    <s v="Clara's "/>
    <n v="44"/>
    <s v="FROZEN FOODS        "/>
    <s v="12"/>
    <n v="8"/>
    <n v="33.6"/>
    <n v="1"/>
    <n v="33.6"/>
    <n v="2.8000000000000003"/>
    <n v="0.35000000000000003"/>
  </r>
  <r>
    <x v="8"/>
    <s v="GALANT FOOD                   "/>
    <s v="NC  "/>
    <x v="0"/>
    <n v="10447206"/>
    <x v="24"/>
    <x v="3"/>
    <s v="          "/>
    <s v="1664 N VIRGINIA ST            "/>
    <s v="RENO                "/>
    <s v="NV   "/>
    <s v="89557-0001   "/>
    <s v="RACHEL MAIN CONTACT CC MAE    "/>
    <n v="4153780577"/>
    <s v="GFO00008       "/>
    <x v="5"/>
    <s v="Clara's "/>
    <n v="44"/>
    <s v="FROZEN FOODS        "/>
    <s v="12"/>
    <n v="5"/>
    <n v="30"/>
    <n v="1"/>
    <n v="30"/>
    <n v="2.5"/>
    <n v="0.5"/>
  </r>
  <r>
    <x v="8"/>
    <s v="GALANT FOOD                   "/>
    <s v="AZ  "/>
    <x v="7"/>
    <n v="10461404"/>
    <x v="300"/>
    <x v="0"/>
    <s v="          "/>
    <s v="17300 N 88TH AVE              "/>
    <s v="PEORIA              "/>
    <s v="AZ   "/>
    <s v="85382-3501   "/>
    <s v="Christina George              "/>
    <n v="6232980787"/>
    <s v="GFO00008       "/>
    <x v="5"/>
    <s v="Clara's "/>
    <n v="44"/>
    <s v="FROZEN FOODS        "/>
    <s v="12"/>
    <n v="5"/>
    <n v="28.8"/>
    <n v="1"/>
    <n v="28.8"/>
    <n v="2.4"/>
    <n v="0.48"/>
  </r>
  <r>
    <x v="8"/>
    <s v="GALANT FOOD                   "/>
    <s v="WS  "/>
    <x v="8"/>
    <n v="10000787"/>
    <x v="26"/>
    <x v="0"/>
    <s v="          "/>
    <s v="16300 W SILVER SPRING DR      "/>
    <s v="MENOMONEE FALLS     "/>
    <s v="WI   "/>
    <s v="53051-5620   "/>
    <s v="Keith Springman Lori Monroe   "/>
    <n v="2627815855"/>
    <s v="GFO12001       "/>
    <x v="2"/>
    <s v="Benny's "/>
    <n v="44"/>
    <s v="FROZEN FOODS        "/>
    <s v="12"/>
    <n v="5"/>
    <n v="210"/>
    <n v="10"/>
    <n v="21"/>
    <n v="1.75"/>
    <n v="0.35"/>
  </r>
  <r>
    <x v="8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00008       "/>
    <x v="5"/>
    <s v="Clara's "/>
    <n v="44"/>
    <s v="FROZEN FOODS        "/>
    <s v="12"/>
    <n v="5"/>
    <n v="90"/>
    <n v="3"/>
    <n v="30"/>
    <n v="2.5"/>
    <n v="0.5"/>
  </r>
  <r>
    <x v="8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20001       "/>
    <x v="13"/>
    <s v="Clara's "/>
    <n v="44"/>
    <s v="FROZEN FOODS        "/>
    <s v="12"/>
    <n v="5"/>
    <n v="90"/>
    <n v="3"/>
    <n v="30"/>
    <n v="2.5"/>
    <n v="0.5"/>
  </r>
  <r>
    <x v="8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20002       "/>
    <x v="12"/>
    <s v="Clara's "/>
    <n v="44"/>
    <s v="FROZEN FOODS        "/>
    <s v="12"/>
    <n v="5"/>
    <n v="60"/>
    <n v="2"/>
    <n v="30"/>
    <n v="2.5"/>
    <n v="0.5"/>
  </r>
  <r>
    <x v="8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017       "/>
    <x v="7"/>
    <s v="Clara's "/>
    <n v="44"/>
    <s v="FROZEN FOODS        "/>
    <s v="12"/>
    <n v="8"/>
    <n v="134.4"/>
    <n v="4"/>
    <n v="33.6"/>
    <n v="2.8000000000000003"/>
    <n v="0.35000000000000003"/>
  </r>
  <r>
    <x v="8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116       "/>
    <x v="0"/>
    <s v="Clara's "/>
    <n v="44"/>
    <s v="FROZEN FOODS        "/>
    <s v="12"/>
    <n v="8"/>
    <n v="33.6"/>
    <n v="1"/>
    <n v="33.6"/>
    <n v="2.8000000000000003"/>
    <n v="0.35000000000000003"/>
  </r>
  <r>
    <x v="8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88810       "/>
    <x v="10"/>
    <s v="Clara's "/>
    <n v="44"/>
    <s v="FROZEN FOODS        "/>
    <s v="12"/>
    <n v="8"/>
    <n v="97.2"/>
    <n v="3"/>
    <n v="32.4"/>
    <n v="2.6999999999999997"/>
    <n v="0.33749999999999997"/>
  </r>
  <r>
    <x v="8"/>
    <s v="GALANT FOOD                   "/>
    <s v="NC  "/>
    <x v="0"/>
    <n v="10342048"/>
    <x v="27"/>
    <x v="0"/>
    <s v="          "/>
    <s v="2635 AUGUSTINE DR             "/>
    <s v="SANTA CLARA         "/>
    <s v="CA   "/>
    <s v="95054-2902   "/>
    <s v="Margaret Fuhrer               "/>
    <n v="9258267841"/>
    <s v="GFO90010       "/>
    <x v="1"/>
    <s v="Clara's "/>
    <n v="44"/>
    <s v="FROZEN FOODS        "/>
    <s v="12"/>
    <n v="4"/>
    <n v="30"/>
    <n v="1"/>
    <n v="30"/>
    <n v="2.5"/>
    <n v="0.625"/>
  </r>
  <r>
    <x v="8"/>
    <s v="GALANT FOOD                   "/>
    <s v="SC  "/>
    <x v="3"/>
    <n v="10401646"/>
    <x v="29"/>
    <x v="1"/>
    <s v="          "/>
    <s v="8556 WILSHIRE BLVD            "/>
    <s v="BEVERLY HILLS       "/>
    <s v="CA   "/>
    <s v="90211-3103   "/>
    <s v="Michael S Hall                "/>
    <n v="3107018925"/>
    <s v="GFO12001       "/>
    <x v="2"/>
    <s v="Benny's "/>
    <n v="44"/>
    <s v="FROZEN FOODS        "/>
    <s v="12"/>
    <n v="5"/>
    <n v="59.4"/>
    <n v="3"/>
    <n v="19.8"/>
    <n v="1.6500000000000001"/>
    <n v="0.33"/>
  </r>
  <r>
    <x v="8"/>
    <s v="GALANT FOOD                   "/>
    <s v="SC  "/>
    <x v="3"/>
    <n v="10255284"/>
    <x v="31"/>
    <x v="0"/>
    <s v="          "/>
    <s v="3990 W NAPLES DR              "/>
    <s v="LAS VEGAS           "/>
    <s v="NV   "/>
    <n v="89103"/>
    <s v="RICH PAULEY                   "/>
    <n v="7024965753"/>
    <s v="GFO20001       "/>
    <x v="13"/>
    <s v="Clara's "/>
    <n v="44"/>
    <s v="FROZEN FOODS        "/>
    <s v="12"/>
    <n v="5"/>
    <n v="720"/>
    <n v="24"/>
    <n v="30"/>
    <n v="2.5"/>
    <n v="0.5"/>
  </r>
  <r>
    <x v="8"/>
    <s v="GALANT FOOD                   "/>
    <s v="NG  "/>
    <x v="19"/>
    <n v="10498857"/>
    <x v="301"/>
    <x v="8"/>
    <s v="          "/>
    <s v="65 ELM ST                     "/>
    <s v="EVERETT             "/>
    <s v="MA   "/>
    <s v="02149-5125   "/>
    <s v="Mark Squillacioti             "/>
    <n v="7817335340"/>
    <s v="GFO90010       "/>
    <x v="1"/>
    <s v="Clara's "/>
    <n v="44"/>
    <s v="FROZEN FOODS        "/>
    <s v="12"/>
    <n v="4"/>
    <n v="30"/>
    <n v="1"/>
    <n v="30"/>
    <n v="2.5"/>
    <n v="0.625"/>
  </r>
  <r>
    <x v="8"/>
    <s v="GALANT FOOD                   "/>
    <s v="NC  "/>
    <x v="0"/>
    <n v="10476228"/>
    <x v="150"/>
    <x v="3"/>
    <s v="          "/>
    <s v="3600 M ST                     "/>
    <s v="MERCED              "/>
    <s v="CA   "/>
    <s v="95348-2806   "/>
    <s v="STORE MANAGER                 "/>
    <n v="2093846280"/>
    <s v="GFO88017       "/>
    <x v="7"/>
    <s v="Clara's "/>
    <n v="44"/>
    <s v="FROZEN FOODS        "/>
    <s v="12"/>
    <n v="8"/>
    <n v="67.2"/>
    <n v="2"/>
    <n v="33.6"/>
    <n v="2.8000000000000003"/>
    <n v="0.35000000000000003"/>
  </r>
  <r>
    <x v="8"/>
    <s v="GALANT FOOD                   "/>
    <s v="SC  "/>
    <x v="3"/>
    <n v="10510939"/>
    <x v="33"/>
    <x v="3"/>
    <s v="          "/>
    <s v="4667 TELEGRAPH RD             "/>
    <s v="VENTURA             "/>
    <s v="CA   "/>
    <s v="93003-3872   "/>
    <s v="Maira Solorio Flores          "/>
    <n v="8052896485"/>
    <s v="GFO88017       "/>
    <x v="7"/>
    <s v="Clara's "/>
    <n v="44"/>
    <s v="FROZEN FOODS        "/>
    <s v="12"/>
    <n v="8"/>
    <n v="33.6"/>
    <n v="1"/>
    <n v="33.6"/>
    <n v="2.8000000000000003"/>
    <n v="0.35000000000000003"/>
  </r>
  <r>
    <x v="8"/>
    <s v="GALANT FOOD                   "/>
    <s v="NC  "/>
    <x v="0"/>
    <n v="10520168"/>
    <x v="86"/>
    <x v="0"/>
    <s v="          "/>
    <s v="2290 TRIPALDI WAY             "/>
    <s v="HAYWARD             "/>
    <s v="CA   "/>
    <s v="94545-5023   "/>
    <s v="Ryan Morningstar              "/>
    <n v="5089442083"/>
    <s v="GFO12001       "/>
    <x v="2"/>
    <s v="Benny's "/>
    <n v="44"/>
    <s v="FROZEN FOODS        "/>
    <s v="12"/>
    <n v="5"/>
    <n v="105"/>
    <n v="5"/>
    <n v="21"/>
    <n v="1.75"/>
    <n v="0.35"/>
  </r>
  <r>
    <x v="8"/>
    <s v="GALANT FOOD                   "/>
    <s v="WS  "/>
    <x v="8"/>
    <n v="10000754"/>
    <x v="87"/>
    <x v="0"/>
    <s v="          "/>
    <s v="511 E 25TH ST                 "/>
    <s v="MARSHFIELD          "/>
    <s v="WI   "/>
    <s v="54449-5322   "/>
    <s v="Barry Gruen                   "/>
    <n v="7156762556"/>
    <s v="GFO12021       "/>
    <x v="3"/>
    <s v="Benny's "/>
    <n v="44"/>
    <s v="FROZEN FOODS        "/>
    <s v="12"/>
    <n v="5"/>
    <n v="21"/>
    <n v="1"/>
    <n v="21"/>
    <n v="1.75"/>
    <n v="0.35"/>
  </r>
  <r>
    <x v="8"/>
    <s v="GALANT FOOD                   "/>
    <s v="NC  "/>
    <x v="0"/>
    <n v="10443314"/>
    <x v="264"/>
    <x v="0"/>
    <s v="          "/>
    <s v="7400 USA PKWY                 "/>
    <s v="SPARKS              "/>
    <s v="NV   "/>
    <s v="89437-6800   "/>
    <s v="Kevin O Dowd                  "/>
    <n v="9999999999"/>
    <s v="GFO00008       "/>
    <x v="5"/>
    <s v="Clara's "/>
    <n v="44"/>
    <s v="FROZEN FOODS        "/>
    <s v="12"/>
    <n v="5"/>
    <n v="120"/>
    <n v="4"/>
    <n v="30"/>
    <n v="2.5"/>
    <n v="0.5"/>
  </r>
  <r>
    <x v="8"/>
    <s v="GALANT FOOD                   "/>
    <s v="NC  "/>
    <x v="0"/>
    <n v="10443314"/>
    <x v="264"/>
    <x v="0"/>
    <s v="          "/>
    <s v="7400 USA PKWY                 "/>
    <s v="SPARKS              "/>
    <s v="NV   "/>
    <s v="89437-6800   "/>
    <s v="Kevin O Dowd                  "/>
    <n v="9999999999"/>
    <s v="GFO20001       "/>
    <x v="13"/>
    <s v="Clara's "/>
    <n v="44"/>
    <s v="FROZEN FOODS        "/>
    <s v="12"/>
    <n v="5"/>
    <n v="240"/>
    <n v="8"/>
    <n v="30"/>
    <n v="2.5"/>
    <n v="0.5"/>
  </r>
  <r>
    <x v="8"/>
    <s v="GALANT FOOD                   "/>
    <s v="NC  "/>
    <x v="0"/>
    <n v="10443314"/>
    <x v="264"/>
    <x v="0"/>
    <s v="          "/>
    <s v="7400 USA PKWY                 "/>
    <s v="SPARKS              "/>
    <s v="NV   "/>
    <s v="89437-6800   "/>
    <s v="Kevin O Dowd                  "/>
    <n v="9999999999"/>
    <s v="GFO88000       "/>
    <x v="8"/>
    <s v="Clara's "/>
    <n v="44"/>
    <s v="FROZEN FOODS        "/>
    <s v="12"/>
    <n v="8"/>
    <n v="268.8"/>
    <n v="8"/>
    <n v="33.6"/>
    <n v="2.8000000000000003"/>
    <n v="0.35000000000000003"/>
  </r>
  <r>
    <x v="8"/>
    <s v="GALANT FOOD                   "/>
    <s v="NC  "/>
    <x v="0"/>
    <n v="10443314"/>
    <x v="264"/>
    <x v="0"/>
    <s v="          "/>
    <s v="7400 USA PKWY                 "/>
    <s v="SPARKS              "/>
    <s v="NV   "/>
    <s v="89437-6800   "/>
    <s v="Kevin O Dowd                  "/>
    <n v="9999999999"/>
    <s v="GFO88017       "/>
    <x v="7"/>
    <s v="Clara's "/>
    <n v="44"/>
    <s v="FROZEN FOODS        "/>
    <s v="12"/>
    <n v="8"/>
    <n v="134.4"/>
    <n v="4"/>
    <n v="33.6"/>
    <n v="2.8000000000000003"/>
    <n v="0.35000000000000003"/>
  </r>
  <r>
    <x v="8"/>
    <s v="GALANT FOOD                   "/>
    <s v="NC  "/>
    <x v="0"/>
    <n v="10443314"/>
    <x v="264"/>
    <x v="0"/>
    <s v="          "/>
    <s v="7400 USA PKWY                 "/>
    <s v="SPARKS              "/>
    <s v="NV   "/>
    <s v="89437-6800   "/>
    <s v="Kevin O Dowd                  "/>
    <n v="9999999999"/>
    <s v="GFO88116       "/>
    <x v="0"/>
    <s v="Clara's "/>
    <n v="44"/>
    <s v="FROZEN FOODS        "/>
    <s v="12"/>
    <n v="8"/>
    <n v="268.8"/>
    <n v="8"/>
    <n v="33.6"/>
    <n v="2.8000000000000003"/>
    <n v="0.35000000000000003"/>
  </r>
  <r>
    <x v="8"/>
    <s v="GALANT FOOD                   "/>
    <s v="NC  "/>
    <x v="0"/>
    <n v="10443314"/>
    <x v="264"/>
    <x v="0"/>
    <s v="          "/>
    <s v="7400 USA PKWY                 "/>
    <s v="SPARKS              "/>
    <s v="NV   "/>
    <s v="89437-6800   "/>
    <s v="Kevin O Dowd                  "/>
    <n v="9999999999"/>
    <s v="GFO90010       "/>
    <x v="1"/>
    <s v="Clara's "/>
    <n v="44"/>
    <s v="FROZEN FOODS        "/>
    <s v="12"/>
    <n v="4"/>
    <n v="120"/>
    <n v="4"/>
    <n v="30"/>
    <n v="2.5"/>
    <n v="0.625"/>
  </r>
  <r>
    <x v="8"/>
    <s v="GALANT FOOD                   "/>
    <s v="SC  "/>
    <x v="3"/>
    <n v="10282599"/>
    <x v="113"/>
    <x v="0"/>
    <s v="          "/>
    <s v="1661 S GROVE AVE B            "/>
    <s v="ONTARIO             "/>
    <s v="CA   "/>
    <n v="91761"/>
    <s v="Billy Darmawan                "/>
    <n v="9099306145"/>
    <s v="GFO12001       "/>
    <x v="2"/>
    <s v="Benny's "/>
    <n v="44"/>
    <s v="FROZEN FOODS        "/>
    <s v="12"/>
    <n v="5"/>
    <n v="59.4"/>
    <n v="3"/>
    <n v="19.8"/>
    <n v="1.6500000000000001"/>
    <n v="0.33"/>
  </r>
  <r>
    <x v="8"/>
    <s v="GALANT FOOD                   "/>
    <s v="SC  "/>
    <x v="3"/>
    <n v="10077623"/>
    <x v="36"/>
    <x v="0"/>
    <s v="          "/>
    <s v="2737 SUPPLY AVE               "/>
    <s v="COMMERCE            "/>
    <s v="CA   "/>
    <n v="90040"/>
    <s v="George                        "/>
    <n v="3232789437"/>
    <s v="GFO10608       "/>
    <x v="20"/>
    <s v="Clara's "/>
    <n v="44"/>
    <s v="REFRIGERATED        "/>
    <s v="12"/>
    <n v="7"/>
    <n v="113.4"/>
    <n v="3"/>
    <n v="37.800000000000004"/>
    <n v="3.1500000000000004"/>
    <n v="0.45000000000000007"/>
  </r>
  <r>
    <x v="8"/>
    <s v="GALANT FOOD                   "/>
    <s v="NC  "/>
    <x v="0"/>
    <n v="10051234"/>
    <x v="302"/>
    <x v="0"/>
    <s v="          "/>
    <s v="1021 MASON ST STE 17          "/>
    <s v="VACAVILLE           "/>
    <s v="CA   "/>
    <n v="95688"/>
    <s v="Ricardo Green                 "/>
    <n v="5106124732"/>
    <s v="GFO02208       "/>
    <x v="11"/>
    <s v="Galina's"/>
    <n v="44"/>
    <s v="FROZEN FOODS        "/>
    <s v="12"/>
    <n v="4.5"/>
    <n v="21"/>
    <n v="1"/>
    <n v="21"/>
    <n v="1.75"/>
    <n v="0.3888888888888889"/>
  </r>
  <r>
    <x v="8"/>
    <s v="GALANT FOOD                   "/>
    <s v="DE  "/>
    <x v="14"/>
    <n v="10246219"/>
    <x v="303"/>
    <x v="4"/>
    <s v="          "/>
    <s v="2035 AEROTECH DR              "/>
    <s v="COLORADO SPGS       "/>
    <s v="CO   "/>
    <n v="80916"/>
    <s v="Pat Victor                    "/>
    <n v="7196220300"/>
    <s v="GFO10608       "/>
    <x v="20"/>
    <s v="Clara's "/>
    <n v="44"/>
    <s v="REFRIGERATED        "/>
    <s v="12"/>
    <n v="7"/>
    <n v="37.799999999999997"/>
    <n v="1"/>
    <n v="37.799999999999997"/>
    <n v="3.15"/>
    <n v="0.45"/>
  </r>
  <r>
    <x v="8"/>
    <s v="GALANT FOOD                   "/>
    <s v="MI  "/>
    <x v="11"/>
    <n v="10407019"/>
    <x v="304"/>
    <x v="4"/>
    <s v="          "/>
    <s v="303 N ROSE ST                 "/>
    <s v="KALAMAZOO           "/>
    <s v="MI   "/>
    <s v="49007-3845   "/>
    <s v="Brad Schmitz GM               "/>
    <n v="2693824000"/>
    <s v="GFO20001       "/>
    <x v="13"/>
    <s v="Clara's "/>
    <n v="44"/>
    <s v="FROZEN FOODS        "/>
    <s v="12"/>
    <n v="5"/>
    <n v="30"/>
    <n v="1"/>
    <n v="30"/>
    <n v="2.5"/>
    <n v="0.5"/>
  </r>
  <r>
    <x v="8"/>
    <s v="GALANT FOOD                   "/>
    <s v="FL  "/>
    <x v="15"/>
    <n v="10375292"/>
    <x v="305"/>
    <x v="4"/>
    <s v="          "/>
    <s v="13305 TAMPA OAKS BLVD         "/>
    <s v="TEMPLE TERRACE      "/>
    <s v="FL   "/>
    <s v="33637-1110   "/>
    <s v="David Loomis GM               "/>
    <n v="8133425000"/>
    <s v="GFO90010       "/>
    <x v="1"/>
    <s v="Clara's "/>
    <n v="44"/>
    <s v="FROZEN FOODS        "/>
    <s v="12"/>
    <n v="4"/>
    <n v="28.8"/>
    <n v="1"/>
    <n v="28.8"/>
    <n v="2.4"/>
    <n v="0.6"/>
  </r>
  <r>
    <x v="8"/>
    <s v="GALANT FOOD                   "/>
    <s v="NC  "/>
    <x v="0"/>
    <n v="10299488"/>
    <x v="151"/>
    <x v="4"/>
    <s v="          "/>
    <s v="2323 GRAND CANAL BLVD         "/>
    <s v="STOCKTON            "/>
    <s v="CA   "/>
    <n v="95207"/>
    <s v="Tanya  209 956 1309 DIRECT    "/>
    <n v="2099579090"/>
    <s v="GFO12021       "/>
    <x v="3"/>
    <s v="Benny's "/>
    <n v="44"/>
    <s v="FROZEN FOODS        "/>
    <s v="12"/>
    <n v="5"/>
    <n v="21"/>
    <n v="1"/>
    <n v="21"/>
    <n v="1.75"/>
    <n v="0.35"/>
  </r>
  <r>
    <x v="8"/>
    <s v="GALANT FOOD                   "/>
    <s v="NC  "/>
    <x v="0"/>
    <n v="10531283"/>
    <x v="140"/>
    <x v="4"/>
    <s v="          "/>
    <s v="1341 E KETTLEMAN LN           "/>
    <s v="LODI                "/>
    <s v="CA   "/>
    <s v="95240-9765   "/>
    <s v="Ivan Salazar                  "/>
    <n v="2092100150"/>
    <s v="GFO00008       "/>
    <x v="5"/>
    <s v="Clara's "/>
    <n v="44"/>
    <s v="FROZEN FOODS        "/>
    <s v="12"/>
    <n v="5"/>
    <n v="30"/>
    <n v="1"/>
    <n v="30"/>
    <n v="2.5"/>
    <n v="0.5"/>
  </r>
  <r>
    <x v="8"/>
    <s v="GALANT FOOD                   "/>
    <s v="NC  "/>
    <x v="0"/>
    <n v="10531283"/>
    <x v="140"/>
    <x v="4"/>
    <s v="          "/>
    <s v="1341 E KETTLEMAN LN           "/>
    <s v="LODI                "/>
    <s v="CA   "/>
    <s v="95240-9765   "/>
    <s v="Ivan Salazar                  "/>
    <n v="2092100150"/>
    <s v="GFO20002       "/>
    <x v="12"/>
    <s v="Clara's "/>
    <n v="44"/>
    <s v="FROZEN FOODS        "/>
    <s v="12"/>
    <n v="5"/>
    <n v="30"/>
    <n v="1"/>
    <n v="30"/>
    <n v="2.5"/>
    <n v="0.5"/>
  </r>
  <r>
    <x v="8"/>
    <s v="GALANT FOOD                   "/>
    <s v="DE  "/>
    <x v="14"/>
    <n v="10431306"/>
    <x v="306"/>
    <x v="0"/>
    <s v="          "/>
    <s v="15168 E GRAND AVE             "/>
    <s v="AURORA              "/>
    <s v="CO   "/>
    <s v="80015-2174   "/>
    <s v="Barbara Hankins               "/>
    <n v="7206350035"/>
    <s v="GFO20002       "/>
    <x v="12"/>
    <s v="Clara's "/>
    <n v="44"/>
    <s v="FROZEN FOODS        "/>
    <s v="12"/>
    <n v="5"/>
    <n v="28.8"/>
    <n v="1"/>
    <n v="28.8"/>
    <n v="2.4"/>
    <n v="0.48"/>
  </r>
  <r>
    <x v="8"/>
    <s v="GALANT FOOD                   "/>
    <s v="VP  "/>
    <x v="1"/>
    <n v="10252177"/>
    <x v="307"/>
    <x v="4"/>
    <s v="          "/>
    <s v="15785 BEAR CREEK PKWY         "/>
    <s v="REDMOND             "/>
    <s v="WA   "/>
    <n v="98052"/>
    <s v="Brian Faubel                  "/>
    <n v="4254972000"/>
    <s v="GFO12022       "/>
    <x v="4"/>
    <s v="Benny's "/>
    <n v="44"/>
    <s v="FROZEN FOODS        "/>
    <s v="12"/>
    <n v="5"/>
    <n v="19.8"/>
    <n v="1"/>
    <n v="19.8"/>
    <n v="1.6500000000000001"/>
    <n v="0.33"/>
  </r>
  <r>
    <x v="8"/>
    <s v="GALANT FOOD                   "/>
    <s v="NC  "/>
    <x v="0"/>
    <n v="10496376"/>
    <x v="46"/>
    <x v="5"/>
    <s v="          "/>
    <s v="6505 S MANTHEY RD             "/>
    <s v="FRENCH CAMP         "/>
    <s v="CA   "/>
    <s v="95231-9518   "/>
    <s v="Duong Vu  DON                 "/>
    <n v="9162338469"/>
    <s v="GFO20001       "/>
    <x v="13"/>
    <s v="Clara's "/>
    <n v="44"/>
    <s v="FROZEN FOODS        "/>
    <s v="12"/>
    <n v="5"/>
    <n v="30"/>
    <n v="1"/>
    <n v="30"/>
    <n v="2.5"/>
    <n v="0.5"/>
  </r>
  <r>
    <x v="8"/>
    <s v="GALANT FOOD                   "/>
    <s v="MA  "/>
    <x v="2"/>
    <n v="10237408"/>
    <x v="116"/>
    <x v="0"/>
    <s v="          "/>
    <s v="3801B ROSEMONT AVE            "/>
    <s v="CAMP HILL           "/>
    <s v="PA   "/>
    <n v="17011"/>
    <s v="Maryann Karli   TOM           "/>
    <n v="7177619302"/>
    <s v="GFO12001       "/>
    <x v="2"/>
    <s v="Benny's "/>
    <n v="44"/>
    <s v="FROZEN FOODS        "/>
    <s v="12"/>
    <n v="5"/>
    <n v="63"/>
    <n v="3"/>
    <n v="21"/>
    <n v="1.75"/>
    <n v="0.35"/>
  </r>
  <r>
    <x v="8"/>
    <s v="GALANT FOOD                   "/>
    <s v="NC  "/>
    <x v="0"/>
    <n v="10349243"/>
    <x v="47"/>
    <x v="0"/>
    <s v="          "/>
    <s v="260 FREEPORT BLVD STE 19      "/>
    <s v="SPARKS              "/>
    <s v="NV   "/>
    <s v="89431-6248   "/>
    <s v="Reno Albertazzi               "/>
    <n v="7754437931"/>
    <s v="GFO12021       "/>
    <x v="3"/>
    <s v="Benny's "/>
    <n v="44"/>
    <s v="FROZEN FOODS        "/>
    <s v="12"/>
    <n v="5"/>
    <n v="21"/>
    <n v="1"/>
    <n v="21"/>
    <n v="1.75"/>
    <n v="0.35"/>
  </r>
  <r>
    <x v="8"/>
    <s v="GALANT FOOD                   "/>
    <s v="SC  "/>
    <x v="3"/>
    <n v="10386552"/>
    <x v="49"/>
    <x v="1"/>
    <s v="          "/>
    <s v="207 N MARYLAND AVE            "/>
    <s v="GLENDALE            "/>
    <s v="CA   "/>
    <s v="91206-4237   "/>
    <s v="CASSIE GRATTON LUPE MENDOZA   "/>
    <n v="8188397000"/>
    <s v="GFO12001       "/>
    <x v="2"/>
    <s v="Benny's "/>
    <n v="44"/>
    <s v="FROZEN FOODS        "/>
    <s v="12"/>
    <n v="5"/>
    <n v="19.8"/>
    <n v="1"/>
    <n v="19.8"/>
    <n v="1.6500000000000001"/>
    <n v="0.33"/>
  </r>
  <r>
    <x v="8"/>
    <s v="GALANT FOOD                   "/>
    <s v="SC  "/>
    <x v="3"/>
    <n v="10087568"/>
    <x v="50"/>
    <x v="1"/>
    <s v="          "/>
    <s v="11523 SANTA MONICA BLVD       "/>
    <s v="LOS ANGELES         "/>
    <s v="CA   "/>
    <n v="90025"/>
    <s v="Tony Bravo                    "/>
    <n v="3104781041"/>
    <s v="GFO12001       "/>
    <x v="2"/>
    <s v="Benny's "/>
    <n v="44"/>
    <s v="FROZEN FOODS        "/>
    <s v="12"/>
    <n v="5"/>
    <n v="39.6"/>
    <n v="2"/>
    <n v="19.8"/>
    <n v="1.6500000000000001"/>
    <n v="0.33"/>
  </r>
  <r>
    <x v="8"/>
    <s v="GALANT FOOD                   "/>
    <s v="SC  "/>
    <x v="3"/>
    <n v="10377831"/>
    <x v="117"/>
    <x v="1"/>
    <s v="          "/>
    <s v="5240 LANKERSHIM BLVD          "/>
    <s v="NORTH HOLLYWOOD     "/>
    <s v="CA   "/>
    <s v="91601-3109   "/>
    <s v="GUY VALDEZ                    "/>
    <n v="8187626400"/>
    <s v="GFO12001       "/>
    <x v="2"/>
    <s v="Benny's "/>
    <n v="44"/>
    <s v="FROZEN FOODS        "/>
    <s v="12"/>
    <n v="5"/>
    <n v="39.6"/>
    <n v="2"/>
    <n v="19.8"/>
    <n v="1.6500000000000001"/>
    <n v="0.33"/>
  </r>
  <r>
    <x v="8"/>
    <s v="GALANT FOOD                   "/>
    <s v="MI  "/>
    <x v="11"/>
    <n v="10001906"/>
    <x v="308"/>
    <x v="2"/>
    <s v="          "/>
    <s v="22325 15 MILE ROAD            "/>
    <s v="BIG RAPIDS          "/>
    <s v="MI   "/>
    <s v="49307-9228   "/>
    <s v="MARY MARVIN LIZ 1 1M 1 3M     "/>
    <n v="2317969230"/>
    <s v="GFO00008       "/>
    <x v="5"/>
    <s v="Clara's "/>
    <n v="44"/>
    <s v="FROZEN FOODS        "/>
    <s v="12"/>
    <n v="5"/>
    <n v="30"/>
    <n v="1"/>
    <n v="30"/>
    <n v="2.5"/>
    <n v="0.5"/>
  </r>
  <r>
    <x v="8"/>
    <s v="GALANT FOOD                   "/>
    <s v="VP  "/>
    <x v="1"/>
    <n v="10433338"/>
    <x v="52"/>
    <x v="1"/>
    <s v="          "/>
    <s v="16505 5TH AVE NE              "/>
    <s v="SHORELINE           "/>
    <s v="WA   "/>
    <s v="98155-5001   "/>
    <s v="Stephanie Knaff               "/>
    <n v="2064508378"/>
    <s v="GFO12001       "/>
    <x v="2"/>
    <s v="Benny's "/>
    <n v="44"/>
    <s v="FROZEN FOODS        "/>
    <s v="12"/>
    <n v="5"/>
    <n v="63"/>
    <n v="3"/>
    <n v="21"/>
    <n v="1.75"/>
    <n v="0.35"/>
  </r>
  <r>
    <x v="8"/>
    <s v="GALANT FOOD                   "/>
    <s v="NC  "/>
    <x v="0"/>
    <n v="10373770"/>
    <x v="54"/>
    <x v="1"/>
    <s v="          "/>
    <s v="4186 PIEDMONT AVE             "/>
    <s v="OAKLAND             "/>
    <s v="CA   "/>
    <s v="94611-5133   "/>
    <s v="ANNALISA or GLENN             "/>
    <n v="5102770646"/>
    <s v="GFO12001       "/>
    <x v="2"/>
    <s v="Benny's "/>
    <n v="44"/>
    <s v="FROZEN FOODS        "/>
    <s v="12"/>
    <n v="5"/>
    <n v="63"/>
    <n v="3"/>
    <n v="21"/>
    <n v="1.75"/>
    <n v="0.35"/>
  </r>
  <r>
    <x v="8"/>
    <s v="GALANT FOOD                   "/>
    <s v="SC  "/>
    <x v="3"/>
    <n v="10404580"/>
    <x v="215"/>
    <x v="1"/>
    <s v="          "/>
    <s v="9036 WILSHIRE BLVD            "/>
    <s v="BEVERLY HILLS       "/>
    <s v="CA   "/>
    <s v="90211-1826   "/>
    <s v="Lauren Brown                  "/>
    <n v="3102746860"/>
    <s v="GFO12001       "/>
    <x v="2"/>
    <s v="Benny's "/>
    <n v="44"/>
    <s v="FROZEN FOODS        "/>
    <s v="12"/>
    <n v="5"/>
    <n v="39.6"/>
    <n v="2"/>
    <n v="19.8"/>
    <n v="1.6500000000000001"/>
    <n v="0.33"/>
  </r>
  <r>
    <x v="8"/>
    <s v="GALANT FOOD                   "/>
    <s v="MI  "/>
    <x v="11"/>
    <n v="10001937"/>
    <x v="309"/>
    <x v="0"/>
    <s v="          "/>
    <s v="26896 STATE ROUTE 281 E       "/>
    <s v="DEFIANCE            "/>
    <s v="OH   "/>
    <n v="43512"/>
    <s v="Brennan Heather               "/>
    <n v="4197828921"/>
    <s v="GFO90010       "/>
    <x v="1"/>
    <s v="Clara's "/>
    <n v="44"/>
    <s v="FROZEN FOODS        "/>
    <s v="12"/>
    <n v="4"/>
    <n v="1260"/>
    <n v="42"/>
    <n v="30"/>
    <n v="2.5"/>
    <n v="0.625"/>
  </r>
  <r>
    <x v="8"/>
    <s v="GALANT FOOD                   "/>
    <s v="OH  "/>
    <x v="6"/>
    <n v="10404714"/>
    <x v="310"/>
    <x v="4"/>
    <s v="          "/>
    <s v="800 N HIGH ST                 "/>
    <s v="COLUMBUS            "/>
    <s v="OH   "/>
    <s v="43215-1430   "/>
    <s v="Greg Teune                    "/>
    <n v="6144127664"/>
    <s v="GFO90010       "/>
    <x v="1"/>
    <s v="Clara's "/>
    <n v="44"/>
    <s v="FROZEN FOODS        "/>
    <s v="12"/>
    <n v="4"/>
    <n v="30"/>
    <n v="1"/>
    <n v="30"/>
    <n v="2.5"/>
    <n v="0.625"/>
  </r>
  <r>
    <x v="8"/>
    <s v="GALANT FOOD                   "/>
    <s v="SC  "/>
    <x v="3"/>
    <n v="10519443"/>
    <x v="216"/>
    <x v="4"/>
    <s v="          "/>
    <s v="8860 LAWRENCE WELK DR         "/>
    <s v="ESCONDIDO           "/>
    <s v="CA   "/>
    <s v="92026-6403   "/>
    <s v="Mary Verville                 "/>
    <n v="7607493000"/>
    <s v="GFO88810       "/>
    <x v="10"/>
    <s v="Clara's "/>
    <n v="44"/>
    <s v="FROZEN FOODS        "/>
    <s v="12"/>
    <n v="8"/>
    <n v="30.6"/>
    <n v="1"/>
    <n v="30.6"/>
    <n v="2.5500000000000003"/>
    <n v="0.31875000000000003"/>
  </r>
  <r>
    <x v="8"/>
    <s v="GALANT FOOD                   "/>
    <s v="NC  "/>
    <x v="0"/>
    <n v="10053745"/>
    <x v="56"/>
    <x v="6"/>
    <s v="          "/>
    <s v="BLDG 341 NAVY EXCHANGE        "/>
    <s v="FALLON              "/>
    <s v="NV   "/>
    <n v="89406"/>
    <s v="NATALIE 775 541 5699 NEW      "/>
    <n v="7755415699"/>
    <s v="GFO12001       "/>
    <x v="2"/>
    <s v="Benny's "/>
    <n v="44"/>
    <s v="FROZEN FOODS        "/>
    <s v="12"/>
    <n v="5"/>
    <n v="63"/>
    <n v="3"/>
    <n v="21"/>
    <n v="1.75"/>
    <n v="0.35"/>
  </r>
  <r>
    <x v="8"/>
    <s v="GALANT FOOD                   "/>
    <s v="NC  "/>
    <x v="0"/>
    <n v="10053745"/>
    <x v="56"/>
    <x v="6"/>
    <s v="          "/>
    <s v="BLDG 341 NAVY EXCHANGE        "/>
    <s v="FALLON              "/>
    <s v="NV   "/>
    <n v="89406"/>
    <s v="NATALIE 775 541 5699 NEW      "/>
    <n v="7755415699"/>
    <s v="GFO12021       "/>
    <x v="3"/>
    <s v="Benny's "/>
    <n v="44"/>
    <s v="FROZEN FOODS        "/>
    <s v="12"/>
    <n v="5"/>
    <n v="42"/>
    <n v="2"/>
    <n v="21"/>
    <n v="1.75"/>
    <n v="0.35"/>
  </r>
  <r>
    <x v="8"/>
    <s v="GALANT FOOD                   "/>
    <s v="NC  "/>
    <x v="0"/>
    <n v="10053745"/>
    <x v="56"/>
    <x v="6"/>
    <s v="          "/>
    <s v="BLDG 341 NAVY EXCHANGE        "/>
    <s v="FALLON              "/>
    <s v="NV   "/>
    <n v="89406"/>
    <s v="NATALIE 775 541 5699 NEW      "/>
    <n v="7755415699"/>
    <s v="GFO12022       "/>
    <x v="4"/>
    <s v="Benny's "/>
    <n v="44"/>
    <s v="FROZEN FOODS        "/>
    <s v="12"/>
    <n v="5"/>
    <n v="21"/>
    <n v="1"/>
    <n v="21"/>
    <n v="1.75"/>
    <n v="0.35"/>
  </r>
  <r>
    <x v="8"/>
    <s v="GALANT FOOD                   "/>
    <s v="CR  "/>
    <x v="9"/>
    <n v="99999999999999"/>
    <x v="57"/>
    <x v="0"/>
    <s v="XXXXXXXXXX"/>
    <s v="XXXXXXXXXXXXXXXXXXXXXXXXXXXXXX"/>
    <s v="XXXXXXXXXXXXXXXXXXXX"/>
    <s v="XX   "/>
    <n v="999999999"/>
    <s v="XXXXXXXXXXXXXXXXXXXXXXXXXXXXXX"/>
    <n v="9999999999"/>
    <s v="GFO12001       "/>
    <x v="2"/>
    <s v="Benny's "/>
    <n v="44"/>
    <s v="FROZEN FOODS        "/>
    <s v="12"/>
    <n v="5"/>
    <n v="118.8"/>
    <n v="6"/>
    <n v="19.8"/>
    <n v="1.6500000000000001"/>
    <n v="0.33"/>
  </r>
  <r>
    <x v="8"/>
    <s v="GALANT FOOD                   "/>
    <s v="IL  "/>
    <x v="4"/>
    <n v="99999999999999"/>
    <x v="57"/>
    <x v="0"/>
    <s v="XXXXXXXXXX"/>
    <s v="XXXXXXXXXXXXXXXXXXXXXXXXXXXXXX"/>
    <s v="XXXXXXXXXXXXXXXXXXXX"/>
    <s v="XX   "/>
    <n v="999999999"/>
    <s v="XXXXXXXXXXXXXXXXXXXXXXXXXXXXXX"/>
    <n v="9999999999"/>
    <s v="GFO10608       "/>
    <x v="20"/>
    <s v="Clara's "/>
    <n v="44"/>
    <s v="REFRIGERATED        "/>
    <s v="12"/>
    <n v="7"/>
    <n v="37.799999999999997"/>
    <n v="1"/>
    <n v="37.799999999999997"/>
    <n v="3.15"/>
    <n v="0.45"/>
  </r>
  <r>
    <x v="8"/>
    <s v="GALANT FOOD                   "/>
    <s v="NC  "/>
    <x v="0"/>
    <n v="99999999999999"/>
    <x v="57"/>
    <x v="7"/>
    <s v="XXXXXXXXXX"/>
    <s v="XXXXXXXXXXXXXXXXXXXXXXXXXXXXXX"/>
    <s v="XXXXXXXXXXXXXXXXXXXX"/>
    <s v="XX   "/>
    <n v="999999999"/>
    <s v="XXXXXXXXXXXXXXXXXXXXXXXXXXXXXX"/>
    <n v="9999999999"/>
    <s v="GFO02208       "/>
    <x v="11"/>
    <s v="Galina's"/>
    <n v="44"/>
    <s v="FROZEN FOODS        "/>
    <s v="12"/>
    <n v="4.5"/>
    <n v="84"/>
    <n v="4"/>
    <n v="21"/>
    <n v="1.75"/>
    <n v="0.3888888888888889"/>
  </r>
  <r>
    <x v="8"/>
    <s v="GALANT FOOD                   "/>
    <s v="OH  "/>
    <x v="6"/>
    <n v="99999999999999"/>
    <x v="57"/>
    <x v="8"/>
    <s v="XXXXXXXXXX"/>
    <s v="XXXXXXXXXXXXXXXXXXXXXXXXXXXXXX"/>
    <s v="XXXXXXXXXXXXXXXXXXXX"/>
    <s v="XX   "/>
    <n v="999999999"/>
    <s v="XXXXXXXXXXXXXXXXXXXXXXXXXXXXXX"/>
    <n v="9999999999"/>
    <s v="GFO20001       "/>
    <x v="13"/>
    <s v="Clara's "/>
    <n v="44"/>
    <s v="FROZEN FOODS        "/>
    <s v="12"/>
    <n v="5"/>
    <n v="450"/>
    <n v="15"/>
    <n v="30"/>
    <n v="2.5"/>
    <n v="0.5"/>
  </r>
  <r>
    <x v="8"/>
    <s v="GALANT FOOD                   "/>
    <s v="OH  "/>
    <x v="6"/>
    <n v="99999999999999"/>
    <x v="57"/>
    <x v="8"/>
    <s v="XXXXXXXXXX"/>
    <s v="XXXXXXXXXXXXXXXXXXXXXXXXXXXXXX"/>
    <s v="XXXXXXXXXXXXXXXXXXXX"/>
    <s v="XX   "/>
    <n v="999999999"/>
    <s v="XXXXXXXXXXXXXXXXXXXXXXXXXXXXXX"/>
    <n v="9999999999"/>
    <s v="GFO20002       "/>
    <x v="12"/>
    <s v="Clara's "/>
    <n v="44"/>
    <s v="FROZEN FOODS        "/>
    <s v="12"/>
    <n v="5"/>
    <n v="150"/>
    <n v="5"/>
    <n v="30"/>
    <n v="2.5"/>
    <n v="0.5"/>
  </r>
  <r>
    <x v="8"/>
    <s v="GALANT FOOD                   "/>
    <s v="OH  "/>
    <x v="6"/>
    <n v="99999999999999"/>
    <x v="57"/>
    <x v="8"/>
    <s v="XXXXXXXXXX"/>
    <s v="XXXXXXXXXXXXXXXXXXXXXXXXXXXXXX"/>
    <s v="XXXXXXXXXXXXXXXXXXXX"/>
    <s v="XX   "/>
    <n v="999999999"/>
    <s v="XXXXXXXXXXXXXXXXXXXXXXXXXXXXXX"/>
    <n v="9999999999"/>
    <s v="GFO90010       "/>
    <x v="1"/>
    <s v="Clara's "/>
    <n v="44"/>
    <s v="FROZEN FOODS        "/>
    <s v="12"/>
    <n v="4"/>
    <n v="420"/>
    <n v="14"/>
    <n v="30"/>
    <n v="2.5"/>
    <n v="0.625"/>
  </r>
  <r>
    <x v="8"/>
    <s v="GALANT FOOD                   "/>
    <s v="NC  "/>
    <x v="0"/>
    <n v="10382844"/>
    <x v="60"/>
    <x v="0"/>
    <s v="          "/>
    <s v="562 WHITNEY ST                "/>
    <s v="SAN LEANDRO         "/>
    <s v="CA   "/>
    <s v="94577-1114   "/>
    <s v="Claude Burns                  "/>
    <n v="5107662337"/>
    <s v="GFO90010       "/>
    <x v="1"/>
    <s v="Clara's "/>
    <n v="44"/>
    <s v="FROZEN FOODS        "/>
    <s v="12"/>
    <n v="4"/>
    <n v="120"/>
    <n v="4"/>
    <n v="30"/>
    <n v="2.5"/>
    <n v="0.625"/>
  </r>
  <r>
    <x v="8"/>
    <s v="GALANT FOOD                   "/>
    <s v="NC  "/>
    <x v="0"/>
    <n v="10426435"/>
    <x v="61"/>
    <x v="1"/>
    <s v="          "/>
    <s v="2966 COLLEGE AVE              "/>
    <s v="BERKELEY            "/>
    <s v="CA   "/>
    <s v="94705-2214   "/>
    <s v="Suki Van Arsdale 510 540 6482 "/>
    <n v="7078293456"/>
    <s v="GFO12001       "/>
    <x v="2"/>
    <s v="Benny's "/>
    <n v="44"/>
    <s v="FROZEN FOODS        "/>
    <s v="12"/>
    <n v="5"/>
    <n v="21"/>
    <n v="1"/>
    <n v="21"/>
    <n v="1.75"/>
    <n v="0.35"/>
  </r>
  <r>
    <x v="8"/>
    <s v="GALANT FOOD                   "/>
    <s v="NC  "/>
    <x v="0"/>
    <n v="10426435"/>
    <x v="61"/>
    <x v="1"/>
    <s v="          "/>
    <s v="2966 COLLEGE AVE              "/>
    <s v="BERKELEY            "/>
    <s v="CA   "/>
    <s v="94705-2214   "/>
    <s v="Suki Van Arsdale 510 540 6482 "/>
    <n v="7078293456"/>
    <s v="GFO12021       "/>
    <x v="3"/>
    <s v="Benny's "/>
    <n v="44"/>
    <s v="FROZEN FOODS        "/>
    <s v="12"/>
    <n v="5"/>
    <n v="21"/>
    <n v="1"/>
    <n v="21"/>
    <n v="1.75"/>
    <n v="0.35"/>
  </r>
  <r>
    <x v="8"/>
    <s v="GALANT FOOD                   "/>
    <s v="NY  "/>
    <x v="5"/>
    <n v="10483889"/>
    <x v="311"/>
    <x v="3"/>
    <s v="          "/>
    <s v="33 WASHINGTON RD              "/>
    <s v="PRINCETON           "/>
    <s v="NJ   "/>
    <s v="08544-0001   "/>
    <s v="Manolo D  Donis               "/>
    <n v="6092583481"/>
    <s v="GFO20001       "/>
    <x v="13"/>
    <s v="Clara's "/>
    <n v="44"/>
    <s v="FROZEN FOODS        "/>
    <s v="12"/>
    <n v="5"/>
    <n v="28.8"/>
    <n v="1"/>
    <n v="28.8"/>
    <n v="2.4"/>
    <n v="0.48"/>
  </r>
  <r>
    <x v="8"/>
    <s v="GALANT FOOD                   "/>
    <s v="NY  "/>
    <x v="5"/>
    <n v="10483889"/>
    <x v="311"/>
    <x v="3"/>
    <s v="          "/>
    <s v="33 WASHINGTON RD              "/>
    <s v="PRINCETON           "/>
    <s v="NJ   "/>
    <s v="08544-0001   "/>
    <s v="Manolo D  Donis               "/>
    <n v="6092583481"/>
    <s v="GFO90010       "/>
    <x v="1"/>
    <s v="Clara's "/>
    <n v="44"/>
    <s v="FROZEN FOODS        "/>
    <s v="12"/>
    <n v="4"/>
    <n v="28.8"/>
    <n v="1"/>
    <n v="28.8"/>
    <n v="2.4"/>
    <n v="0.6"/>
  </r>
  <r>
    <x v="8"/>
    <s v="GALANT FOOD                   "/>
    <s v="KY  "/>
    <x v="21"/>
    <n v="10483584"/>
    <x v="312"/>
    <x v="3"/>
    <s v="          "/>
    <s v="2100 ZINK RD                  "/>
    <s v="DAYTON              "/>
    <s v="OH   "/>
    <s v="45435-0001   "/>
    <s v="Chelsea Phillips Mgr          "/>
    <n v="4637017711"/>
    <s v="GOF10120       "/>
    <x v="19"/>
    <s v="Clara   "/>
    <n v="44"/>
    <s v="FROZEN FOODS        "/>
    <s v="12"/>
    <n v="6"/>
    <n v="26.4"/>
    <n v="1"/>
    <n v="26.4"/>
    <n v="2.1999999999999997"/>
    <n v="0.36666666666666664"/>
  </r>
  <r>
    <x v="8"/>
    <s v="GALANT FOOD                   "/>
    <s v="VP  "/>
    <x v="1"/>
    <n v="10343253"/>
    <x v="219"/>
    <x v="0"/>
    <s v="          "/>
    <s v="6150 SW ARCTIC DR             "/>
    <s v="BEAVERTON           "/>
    <s v="OR   "/>
    <s v="97005-9448   "/>
    <s v="Rich Corwin                   "/>
    <n v="5033493218"/>
    <s v="GFO12022       "/>
    <x v="4"/>
    <s v="Benny's "/>
    <n v="44"/>
    <s v="FROZEN FOODS        "/>
    <s v="12"/>
    <n v="5"/>
    <n v="19.8"/>
    <n v="1"/>
    <n v="19.8"/>
    <n v="1.6500000000000001"/>
    <n v="0.33"/>
  </r>
  <r>
    <x v="8"/>
    <s v="GALANT FOOD                   "/>
    <s v="TX  "/>
    <x v="17"/>
    <n v="10438153"/>
    <x v="220"/>
    <x v="0"/>
    <s v="          "/>
    <s v="801 N BRYAN RD                "/>
    <s v="MISSION             "/>
    <s v="TX   "/>
    <s v="78572-6506   "/>
    <s v="Jordan Gouger                 "/>
    <n v="5126939297"/>
    <s v="GFO10608       "/>
    <x v="20"/>
    <s v="Clara's "/>
    <n v="44"/>
    <s v="REFRIGERATED        "/>
    <s v="12"/>
    <n v="7"/>
    <n v="75.599999999999994"/>
    <n v="2"/>
    <n v="37.799999999999997"/>
    <n v="3.15"/>
    <n v="0.45"/>
  </r>
  <r>
    <x v="8"/>
    <s v="GALANT FOOD                   "/>
    <s v="TX  "/>
    <x v="17"/>
    <n v="10438153"/>
    <x v="220"/>
    <x v="0"/>
    <s v="          "/>
    <s v="801 N BRYAN RD                "/>
    <s v="MISSION             "/>
    <s v="TX   "/>
    <s v="78572-6506   "/>
    <s v="Jordan Gouger                 "/>
    <n v="5126939297"/>
    <s v="GFO20001       "/>
    <x v="13"/>
    <s v="Clara's "/>
    <n v="44"/>
    <s v="FROZEN FOODS        "/>
    <s v="12"/>
    <n v="5"/>
    <n v="60"/>
    <n v="2"/>
    <n v="30"/>
    <n v="2.5"/>
    <n v="0.5"/>
  </r>
  <r>
    <x v="8"/>
    <s v="GALANT FOOD                   "/>
    <s v="TX  "/>
    <x v="17"/>
    <n v="10438153"/>
    <x v="220"/>
    <x v="0"/>
    <s v="          "/>
    <s v="801 N BRYAN RD                "/>
    <s v="MISSION             "/>
    <s v="TX   "/>
    <s v="78572-6506   "/>
    <s v="Jordan Gouger                 "/>
    <n v="5126939297"/>
    <s v="GFO20002       "/>
    <x v="12"/>
    <s v="Clara's "/>
    <n v="44"/>
    <s v="FROZEN FOODS        "/>
    <s v="12"/>
    <n v="5"/>
    <n v="30"/>
    <n v="1"/>
    <n v="30"/>
    <n v="2.5"/>
    <n v="0.5"/>
  </r>
  <r>
    <x v="8"/>
    <s v="GALANT FOOD                   "/>
    <s v="SC  "/>
    <x v="3"/>
    <n v="10024859"/>
    <x v="96"/>
    <x v="0"/>
    <s v="          "/>
    <s v="21554 GOLDEN TRIANGLE RD      "/>
    <s v="SAUGUS              "/>
    <s v="CA   "/>
    <s v="91350-2612   "/>
    <s v="LISA Burke Melissa Simmons    "/>
    <n v="6612597310"/>
    <s v="GFO88017       "/>
    <x v="7"/>
    <s v="Clara's "/>
    <n v="44"/>
    <s v="FROZEN FOODS        "/>
    <s v="12"/>
    <n v="8"/>
    <n v="33.6"/>
    <n v="1"/>
    <n v="33.6"/>
    <n v="2.8000000000000003"/>
    <n v="0.35000000000000003"/>
  </r>
  <r>
    <x v="8"/>
    <s v="GALANT FOOD                   "/>
    <s v="SC  "/>
    <x v="3"/>
    <n v="10024859"/>
    <x v="96"/>
    <x v="0"/>
    <s v="          "/>
    <s v="21554 GOLDEN TRIANGLE RD      "/>
    <s v="SAUGUS              "/>
    <s v="CA   "/>
    <s v="91350-2612   "/>
    <s v="LISA Burke Melissa Simmons    "/>
    <n v="6612597310"/>
    <s v="GFO88116       "/>
    <x v="0"/>
    <s v="Clara's "/>
    <n v="44"/>
    <s v="FROZEN FOODS        "/>
    <s v="12"/>
    <n v="8"/>
    <n v="134.4"/>
    <n v="4"/>
    <n v="33.6"/>
    <n v="2.8000000000000003"/>
    <n v="0.35000000000000003"/>
  </r>
  <r>
    <x v="8"/>
    <s v="GALANT FOOD                   "/>
    <s v="NC  "/>
    <x v="0"/>
    <n v="10439798"/>
    <x v="63"/>
    <x v="0"/>
    <s v="          "/>
    <s v="978 E GREG ST                 "/>
    <s v="SPARKS              "/>
    <s v="NV   "/>
    <s v="89431-6521   "/>
    <s v="Steve Cockrell                "/>
    <n v="9076024285"/>
    <s v="GFO00008       "/>
    <x v="5"/>
    <s v="Clara's "/>
    <n v="44"/>
    <s v="FROZEN FOODS        "/>
    <s v="12"/>
    <n v="5"/>
    <n v="120"/>
    <n v="4"/>
    <n v="30"/>
    <n v="2.5"/>
    <n v="0.5"/>
  </r>
  <r>
    <x v="8"/>
    <s v="GALANT FOOD                   "/>
    <s v="NC  "/>
    <x v="0"/>
    <n v="10439798"/>
    <x v="63"/>
    <x v="0"/>
    <s v="          "/>
    <s v="978 E GREG ST                 "/>
    <s v="SPARKS              "/>
    <s v="NV   "/>
    <s v="89431-6521   "/>
    <s v="Steve Cockrell                "/>
    <n v="9076024285"/>
    <s v="GFO12022       "/>
    <x v="4"/>
    <s v="Benny's "/>
    <n v="44"/>
    <s v="FROZEN FOODS        "/>
    <s v="12"/>
    <n v="5"/>
    <n v="63"/>
    <n v="3"/>
    <n v="21"/>
    <n v="1.75"/>
    <n v="0.35"/>
  </r>
  <r>
    <x v="8"/>
    <s v="GALANT FOOD                   "/>
    <s v="NC  "/>
    <x v="0"/>
    <n v="10439798"/>
    <x v="63"/>
    <x v="0"/>
    <s v="          "/>
    <s v="978 E GREG ST                 "/>
    <s v="SPARKS              "/>
    <s v="NV   "/>
    <s v="89431-6521   "/>
    <s v="Steve Cockrell                "/>
    <n v="9076024285"/>
    <s v="GFO88017       "/>
    <x v="7"/>
    <s v="Clara's "/>
    <n v="44"/>
    <s v="FROZEN FOODS        "/>
    <s v="12"/>
    <n v="8"/>
    <n v="268.8"/>
    <n v="8"/>
    <n v="33.6"/>
    <n v="2.8000000000000003"/>
    <n v="0.35000000000000003"/>
  </r>
  <r>
    <x v="8"/>
    <s v="GALANT FOOD                   "/>
    <s v="SF  "/>
    <x v="20"/>
    <n v="10483565"/>
    <x v="222"/>
    <x v="6"/>
    <s v="          "/>
    <s v="636 SW 109TH AVE              "/>
    <s v="MIAMI               "/>
    <s v="FL   "/>
    <s v="33174-1338   "/>
    <s v="Trenton Call                  "/>
    <n v="3054340869"/>
    <s v="GFO20002       "/>
    <x v="12"/>
    <s v="Clara's "/>
    <n v="44"/>
    <s v="FROZEN FOODS        "/>
    <s v="12"/>
    <n v="5"/>
    <n v="360"/>
    <n v="12"/>
    <n v="30"/>
    <n v="2.5"/>
    <n v="0.5"/>
  </r>
  <r>
    <x v="8"/>
    <s v="GALANT FOOD                   "/>
    <s v="AT  "/>
    <x v="18"/>
    <n v="10543182"/>
    <x v="313"/>
    <x v="0"/>
    <s v="          "/>
    <s v="10241 HARDIN VALLEY RD        "/>
    <s v="KNOXVILLE           "/>
    <s v="TN   "/>
    <s v="37932-1610   "/>
    <s v="Christopher Mikulec           "/>
    <n v="7168607696"/>
    <s v="GFO90010       "/>
    <x v="1"/>
    <s v="Clara's "/>
    <n v="44"/>
    <s v="FROZEN FOODS        "/>
    <s v="12"/>
    <n v="4"/>
    <n v="30"/>
    <n v="1"/>
    <n v="30"/>
    <n v="2.5"/>
    <n v="0.625"/>
  </r>
  <r>
    <x v="8"/>
    <s v="GALANT FOOD                   "/>
    <s v="SC  "/>
    <x v="3"/>
    <n v="10513027"/>
    <x v="270"/>
    <x v="3"/>
    <s v="          "/>
    <s v="60 W OLSEN RD                 "/>
    <s v="THOUSAND OAKS       "/>
    <s v="CA   "/>
    <s v="91360-2700   "/>
    <s v="Jacob Yeroshek                "/>
    <n v="8054933075"/>
    <s v="GFO12001       "/>
    <x v="2"/>
    <s v="Benny's "/>
    <n v="44"/>
    <s v="FROZEN FOODS        "/>
    <s v="12"/>
    <n v="5"/>
    <n v="19.8"/>
    <n v="1"/>
    <n v="19.8"/>
    <n v="1.6500000000000001"/>
    <n v="0.33"/>
  </r>
  <r>
    <x v="8"/>
    <s v="GALANT FOOD                   "/>
    <s v="NC  "/>
    <x v="0"/>
    <n v="10405964"/>
    <x v="314"/>
    <x v="3"/>
    <s v="          "/>
    <s v="1400 W 3RD ST                 "/>
    <s v="CHICO               "/>
    <s v="CA   "/>
    <s v="95928-4825   "/>
    <s v="Janessa Anderson              "/>
    <n v="5303541543"/>
    <s v="GFO20002       "/>
    <x v="12"/>
    <s v="Clara's "/>
    <n v="44"/>
    <s v="FROZEN FOODS        "/>
    <s v="12"/>
    <n v="5"/>
    <n v="30"/>
    <n v="1"/>
    <n v="30"/>
    <n v="2.5"/>
    <n v="0.5"/>
  </r>
  <r>
    <x v="8"/>
    <s v="GALANT FOOD                   "/>
    <s v="NC  "/>
    <x v="0"/>
    <n v="10418538"/>
    <x v="64"/>
    <x v="0"/>
    <s v="          "/>
    <s v="1650 SANTA ANA AVE            "/>
    <s v="SACRAMENTO          "/>
    <s v="CA   "/>
    <s v="95838-1752   "/>
    <s v="Traci Matsunaga               "/>
    <n v="9164724633"/>
    <s v="GFO88000       "/>
    <x v="8"/>
    <s v="Clara's "/>
    <n v="44"/>
    <s v="FROZEN FOODS        "/>
    <s v="12"/>
    <n v="8"/>
    <n v="33.6"/>
    <n v="1"/>
    <n v="33.6"/>
    <n v="2.8000000000000003"/>
    <n v="0.35000000000000003"/>
  </r>
  <r>
    <x v="8"/>
    <s v="GALANT FOOD                   "/>
    <s v="DE  "/>
    <x v="14"/>
    <n v="10546712"/>
    <x v="315"/>
    <x v="3"/>
    <s v="          "/>
    <s v="1500 UNIVERSITY DR            "/>
    <s v="BILLINGS            "/>
    <s v="MT   "/>
    <s v="59101-0245   "/>
    <s v="Nathan Trent                  "/>
    <n v="4062089553"/>
    <s v="GFO00008       "/>
    <x v="5"/>
    <s v="Clara's "/>
    <n v="44"/>
    <s v="FROZEN FOODS        "/>
    <s v="12"/>
    <n v="5"/>
    <n v="28.8"/>
    <n v="1"/>
    <n v="28.8"/>
    <n v="2.4"/>
    <n v="0.48"/>
  </r>
  <r>
    <x v="8"/>
    <s v="GALANT FOOD                   "/>
    <s v="FL  "/>
    <x v="15"/>
    <n v="10372587"/>
    <x v="316"/>
    <x v="8"/>
    <s v="          "/>
    <s v="11190 HEALTH PARK BLVD        "/>
    <s v="NAPLES              "/>
    <s v="FL   "/>
    <s v="34110-5729   "/>
    <s v="Karla Vurgos                  "/>
    <n v="2395528574"/>
    <s v="GFO20001       "/>
    <x v="13"/>
    <s v="Clara's "/>
    <n v="44"/>
    <s v="FROZEN FOODS        "/>
    <s v="12"/>
    <n v="5"/>
    <n v="28.8"/>
    <n v="1"/>
    <n v="28.8"/>
    <n v="2.4"/>
    <n v="0.48"/>
  </r>
  <r>
    <x v="8"/>
    <s v="GALANT FOOD                   "/>
    <s v="FL  "/>
    <x v="15"/>
    <n v="10372587"/>
    <x v="316"/>
    <x v="8"/>
    <s v="          "/>
    <s v="11190 HEALTH PARK BLVD        "/>
    <s v="NAPLES              "/>
    <s v="FL   "/>
    <s v="34110-5729   "/>
    <s v="Karla Vurgos                  "/>
    <n v="2395528574"/>
    <s v="GFO20002       "/>
    <x v="12"/>
    <s v="Clara's "/>
    <n v="44"/>
    <s v="FROZEN FOODS        "/>
    <s v="12"/>
    <n v="5"/>
    <n v="60"/>
    <n v="2"/>
    <n v="30"/>
    <n v="2.5"/>
    <n v="0.5"/>
  </r>
  <r>
    <x v="8"/>
    <s v="GALANT FOOD                   "/>
    <s v="FL  "/>
    <x v="15"/>
    <n v="10372587"/>
    <x v="316"/>
    <x v="8"/>
    <s v="          "/>
    <s v="11190 HEALTH PARK BLVD        "/>
    <s v="NAPLES              "/>
    <s v="FL   "/>
    <s v="34110-5729   "/>
    <s v="Karla Vurgos                  "/>
    <n v="2395528574"/>
    <s v="GFO90010       "/>
    <x v="1"/>
    <s v="Clara's "/>
    <n v="44"/>
    <s v="FROZEN FOODS        "/>
    <s v="12"/>
    <n v="4"/>
    <n v="28.8"/>
    <n v="1"/>
    <n v="28.8"/>
    <n v="2.4"/>
    <n v="0.6"/>
  </r>
  <r>
    <x v="8"/>
    <s v="GALANT FOOD                   "/>
    <s v="NC  "/>
    <x v="0"/>
    <n v="10138941"/>
    <x v="100"/>
    <x v="8"/>
    <s v="          "/>
    <s v="1664 N VIRGINIA ST            "/>
    <s v="RENO                "/>
    <s v="NV   "/>
    <n v="89557"/>
    <s v="Paul Gillette GM 775 530 0936 "/>
    <n v="7753222537"/>
    <s v="GFO00008       "/>
    <x v="5"/>
    <s v="Clara's "/>
    <n v="44"/>
    <s v="FROZEN FOODS        "/>
    <s v="12"/>
    <n v="5"/>
    <n v="60"/>
    <n v="2"/>
    <n v="30"/>
    <n v="2.5"/>
    <n v="0.5"/>
  </r>
  <r>
    <x v="8"/>
    <s v="GALANT FOOD                   "/>
    <s v="NC  "/>
    <x v="0"/>
    <n v="10124473"/>
    <x v="66"/>
    <x v="0"/>
    <s v="          "/>
    <s v="1000 GREENLEY ROAD            "/>
    <s v="SONORA              "/>
    <s v="CA   "/>
    <n v="95370"/>
    <s v="OWEN  HORNIBROOK 209 822 4051 "/>
    <n v="2095363674"/>
    <s v="GFO20002       "/>
    <x v="12"/>
    <s v="Clara's "/>
    <n v="44"/>
    <s v="FROZEN FOODS        "/>
    <s v="12"/>
    <n v="5"/>
    <n v="60"/>
    <n v="2"/>
    <n v="30"/>
    <n v="2.5"/>
    <n v="0.5"/>
  </r>
  <r>
    <x v="8"/>
    <s v="GALANT FOOD                   "/>
    <s v="NC  "/>
    <x v="0"/>
    <n v="10124473"/>
    <x v="66"/>
    <x v="0"/>
    <s v="          "/>
    <s v="1000 GREENLEY ROAD            "/>
    <s v="SONORA              "/>
    <s v="CA   "/>
    <n v="95370"/>
    <s v="OWEN  HORNIBROOK 209 822 4051 "/>
    <n v="2095363674"/>
    <s v="GFO88810       "/>
    <x v="10"/>
    <s v="Clara's "/>
    <n v="44"/>
    <s v="FROZEN FOODS        "/>
    <s v="12"/>
    <n v="8"/>
    <n v="64.8"/>
    <n v="2"/>
    <n v="32.4"/>
    <n v="2.6999999999999997"/>
    <n v="0.33749999999999997"/>
  </r>
  <r>
    <x v="8"/>
    <s v="GALANT FOOD                   "/>
    <s v="NC  "/>
    <x v="0"/>
    <n v="10524038"/>
    <x v="317"/>
    <x v="4"/>
    <s v="          "/>
    <s v="374 RUGGIERI WAY              "/>
    <s v="WILLIAMS            "/>
    <s v="CA   "/>
    <s v="95987-5155   "/>
    <s v="MANISH PATEL                  "/>
    <n v="5308673693"/>
    <s v="GFO12021       "/>
    <x v="3"/>
    <s v="Benny's "/>
    <n v="44"/>
    <s v="FROZEN FOODS        "/>
    <s v="12"/>
    <n v="5"/>
    <n v="21"/>
    <n v="1"/>
    <n v="21"/>
    <n v="1.75"/>
    <n v="0.35"/>
  </r>
  <r>
    <x v="8"/>
    <s v="GALANT FOOD                   "/>
    <s v="FL  "/>
    <x v="15"/>
    <n v="10304494"/>
    <x v="318"/>
    <x v="4"/>
    <s v="          "/>
    <s v="3485 ULMERTON RD              "/>
    <s v="CLEARWATER          "/>
    <s v="FL   "/>
    <s v="33762-4216   "/>
    <s v="Kenyetta Palker               "/>
    <n v="7275711600"/>
    <s v="GFO20001       "/>
    <x v="13"/>
    <s v="Clara's "/>
    <n v="44"/>
    <s v="FROZEN FOODS        "/>
    <s v="12"/>
    <n v="5"/>
    <n v="57.6"/>
    <n v="2"/>
    <n v="28.8"/>
    <n v="2.4"/>
    <n v="0.48"/>
  </r>
  <r>
    <x v="8"/>
    <s v="GALANT FOOD                   "/>
    <s v="MA  "/>
    <x v="2"/>
    <n v="10032766"/>
    <x v="143"/>
    <x v="0"/>
    <s v="          "/>
    <s v="1820 GARDEN AVE               "/>
    <s v="CHERRY HILL         "/>
    <s v="NJ   "/>
    <s v="08003        "/>
    <s v="Judy Mark Stomel  Multipl Shmt"/>
    <n v="8567519330"/>
    <s v="GFO00008       "/>
    <x v="5"/>
    <s v="Clara's "/>
    <n v="44"/>
    <s v="FROZEN FOODS        "/>
    <s v="12"/>
    <n v="5"/>
    <n v="30"/>
    <n v="1"/>
    <n v="30"/>
    <n v="2.5"/>
    <n v="0.5"/>
  </r>
  <r>
    <x v="8"/>
    <s v="GALANT FOOD                   "/>
    <s v="MI  "/>
    <x v="11"/>
    <n v="10066943"/>
    <x v="144"/>
    <x v="0"/>
    <s v="          "/>
    <s v="6673 PINE RIDGE CT SW         "/>
    <s v="JENISON             "/>
    <s v="MI   "/>
    <s v="49428-9278   "/>
    <s v="Duane Lung 1 2M   1 4M     B  "/>
    <n v="6166620237"/>
    <s v="GFO00008       "/>
    <x v="5"/>
    <s v="Clara's "/>
    <n v="44"/>
    <s v="FROZEN FOODS        "/>
    <s v="12"/>
    <n v="5"/>
    <n v="30"/>
    <n v="1"/>
    <n v="30"/>
    <n v="2.5"/>
    <n v="0.5"/>
  </r>
  <r>
    <x v="8"/>
    <s v="GALANT FOOD                   "/>
    <s v="MI  "/>
    <x v="11"/>
    <n v="10066943"/>
    <x v="144"/>
    <x v="0"/>
    <s v="          "/>
    <s v="6673 PINE RIDGE CT SW         "/>
    <s v="JENISON             "/>
    <s v="MI   "/>
    <s v="49428-9278   "/>
    <s v="Duane Lung 1 2M   1 4M     B  "/>
    <n v="6166620237"/>
    <s v="GFO12022       "/>
    <x v="4"/>
    <s v="Benny's "/>
    <n v="44"/>
    <s v="FROZEN FOODS        "/>
    <s v="12"/>
    <n v="5"/>
    <n v="42"/>
    <n v="2"/>
    <n v="21"/>
    <n v="1.75"/>
    <n v="0.35"/>
  </r>
  <r>
    <x v="8"/>
    <s v="GALANT FOOD                   "/>
    <s v="MI  "/>
    <x v="11"/>
    <n v="10066943"/>
    <x v="144"/>
    <x v="0"/>
    <s v="          "/>
    <s v="6673 PINE RIDGE CT SW         "/>
    <s v="JENISON             "/>
    <s v="MI   "/>
    <s v="49428-9278   "/>
    <s v="Duane Lung 1 2M   1 4M     B  "/>
    <n v="6166620237"/>
    <s v="GFO20002       "/>
    <x v="12"/>
    <s v="Clara's "/>
    <n v="44"/>
    <s v="FROZEN FOODS        "/>
    <s v="12"/>
    <n v="5"/>
    <n v="60"/>
    <n v="2"/>
    <n v="30"/>
    <n v="2.5"/>
    <n v="0.5"/>
  </r>
  <r>
    <x v="8"/>
    <s v="GALANT FOOD                   "/>
    <s v="MI  "/>
    <x v="11"/>
    <n v="10066943"/>
    <x v="144"/>
    <x v="0"/>
    <s v="          "/>
    <s v="6673 PINE RIDGE CT SW         "/>
    <s v="JENISON             "/>
    <s v="MI   "/>
    <s v="49428-9278   "/>
    <s v="Duane Lung 1 2M   1 4M     B  "/>
    <n v="6166620237"/>
    <s v="GFO88017       "/>
    <x v="7"/>
    <s v="Clara's "/>
    <n v="44"/>
    <s v="FROZEN FOODS        "/>
    <s v="12"/>
    <n v="8"/>
    <n v="67.2"/>
    <n v="2"/>
    <n v="33.6"/>
    <n v="2.8000000000000003"/>
    <n v="0.35000000000000003"/>
  </r>
  <r>
    <x v="8"/>
    <s v="GALANT FOOD                   "/>
    <s v="SC  "/>
    <x v="3"/>
    <n v="10196003"/>
    <x v="319"/>
    <x v="0"/>
    <s v="          "/>
    <s v="1401 33RD ST                  "/>
    <s v="BAKERSFIELD         "/>
    <s v="CA   "/>
    <n v="93301"/>
    <s v="Teresa  Chris                 "/>
    <n v="6613229902"/>
    <s v="GFO88017       "/>
    <x v="7"/>
    <s v="Clara's "/>
    <n v="44"/>
    <s v="FROZEN FOODS        "/>
    <s v="12"/>
    <n v="8"/>
    <n v="67.2"/>
    <n v="2"/>
    <n v="33.6"/>
    <n v="2.8000000000000003"/>
    <n v="0.35000000000000003"/>
  </r>
  <r>
    <x v="8"/>
    <s v="GALANT FOOD                   "/>
    <s v="BV  "/>
    <x v="12"/>
    <n v="10131256"/>
    <x v="103"/>
    <x v="0"/>
    <s v="          "/>
    <s v="9480 JAMAICA AVE S            "/>
    <s v="COTTAGE GROVE       "/>
    <s v="MN   "/>
    <n v="55016"/>
    <s v="Troy Malmer                   "/>
    <n v="6517346268"/>
    <s v="GFO12021       "/>
    <x v="3"/>
    <s v="Benny's "/>
    <n v="44"/>
    <s v="FROZEN FOODS        "/>
    <s v="12"/>
    <n v="5"/>
    <n v="42"/>
    <n v="2"/>
    <n v="21"/>
    <n v="1.75"/>
    <n v="0.35"/>
  </r>
  <r>
    <x v="8"/>
    <s v="GALANT FOOD                   "/>
    <s v="VP  "/>
    <x v="1"/>
    <n v="10090382"/>
    <x v="68"/>
    <x v="0"/>
    <s v="          "/>
    <s v="1244 15TH ST UNIT 40 41       "/>
    <s v="CLARKSTON           "/>
    <s v="WA   "/>
    <s v="99403-1805   "/>
    <s v="Phil Ross                     "/>
    <n v="2085539584"/>
    <s v="GFO12001       "/>
    <x v="2"/>
    <s v="Benny's "/>
    <n v="44"/>
    <s v="FROZEN FOODS        "/>
    <s v="12"/>
    <n v="5"/>
    <n v="42"/>
    <n v="2"/>
    <n v="21"/>
    <n v="1.75"/>
    <n v="0.35"/>
  </r>
  <r>
    <x v="8"/>
    <s v="GALANT FOOD                   "/>
    <s v="VP  "/>
    <x v="1"/>
    <n v="10090382"/>
    <x v="68"/>
    <x v="0"/>
    <s v="          "/>
    <s v="1244 15TH ST UNIT 40 41       "/>
    <s v="CLARKSTON           "/>
    <s v="WA   "/>
    <s v="99403-1805   "/>
    <s v="Phil Ross                     "/>
    <n v="2085539584"/>
    <s v="GFO12021       "/>
    <x v="3"/>
    <s v="Benny's "/>
    <n v="44"/>
    <s v="FROZEN FOODS        "/>
    <s v="12"/>
    <n v="5"/>
    <n v="60.6"/>
    <n v="3"/>
    <n v="20.2"/>
    <n v="1.6833333333333333"/>
    <n v="0.33666666666666667"/>
  </r>
  <r>
    <x v="8"/>
    <s v="GALANT FOOD                   "/>
    <s v="BV  "/>
    <x v="12"/>
    <n v="10033732"/>
    <x v="70"/>
    <x v="0"/>
    <s v="          "/>
    <s v="6520 GALAXY RD                "/>
    <s v="SAINT CLOUD         "/>
    <s v="MN   "/>
    <n v="56301"/>
    <s v="MARK LIESER                   "/>
    <n v="3202515678"/>
    <s v="GFO12021       "/>
    <x v="3"/>
    <s v="Benny's "/>
    <n v="44"/>
    <s v="FROZEN FOODS        "/>
    <s v="12"/>
    <n v="5"/>
    <n v="42"/>
    <n v="2"/>
    <n v="21"/>
    <n v="1.75"/>
    <n v="0.35"/>
  </r>
  <r>
    <x v="8"/>
    <s v="GALANT FOOD                   "/>
    <s v="WS  "/>
    <x v="8"/>
    <n v="10009168"/>
    <x v="320"/>
    <x v="0"/>
    <s v="          "/>
    <s v="115 CROSSROADS PKWY           "/>
    <s v="BOLINGBROOK         "/>
    <s v="IL   "/>
    <n v="60440"/>
    <s v="Paul Lutz Steve Ports         "/>
    <n v="6306337421"/>
    <s v="GFO12022       "/>
    <x v="4"/>
    <s v="Benny's "/>
    <n v="44"/>
    <s v="FROZEN FOODS        "/>
    <s v="12"/>
    <n v="5"/>
    <n v="19.8"/>
    <n v="1"/>
    <n v="19.8"/>
    <n v="1.6500000000000001"/>
    <n v="0.33"/>
  </r>
  <r>
    <x v="8"/>
    <s v="GALANT FOOD                   "/>
    <s v="FL  "/>
    <x v="15"/>
    <n v="10105819"/>
    <x v="168"/>
    <x v="0"/>
    <s v="          "/>
    <s v="16295 B N W 13TH AVE          "/>
    <s v="MIAMI               "/>
    <s v="FL   "/>
    <s v="33169-5709   "/>
    <s v="Dave Horowitz                 "/>
    <n v="3056245862"/>
    <s v="GFO20002       "/>
    <x v="12"/>
    <s v="Clara's "/>
    <n v="44"/>
    <s v="FROZEN FOODS        "/>
    <s v="12"/>
    <n v="5"/>
    <n v="360"/>
    <n v="12"/>
    <n v="30"/>
    <n v="2.5"/>
    <n v="0.5"/>
  </r>
  <r>
    <x v="8"/>
    <s v="GALANT FOOD                   "/>
    <s v="AT  "/>
    <x v="18"/>
    <n v="10376777"/>
    <x v="321"/>
    <x v="3"/>
    <s v="          "/>
    <s v="922 MAGNOLIA DR               "/>
    <s v="TUSCALOOSA          "/>
    <s v="AL   "/>
    <n v="35401"/>
    <s v="Debbie Laycock                "/>
    <n v="2057997533"/>
    <s v="GFO10608       "/>
    <x v="20"/>
    <s v="Clara's "/>
    <n v="44"/>
    <s v="REFRIGERATED        "/>
    <s v="12"/>
    <n v="7"/>
    <n v="75.599999999999994"/>
    <n v="2"/>
    <n v="37.799999999999997"/>
    <n v="3.15"/>
    <n v="0.4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">
  <r>
    <x v="0"/>
    <s v="GALANT FOOD COMPANY           "/>
    <s v="IL  "/>
    <x v="0"/>
    <n v="10267523"/>
    <x v="0"/>
    <x v="0"/>
    <s v="          "/>
    <s v="809 MONROE ST                 "/>
    <s v="LA PORTE            "/>
    <s v="IN   "/>
    <n v="46350"/>
    <s v="Andrew Metts                  "/>
    <n v="2193268049"/>
    <s v="GFO12001       "/>
    <x v="0"/>
    <s v="Benny's "/>
    <n v="44"/>
    <s v="FROZEN FOODS        "/>
    <s v="12"/>
    <n v="5"/>
    <n v="19.8"/>
    <n v="1"/>
    <n v="19.8"/>
    <n v="1.6500000000000001"/>
    <n v="0.33"/>
  </r>
  <r>
    <x v="0"/>
    <s v="GALANT FOOD COMPANY           "/>
    <s v="IL  "/>
    <x v="0"/>
    <n v="10267523"/>
    <x v="0"/>
    <x v="0"/>
    <s v="          "/>
    <s v="809 MONROE ST                 "/>
    <s v="LA PORTE            "/>
    <s v="IN   "/>
    <n v="46350"/>
    <s v="Andrew Metts                  "/>
    <n v="2193268049"/>
    <s v="GFO12021       "/>
    <x v="1"/>
    <s v="Benny's "/>
    <n v="44"/>
    <s v="FROZEN FOODS        "/>
    <s v="12"/>
    <n v="5"/>
    <n v="19.8"/>
    <n v="1"/>
    <n v="19.8"/>
    <n v="1.6500000000000001"/>
    <n v="0.33"/>
  </r>
  <r>
    <x v="0"/>
    <s v="GALANT FOOD COMPANY           "/>
    <s v="IL  "/>
    <x v="0"/>
    <n v="10306066"/>
    <x v="1"/>
    <x v="1"/>
    <s v="          "/>
    <s v="226 17TH ST STE 100           "/>
    <s v="ROCK ISLAND         "/>
    <s v="IL   "/>
    <s v="61201-8753   "/>
    <s v="Brandon                       "/>
    <n v="3097941212"/>
    <s v="GFO12021       "/>
    <x v="1"/>
    <s v="Benny's "/>
    <n v="44"/>
    <s v="FROZEN FOODS        "/>
    <s v="12"/>
    <n v="5"/>
    <n v="19.8"/>
    <n v="1"/>
    <n v="19.8"/>
    <n v="1.6500000000000001"/>
    <n v="0.33"/>
  </r>
  <r>
    <x v="0"/>
    <s v="GALANT FOOD COMPANY           "/>
    <s v="IL  "/>
    <x v="0"/>
    <n v="10487650"/>
    <x v="2"/>
    <x v="0"/>
    <s v="          "/>
    <s v="1151 1151 ROHLWING RD         "/>
    <s v="ROLLING MEADOWS     "/>
    <s v="IL   "/>
    <n v="60008"/>
    <s v="Jess Adams                    "/>
    <n v="6308857029"/>
    <s v="GFO12021       "/>
    <x v="1"/>
    <s v="Benny's "/>
    <n v="44"/>
    <s v="FROZEN FOODS        "/>
    <s v="12"/>
    <n v="5"/>
    <n v="158.4"/>
    <n v="8"/>
    <n v="19.8"/>
    <n v="1.6500000000000001"/>
    <n v="0.33"/>
  </r>
  <r>
    <x v="0"/>
    <s v="GALANT FOOD COMPANY           "/>
    <s v="IL  "/>
    <x v="0"/>
    <n v="10487968"/>
    <x v="3"/>
    <x v="0"/>
    <s v="          "/>
    <s v="433 S VERMONT ST              "/>
    <s v="PALATINE            "/>
    <s v="IL   "/>
    <s v="60067-6945   "/>
    <s v="Jessica Adams                 "/>
    <n v="8478339017"/>
    <s v="GFO12021       "/>
    <x v="1"/>
    <s v="Benny's "/>
    <n v="44"/>
    <s v="FROZEN FOODS        "/>
    <s v="12"/>
    <n v="5"/>
    <n v="19.8"/>
    <n v="1"/>
    <n v="19.8"/>
    <n v="1.6500000000000001"/>
    <n v="0.33"/>
  </r>
  <r>
    <x v="0"/>
    <s v="GALANT FOOD COMPANY           "/>
    <s v="IL  "/>
    <x v="0"/>
    <n v="10495908"/>
    <x v="4"/>
    <x v="0"/>
    <s v="          "/>
    <s v="2300 WISCONSIN AVE            "/>
    <s v="DOWNERS GROVE       "/>
    <s v="IL   "/>
    <s v="60515-2254   "/>
    <s v="Michael Browning              "/>
    <n v="6302485999"/>
    <s v="GFO12021       "/>
    <x v="1"/>
    <s v="Benny's "/>
    <n v="44"/>
    <s v="FROZEN FOODS        "/>
    <s v="12"/>
    <n v="5"/>
    <n v="19.8"/>
    <n v="1"/>
    <n v="19.8"/>
    <n v="1.6500000000000001"/>
    <n v="0.33"/>
  </r>
  <r>
    <x v="0"/>
    <s v="GALANT FOOD COMPANY           "/>
    <s v="IL  "/>
    <x v="0"/>
    <n v="10192843"/>
    <x v="5"/>
    <x v="0"/>
    <s v="          "/>
    <s v="2513 ELLINGTON ROAD           "/>
    <s v="QUINCY              "/>
    <s v="IL   "/>
    <n v="62305"/>
    <s v="Shelbi Otto Anthony Sawyers   "/>
    <n v="2172223343"/>
    <s v="GFO12022       "/>
    <x v="2"/>
    <s v="Benny's "/>
    <n v="44"/>
    <s v="FROZEN FOODS        "/>
    <s v="12"/>
    <n v="5"/>
    <n v="99"/>
    <n v="5"/>
    <n v="19.8"/>
    <n v="1.6500000000000001"/>
    <n v="0.33"/>
  </r>
  <r>
    <x v="0"/>
    <s v="GALANT FOOD COMPANY           "/>
    <s v="IL  "/>
    <x v="0"/>
    <n v="10495908"/>
    <x v="4"/>
    <x v="0"/>
    <s v="          "/>
    <s v="2300 WISCONSIN AVE            "/>
    <s v="DOWNERS GROVE       "/>
    <s v="IL   "/>
    <s v="60515-2254   "/>
    <s v="Michael Browning              "/>
    <n v="6302485999"/>
    <s v="GFO12022       "/>
    <x v="2"/>
    <s v="Benny's "/>
    <n v="44"/>
    <s v="FROZEN FOODS        "/>
    <s v="12"/>
    <n v="5"/>
    <n v="19.8"/>
    <n v="1"/>
    <n v="19.8"/>
    <n v="1.6500000000000001"/>
    <n v="0.33"/>
  </r>
  <r>
    <x v="0"/>
    <s v="GALANT FOOD COMPANY           "/>
    <s v="MA  "/>
    <x v="1"/>
    <n v="10003045"/>
    <x v="6"/>
    <x v="0"/>
    <s v="          "/>
    <s v="1805 BRIDGEBORO RD            "/>
    <s v="EDGEWATER PARK      "/>
    <s v="NJ   "/>
    <s v="08010        "/>
    <s v="Spence Epstien STANDING PASTRY"/>
    <n v="6098354400"/>
    <s v="GFO10001       "/>
    <x v="0"/>
    <s v="Clara   "/>
    <n v="44"/>
    <s v="FROZEN FOODS        "/>
    <s v="12"/>
    <n v="8"/>
    <n v="108"/>
    <n v="4"/>
    <n v="27"/>
    <n v="2.25"/>
    <n v="0.28125"/>
  </r>
  <r>
    <x v="0"/>
    <s v="GALANT FOOD COMPANY           "/>
    <s v="MA  "/>
    <x v="1"/>
    <n v="10067691"/>
    <x v="7"/>
    <x v="0"/>
    <s v="          "/>
    <s v="150 GORDON DR                 "/>
    <s v="EXTON               "/>
    <s v="PA   "/>
    <s v="19341-1304   "/>
    <s v="STEVEN TEPPER                 "/>
    <n v="6109350885"/>
    <s v="GFO10001       "/>
    <x v="0"/>
    <s v="Clara   "/>
    <n v="44"/>
    <s v="FROZEN FOODS        "/>
    <s v="12"/>
    <n v="8"/>
    <n v="567"/>
    <n v="21"/>
    <n v="27"/>
    <n v="2.25"/>
    <n v="0.28125"/>
  </r>
  <r>
    <x v="0"/>
    <s v="GALANT FOOD COMPANY           "/>
    <s v="MA  "/>
    <x v="1"/>
    <n v="10003045"/>
    <x v="6"/>
    <x v="0"/>
    <s v="          "/>
    <s v="1805 BRIDGEBORO RD            "/>
    <s v="EDGEWATER PARK      "/>
    <s v="NJ   "/>
    <s v="08010        "/>
    <s v="Spence Epstien STANDING PASTRY"/>
    <n v="6098354400"/>
    <s v="GFO90010       "/>
    <x v="3"/>
    <s v="Clara's "/>
    <n v="44"/>
    <s v="FROZEN FOODS        "/>
    <s v="12"/>
    <n v="4"/>
    <n v="345.6"/>
    <n v="12"/>
    <n v="28.8"/>
    <n v="2.4"/>
    <n v="0.6"/>
  </r>
  <r>
    <x v="0"/>
    <s v="GALANT FOOD COMPANY           "/>
    <s v="NC  "/>
    <x v="2"/>
    <n v="10051234"/>
    <x v="8"/>
    <x v="0"/>
    <s v="          "/>
    <s v="1021 MASON ST STE 17          "/>
    <s v="VACAVILLE           "/>
    <s v="CA   "/>
    <n v="95688"/>
    <s v="Ricardo Green                 "/>
    <n v="5106124732"/>
    <s v="GFO00008       "/>
    <x v="4"/>
    <s v="Clara's "/>
    <n v="44"/>
    <s v="FROZEN FOODS        "/>
    <s v="12"/>
    <n v="5"/>
    <n v="26.4"/>
    <n v="1"/>
    <n v="26.4"/>
    <n v="2.1999999999999997"/>
    <n v="0.43999999999999995"/>
  </r>
  <r>
    <x v="0"/>
    <s v="GALANT FOOD COMPANY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00008       "/>
    <x v="4"/>
    <s v="Clara's "/>
    <n v="44"/>
    <s v="FROZEN FOODS        "/>
    <s v="12"/>
    <n v="5"/>
    <n v="105.6"/>
    <n v="4"/>
    <n v="26.4"/>
    <n v="2.1999999999999997"/>
    <n v="0.43999999999999995"/>
  </r>
  <r>
    <x v="0"/>
    <s v="GALANT FOOD COMPANY           "/>
    <s v="NC  "/>
    <x v="2"/>
    <n v="10418538"/>
    <x v="10"/>
    <x v="0"/>
    <s v="          "/>
    <s v="1650 SANTA ANA AVE            "/>
    <s v="SACRAMENTO          "/>
    <s v="CA   "/>
    <s v="95838-1752   "/>
    <s v="Traci Matsunaga               "/>
    <n v="9164724633"/>
    <s v="GFO00008       "/>
    <x v="4"/>
    <s v="Clara's "/>
    <n v="44"/>
    <s v="FROZEN FOODS        "/>
    <s v="12"/>
    <n v="5"/>
    <n v="26.4"/>
    <n v="1"/>
    <n v="26.4"/>
    <n v="2.1999999999999997"/>
    <n v="0.43999999999999995"/>
  </r>
  <r>
    <x v="0"/>
    <s v="GALANT FOOD COMPANY           "/>
    <s v="NC  "/>
    <x v="2"/>
    <n v="10439798"/>
    <x v="11"/>
    <x v="0"/>
    <s v="          "/>
    <s v="978 E GREG ST                 "/>
    <s v="SPARKS              "/>
    <s v="NV   "/>
    <s v="89431-6521   "/>
    <s v="Steve Cockrell                "/>
    <n v="9076024285"/>
    <s v="GFO00008       "/>
    <x v="4"/>
    <s v="Clara's "/>
    <n v="44"/>
    <s v="FROZEN FOODS        "/>
    <s v="12"/>
    <n v="5"/>
    <n v="343.2"/>
    <n v="13"/>
    <n v="26.4"/>
    <n v="2.1999999999999997"/>
    <n v="0.43999999999999995"/>
  </r>
  <r>
    <x v="0"/>
    <s v="GALANT FOOD COMPANY           "/>
    <s v="NC  "/>
    <x v="2"/>
    <n v="10501324"/>
    <x v="12"/>
    <x v="1"/>
    <s v="          "/>
    <s v="225 10TH ST                   "/>
    <s v="MARINA              "/>
    <s v="CA   "/>
    <s v="93933-6004   "/>
    <s v="Greg Palmer                   "/>
    <n v="8312754500"/>
    <s v="GFO00008       "/>
    <x v="4"/>
    <s v="Clara's "/>
    <n v="44"/>
    <s v="FROZEN FOODS        "/>
    <s v="12"/>
    <n v="5"/>
    <n v="475.2"/>
    <n v="18"/>
    <n v="26.4"/>
    <n v="2.1999999999999997"/>
    <n v="0.43999999999999995"/>
  </r>
  <r>
    <x v="0"/>
    <s v="GALANT FOOD COMPANY           "/>
    <s v="NC  "/>
    <x v="2"/>
    <n v="10019540"/>
    <x v="13"/>
    <x v="0"/>
    <s v="          "/>
    <s v="215 HARBOR WAY                "/>
    <s v="S SAN FRAN          "/>
    <s v="CA   "/>
    <n v="94080"/>
    <s v="ELAYSIA                       "/>
    <n v="6505895252"/>
    <s v="GFO02208       "/>
    <x v="5"/>
    <s v="Galina's"/>
    <n v="44"/>
    <s v="FROZEN FOODS        "/>
    <s v="12"/>
    <n v="4.5"/>
    <n v="17.399999999999999"/>
    <n v="1"/>
    <n v="17.399999999999999"/>
    <n v="1.45"/>
    <n v="0.32222222222222219"/>
  </r>
  <r>
    <x v="0"/>
    <s v="GALANT FOOD COMPANY           "/>
    <s v="NC  "/>
    <x v="2"/>
    <n v="10019758"/>
    <x v="14"/>
    <x v="0"/>
    <s v="          "/>
    <s v="4041 C ST                     "/>
    <s v="SACRAMENTO          "/>
    <s v="CA   "/>
    <n v="95819"/>
    <s v="JULIE BERGER                  "/>
    <n v="9164524041"/>
    <s v="GFO02208       "/>
    <x v="5"/>
    <s v="Galina's"/>
    <n v="44"/>
    <s v="FROZEN FOODS        "/>
    <s v="12"/>
    <n v="4.5"/>
    <n v="278.39999999999998"/>
    <n v="16"/>
    <n v="17.399999999999999"/>
    <n v="1.45"/>
    <n v="0.32222222222222219"/>
  </r>
  <r>
    <x v="0"/>
    <s v="GALANT FOOD COMPANY           "/>
    <s v="NC  "/>
    <x v="2"/>
    <n v="10019773"/>
    <x v="15"/>
    <x v="0"/>
    <s v="          "/>
    <s v="3025 DUTTON AVE               "/>
    <s v="SANTA ROSA          "/>
    <s v="CA   "/>
    <n v="95407"/>
    <s v="MELISSA NANCY KELLEY          "/>
    <n v="7075464544"/>
    <s v="GFO02208       "/>
    <x v="5"/>
    <s v="Galina's"/>
    <n v="44"/>
    <s v="FROZEN FOODS        "/>
    <s v="12"/>
    <n v="4.5"/>
    <n v="87"/>
    <n v="5"/>
    <n v="17.399999999999999"/>
    <n v="1.45"/>
    <n v="0.32222222222222219"/>
  </r>
  <r>
    <x v="0"/>
    <s v="GALANT FOOD COMPANY           "/>
    <s v="NC  "/>
    <x v="2"/>
    <n v="10051234"/>
    <x v="8"/>
    <x v="0"/>
    <s v="          "/>
    <s v="1021 MASON ST STE 17          "/>
    <s v="VACAVILLE           "/>
    <s v="CA   "/>
    <n v="95688"/>
    <s v="Ricardo Green                 "/>
    <n v="5106124732"/>
    <s v="GFO02208       "/>
    <x v="5"/>
    <s v="Galina's"/>
    <n v="44"/>
    <s v="FROZEN FOODS        "/>
    <s v="12"/>
    <n v="4.5"/>
    <n v="17.399999999999999"/>
    <n v="1"/>
    <n v="17.399999999999999"/>
    <n v="1.45"/>
    <n v="0.32222222222222219"/>
  </r>
  <r>
    <x v="0"/>
    <s v="GALANT FOOD COMPANY           "/>
    <s v="NC  "/>
    <x v="2"/>
    <n v="10299917"/>
    <x v="16"/>
    <x v="0"/>
    <s v="          "/>
    <s v="447 REYNOLDS CIR              "/>
    <s v="SAN JOSE            "/>
    <s v="CA   "/>
    <s v="95112-1104   "/>
    <s v="Al Albiani                    "/>
    <n v="6503228363"/>
    <s v="GFO02208       "/>
    <x v="5"/>
    <s v="Galina's"/>
    <n v="44"/>
    <s v="FROZEN FOODS        "/>
    <s v="12"/>
    <n v="4.5"/>
    <n v="34.799999999999997"/>
    <n v="2"/>
    <n v="17.399999999999999"/>
    <n v="1.45"/>
    <n v="0.32222222222222219"/>
  </r>
  <r>
    <x v="0"/>
    <s v="GALANT FOOD COMPANY           "/>
    <s v="NC  "/>
    <x v="2"/>
    <n v="99999999999999"/>
    <x v="17"/>
    <x v="2"/>
    <s v="XXXXXXXXXX"/>
    <s v="XXXXXXXXXXXXXXXXXXXXXXXXXXXXXX"/>
    <s v="XXXXXXXXXXXXXXXXXXXX"/>
    <s v="XX   "/>
    <n v="999999999"/>
    <s v="XXXXXXXXXXXXXXXXXXXXXXXXXXXXXX"/>
    <n v="9999999999"/>
    <s v="GFO02208       "/>
    <x v="5"/>
    <s v="Galina's"/>
    <n v="44"/>
    <s v="FROZEN FOODS        "/>
    <s v="12"/>
    <n v="4.5"/>
    <n v="156.6"/>
    <n v="9"/>
    <n v="17.399999999999999"/>
    <n v="1.45"/>
    <n v="0.32222222222222219"/>
  </r>
  <r>
    <x v="0"/>
    <s v="GALANT FOOD COMPANY           "/>
    <s v="NC  "/>
    <x v="2"/>
    <n v="10019773"/>
    <x v="15"/>
    <x v="0"/>
    <s v="          "/>
    <s v="3025 DUTTON AVE               "/>
    <s v="SANTA ROSA          "/>
    <s v="CA   "/>
    <n v="95407"/>
    <s v="MELISSA NANCY KELLEY          "/>
    <n v="7075464544"/>
    <s v="GFO12001       "/>
    <x v="0"/>
    <s v="Benny's "/>
    <n v="44"/>
    <s v="FROZEN FOODS        "/>
    <s v="12"/>
    <n v="5"/>
    <n v="295.8"/>
    <n v="17"/>
    <n v="17.400000000000002"/>
    <n v="1.4500000000000002"/>
    <n v="0.29000000000000004"/>
  </r>
  <r>
    <x v="0"/>
    <s v="GALANT FOOD COMPANY           "/>
    <s v="NC  "/>
    <x v="2"/>
    <n v="10020930"/>
    <x v="18"/>
    <x v="0"/>
    <s v="          "/>
    <s v="3347 EDWARD AVE               "/>
    <s v="SANTA CLARA         "/>
    <s v="CA   "/>
    <n v="95054"/>
    <s v="Christina                     "/>
    <n v="4084219720"/>
    <s v="GFO12001       "/>
    <x v="0"/>
    <s v="Benny's "/>
    <n v="44"/>
    <s v="FROZEN FOODS        "/>
    <s v="12"/>
    <n v="5"/>
    <n v="34.799999999999997"/>
    <n v="2"/>
    <n v="17.399999999999999"/>
    <n v="1.45"/>
    <n v="0.28999999999999998"/>
  </r>
  <r>
    <x v="0"/>
    <s v="GALANT FOOD COMPANY           "/>
    <s v="NC  "/>
    <x v="2"/>
    <n v="10281997"/>
    <x v="19"/>
    <x v="0"/>
    <s v="          "/>
    <s v="4083 MONTEZ DR                "/>
    <s v="CARSON CITY         "/>
    <s v="NV   "/>
    <n v="89706"/>
    <s v="Nate Smithee                  "/>
    <n v="7753429754"/>
    <s v="GFO12001       "/>
    <x v="0"/>
    <s v="Benny's "/>
    <n v="44"/>
    <s v="FROZEN FOODS        "/>
    <s v="12"/>
    <n v="5"/>
    <n v="17.399999999999999"/>
    <n v="1"/>
    <n v="17.399999999999999"/>
    <n v="1.45"/>
    <n v="0.28999999999999998"/>
  </r>
  <r>
    <x v="0"/>
    <s v="GALANT FOOD COMPANY           "/>
    <s v="NC  "/>
    <x v="2"/>
    <n v="10370631"/>
    <x v="20"/>
    <x v="3"/>
    <s v="          "/>
    <s v="57 E COMMERCIAL ST            "/>
    <s v="WILLITS             "/>
    <s v="CA   "/>
    <s v="95490-3101   "/>
    <s v="Lois Hoover                   "/>
    <n v="7073543295"/>
    <s v="GFO12001       "/>
    <x v="0"/>
    <s v="Benny's "/>
    <n v="44"/>
    <s v="FROZEN FOODS        "/>
    <s v="12"/>
    <n v="5"/>
    <n v="17.399999999999999"/>
    <n v="1"/>
    <n v="17.399999999999999"/>
    <n v="1.45"/>
    <n v="0.28999999999999998"/>
  </r>
  <r>
    <x v="0"/>
    <s v="GALANT FOOD COMPANY           "/>
    <s v="NC  "/>
    <x v="2"/>
    <n v="10373770"/>
    <x v="21"/>
    <x v="3"/>
    <s v="          "/>
    <s v="4186 PIEDMONT AVE             "/>
    <s v="OAKLAND             "/>
    <s v="CA   "/>
    <s v="94611-5133   "/>
    <s v="ANNALISA or GLENN             "/>
    <n v="5102770646"/>
    <s v="GFO12001       "/>
    <x v="0"/>
    <s v="Benny's "/>
    <n v="44"/>
    <s v="FROZEN FOODS        "/>
    <s v="12"/>
    <n v="5"/>
    <n v="69.599999999999994"/>
    <n v="4"/>
    <n v="17.399999999999999"/>
    <n v="1.45"/>
    <n v="0.28999999999999998"/>
  </r>
  <r>
    <x v="0"/>
    <s v="GALANT FOOD COMPANY           "/>
    <s v="NC  "/>
    <x v="2"/>
    <n v="10426435"/>
    <x v="22"/>
    <x v="3"/>
    <s v="          "/>
    <s v="2966 COLLEGE AVE              "/>
    <s v="BERKELEY            "/>
    <s v="CA   "/>
    <s v="94705-2214   "/>
    <s v="Suki Van Arsdale 510 540 6482 "/>
    <n v="7078293456"/>
    <s v="GFO12001       "/>
    <x v="0"/>
    <s v="Benny's "/>
    <n v="44"/>
    <s v="FROZEN FOODS        "/>
    <s v="12"/>
    <n v="5"/>
    <n v="34.799999999999997"/>
    <n v="2"/>
    <n v="17.399999999999999"/>
    <n v="1.45"/>
    <n v="0.28999999999999998"/>
  </r>
  <r>
    <x v="0"/>
    <s v="GALANT FOOD COMPANY           "/>
    <s v="NC  "/>
    <x v="2"/>
    <n v="10053745"/>
    <x v="23"/>
    <x v="4"/>
    <s v="          "/>
    <s v="BLDG 341 NAVY EXCHANGE        "/>
    <s v="FALLON              "/>
    <s v="NV   "/>
    <n v="89406"/>
    <s v="NATALIE 775 412 5732  CELL    "/>
    <n v="7754125732"/>
    <s v="GFO12021       "/>
    <x v="1"/>
    <s v="Benny's "/>
    <n v="44"/>
    <s v="FROZEN FOODS        "/>
    <s v="12"/>
    <n v="5"/>
    <n v="34.799999999999997"/>
    <n v="2"/>
    <n v="17.399999999999999"/>
    <n v="1.45"/>
    <n v="0.28999999999999998"/>
  </r>
  <r>
    <x v="0"/>
    <s v="GALANT FOOD COMPANY           "/>
    <s v="NC  "/>
    <x v="2"/>
    <n v="10299488"/>
    <x v="24"/>
    <x v="1"/>
    <s v="          "/>
    <s v="2323 GRAND CANAL BLVD         "/>
    <s v="STOCKTON            "/>
    <s v="CA   "/>
    <n v="95207"/>
    <s v="Tanya  209 956 1309 DIRECT    "/>
    <n v="2099579090"/>
    <s v="GFO12021       "/>
    <x v="1"/>
    <s v="Benny's "/>
    <n v="44"/>
    <s v="FROZEN FOODS        "/>
    <s v="12"/>
    <n v="5"/>
    <n v="17.399999999999999"/>
    <n v="1"/>
    <n v="17.399999999999999"/>
    <n v="1.45"/>
    <n v="0.28999999999999998"/>
  </r>
  <r>
    <x v="0"/>
    <s v="GALANT FOOD COMPANY           "/>
    <s v="NC  "/>
    <x v="2"/>
    <n v="10349243"/>
    <x v="25"/>
    <x v="0"/>
    <s v="          "/>
    <s v="260 FREEPORT BLVD STE 19      "/>
    <s v="SPARKS              "/>
    <s v="NV   "/>
    <s v="89431-6248   "/>
    <s v="Reno Albertazzi               "/>
    <n v="7754437931"/>
    <s v="GFO12021       "/>
    <x v="1"/>
    <s v="Benny's "/>
    <n v="44"/>
    <s v="FROZEN FOODS        "/>
    <s v="12"/>
    <n v="5"/>
    <n v="52.2"/>
    <n v="3"/>
    <n v="17.400000000000002"/>
    <n v="1.4500000000000002"/>
    <n v="0.29000000000000004"/>
  </r>
  <r>
    <x v="0"/>
    <s v="GALANT FOOD COMPANY           "/>
    <s v="NC  "/>
    <x v="2"/>
    <n v="10426435"/>
    <x v="22"/>
    <x v="3"/>
    <s v="          "/>
    <s v="2966 COLLEGE AVE              "/>
    <s v="BERKELEY            "/>
    <s v="CA   "/>
    <s v="94705-2214   "/>
    <s v="Suki Van Arsdale 510 540 6482 "/>
    <n v="7078293456"/>
    <s v="GFO12021       "/>
    <x v="1"/>
    <s v="Benny's "/>
    <n v="44"/>
    <s v="FROZEN FOODS        "/>
    <s v="12"/>
    <n v="5"/>
    <n v="34.799999999999997"/>
    <n v="2"/>
    <n v="17.399999999999999"/>
    <n v="1.45"/>
    <n v="0.28999999999999998"/>
  </r>
  <r>
    <x v="0"/>
    <s v="GALANT FOOD COMPANY           "/>
    <s v="NC  "/>
    <x v="2"/>
    <n v="10051233"/>
    <x v="26"/>
    <x v="0"/>
    <s v="          "/>
    <s v="19616 8TH ST E                "/>
    <s v="SONOMA              "/>
    <s v="CA   "/>
    <s v="95476-5703   "/>
    <s v="Ivor Horsfall                 "/>
    <n v="7075921589"/>
    <s v="GFO12022       "/>
    <x v="2"/>
    <s v="Benny's "/>
    <n v="44"/>
    <s v="FROZEN FOODS        "/>
    <s v="12"/>
    <n v="5"/>
    <n v="17.399999999999999"/>
    <n v="1"/>
    <n v="17.399999999999999"/>
    <n v="1.45"/>
    <n v="0.28999999999999998"/>
  </r>
  <r>
    <x v="0"/>
    <s v="GALANT FOOD COMPANY           "/>
    <s v="NC  "/>
    <x v="2"/>
    <n v="10053745"/>
    <x v="23"/>
    <x v="4"/>
    <s v="          "/>
    <s v="BLDG 341 NAVY EXCHANGE        "/>
    <s v="FALLON              "/>
    <s v="NV   "/>
    <n v="89406"/>
    <s v="NATALIE 775 412 5732  CELL    "/>
    <n v="7754125732"/>
    <s v="GFO12022       "/>
    <x v="2"/>
    <s v="Benny's "/>
    <n v="44"/>
    <s v="FROZEN FOODS        "/>
    <s v="12"/>
    <n v="5"/>
    <n v="87"/>
    <n v="5"/>
    <n v="17.399999999999999"/>
    <n v="1.45"/>
    <n v="0.28999999999999998"/>
  </r>
  <r>
    <x v="0"/>
    <s v="GALANT FOOD COMPANY           "/>
    <s v="NC  "/>
    <x v="2"/>
    <n v="10439798"/>
    <x v="11"/>
    <x v="0"/>
    <s v="          "/>
    <s v="978 E GREG ST                 "/>
    <s v="SPARKS              "/>
    <s v="NV   "/>
    <s v="89431-6521   "/>
    <s v="Steve Cockrell                "/>
    <n v="9076024285"/>
    <s v="GFO12022       "/>
    <x v="2"/>
    <s v="Benny's "/>
    <n v="44"/>
    <s v="FROZEN FOODS        "/>
    <s v="12"/>
    <n v="5"/>
    <n v="104.4"/>
    <n v="6"/>
    <n v="17.400000000000002"/>
    <n v="1.4500000000000002"/>
    <n v="0.29000000000000004"/>
  </r>
  <r>
    <x v="0"/>
    <s v="GALANT FOOD COMPANY           "/>
    <s v="NC  "/>
    <x v="2"/>
    <n v="10124473"/>
    <x v="27"/>
    <x v="0"/>
    <s v="          "/>
    <s v="1000 GREENLEY ROAD            "/>
    <s v="SONORA              "/>
    <s v="CA   "/>
    <n v="95370"/>
    <s v="OWEN  HORNIBROOK 209 822 4051 "/>
    <n v="2095363674"/>
    <s v="GFO20001       "/>
    <x v="6"/>
    <s v="Clara's "/>
    <n v="44"/>
    <s v="FROZEN FOODS        "/>
    <s v="12"/>
    <n v="5"/>
    <n v="105.6"/>
    <n v="4"/>
    <n v="26.4"/>
    <n v="2.1999999999999997"/>
    <n v="0.43999999999999995"/>
  </r>
  <r>
    <x v="0"/>
    <s v="GALANT FOOD COMPANY           "/>
    <s v="NC  "/>
    <x v="2"/>
    <n v="10248015"/>
    <x v="28"/>
    <x v="1"/>
    <s v="          "/>
    <s v="1800 POWELL ST                "/>
    <s v="EMERYVILLE          "/>
    <s v="CA   "/>
    <n v="94608"/>
    <s v="Sal GM robert                 "/>
    <n v="5106589300"/>
    <s v="GFO20001       "/>
    <x v="6"/>
    <s v="Clara's "/>
    <n v="44"/>
    <s v="FROZEN FOODS        "/>
    <s v="12"/>
    <n v="5"/>
    <n v="26.4"/>
    <n v="1"/>
    <n v="26.4"/>
    <n v="2.1999999999999997"/>
    <n v="0.43999999999999995"/>
  </r>
  <r>
    <x v="0"/>
    <s v="GALANT FOOD COMPANY           "/>
    <s v="NC  "/>
    <x v="2"/>
    <n v="10392615"/>
    <x v="29"/>
    <x v="1"/>
    <s v="          "/>
    <s v="1900 FREEDOM WAY              "/>
    <s v="ROSEVILLE           "/>
    <s v="CA   "/>
    <n v="95678"/>
    <s v="Linsey Rowe  GM               "/>
    <n v="9167732200"/>
    <s v="GFO20001       "/>
    <x v="6"/>
    <s v="Clara's "/>
    <n v="44"/>
    <s v="FROZEN FOODS        "/>
    <s v="12"/>
    <n v="5"/>
    <n v="26.4"/>
    <n v="1"/>
    <n v="26.4"/>
    <n v="2.1999999999999997"/>
    <n v="0.43999999999999995"/>
  </r>
  <r>
    <x v="0"/>
    <s v="GALANT FOOD COMPANY           "/>
    <s v="NC  "/>
    <x v="2"/>
    <n v="10393606"/>
    <x v="30"/>
    <x v="1"/>
    <s v="          "/>
    <s v="1111 MEADOWOOD MALL LINK      "/>
    <s v="RENO                "/>
    <s v="NV   "/>
    <s v="89502-6542   "/>
    <s v="Sushil Patel                  "/>
    <n v="7755077248"/>
    <s v="GFO20001       "/>
    <x v="6"/>
    <s v="Clara's "/>
    <n v="44"/>
    <s v="FROZEN FOODS        "/>
    <s v="12"/>
    <n v="5"/>
    <n v="396"/>
    <n v="15"/>
    <n v="26.4"/>
    <n v="2.1999999999999997"/>
    <n v="0.43999999999999995"/>
  </r>
  <r>
    <x v="0"/>
    <s v="GALANT FOOD COMPANY           "/>
    <s v="NC  "/>
    <x v="2"/>
    <n v="10439798"/>
    <x v="11"/>
    <x v="0"/>
    <s v="          "/>
    <s v="978 E GREG ST                 "/>
    <s v="SPARKS              "/>
    <s v="NV   "/>
    <s v="89431-6521   "/>
    <s v="Steve Cockrell                "/>
    <n v="9076024285"/>
    <s v="GFO20001       "/>
    <x v="6"/>
    <s v="Clara's "/>
    <n v="44"/>
    <s v="FROZEN FOODS        "/>
    <s v="12"/>
    <n v="5"/>
    <n v="132"/>
    <n v="5"/>
    <n v="26.4"/>
    <n v="2.1999999999999997"/>
    <n v="0.43999999999999995"/>
  </r>
  <r>
    <x v="0"/>
    <s v="GALANT FOOD COMPANY           "/>
    <s v="NC  "/>
    <x v="2"/>
    <n v="10501324"/>
    <x v="12"/>
    <x v="1"/>
    <s v="          "/>
    <s v="225 10TH ST                   "/>
    <s v="MARINA              "/>
    <s v="CA   "/>
    <s v="93933-6004   "/>
    <s v="Greg Palmer                   "/>
    <n v="8312754500"/>
    <s v="GFO20001       "/>
    <x v="6"/>
    <s v="Clara's "/>
    <n v="44"/>
    <s v="FROZEN FOODS        "/>
    <s v="12"/>
    <n v="5"/>
    <n v="316.8"/>
    <n v="12"/>
    <n v="26.400000000000002"/>
    <n v="2.2000000000000002"/>
    <n v="0.44000000000000006"/>
  </r>
  <r>
    <x v="0"/>
    <s v="GALANT FOOD COMPANY           "/>
    <s v="NC  "/>
    <x v="2"/>
    <n v="10124473"/>
    <x v="27"/>
    <x v="0"/>
    <s v="          "/>
    <s v="1000 GREENLEY ROAD            "/>
    <s v="SONORA              "/>
    <s v="CA   "/>
    <n v="95370"/>
    <s v="OWEN  HORNIBROOK 209 822 4051 "/>
    <n v="2095363674"/>
    <s v="GFO20002       "/>
    <x v="7"/>
    <s v="Clara's "/>
    <n v="44"/>
    <s v="FROZEN FOODS        "/>
    <s v="12"/>
    <n v="5"/>
    <n v="132"/>
    <n v="5"/>
    <n v="26.4"/>
    <n v="2.1999999999999997"/>
    <n v="0.43999999999999995"/>
  </r>
  <r>
    <x v="0"/>
    <s v="GALANT FOOD COMPANY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20002       "/>
    <x v="7"/>
    <s v="Clara's "/>
    <n v="44"/>
    <s v="FROZEN FOODS        "/>
    <s v="12"/>
    <n v="5"/>
    <n v="105.6"/>
    <n v="4"/>
    <n v="26.4"/>
    <n v="2.1999999999999997"/>
    <n v="0.43999999999999995"/>
  </r>
  <r>
    <x v="0"/>
    <s v="GALANT FOOD COMPANY           "/>
    <s v="NC  "/>
    <x v="2"/>
    <n v="10492381"/>
    <x v="31"/>
    <x v="1"/>
    <s v="          "/>
    <s v="320 SOSCOL AVE                "/>
    <s v="NAPA                "/>
    <s v="CA   "/>
    <s v="94559-4006   "/>
    <s v="Michael Palmer                "/>
    <n v="7072243400"/>
    <s v="GFO20002       "/>
    <x v="7"/>
    <s v="Clara's "/>
    <n v="44"/>
    <s v="FROZEN FOODS        "/>
    <s v="12"/>
    <n v="5"/>
    <n v="26.4"/>
    <n v="1"/>
    <n v="26.4"/>
    <n v="2.1999999999999997"/>
    <n v="0.43999999999999995"/>
  </r>
  <r>
    <x v="0"/>
    <s v="GALANT FOOD COMPANY           "/>
    <s v="NC  "/>
    <x v="2"/>
    <n v="10501324"/>
    <x v="12"/>
    <x v="1"/>
    <s v="          "/>
    <s v="225 10TH ST                   "/>
    <s v="MARINA              "/>
    <s v="CA   "/>
    <s v="93933-6004   "/>
    <s v="Greg Palmer                   "/>
    <n v="8312754500"/>
    <s v="GFO20002       "/>
    <x v="7"/>
    <s v="Clara's "/>
    <n v="44"/>
    <s v="FROZEN FOODS        "/>
    <s v="12"/>
    <n v="5"/>
    <n v="264"/>
    <n v="10"/>
    <n v="26.4"/>
    <n v="2.1999999999999997"/>
    <n v="0.43999999999999995"/>
  </r>
  <r>
    <x v="0"/>
    <s v="GALANT FOOD COMPANY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88000       "/>
    <x v="8"/>
    <s v="Clara's "/>
    <n v="44"/>
    <s v="FROZEN FOODS        "/>
    <s v="12"/>
    <n v="8"/>
    <n v="115.2"/>
    <n v="4"/>
    <n v="28.8"/>
    <n v="2.4"/>
    <n v="0.3"/>
  </r>
  <r>
    <x v="0"/>
    <s v="GALANT FOOD COMPANY           "/>
    <s v="NC  "/>
    <x v="2"/>
    <n v="10051233"/>
    <x v="26"/>
    <x v="0"/>
    <s v="          "/>
    <s v="19616 8TH ST E                "/>
    <s v="SONOMA              "/>
    <s v="CA   "/>
    <s v="95476-5703   "/>
    <s v="Ivor Horsfall                 "/>
    <n v="7075921589"/>
    <s v="GFO88017       "/>
    <x v="9"/>
    <s v="Clara's "/>
    <n v="44"/>
    <s v="FROZEN FOODS        "/>
    <s v="12"/>
    <n v="8"/>
    <n v="28.8"/>
    <n v="1"/>
    <n v="28.8"/>
    <n v="2.4"/>
    <n v="0.3"/>
  </r>
  <r>
    <x v="0"/>
    <s v="GALANT FOOD COMPANY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88017       "/>
    <x v="9"/>
    <s v="Clara's "/>
    <n v="44"/>
    <s v="FROZEN FOODS        "/>
    <s v="12"/>
    <n v="8"/>
    <n v="144"/>
    <n v="5"/>
    <n v="28.8"/>
    <n v="2.4"/>
    <n v="0.3"/>
  </r>
  <r>
    <x v="0"/>
    <s v="GALANT FOOD COMPANY           "/>
    <s v="NC  "/>
    <x v="2"/>
    <n v="10439798"/>
    <x v="11"/>
    <x v="0"/>
    <s v="          "/>
    <s v="978 E GREG ST                 "/>
    <s v="SPARKS              "/>
    <s v="NV   "/>
    <s v="89431-6521   "/>
    <s v="Steve Cockrell                "/>
    <n v="9076024285"/>
    <s v="GFO88017       "/>
    <x v="9"/>
    <s v="Clara's "/>
    <n v="44"/>
    <s v="FROZEN FOODS        "/>
    <s v="12"/>
    <n v="8"/>
    <n v="374.4"/>
    <n v="13"/>
    <n v="28.799999999999997"/>
    <n v="2.4"/>
    <n v="0.3"/>
  </r>
  <r>
    <x v="0"/>
    <s v="GALANT FOOD COMPANY           "/>
    <s v="NC  "/>
    <x v="2"/>
    <n v="10496376"/>
    <x v="32"/>
    <x v="5"/>
    <s v="          "/>
    <s v="6505 S MANTHEY RD             "/>
    <s v="FRENCH CAMP         "/>
    <s v="CA   "/>
    <s v="95231-9518   "/>
    <s v="Duong Vu  DON                 "/>
    <n v="9162338469"/>
    <s v="GFO88017       "/>
    <x v="9"/>
    <s v="Clara's "/>
    <n v="44"/>
    <s v="FROZEN FOODS        "/>
    <s v="12"/>
    <n v="8"/>
    <n v="28.8"/>
    <n v="1"/>
    <n v="28.8"/>
    <n v="2.4"/>
    <n v="0.3"/>
  </r>
  <r>
    <x v="0"/>
    <s v="GALANT FOOD COMPANY           "/>
    <s v="NC  "/>
    <x v="2"/>
    <n v="10051233"/>
    <x v="26"/>
    <x v="0"/>
    <s v="          "/>
    <s v="19616 8TH ST E                "/>
    <s v="SONOMA              "/>
    <s v="CA   "/>
    <s v="95476-5703   "/>
    <s v="Ivor Horsfall                 "/>
    <n v="7075921589"/>
    <s v="GFO88116       "/>
    <x v="10"/>
    <s v="Clara's "/>
    <n v="44"/>
    <s v="FROZEN FOODS        "/>
    <s v="12"/>
    <n v="8"/>
    <n v="32.4"/>
    <n v="1"/>
    <n v="32.4"/>
    <n v="2.6999999999999997"/>
    <n v="0.33749999999999997"/>
  </r>
  <r>
    <x v="0"/>
    <s v="GALANT FOOD COMPANY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88116       "/>
    <x v="10"/>
    <s v="Clara's "/>
    <n v="44"/>
    <s v="FROZEN FOODS        "/>
    <s v="12"/>
    <n v="8"/>
    <n v="324"/>
    <n v="10"/>
    <n v="32.4"/>
    <n v="2.6999999999999997"/>
    <n v="0.33749999999999997"/>
  </r>
  <r>
    <x v="0"/>
    <s v="GALANT FOOD COMPANY           "/>
    <s v="NC  "/>
    <x v="2"/>
    <n v="10496376"/>
    <x v="32"/>
    <x v="5"/>
    <s v="          "/>
    <s v="6505 S MANTHEY RD             "/>
    <s v="FRENCH CAMP         "/>
    <s v="CA   "/>
    <s v="95231-9518   "/>
    <s v="Duong Vu  DON                 "/>
    <n v="9162338469"/>
    <s v="GFO88116       "/>
    <x v="10"/>
    <s v="Clara's "/>
    <n v="44"/>
    <s v="FROZEN FOODS        "/>
    <s v="12"/>
    <n v="8"/>
    <n v="32.4"/>
    <n v="1"/>
    <n v="32.4"/>
    <n v="2.6999999999999997"/>
    <n v="0.33749999999999997"/>
  </r>
  <r>
    <x v="0"/>
    <s v="GALANT FOOD COMPANY           "/>
    <s v="NC  "/>
    <x v="2"/>
    <n v="10020930"/>
    <x v="18"/>
    <x v="0"/>
    <s v="          "/>
    <s v="3347 EDWARD AVE               "/>
    <s v="SANTA CLARA         "/>
    <s v="CA   "/>
    <n v="95054"/>
    <s v="Christina                     "/>
    <n v="4084219720"/>
    <s v="GFO88810       "/>
    <x v="11"/>
    <s v="Clara's "/>
    <n v="44"/>
    <s v="FROZEN FOODS        "/>
    <s v="12"/>
    <n v="8"/>
    <n v="28.8"/>
    <n v="1"/>
    <n v="28.8"/>
    <n v="2.4"/>
    <n v="0.3"/>
  </r>
  <r>
    <x v="0"/>
    <s v="GALANT FOOD COMPANY           "/>
    <s v="NC  "/>
    <x v="2"/>
    <n v="10051233"/>
    <x v="26"/>
    <x v="0"/>
    <s v="          "/>
    <s v="19616 8TH ST E                "/>
    <s v="SONOMA              "/>
    <s v="CA   "/>
    <s v="95476-5703   "/>
    <s v="Ivor Horsfall                 "/>
    <n v="7075921589"/>
    <s v="GFO88810       "/>
    <x v="11"/>
    <s v="Clara's "/>
    <n v="44"/>
    <s v="FROZEN FOODS        "/>
    <s v="12"/>
    <n v="8"/>
    <n v="28.8"/>
    <n v="1"/>
    <n v="28.8"/>
    <n v="2.4"/>
    <n v="0.3"/>
  </r>
  <r>
    <x v="0"/>
    <s v="GALANT FOOD COMPANY           "/>
    <s v="NC  "/>
    <x v="2"/>
    <n v="10020930"/>
    <x v="18"/>
    <x v="0"/>
    <s v="          "/>
    <s v="3347 EDWARD AVE               "/>
    <s v="SANTA CLARA         "/>
    <s v="CA   "/>
    <n v="95054"/>
    <s v="Christina                     "/>
    <n v="4084219720"/>
    <s v="GFO88811       "/>
    <x v="12"/>
    <s v="Clara's "/>
    <n v="44"/>
    <s v="FROZEN FOODS        "/>
    <s v="12"/>
    <n v="8"/>
    <n v="28.8"/>
    <n v="1"/>
    <n v="28.8"/>
    <n v="2.4"/>
    <n v="0.3"/>
  </r>
  <r>
    <x v="0"/>
    <s v="GALANT FOOD COMPANY           "/>
    <s v="NC  "/>
    <x v="2"/>
    <n v="10439798"/>
    <x v="11"/>
    <x v="0"/>
    <s v="          "/>
    <s v="978 E GREG ST                 "/>
    <s v="SPARKS              "/>
    <s v="NV   "/>
    <s v="89431-6521   "/>
    <s v="Steve Cockrell                "/>
    <n v="9076024285"/>
    <s v="GFO88811       "/>
    <x v="12"/>
    <s v="Clara's "/>
    <n v="44"/>
    <s v="FROZEN FOODS        "/>
    <s v="12"/>
    <n v="8"/>
    <n v="230.4"/>
    <n v="8"/>
    <n v="28.8"/>
    <n v="2.4"/>
    <n v="0.3"/>
  </r>
  <r>
    <x v="0"/>
    <s v="GALANT FOOD COMPANY           "/>
    <s v="NC  "/>
    <x v="2"/>
    <n v="10051234"/>
    <x v="8"/>
    <x v="0"/>
    <s v="          "/>
    <s v="1021 MASON ST STE 17          "/>
    <s v="VACAVILLE           "/>
    <s v="CA   "/>
    <n v="95688"/>
    <s v="Ricardo Green                 "/>
    <n v="5106124732"/>
    <s v="GFO90010       "/>
    <x v="3"/>
    <s v="Clara's "/>
    <n v="44"/>
    <s v="FROZEN FOODS        "/>
    <s v="12"/>
    <n v="4"/>
    <n v="26.4"/>
    <n v="1"/>
    <n v="26.4"/>
    <n v="2.1999999999999997"/>
    <n v="0.54999999999999993"/>
  </r>
  <r>
    <x v="0"/>
    <s v="GALANT FOOD COMPANY           "/>
    <s v="NC  "/>
    <x v="2"/>
    <n v="10081013"/>
    <x v="33"/>
    <x v="0"/>
    <s v="          "/>
    <s v="525 ANZAR ROAD                "/>
    <s v="SN JUN BATSTA       "/>
    <s v="CA   "/>
    <n v="95045"/>
    <s v="KATHY PLACES ORDERS           "/>
    <n v="8316234073"/>
    <s v="GFO90010       "/>
    <x v="3"/>
    <s v="Clara's "/>
    <n v="44"/>
    <s v="FROZEN FOODS        "/>
    <s v="12"/>
    <n v="4"/>
    <n v="26.4"/>
    <n v="1"/>
    <n v="26.4"/>
    <n v="2.1999999999999997"/>
    <n v="0.54999999999999993"/>
  </r>
  <r>
    <x v="0"/>
    <s v="GALANT FOOD COMPANY           "/>
    <s v="NC  "/>
    <x v="2"/>
    <n v="10248015"/>
    <x v="28"/>
    <x v="1"/>
    <s v="          "/>
    <s v="1800 POWELL ST                "/>
    <s v="EMERYVILLE          "/>
    <s v="CA   "/>
    <n v="94608"/>
    <s v="Sal GM robert                 "/>
    <n v="5106589300"/>
    <s v="GFO90010       "/>
    <x v="3"/>
    <s v="Clara's "/>
    <n v="44"/>
    <s v="FROZEN FOODS        "/>
    <s v="12"/>
    <n v="4"/>
    <n v="26.4"/>
    <n v="1"/>
    <n v="26.4"/>
    <n v="2.1999999999999997"/>
    <n v="0.54999999999999993"/>
  </r>
  <r>
    <x v="0"/>
    <s v="GALANT FOOD COMPANY           "/>
    <s v="NC  "/>
    <x v="2"/>
    <n v="10341632"/>
    <x v="34"/>
    <x v="0"/>
    <s v="          "/>
    <s v="11300 COLOMA RD STE B4        "/>
    <s v="GOLD RIVER          "/>
    <s v="CA   "/>
    <s v="95670-4421   "/>
    <s v="Tom Kil Collins               "/>
    <n v="9163907000"/>
    <s v="GFO90010       "/>
    <x v="3"/>
    <s v="Clara's "/>
    <n v="44"/>
    <s v="FROZEN FOODS        "/>
    <s v="12"/>
    <n v="4"/>
    <n v="26.4"/>
    <n v="1"/>
    <n v="26.4"/>
    <n v="2.1999999999999997"/>
    <n v="0.54999999999999993"/>
  </r>
  <r>
    <x v="0"/>
    <s v="GALANT FOOD COMPANY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90010       "/>
    <x v="3"/>
    <s v="Clara's "/>
    <n v="44"/>
    <s v="FROZEN FOODS        "/>
    <s v="12"/>
    <n v="4"/>
    <n v="105.6"/>
    <n v="4"/>
    <n v="26.4"/>
    <n v="2.1999999999999997"/>
    <n v="0.54999999999999993"/>
  </r>
  <r>
    <x v="0"/>
    <s v="GALANT FOOD COMPANY           "/>
    <s v="NC  "/>
    <x v="2"/>
    <n v="10393090"/>
    <x v="35"/>
    <x v="5"/>
    <s v="          "/>
    <s v="525 S WINCHESTER BLVD         "/>
    <s v="SAN JOSE            "/>
    <s v="CA   "/>
    <s v="95128-2537   "/>
    <s v="Misty Capps 669 331 2958      "/>
    <n v="4082472000"/>
    <s v="GFO90010       "/>
    <x v="3"/>
    <s v="Clara's "/>
    <n v="44"/>
    <s v="FROZEN FOODS        "/>
    <s v="12"/>
    <n v="4"/>
    <n v="26.4"/>
    <n v="1"/>
    <n v="26.4"/>
    <n v="2.1999999999999997"/>
    <n v="0.54999999999999993"/>
  </r>
  <r>
    <x v="0"/>
    <s v="GALANT FOOD COMPANY           "/>
    <s v="NC  "/>
    <x v="2"/>
    <n v="10492381"/>
    <x v="31"/>
    <x v="1"/>
    <s v="          "/>
    <s v="320 SOSCOL AVE                "/>
    <s v="NAPA                "/>
    <s v="CA   "/>
    <s v="94559-4006   "/>
    <s v="Michael Palmer                "/>
    <n v="7072243400"/>
    <s v="GFO90010       "/>
    <x v="3"/>
    <s v="Clara's "/>
    <n v="44"/>
    <s v="FROZEN FOODS        "/>
    <s v="12"/>
    <n v="4"/>
    <n v="26.4"/>
    <n v="1"/>
    <n v="26.4"/>
    <n v="2.1999999999999997"/>
    <n v="0.54999999999999993"/>
  </r>
  <r>
    <x v="0"/>
    <s v="GALANT FOOD COMPANY           "/>
    <s v="NC  "/>
    <x v="2"/>
    <n v="10501324"/>
    <x v="12"/>
    <x v="1"/>
    <s v="          "/>
    <s v="225 10TH ST                   "/>
    <s v="MARINA              "/>
    <s v="CA   "/>
    <s v="93933-6004   "/>
    <s v="Greg Palmer                   "/>
    <n v="8312754500"/>
    <s v="GFO90010       "/>
    <x v="3"/>
    <s v="Clara's "/>
    <n v="44"/>
    <s v="FROZEN FOODS        "/>
    <s v="12"/>
    <n v="4"/>
    <n v="369.6"/>
    <n v="14"/>
    <n v="26.400000000000002"/>
    <n v="2.2000000000000002"/>
    <n v="0.55000000000000004"/>
  </r>
  <r>
    <x v="0"/>
    <s v="GALANT FOOD COMPANY           "/>
    <s v="NY  "/>
    <x v="3"/>
    <n v="10421917"/>
    <x v="36"/>
    <x v="0"/>
    <s v="          "/>
    <s v="1 PEPSI WAY                   "/>
    <s v="NEWBURGH            "/>
    <s v="NY   "/>
    <s v="12550-3921   "/>
    <s v="Kathy                         "/>
    <n v="8455625400"/>
    <s v="GFO00008       "/>
    <x v="4"/>
    <s v="Clara's "/>
    <n v="44"/>
    <s v="FROZEN FOODS        "/>
    <s v="12"/>
    <n v="5"/>
    <n v="460.8"/>
    <n v="16"/>
    <n v="28.8"/>
    <n v="2.4"/>
    <n v="0.48"/>
  </r>
  <r>
    <x v="0"/>
    <s v="GALANT FOOD COMPANY           "/>
    <s v="NY  "/>
    <x v="3"/>
    <n v="10398901"/>
    <x v="37"/>
    <x v="0"/>
    <s v="          "/>
    <s v="215 WATERLOO VALLEY RD        "/>
    <s v="BUDD LAKE           "/>
    <s v="NJ   "/>
    <s v="07828-1394   "/>
    <s v="Raul Moreno                   "/>
    <n v="8622582200"/>
    <s v="GFO10001       "/>
    <x v="0"/>
    <s v="Clara   "/>
    <n v="44"/>
    <s v="FROZEN FOODS        "/>
    <s v="12"/>
    <n v="8"/>
    <n v="405"/>
    <n v="15"/>
    <n v="27"/>
    <n v="2.25"/>
    <n v="0.28125"/>
  </r>
  <r>
    <x v="0"/>
    <s v="GALANT FOOD COMPANY           "/>
    <s v="NY  "/>
    <x v="3"/>
    <n v="10421917"/>
    <x v="36"/>
    <x v="0"/>
    <s v="          "/>
    <s v="1 PEPSI WAY                   "/>
    <s v="NEWBURGH            "/>
    <s v="NY   "/>
    <s v="12550-3921   "/>
    <s v="Kathy                         "/>
    <n v="8455625400"/>
    <s v="GFO10001       "/>
    <x v="0"/>
    <s v="Clara   "/>
    <n v="44"/>
    <s v="FROZEN FOODS        "/>
    <s v="12"/>
    <n v="8"/>
    <n v="270"/>
    <n v="10"/>
    <n v="27"/>
    <n v="2.25"/>
    <n v="0.28125"/>
  </r>
  <r>
    <x v="0"/>
    <s v="GALANT FOOD COMPANY           "/>
    <s v="NY  "/>
    <x v="3"/>
    <n v="10398901"/>
    <x v="37"/>
    <x v="0"/>
    <s v="          "/>
    <s v="215 WATERLOO VALLEY RD        "/>
    <s v="BUDD LAKE           "/>
    <s v="NJ   "/>
    <s v="07828-1394   "/>
    <s v="Raul Moreno                   "/>
    <n v="8622582200"/>
    <s v="GFO20001       "/>
    <x v="6"/>
    <s v="Clara's "/>
    <n v="44"/>
    <s v="FROZEN FOODS        "/>
    <s v="12"/>
    <n v="5"/>
    <n v="432"/>
    <n v="15"/>
    <n v="28.8"/>
    <n v="2.4"/>
    <n v="0.48"/>
  </r>
  <r>
    <x v="0"/>
    <s v="GALANT FOOD COMPANY           "/>
    <s v="NY  "/>
    <x v="3"/>
    <n v="10426965"/>
    <x v="38"/>
    <x v="1"/>
    <s v="          "/>
    <s v="350 US HIGHWAY 46             "/>
    <s v="WAYNE               "/>
    <s v="NJ   "/>
    <s v="07470-4822   "/>
    <s v="Valrie Stiff                  "/>
    <n v="9733058844"/>
    <s v="GFO20001       "/>
    <x v="6"/>
    <s v="Clara's "/>
    <n v="44"/>
    <s v="FROZEN FOODS        "/>
    <s v="12"/>
    <n v="5"/>
    <n v="115.2"/>
    <n v="4"/>
    <n v="28.8"/>
    <n v="2.4"/>
    <n v="0.48"/>
  </r>
  <r>
    <x v="0"/>
    <s v="GALANT FOOD COMPANY           "/>
    <s v="NY  "/>
    <x v="3"/>
    <n v="10398901"/>
    <x v="37"/>
    <x v="0"/>
    <s v="          "/>
    <s v="215 WATERLOO VALLEY RD        "/>
    <s v="BUDD LAKE           "/>
    <s v="NJ   "/>
    <s v="07828-1394   "/>
    <s v="Raul Moreno                   "/>
    <n v="8622582200"/>
    <s v="GFO88811       "/>
    <x v="12"/>
    <s v="Clara's "/>
    <n v="44"/>
    <s v="FROZEN FOODS        "/>
    <s v="12"/>
    <n v="8"/>
    <n v="486"/>
    <n v="15"/>
    <n v="32.4"/>
    <n v="2.6999999999999997"/>
    <n v="0.33749999999999997"/>
  </r>
  <r>
    <x v="0"/>
    <s v="GALANT FOOD COMPANY           "/>
    <s v="OH  "/>
    <x v="4"/>
    <n v="10260784"/>
    <x v="39"/>
    <x v="0"/>
    <s v="          "/>
    <s v="3538 CALIFORNIA RD            "/>
    <s v="ORCHARD PARK        "/>
    <s v="NY   "/>
    <s v="14127-1754   "/>
    <s v="Tyler Carter Reece            "/>
    <n v="7168242328"/>
    <s v="GFO00008       "/>
    <x v="4"/>
    <s v="Clara's "/>
    <n v="44"/>
    <s v="FROZEN FOODS        "/>
    <s v="12"/>
    <n v="5"/>
    <n v="230.4"/>
    <n v="8"/>
    <n v="28.8"/>
    <n v="2.4"/>
    <n v="0.48"/>
  </r>
  <r>
    <x v="0"/>
    <s v="GALANT FOOD COMPANY           "/>
    <s v="OH  "/>
    <x v="4"/>
    <n v="10260784"/>
    <x v="39"/>
    <x v="0"/>
    <s v="          "/>
    <s v="3538 CALIFORNIA RD            "/>
    <s v="ORCHARD PARK        "/>
    <s v="NY   "/>
    <s v="14127-1754   "/>
    <s v="Tyler Carter Reece            "/>
    <n v="7168242328"/>
    <s v="GFO10602       "/>
    <x v="13"/>
    <s v="Clara   "/>
    <n v="44"/>
    <s v="FROZEN FOODS        "/>
    <s v="12"/>
    <n v="9"/>
    <n v="256.2"/>
    <n v="7"/>
    <n v="36.6"/>
    <n v="3.0500000000000003"/>
    <n v="0.33888888888888891"/>
  </r>
  <r>
    <x v="0"/>
    <s v="GALANT FOOD COMPANY           "/>
    <s v="OH  "/>
    <x v="4"/>
    <n v="10260784"/>
    <x v="39"/>
    <x v="0"/>
    <s v="          "/>
    <s v="3538 CALIFORNIA RD            "/>
    <s v="ORCHARD PARK        "/>
    <s v="NY   "/>
    <s v="14127-1754   "/>
    <s v="Tyler Carter Reece            "/>
    <n v="7168242328"/>
    <s v="GFO88810       "/>
    <x v="11"/>
    <s v="Clara's "/>
    <n v="44"/>
    <s v="FROZEN FOODS        "/>
    <s v="12"/>
    <n v="8"/>
    <n v="162"/>
    <n v="5"/>
    <n v="32.4"/>
    <n v="2.6999999999999997"/>
    <n v="0.33749999999999997"/>
  </r>
  <r>
    <x v="0"/>
    <s v="GALANT FOOD COMPANY           "/>
    <s v="SC  "/>
    <x v="5"/>
    <n v="10250314"/>
    <x v="40"/>
    <x v="0"/>
    <s v="          "/>
    <s v="5515 MARKET ST                "/>
    <s v="SAN DIEGO           "/>
    <s v="CA   "/>
    <n v="92114"/>
    <s v="David Streagle                "/>
    <n v="6195271900"/>
    <s v="GFO02208       "/>
    <x v="5"/>
    <s v="Galina's"/>
    <n v="44"/>
    <s v="FROZEN FOODS        "/>
    <s v="12"/>
    <n v="4.5"/>
    <n v="297"/>
    <n v="15"/>
    <n v="19.8"/>
    <n v="1.6500000000000001"/>
    <n v="0.3666666666666667"/>
  </r>
  <r>
    <x v="0"/>
    <s v="GALANT FOOD COMPANY           "/>
    <s v="SC  "/>
    <x v="5"/>
    <n v="10254333"/>
    <x v="41"/>
    <x v="0"/>
    <s v="          "/>
    <s v="511 OLIVE AVE                 "/>
    <s v="VISTA               "/>
    <s v="CA   "/>
    <n v="92083"/>
    <s v="Jason Koppman Gue             "/>
    <n v="6195271900"/>
    <s v="GFO02208       "/>
    <x v="5"/>
    <s v="Galina's"/>
    <n v="44"/>
    <s v="FROZEN FOODS        "/>
    <s v="12"/>
    <n v="4.5"/>
    <n v="158.4"/>
    <n v="8"/>
    <n v="19.8"/>
    <n v="1.6500000000000001"/>
    <n v="0.3666666666666667"/>
  </r>
  <r>
    <x v="0"/>
    <s v="GALANT FOOD COMPANY           "/>
    <s v="SC  "/>
    <x v="5"/>
    <n v="10349941"/>
    <x v="42"/>
    <x v="1"/>
    <s v="          "/>
    <s v="425 COLORADO AVE              "/>
    <s v="SANTA MONICA        "/>
    <s v="CA   "/>
    <s v="90401-2319   "/>
    <s v="Chelica Cuenca                "/>
    <n v="3103941700"/>
    <s v="GFO12001       "/>
    <x v="0"/>
    <s v="Benny's "/>
    <n v="44"/>
    <s v="FROZEN FOODS        "/>
    <s v="12"/>
    <n v="5"/>
    <n v="19.8"/>
    <n v="1"/>
    <n v="19.8"/>
    <n v="1.6500000000000001"/>
    <n v="0.33"/>
  </r>
  <r>
    <x v="0"/>
    <s v="GALANT FOOD COMPANY           "/>
    <s v="SC  "/>
    <x v="5"/>
    <n v="10377830"/>
    <x v="43"/>
    <x v="3"/>
    <s v="          "/>
    <s v="450 W 2ND ST                  "/>
    <s v="CLAREMONT           "/>
    <s v="CA   "/>
    <s v="91711-4664   "/>
    <s v="Ben Michelle Cecilio          "/>
    <n v="9096215566"/>
    <s v="GFO12001       "/>
    <x v="0"/>
    <s v="Benny's "/>
    <n v="44"/>
    <s v="FROZEN FOODS        "/>
    <s v="12"/>
    <n v="5"/>
    <n v="19.8"/>
    <n v="1"/>
    <n v="19.8"/>
    <n v="1.6500000000000001"/>
    <n v="0.33"/>
  </r>
  <r>
    <x v="0"/>
    <s v="GALANT FOOD COMPANY           "/>
    <s v="SC  "/>
    <x v="5"/>
    <n v="10377831"/>
    <x v="44"/>
    <x v="3"/>
    <s v="          "/>
    <s v="5240 LANKERSHIM BLVD          "/>
    <s v="NORTH HOLLYWOOD     "/>
    <s v="CA   "/>
    <s v="91601-3109   "/>
    <s v="GUY VALDEZ                    "/>
    <n v="8187626400"/>
    <s v="GFO12001       "/>
    <x v="0"/>
    <s v="Benny's "/>
    <n v="44"/>
    <s v="FROZEN FOODS        "/>
    <s v="12"/>
    <n v="5"/>
    <n v="19.8"/>
    <n v="1"/>
    <n v="19.8"/>
    <n v="1.6500000000000001"/>
    <n v="0.33"/>
  </r>
  <r>
    <x v="0"/>
    <s v="GALANT FOOD COMPANY           "/>
    <s v="SC  "/>
    <x v="5"/>
    <n v="10386552"/>
    <x v="45"/>
    <x v="3"/>
    <s v="          "/>
    <s v="207 N MARYLAND AVE            "/>
    <s v="GLENDALE            "/>
    <s v="CA   "/>
    <s v="91206-4237   "/>
    <s v="CASSIE GRATTON LUPE MENDOZA   "/>
    <n v="8188397000"/>
    <s v="GFO12001       "/>
    <x v="0"/>
    <s v="Benny's "/>
    <n v="44"/>
    <s v="FROZEN FOODS        "/>
    <s v="12"/>
    <n v="5"/>
    <n v="39.6"/>
    <n v="2"/>
    <n v="19.8"/>
    <n v="1.6500000000000001"/>
    <n v="0.33"/>
  </r>
  <r>
    <x v="0"/>
    <s v="GALANT FOOD COMPANY           "/>
    <s v="SC  "/>
    <x v="5"/>
    <n v="10401646"/>
    <x v="46"/>
    <x v="3"/>
    <s v="          "/>
    <s v="8556 WILSHIRE BLVD            "/>
    <s v="BEVERLY HILLS       "/>
    <s v="CA   "/>
    <s v="90211-3103   "/>
    <s v="Michael S Hall                "/>
    <n v="3107018925"/>
    <s v="GFO12001       "/>
    <x v="0"/>
    <s v="Benny's "/>
    <n v="44"/>
    <s v="FROZEN FOODS        "/>
    <s v="12"/>
    <n v="5"/>
    <n v="99"/>
    <n v="5"/>
    <n v="19.8"/>
    <n v="1.6500000000000001"/>
    <n v="0.33"/>
  </r>
  <r>
    <x v="0"/>
    <s v="GALANT FOOD COMPANY           "/>
    <s v="SC  "/>
    <x v="5"/>
    <n v="10411295"/>
    <x v="47"/>
    <x v="3"/>
    <s v="          "/>
    <s v="22500 LYONS AVE               "/>
    <s v="NEWHALL             "/>
    <s v="CA   "/>
    <s v="91321-2851   "/>
    <s v="Cassie Gratton                "/>
    <n v="6614932663"/>
    <s v="GFO12001       "/>
    <x v="0"/>
    <s v="Benny's "/>
    <n v="44"/>
    <s v="FROZEN FOODS        "/>
    <s v="12"/>
    <n v="5"/>
    <n v="19.8"/>
    <n v="1"/>
    <n v="19.8"/>
    <n v="1.6500000000000001"/>
    <n v="0.33"/>
  </r>
  <r>
    <x v="0"/>
    <s v="GALANT FOOD COMPANY           "/>
    <s v="SC  "/>
    <x v="5"/>
    <n v="10250314"/>
    <x v="40"/>
    <x v="0"/>
    <s v="          "/>
    <s v="5515 MARKET ST                "/>
    <s v="SAN DIEGO           "/>
    <s v="CA   "/>
    <n v="92114"/>
    <s v="David Streagle                "/>
    <n v="6195271900"/>
    <s v="GFO12022       "/>
    <x v="2"/>
    <s v="Benny's "/>
    <n v="44"/>
    <s v="FROZEN FOODS        "/>
    <s v="12"/>
    <n v="5"/>
    <n v="475.2"/>
    <n v="24"/>
    <n v="19.8"/>
    <n v="1.6500000000000001"/>
    <n v="0.33"/>
  </r>
  <r>
    <x v="0"/>
    <s v="GALANT FOOD COMPANY           "/>
    <s v="SC  "/>
    <x v="5"/>
    <n v="10254333"/>
    <x v="41"/>
    <x v="0"/>
    <s v="          "/>
    <s v="511 OLIVE AVE                 "/>
    <s v="VISTA               "/>
    <s v="CA   "/>
    <n v="92083"/>
    <s v="Jason Koppman Gue             "/>
    <n v="6195271900"/>
    <s v="GFO12022       "/>
    <x v="2"/>
    <s v="Benny's "/>
    <n v="44"/>
    <s v="FROZEN FOODS        "/>
    <s v="12"/>
    <n v="5"/>
    <n v="455.4"/>
    <n v="23"/>
    <n v="19.8"/>
    <n v="1.6500000000000001"/>
    <n v="0.33"/>
  </r>
  <r>
    <x v="0"/>
    <s v="GALANT FOOD COMPANY           "/>
    <s v="SC  "/>
    <x v="5"/>
    <n v="10250314"/>
    <x v="40"/>
    <x v="0"/>
    <s v="          "/>
    <s v="5515 MARKET ST                "/>
    <s v="SAN DIEGO           "/>
    <s v="CA   "/>
    <n v="92114"/>
    <s v="David Streagle                "/>
    <n v="6195271900"/>
    <s v="GFO88017       "/>
    <x v="9"/>
    <s v="Clara's "/>
    <n v="44"/>
    <s v="FROZEN FOODS        "/>
    <s v="12"/>
    <n v="8"/>
    <n v="550.79999999999995"/>
    <n v="17"/>
    <n v="32.4"/>
    <n v="2.6999999999999997"/>
    <n v="0.33749999999999997"/>
  </r>
  <r>
    <x v="0"/>
    <s v="GALANT FOOD COMPANY           "/>
    <s v="SC  "/>
    <x v="5"/>
    <n v="10254333"/>
    <x v="41"/>
    <x v="0"/>
    <s v="          "/>
    <s v="511 OLIVE AVE                 "/>
    <s v="VISTA               "/>
    <s v="CA   "/>
    <n v="92083"/>
    <s v="Jason Koppman Gue             "/>
    <n v="6195271900"/>
    <s v="GFO88017       "/>
    <x v="9"/>
    <s v="Clara's "/>
    <n v="44"/>
    <s v="FROZEN FOODS        "/>
    <s v="12"/>
    <n v="8"/>
    <n v="518.4"/>
    <n v="16"/>
    <n v="32.4"/>
    <n v="2.6999999999999997"/>
    <n v="0.33749999999999997"/>
  </r>
  <r>
    <x v="0"/>
    <s v="GALANT FOOD COMPANY           "/>
    <s v="SCC "/>
    <x v="6"/>
    <n v="10092243"/>
    <x v="48"/>
    <x v="0"/>
    <s v="          "/>
    <s v="7335 SOMERSET BLVD            "/>
    <s v="PARAMOUNT           "/>
    <s v="CA   "/>
    <n v="90723"/>
    <s v="Tom Bosman                    "/>
    <n v="5626330970"/>
    <s v="GFO12001       "/>
    <x v="0"/>
    <s v="Benny's "/>
    <n v="44"/>
    <s v="FROZEN FOODS        "/>
    <s v="12"/>
    <n v="5"/>
    <n v="39.6"/>
    <n v="2"/>
    <n v="19.8"/>
    <n v="1.6500000000000001"/>
    <n v="0.33"/>
  </r>
  <r>
    <x v="0"/>
    <s v="GALANT FOOD COMPANY           "/>
    <s v="SCC "/>
    <x v="6"/>
    <n v="10242672"/>
    <x v="49"/>
    <x v="0"/>
    <s v="          "/>
    <s v="6218 TONY AVE                 "/>
    <s v="WOODLAND HILLS      "/>
    <s v="CA   "/>
    <s v="91367-1251   "/>
    <s v="Marissa                       "/>
    <n v="8186408363"/>
    <s v="GFO12022       "/>
    <x v="2"/>
    <s v="Benny's "/>
    <n v="44"/>
    <s v="FROZEN FOODS        "/>
    <s v="12"/>
    <n v="5"/>
    <n v="19.8"/>
    <n v="1"/>
    <n v="19.8"/>
    <n v="1.6500000000000001"/>
    <n v="0.33"/>
  </r>
  <r>
    <x v="0"/>
    <s v="GALANT FOOD COMPANY           "/>
    <s v="VP  "/>
    <x v="7"/>
    <n v="10090382"/>
    <x v="50"/>
    <x v="0"/>
    <s v="          "/>
    <s v="1244 15TH ST UNIT 40 41       "/>
    <s v="CLARKSTON           "/>
    <s v="WA   "/>
    <s v="99403-1805   "/>
    <s v="Phil Ross                     "/>
    <n v="2085539584"/>
    <s v="GFO12001       "/>
    <x v="0"/>
    <s v="Benny's "/>
    <n v="44"/>
    <s v="FROZEN FOODS        "/>
    <s v="12"/>
    <n v="5"/>
    <n v="19.8"/>
    <n v="1"/>
    <n v="19.8"/>
    <n v="1.6500000000000001"/>
    <n v="0.33"/>
  </r>
  <r>
    <x v="0"/>
    <s v="GALANT FOOD COMPANY           "/>
    <s v="VP  "/>
    <x v="7"/>
    <n v="10274444"/>
    <x v="51"/>
    <x v="3"/>
    <s v="          "/>
    <s v="4816 RAINIER AVE SOUTH        "/>
    <s v="SEATTLE             "/>
    <s v="WA   "/>
    <n v="98118"/>
    <s v="David McRae                   "/>
    <n v="2069724763"/>
    <s v="GFO12001       "/>
    <x v="0"/>
    <s v="Benny's "/>
    <n v="44"/>
    <s v="FROZEN FOODS        "/>
    <s v="12"/>
    <n v="5"/>
    <n v="19.8"/>
    <n v="1"/>
    <n v="19.8"/>
    <n v="1.6500000000000001"/>
    <n v="0.33"/>
  </r>
  <r>
    <x v="0"/>
    <s v="GALANT FOOD COMPANY           "/>
    <s v="VP  "/>
    <x v="7"/>
    <n v="10433338"/>
    <x v="52"/>
    <x v="3"/>
    <s v="          "/>
    <s v="16505 5TH AVE NE              "/>
    <s v="SHORELINE           "/>
    <s v="WA   "/>
    <s v="98155-5001   "/>
    <s v="Damien Farley                 "/>
    <n v="2064508378"/>
    <s v="GFO12001       "/>
    <x v="0"/>
    <s v="Benny's "/>
    <n v="44"/>
    <s v="FROZEN FOODS        "/>
    <s v="12"/>
    <n v="5"/>
    <n v="39.6"/>
    <n v="2"/>
    <n v="19.8"/>
    <n v="1.6500000000000001"/>
    <n v="0.33"/>
  </r>
  <r>
    <x v="0"/>
    <s v="GALANT FOOD COMPANY           "/>
    <s v="VP  "/>
    <x v="7"/>
    <n v="10435883"/>
    <x v="53"/>
    <x v="3"/>
    <s v="          "/>
    <s v="415 MAIN ST                   "/>
    <s v="EDMONDS             "/>
    <s v="WA   "/>
    <s v="98020-3137   "/>
    <s v="Dorothea Mayes                "/>
    <n v="4254717873"/>
    <s v="GFO12001       "/>
    <x v="0"/>
    <s v="Benny's "/>
    <n v="44"/>
    <s v="FROZEN FOODS        "/>
    <s v="12"/>
    <n v="5"/>
    <n v="39.6"/>
    <n v="2"/>
    <n v="19.8"/>
    <n v="1.6500000000000001"/>
    <n v="0.33"/>
  </r>
  <r>
    <x v="0"/>
    <s v="GALANT FOOD COMPANY           "/>
    <s v="VP  "/>
    <x v="7"/>
    <n v="10471996"/>
    <x v="54"/>
    <x v="1"/>
    <s v="          "/>
    <s v="2380 S MAIERS RD              "/>
    <s v="MOSES LAKE          "/>
    <s v="WA   "/>
    <s v="98837-8848   "/>
    <s v="Brandon Marchand              "/>
    <n v="5097650500"/>
    <s v="GFO12001       "/>
    <x v="0"/>
    <s v="Benny's "/>
    <n v="44"/>
    <s v="FROZEN FOODS        "/>
    <s v="12"/>
    <n v="5"/>
    <n v="19.8"/>
    <n v="1"/>
    <n v="19.8"/>
    <n v="1.6500000000000001"/>
    <n v="0.33"/>
  </r>
  <r>
    <x v="0"/>
    <s v="GALANT FOOD COMPANY           "/>
    <s v="VP  "/>
    <x v="7"/>
    <n v="10090382"/>
    <x v="50"/>
    <x v="0"/>
    <s v="          "/>
    <s v="1244 15TH ST UNIT 40 41       "/>
    <s v="CLARKSTON           "/>
    <s v="WA   "/>
    <s v="99403-1805   "/>
    <s v="Phil Ross                     "/>
    <n v="2085539584"/>
    <s v="GFO12021       "/>
    <x v="1"/>
    <s v="Benny's "/>
    <n v="44"/>
    <s v="FROZEN FOODS        "/>
    <s v="12"/>
    <n v="5"/>
    <n v="19.8"/>
    <n v="1"/>
    <n v="19.8"/>
    <n v="1.6500000000000001"/>
    <n v="0.33"/>
  </r>
  <r>
    <x v="0"/>
    <s v="GALANT FOOD COMPANY           "/>
    <s v="VP  "/>
    <x v="7"/>
    <n v="10274444"/>
    <x v="51"/>
    <x v="3"/>
    <s v="          "/>
    <s v="4816 RAINIER AVE SOUTH        "/>
    <s v="SEATTLE             "/>
    <s v="WA   "/>
    <n v="98118"/>
    <s v="David McRae                   "/>
    <n v="2069724763"/>
    <s v="GFO12021       "/>
    <x v="1"/>
    <s v="Benny's "/>
    <n v="44"/>
    <s v="FROZEN FOODS        "/>
    <s v="12"/>
    <n v="5"/>
    <n v="19.8"/>
    <n v="1"/>
    <n v="19.8"/>
    <n v="1.6500000000000001"/>
    <n v="0.33"/>
  </r>
  <r>
    <x v="0"/>
    <s v="GALANT FOOD COMPANY           "/>
    <s v="VP  "/>
    <x v="7"/>
    <n v="10436492"/>
    <x v="55"/>
    <x v="0"/>
    <s v="          "/>
    <s v="250 STANDARD VENEER RD        "/>
    <s v="CRESCENT CITY       "/>
    <s v="CA   "/>
    <s v="95531-7454   "/>
    <s v="Andy Cleveland                "/>
    <n v="7074436773"/>
    <s v="GFO12021       "/>
    <x v="1"/>
    <s v="Benny's "/>
    <n v="44"/>
    <s v="FROZEN FOODS        "/>
    <s v="12"/>
    <n v="5"/>
    <n v="19.8"/>
    <n v="1"/>
    <n v="19.8"/>
    <n v="1.6500000000000001"/>
    <n v="0.33"/>
  </r>
  <r>
    <x v="0"/>
    <s v="GALANT FOOD COMPANY           "/>
    <s v="VP  "/>
    <x v="7"/>
    <n v="10472434"/>
    <x v="56"/>
    <x v="0"/>
    <s v="          "/>
    <s v="3253 BENNETT DR               "/>
    <s v="BELLINGHAM          "/>
    <s v="WA   "/>
    <s v="98225-1113   "/>
    <s v="Tracy Hruby    Ext  100       "/>
    <n v="3607347631"/>
    <s v="GFO12021       "/>
    <x v="1"/>
    <s v="Benny's "/>
    <n v="44"/>
    <s v="FROZEN FOODS        "/>
    <s v="12"/>
    <n v="5"/>
    <n v="39.6"/>
    <n v="2"/>
    <n v="19.8"/>
    <n v="1.6500000000000001"/>
    <n v="0.33"/>
  </r>
  <r>
    <x v="0"/>
    <s v="GALANT FOOD COMPANY           "/>
    <s v="VP  "/>
    <x v="7"/>
    <n v="10002297"/>
    <x v="57"/>
    <x v="0"/>
    <s v="          "/>
    <s v="2601 WEST HOPKINS             "/>
    <s v="PASCO               "/>
    <s v="WA   "/>
    <n v="99302"/>
    <s v="Dave Miller                   "/>
    <n v="5095458585"/>
    <s v="GFO12022       "/>
    <x v="2"/>
    <s v="Benny's "/>
    <n v="44"/>
    <s v="FROZEN FOODS        "/>
    <s v="12"/>
    <n v="5"/>
    <n v="79.2"/>
    <n v="4"/>
    <n v="19.8"/>
    <n v="1.6500000000000001"/>
    <n v="0.33"/>
  </r>
  <r>
    <x v="0"/>
    <s v="GALANT FOOD COMPANY           "/>
    <s v="VP  "/>
    <x v="7"/>
    <n v="10090263"/>
    <x v="58"/>
    <x v="0"/>
    <s v="          "/>
    <s v="14510 SE LONEPINE DRIVE       "/>
    <s v="CLACKAMAS           "/>
    <s v="OR   "/>
    <n v="97015"/>
    <s v="Shon Fisher                   "/>
    <n v="5038606216"/>
    <s v="GFO12022       "/>
    <x v="2"/>
    <s v="Benny's "/>
    <n v="44"/>
    <s v="FROZEN FOODS        "/>
    <s v="12"/>
    <n v="5"/>
    <n v="19.8"/>
    <n v="1"/>
    <n v="19.8"/>
    <n v="1.6500000000000001"/>
    <n v="0.33"/>
  </r>
  <r>
    <x v="0"/>
    <s v="GALANT FOOD COMPANY           "/>
    <s v="VP  "/>
    <x v="7"/>
    <n v="10389143"/>
    <x v="59"/>
    <x v="0"/>
    <s v="          "/>
    <s v="3901 SE NAEF RD               "/>
    <s v="PORTLAND            "/>
    <s v="OR   "/>
    <s v="97267-5616   "/>
    <s v="Jeremy Roberts                "/>
    <n v="5039158278"/>
    <s v="GFO88813       "/>
    <x v="14"/>
    <s v="Clara   "/>
    <n v="44"/>
    <s v="FROZEN FOODS        "/>
    <s v="12"/>
    <n v="8"/>
    <n v="32.4"/>
    <n v="1"/>
    <n v="32.4"/>
    <n v="2.6999999999999997"/>
    <n v="0.33749999999999997"/>
  </r>
  <r>
    <x v="0"/>
    <s v="GALANT FOOD COMPANY           "/>
    <s v="VP  "/>
    <x v="7"/>
    <n v="99999999999999"/>
    <x v="17"/>
    <x v="0"/>
    <s v="XXXXXXXXXX"/>
    <s v="XXXXXXXXXXXXXXXXXXXXXXXXXXXXXX"/>
    <s v="XXXXXXXXXXXXXXXXXXXX"/>
    <s v="XX   "/>
    <n v="999999999"/>
    <s v="XXXXXXXXXXXXXXXXXXXXXXXXXXXXXX"/>
    <n v="9999999999"/>
    <s v="GFO88813       "/>
    <x v="14"/>
    <s v="Clara   "/>
    <n v="44"/>
    <s v="FROZEN FOODS        "/>
    <s v="12"/>
    <n v="8"/>
    <n v="32.4"/>
    <n v="1"/>
    <n v="32.4"/>
    <n v="2.6999999999999997"/>
    <n v="0.33749999999999997"/>
  </r>
  <r>
    <x v="0"/>
    <s v="GALANT FOOD COMPANY           "/>
    <s v="WS  "/>
    <x v="8"/>
    <n v="10000787"/>
    <x v="60"/>
    <x v="0"/>
    <s v="          "/>
    <s v="16300 W SILVER SPRING DR      "/>
    <s v="MENOMONEE FALLS     "/>
    <s v="WI   "/>
    <s v="53051-5620   "/>
    <s v="Keith Springman Lori Monroe   "/>
    <n v="2627815855"/>
    <s v="GFO12001       "/>
    <x v="0"/>
    <s v="Benny's "/>
    <n v="44"/>
    <s v="FROZEN FOODS        "/>
    <s v="12"/>
    <n v="5"/>
    <n v="257.39999999999998"/>
    <n v="13"/>
    <n v="19.799999999999997"/>
    <n v="1.6499999999999997"/>
    <n v="0.32999999999999996"/>
  </r>
  <r>
    <x v="0"/>
    <s v="GALANT FOOD COMPANY           "/>
    <s v="WS  "/>
    <x v="8"/>
    <n v="10000785"/>
    <x v="61"/>
    <x v="0"/>
    <s v="          "/>
    <s v="115 CAROLLO ST                "/>
    <s v="IRON MOUNTAIN       "/>
    <s v="MI   "/>
    <s v="49801-4761   "/>
    <s v="Chelsey Seratti               "/>
    <n v="9062518537"/>
    <s v="GFO12021       "/>
    <x v="1"/>
    <s v="Benny's "/>
    <n v="44"/>
    <s v="FROZEN FOODS        "/>
    <s v="12"/>
    <n v="5"/>
    <n v="39.6"/>
    <n v="2"/>
    <n v="19.8"/>
    <n v="1.6500000000000001"/>
    <n v="0.33"/>
  </r>
  <r>
    <x v="0"/>
    <s v="GALANT FOOD COMPANY           "/>
    <s v="WS  "/>
    <x v="8"/>
    <n v="10000787"/>
    <x v="60"/>
    <x v="0"/>
    <s v="          "/>
    <s v="16300 W SILVER SPRING DR      "/>
    <s v="MENOMONEE FALLS     "/>
    <s v="WI   "/>
    <s v="53051-5620   "/>
    <s v="Keith Springman Lori Monroe   "/>
    <n v="2627815855"/>
    <s v="GFO12021       "/>
    <x v="1"/>
    <s v="Benny's "/>
    <n v="44"/>
    <s v="FROZEN FOODS        "/>
    <s v="12"/>
    <n v="5"/>
    <n v="217.8"/>
    <n v="11"/>
    <n v="19.8"/>
    <n v="1.6500000000000001"/>
    <n v="0.33"/>
  </r>
  <r>
    <x v="1"/>
    <s v="GALANT FOOD COMPANY"/>
    <s v="DE"/>
    <x v="9"/>
    <n v="10039553"/>
    <x v="62"/>
    <x v="6"/>
    <m/>
    <s v="1875 N FORT LANE"/>
    <s v="LAYTON"/>
    <s v="UT"/>
    <n v="84041"/>
    <s v="Darren Evans Dennis"/>
    <n v="8014449192"/>
    <s v="GFO12001"/>
    <x v="15"/>
    <s v="Benny's"/>
    <n v="44"/>
    <s v="FROZEN FOODS"/>
    <n v="12"/>
    <n v="5"/>
    <n v="59.4"/>
    <n v="3"/>
    <n v="19.8"/>
    <n v="1.6500000000000001"/>
    <n v="0.33"/>
  </r>
  <r>
    <x v="1"/>
    <s v="GALANT FOOD COMPANY"/>
    <s v="DE"/>
    <x v="9"/>
    <n v="10039553"/>
    <x v="62"/>
    <x v="6"/>
    <m/>
    <s v="1875 N FORT LANE"/>
    <s v="LAYTON"/>
    <s v="UT"/>
    <n v="84041"/>
    <s v="Darren Evans Dennis"/>
    <n v="8014449192"/>
    <s v="GFO12022"/>
    <x v="16"/>
    <s v="Benny's"/>
    <n v="44"/>
    <s v="FROZEN FOODS"/>
    <n v="12"/>
    <n v="5"/>
    <n v="59.4"/>
    <n v="3"/>
    <n v="19.8"/>
    <n v="1.6500000000000001"/>
    <n v="0.33"/>
  </r>
  <r>
    <x v="1"/>
    <s v="GALANT FOOD COMPANY"/>
    <s v="IL"/>
    <x v="10"/>
    <n v="99999999999999"/>
    <x v="63"/>
    <x v="6"/>
    <s v="XXXXXXXXXX"/>
    <s v="XXXXXXXXXXXXXXXXXXXXXXXXXXXXXX"/>
    <s v="XXXXXXXXXXXXXXXXXXXX"/>
    <s v="XX"/>
    <n v="999999999"/>
    <s v="XXXXXXXXXXXXXXXXXXXXXXXXXXXXXX"/>
    <n v="9999999999"/>
    <s v="GFO12001"/>
    <x v="15"/>
    <s v="Benny's"/>
    <n v="44"/>
    <s v="FROZEN FOODS"/>
    <n v="12"/>
    <n v="5"/>
    <n v="19.8"/>
    <n v="1"/>
    <n v="19.8"/>
    <n v="1.6500000000000001"/>
    <n v="0.33"/>
  </r>
  <r>
    <x v="1"/>
    <s v="GALANT FOOD COMPANY"/>
    <s v="IL"/>
    <x v="10"/>
    <n v="10267523"/>
    <x v="64"/>
    <x v="6"/>
    <m/>
    <s v="809 MONROE ST"/>
    <s v="LA PORTE"/>
    <s v="IN"/>
    <n v="46350"/>
    <s v="Andrew Metts"/>
    <n v="2193268049"/>
    <s v="GFO12021"/>
    <x v="17"/>
    <s v="Benny's"/>
    <n v="44"/>
    <s v="FROZEN FOODS"/>
    <n v="12"/>
    <n v="5"/>
    <n v="19.8"/>
    <n v="1"/>
    <n v="19.8"/>
    <n v="1.6500000000000001"/>
    <n v="0.33"/>
  </r>
  <r>
    <x v="1"/>
    <s v="GALANT FOOD COMPANY"/>
    <s v="IL"/>
    <x v="10"/>
    <n v="10352007"/>
    <x v="65"/>
    <x v="6"/>
    <m/>
    <s v="9205 S KEATING AVE"/>
    <s v="OAK LAWN"/>
    <s v="IL"/>
    <s v="60453-4652"/>
    <s v="Chris DiStefano"/>
    <n v="7084224747"/>
    <s v="GFO12021"/>
    <x v="17"/>
    <s v="Benny's"/>
    <n v="44"/>
    <s v="FROZEN FOODS"/>
    <n v="12"/>
    <n v="5"/>
    <n v="19.8"/>
    <n v="1"/>
    <n v="19.8"/>
    <n v="1.6500000000000001"/>
    <n v="0.33"/>
  </r>
  <r>
    <x v="1"/>
    <s v="GALANT FOOD COMPANY"/>
    <s v="IL"/>
    <x v="10"/>
    <n v="10487650"/>
    <x v="2"/>
    <x v="6"/>
    <m/>
    <s v="1151 1151 ROHLWING RD"/>
    <s v="ROLLING MEADOWS"/>
    <s v="IL"/>
    <n v="60008"/>
    <s v="Jess Adams"/>
    <n v="6308857029"/>
    <s v="GFO12021"/>
    <x v="17"/>
    <s v="Benny's"/>
    <n v="44"/>
    <s v="FROZEN FOODS"/>
    <n v="12"/>
    <n v="5"/>
    <n v="118.8"/>
    <n v="6"/>
    <n v="19.8"/>
    <n v="1.6500000000000001"/>
    <n v="0.33"/>
  </r>
  <r>
    <x v="1"/>
    <s v="GALANT FOOD COMPANY"/>
    <s v="IL"/>
    <x v="10"/>
    <n v="10487968"/>
    <x v="66"/>
    <x v="6"/>
    <m/>
    <s v="433 S VERMONT ST"/>
    <s v="PALATINE"/>
    <s v="IL"/>
    <s v="60067-6945"/>
    <s v="Jessica Adams"/>
    <n v="8478339017"/>
    <s v="GFO12021"/>
    <x v="17"/>
    <s v="Benny's"/>
    <n v="44"/>
    <s v="FROZEN FOODS"/>
    <n v="12"/>
    <n v="5"/>
    <n v="99"/>
    <n v="5"/>
    <n v="19.8"/>
    <n v="1.6500000000000001"/>
    <n v="0.33"/>
  </r>
  <r>
    <x v="1"/>
    <s v="GALANT FOOD COMPANY"/>
    <s v="IL"/>
    <x v="10"/>
    <n v="99999999999999"/>
    <x v="63"/>
    <x v="6"/>
    <s v="XXXXXXXXXX"/>
    <s v="XXXXXXXXXXXXXXXXXXXXXXXXXXXXXX"/>
    <s v="XXXXXXXXXXXXXXXXXXXX"/>
    <s v="XX"/>
    <n v="999999999"/>
    <s v="XXXXXXXXXXXXXXXXXXXXXXXXXXXXXX"/>
    <n v="9999999999"/>
    <s v="GFO12021"/>
    <x v="17"/>
    <s v="Benny's"/>
    <n v="44"/>
    <s v="FROZEN FOODS"/>
    <n v="12"/>
    <n v="5"/>
    <n v="19.8"/>
    <n v="1"/>
    <n v="19.8"/>
    <n v="1.6500000000000001"/>
    <n v="0.33"/>
  </r>
  <r>
    <x v="1"/>
    <s v="GALANT FOOD COMPANY"/>
    <s v="IL"/>
    <x v="10"/>
    <n v="10027899"/>
    <x v="67"/>
    <x v="6"/>
    <m/>
    <s v="940 S STONE AVE"/>
    <s v="LA GRANGE"/>
    <s v="IL"/>
    <s v="60525-2728"/>
    <s v="Carl Gehrke"/>
    <n v="6302870101"/>
    <s v="GFO12022"/>
    <x v="16"/>
    <s v="Benny's"/>
    <n v="44"/>
    <s v="FROZEN FOODS"/>
    <n v="12"/>
    <n v="5"/>
    <n v="19.8"/>
    <n v="1"/>
    <n v="19.8"/>
    <n v="1.6500000000000001"/>
    <n v="0.33"/>
  </r>
  <r>
    <x v="1"/>
    <s v="GALANT FOOD COMPANY"/>
    <s v="IL"/>
    <x v="10"/>
    <n v="10192843"/>
    <x v="68"/>
    <x v="6"/>
    <m/>
    <s v="2513 ELLINGTON ROAD"/>
    <s v="QUINCY"/>
    <s v="IL"/>
    <n v="62305"/>
    <s v="Shelbi Otto Anthony Sawyers"/>
    <n v="2172223343"/>
    <s v="GFO12022"/>
    <x v="16"/>
    <s v="Benny's"/>
    <n v="44"/>
    <s v="FROZEN FOODS"/>
    <n v="12"/>
    <n v="5"/>
    <n v="178.2"/>
    <n v="9"/>
    <n v="19.799999999999997"/>
    <n v="1.6499999999999997"/>
    <n v="0.32999999999999996"/>
  </r>
  <r>
    <x v="1"/>
    <s v="GALANT FOOD COMPANY"/>
    <s v="IL"/>
    <x v="10"/>
    <n v="10495908"/>
    <x v="69"/>
    <x v="6"/>
    <m/>
    <s v="2300 WISCONSIN AVE"/>
    <s v="DOWNERS GROVE"/>
    <s v="IL"/>
    <s v="60515-2254"/>
    <s v="Michael Browning"/>
    <n v="6302485999"/>
    <s v="GFO12022"/>
    <x v="16"/>
    <s v="Benny's"/>
    <n v="44"/>
    <s v="FROZEN FOODS"/>
    <n v="12"/>
    <n v="5"/>
    <n v="39.6"/>
    <n v="2"/>
    <n v="19.8"/>
    <n v="1.6500000000000001"/>
    <n v="0.33"/>
  </r>
  <r>
    <x v="1"/>
    <s v="GALANT FOOD COMPANY"/>
    <s v="IL"/>
    <x v="10"/>
    <n v="99999999999999"/>
    <x v="63"/>
    <x v="6"/>
    <s v="XXXXXXXXXX"/>
    <s v="XXXXXXXXXXXXXXXXXXXXXXXXXXXXXX"/>
    <s v="XXXXXXXXXXXXXXXXXXXX"/>
    <s v="XX"/>
    <n v="999999999"/>
    <s v="XXXXXXXXXXXXXXXXXXXXXXXXXXXXXX"/>
    <n v="9999999999"/>
    <s v="GFO12022"/>
    <x v="16"/>
    <s v="Benny's"/>
    <n v="44"/>
    <s v="FROZEN FOODS"/>
    <n v="12"/>
    <n v="5"/>
    <n v="19.8"/>
    <n v="1"/>
    <n v="19.8"/>
    <n v="1.6500000000000001"/>
    <n v="0.33"/>
  </r>
  <r>
    <x v="1"/>
    <s v="GALANT FOOD COMPANY"/>
    <s v="MA"/>
    <x v="11"/>
    <n v="10067691"/>
    <x v="70"/>
    <x v="6"/>
    <m/>
    <s v="150 GORDON DR"/>
    <s v="EXTON"/>
    <s v="PA"/>
    <s v="19341-1304"/>
    <s v="STEVEN TEPPER"/>
    <n v="6109350885"/>
    <s v="GFO00008"/>
    <x v="18"/>
    <s v="Clara's"/>
    <n v="44"/>
    <s v="FROZEN FOODS"/>
    <n v="12"/>
    <n v="5"/>
    <n v="432"/>
    <n v="15"/>
    <n v="28.8"/>
    <n v="2.4"/>
    <n v="0.48"/>
  </r>
  <r>
    <x v="1"/>
    <s v="GALANT FOOD COMPANY"/>
    <s v="MA"/>
    <x v="11"/>
    <n v="10067691"/>
    <x v="70"/>
    <x v="6"/>
    <m/>
    <s v="150 GORDON DR"/>
    <s v="EXTON"/>
    <s v="PA"/>
    <s v="19341-1304"/>
    <s v="STEVEN TEPPER"/>
    <n v="6109350885"/>
    <s v="GFO02208"/>
    <x v="19"/>
    <s v="Galina's"/>
    <n v="44"/>
    <s v="FROZEN FOODS"/>
    <n v="12"/>
    <n v="4.5"/>
    <n v="435.6"/>
    <n v="22"/>
    <n v="19.8"/>
    <n v="1.6500000000000001"/>
    <n v="0.3666666666666667"/>
  </r>
  <r>
    <x v="1"/>
    <s v="GALANT FOOD COMPANY"/>
    <s v="MA"/>
    <x v="11"/>
    <n v="10003045"/>
    <x v="71"/>
    <x v="6"/>
    <m/>
    <s v="1805 BRIDGEBORO RD"/>
    <s v="EDGEWATER PARK"/>
    <s v="NJ"/>
    <n v="8010"/>
    <s v="Spence Epstien STANDING PASTRY"/>
    <n v="6098354400"/>
    <s v="GFO10001"/>
    <x v="15"/>
    <s v="Clara"/>
    <n v="44"/>
    <s v="FROZEN FOODS"/>
    <n v="12"/>
    <n v="8"/>
    <n v="27"/>
    <n v="1"/>
    <n v="27"/>
    <n v="2.25"/>
    <n v="0.28125"/>
  </r>
  <r>
    <x v="1"/>
    <s v="GALANT FOOD COMPANY"/>
    <s v="MA"/>
    <x v="11"/>
    <n v="10067691"/>
    <x v="70"/>
    <x v="6"/>
    <m/>
    <s v="150 GORDON DR"/>
    <s v="EXTON"/>
    <s v="PA"/>
    <s v="19341-1304"/>
    <s v="STEVEN TEPPER"/>
    <n v="6109350885"/>
    <s v="GFO10001"/>
    <x v="15"/>
    <s v="Clara"/>
    <n v="44"/>
    <s v="FROZEN FOODS"/>
    <n v="12"/>
    <n v="8"/>
    <n v="486"/>
    <n v="18"/>
    <n v="27"/>
    <n v="2.25"/>
    <n v="0.28125"/>
  </r>
  <r>
    <x v="1"/>
    <s v="GALANT FOOD COMPANY"/>
    <s v="MA"/>
    <x v="11"/>
    <n v="10067691"/>
    <x v="70"/>
    <x v="6"/>
    <m/>
    <s v="150 GORDON DR"/>
    <s v="EXTON"/>
    <s v="PA"/>
    <s v="19341-1304"/>
    <s v="STEVEN TEPPER"/>
    <n v="6109350885"/>
    <s v="GFO20002"/>
    <x v="20"/>
    <s v="Clara's"/>
    <n v="44"/>
    <s v="FROZEN FOODS"/>
    <n v="12"/>
    <n v="5"/>
    <n v="432"/>
    <n v="15"/>
    <n v="28.8"/>
    <n v="2.4"/>
    <n v="0.48"/>
  </r>
  <r>
    <x v="1"/>
    <s v="GALANT FOOD COMPANY"/>
    <s v="MA"/>
    <x v="11"/>
    <n v="10003045"/>
    <x v="71"/>
    <x v="6"/>
    <m/>
    <s v="1805 BRIDGEBORO RD"/>
    <s v="EDGEWATER PARK"/>
    <s v="NJ"/>
    <n v="8010"/>
    <s v="Spence Epstien STANDING PASTRY"/>
    <n v="6098354400"/>
    <s v="GFO90010"/>
    <x v="21"/>
    <s v="Clara's"/>
    <n v="44"/>
    <s v="FROZEN FOODS"/>
    <n v="12"/>
    <n v="4"/>
    <n v="115.2"/>
    <n v="4"/>
    <n v="28.8"/>
    <n v="2.4"/>
    <n v="0.6"/>
  </r>
  <r>
    <x v="1"/>
    <s v="GALANT FOOD COMPANY"/>
    <s v="MA"/>
    <x v="11"/>
    <n v="10247814"/>
    <x v="72"/>
    <x v="7"/>
    <m/>
    <s v="1836 EAST THIRD STREET"/>
    <s v="WILLIAMSPORT"/>
    <s v="PA"/>
    <n v="17701"/>
    <s v="Karen Singh gm"/>
    <n v="5706019100"/>
    <s v="GFO90010"/>
    <x v="21"/>
    <s v="Clara's"/>
    <n v="44"/>
    <s v="FROZEN FOODS"/>
    <n v="12"/>
    <n v="4"/>
    <n v="28.8"/>
    <n v="1"/>
    <n v="28.8"/>
    <n v="2.4"/>
    <n v="0.6"/>
  </r>
  <r>
    <x v="1"/>
    <s v="GALANT FOOD COMPANY"/>
    <s v="MI"/>
    <x v="12"/>
    <n v="10481997"/>
    <x v="73"/>
    <x v="6"/>
    <m/>
    <s v="22140 CHAMPAIGN ST"/>
    <s v="TAYLOR"/>
    <s v="MI"/>
    <s v="48180-2458"/>
    <s v="Daniel Summers"/>
    <n v="7342873544"/>
    <s v="GFO88811"/>
    <x v="22"/>
    <s v="Clara's"/>
    <n v="44"/>
    <s v="FROZEN FOODS"/>
    <n v="12"/>
    <n v="8"/>
    <n v="32.4"/>
    <n v="1"/>
    <n v="32.4"/>
    <n v="2.6999999999999997"/>
    <n v="0.33749999999999997"/>
  </r>
  <r>
    <x v="1"/>
    <s v="GALANT FOOD COMPANY"/>
    <s v="NC"/>
    <x v="13"/>
    <n v="10051233"/>
    <x v="74"/>
    <x v="6"/>
    <m/>
    <s v="19616 8TH ST E"/>
    <s v="SONOMA"/>
    <s v="CA"/>
    <s v="95476-5703"/>
    <s v="Ivor Horsfall"/>
    <n v="7075921589"/>
    <s v="GFO00008"/>
    <x v="18"/>
    <s v="Clara's"/>
    <n v="44"/>
    <s v="FROZEN FOODS"/>
    <n v="12"/>
    <n v="5"/>
    <n v="26.4"/>
    <n v="1"/>
    <n v="26.4"/>
    <n v="2.1999999999999997"/>
    <n v="0.43999999999999995"/>
  </r>
  <r>
    <x v="1"/>
    <s v="GALANT FOOD COMPANY"/>
    <s v="NC"/>
    <x v="13"/>
    <n v="10342048"/>
    <x v="75"/>
    <x v="6"/>
    <m/>
    <s v="2635 AUGUSTINE DR"/>
    <s v="SANTA CLARA"/>
    <s v="CA"/>
    <s v="95054-2902"/>
    <s v="Margaret Fuhrer"/>
    <n v="9258267841"/>
    <s v="GFO00008"/>
    <x v="18"/>
    <s v="Clara's"/>
    <n v="44"/>
    <s v="FROZEN FOODS"/>
    <n v="12"/>
    <n v="5"/>
    <n v="105.6"/>
    <n v="4"/>
    <n v="26.4"/>
    <n v="2.1999999999999997"/>
    <n v="0.43999999999999995"/>
  </r>
  <r>
    <x v="1"/>
    <s v="GALANT FOOD COMPANY"/>
    <s v="NC"/>
    <x v="13"/>
    <n v="10439798"/>
    <x v="76"/>
    <x v="6"/>
    <m/>
    <s v="978 E GREG ST"/>
    <s v="SPARKS"/>
    <s v="NV"/>
    <s v="89431-6521"/>
    <s v="Steve Cockrell"/>
    <n v="9076024285"/>
    <s v="GFO00008"/>
    <x v="18"/>
    <s v="Clara's"/>
    <n v="44"/>
    <s v="FROZEN FOODS"/>
    <n v="12"/>
    <n v="5"/>
    <n v="280.8"/>
    <n v="10"/>
    <n v="28.080000000000002"/>
    <n v="2.3400000000000003"/>
    <n v="0.46800000000000008"/>
  </r>
  <r>
    <x v="1"/>
    <s v="GALANT FOOD COMPANY"/>
    <s v="NC"/>
    <x v="13"/>
    <n v="10446989"/>
    <x v="77"/>
    <x v="6"/>
    <m/>
    <s v="1376 N 10TH ST"/>
    <s v="SAN JOSE"/>
    <s v="CA"/>
    <s v="95112-2822"/>
    <s v="Timm Reinhart"/>
    <n v="4082104472"/>
    <s v="GFO00008"/>
    <x v="18"/>
    <s v="Clara's"/>
    <n v="44"/>
    <s v="FROZEN FOODS"/>
    <n v="12"/>
    <n v="5"/>
    <n v="28.8"/>
    <n v="1"/>
    <n v="28.8"/>
    <n v="2.4"/>
    <n v="0.48"/>
  </r>
  <r>
    <x v="1"/>
    <s v="GALANT FOOD COMPANY"/>
    <s v="NC"/>
    <x v="13"/>
    <n v="10501324"/>
    <x v="78"/>
    <x v="7"/>
    <m/>
    <s v="225 10TH ST"/>
    <s v="MARINA"/>
    <s v="CA"/>
    <s v="93933-6004"/>
    <s v="Greg Palmer"/>
    <n v="8312754500"/>
    <s v="GFO00008"/>
    <x v="18"/>
    <s v="Clara's"/>
    <n v="44"/>
    <s v="FROZEN FOODS"/>
    <n v="12"/>
    <n v="5"/>
    <n v="211.2"/>
    <n v="8"/>
    <n v="26.4"/>
    <n v="2.1999999999999997"/>
    <n v="0.43999999999999995"/>
  </r>
  <r>
    <x v="1"/>
    <s v="GALANT FOOD COMPANY"/>
    <s v="NC"/>
    <x v="13"/>
    <n v="10019540"/>
    <x v="79"/>
    <x v="6"/>
    <m/>
    <s v="215 HARBOR WAY"/>
    <s v="S SAN FRAN"/>
    <s v="CA"/>
    <n v="94080"/>
    <s v="ELAYSIA"/>
    <n v="6505895252"/>
    <s v="GFO02208"/>
    <x v="19"/>
    <s v="Galina's"/>
    <n v="44"/>
    <s v="FROZEN FOODS"/>
    <n v="12"/>
    <n v="4.5"/>
    <n v="19.8"/>
    <n v="1"/>
    <n v="19.8"/>
    <n v="1.6500000000000001"/>
    <n v="0.3666666666666667"/>
  </r>
  <r>
    <x v="1"/>
    <s v="GALANT FOOD COMPANY"/>
    <s v="NC"/>
    <x v="13"/>
    <n v="10019758"/>
    <x v="80"/>
    <x v="6"/>
    <m/>
    <s v="4041 C ST"/>
    <s v="SACRAMENTO"/>
    <s v="CA"/>
    <n v="95819"/>
    <s v="JULIE BERGER"/>
    <n v="9164524041"/>
    <s v="GFO02208"/>
    <x v="19"/>
    <s v="Galina's"/>
    <n v="44"/>
    <s v="FROZEN FOODS"/>
    <n v="12"/>
    <n v="4.5"/>
    <n v="237.6"/>
    <n v="12"/>
    <n v="19.8"/>
    <n v="1.6500000000000001"/>
    <n v="0.3666666666666667"/>
  </r>
  <r>
    <x v="1"/>
    <s v="GALANT FOOD COMPANY"/>
    <s v="NC"/>
    <x v="13"/>
    <n v="10019773"/>
    <x v="81"/>
    <x v="6"/>
    <m/>
    <s v="3025 DUTTON AVE"/>
    <s v="SANTA ROSA"/>
    <s v="CA"/>
    <n v="95407"/>
    <s v="MELISSA NANCY KELLEY"/>
    <n v="7075464544"/>
    <s v="GFO02208"/>
    <x v="19"/>
    <s v="Galina's"/>
    <n v="44"/>
    <s v="FROZEN FOODS"/>
    <n v="12"/>
    <n v="4.5"/>
    <n v="99"/>
    <n v="5"/>
    <n v="19.8"/>
    <n v="1.6500000000000001"/>
    <n v="0.3666666666666667"/>
  </r>
  <r>
    <x v="1"/>
    <s v="GALANT FOOD COMPANY"/>
    <s v="NC"/>
    <x v="13"/>
    <n v="99999999999999"/>
    <x v="63"/>
    <x v="8"/>
    <s v="XXXXXXXXXX"/>
    <s v="XXXXXXXXXXXXXXXXXXXXXXXXXXXXXX"/>
    <s v="XXXXXXXXXXXXXXXXXXXX"/>
    <s v="XX"/>
    <n v="999999999"/>
    <s v="XXXXXXXXXXXXXXXXXXXXXXXXXXXXXX"/>
    <n v="9999999999"/>
    <s v="GFO02208"/>
    <x v="19"/>
    <s v="Galina's"/>
    <n v="44"/>
    <s v="FROZEN FOODS"/>
    <n v="12"/>
    <n v="4.5"/>
    <n v="99"/>
    <n v="5"/>
    <n v="19.8"/>
    <n v="1.6500000000000001"/>
    <n v="0.3666666666666667"/>
  </r>
  <r>
    <x v="1"/>
    <s v="GALANT FOOD COMPANY"/>
    <s v="NC"/>
    <x v="13"/>
    <n v="10051234"/>
    <x v="82"/>
    <x v="6"/>
    <m/>
    <s v="1021 MASON ST STE 17"/>
    <s v="VACAVILLE"/>
    <s v="CA"/>
    <n v="95688"/>
    <s v="Ricardo Green"/>
    <n v="5106124732"/>
    <s v="GFO10602"/>
    <x v="23"/>
    <s v="Clara"/>
    <n v="44"/>
    <s v="FROZEN FOODS"/>
    <n v="12"/>
    <n v="9"/>
    <n v="36.6"/>
    <n v="1"/>
    <n v="36.6"/>
    <n v="3.0500000000000003"/>
    <n v="0.33888888888888891"/>
  </r>
  <r>
    <x v="1"/>
    <s v="GALANT FOOD COMPANY"/>
    <s v="NC"/>
    <x v="13"/>
    <n v="10019773"/>
    <x v="81"/>
    <x v="6"/>
    <m/>
    <s v="3025 DUTTON AVE"/>
    <s v="SANTA ROSA"/>
    <s v="CA"/>
    <n v="95407"/>
    <s v="MELISSA NANCY KELLEY"/>
    <n v="7075464544"/>
    <s v="GFO12001"/>
    <x v="15"/>
    <s v="Benny's"/>
    <n v="44"/>
    <s v="FROZEN FOODS"/>
    <n v="12"/>
    <n v="5"/>
    <n v="253.2"/>
    <n v="14"/>
    <n v="18.085714285714285"/>
    <n v="1.5071428571428571"/>
    <n v="0.30142857142857143"/>
  </r>
  <r>
    <x v="1"/>
    <s v="GALANT FOOD COMPANY"/>
    <s v="NC"/>
    <x v="13"/>
    <n v="10053745"/>
    <x v="83"/>
    <x v="9"/>
    <m/>
    <s v="BLDG 341 NAVY EXCHANGE"/>
    <s v="FALLON"/>
    <s v="NV"/>
    <n v="89406"/>
    <s v="NATALIE 775 412 5732 CELL"/>
    <n v="7754125732"/>
    <s v="GFO12001"/>
    <x v="15"/>
    <s v="Benny's"/>
    <n v="44"/>
    <s v="FROZEN FOODS"/>
    <n v="12"/>
    <n v="5"/>
    <n v="34.799999999999997"/>
    <n v="2"/>
    <n v="17.399999999999999"/>
    <n v="1.45"/>
    <n v="0.28999999999999998"/>
  </r>
  <r>
    <x v="1"/>
    <s v="GALANT FOOD COMPANY"/>
    <s v="NC"/>
    <x v="13"/>
    <n v="10373747"/>
    <x v="84"/>
    <x v="10"/>
    <m/>
    <s v="1124 PACIFIC AVE"/>
    <s v="SANTA CRUZ"/>
    <s v="CA"/>
    <s v="95060-4415"/>
    <s v="Patrick Nolte"/>
    <n v="8314403220"/>
    <s v="GFO12001"/>
    <x v="15"/>
    <s v="Benny's"/>
    <n v="44"/>
    <s v="FROZEN FOODS"/>
    <n v="12"/>
    <n v="5"/>
    <n v="17.399999999999999"/>
    <n v="1"/>
    <n v="17.399999999999999"/>
    <n v="1.45"/>
    <n v="0.28999999999999998"/>
  </r>
  <r>
    <x v="1"/>
    <s v="GALANT FOOD COMPANY"/>
    <s v="NC"/>
    <x v="13"/>
    <n v="10373770"/>
    <x v="21"/>
    <x v="10"/>
    <m/>
    <s v="4186 PIEDMONT AVE"/>
    <s v="OAKLAND"/>
    <s v="CA"/>
    <s v="94611-5133"/>
    <s v="ANNALISA or GLENN"/>
    <n v="5102770646"/>
    <s v="GFO12001"/>
    <x v="15"/>
    <s v="Benny's"/>
    <n v="44"/>
    <s v="FROZEN FOODS"/>
    <n v="12"/>
    <n v="5"/>
    <n v="91.8"/>
    <n v="5"/>
    <n v="18.36"/>
    <n v="1.53"/>
    <n v="0.30599999999999999"/>
  </r>
  <r>
    <x v="1"/>
    <s v="GALANT FOOD COMPANY"/>
    <s v="NC"/>
    <x v="13"/>
    <n v="10426435"/>
    <x v="85"/>
    <x v="10"/>
    <m/>
    <s v="2966 COLLEGE AVE"/>
    <s v="BERKELEY"/>
    <s v="CA"/>
    <s v="94705-2214"/>
    <s v="Suki Van Arsdale 510 540 6482"/>
    <n v="7078293456"/>
    <s v="GFO12001"/>
    <x v="15"/>
    <s v="Benny's"/>
    <n v="44"/>
    <s v="FROZEN FOODS"/>
    <n v="12"/>
    <n v="5"/>
    <n v="74.400000000000006"/>
    <n v="4"/>
    <n v="18.600000000000001"/>
    <n v="1.55"/>
    <n v="0.31"/>
  </r>
  <r>
    <x v="1"/>
    <s v="GALANT FOOD COMPANY"/>
    <s v="NC"/>
    <x v="13"/>
    <n v="10446989"/>
    <x v="77"/>
    <x v="6"/>
    <m/>
    <s v="1376 N 10TH ST"/>
    <s v="SAN JOSE"/>
    <s v="CA"/>
    <s v="95112-2822"/>
    <s v="Timm Reinhart"/>
    <n v="4082104472"/>
    <s v="GFO12001"/>
    <x v="15"/>
    <s v="Benny's"/>
    <n v="44"/>
    <s v="FROZEN FOODS"/>
    <n v="12"/>
    <n v="5"/>
    <n v="17.399999999999999"/>
    <n v="1"/>
    <n v="17.399999999999999"/>
    <n v="1.45"/>
    <n v="0.28999999999999998"/>
  </r>
  <r>
    <x v="1"/>
    <s v="GALANT FOOD COMPANY"/>
    <s v="NC"/>
    <x v="13"/>
    <n v="10512055"/>
    <x v="86"/>
    <x v="10"/>
    <m/>
    <s v="57 E COMMERCIAL ST"/>
    <s v="WILLITS"/>
    <s v="CA"/>
    <s v="95490-3101"/>
    <s v="Michelle Hutchins"/>
    <n v="7074969725"/>
    <s v="GFO12001"/>
    <x v="15"/>
    <s v="Benny's"/>
    <n v="44"/>
    <s v="FROZEN FOODS"/>
    <n v="12"/>
    <n v="5"/>
    <n v="17.399999999999999"/>
    <n v="1"/>
    <n v="17.399999999999999"/>
    <n v="1.45"/>
    <n v="0.28999999999999998"/>
  </r>
  <r>
    <x v="1"/>
    <s v="GALANT FOOD COMPANY"/>
    <s v="NC"/>
    <x v="13"/>
    <n v="10019784"/>
    <x v="87"/>
    <x v="6"/>
    <m/>
    <s v="542 MARIPOSA ROAD"/>
    <s v="MODESTO"/>
    <s v="CA"/>
    <n v="95354"/>
    <s v="PAUL MARTIN"/>
    <n v="2095295350"/>
    <s v="GFO12021"/>
    <x v="17"/>
    <s v="Benny's"/>
    <n v="44"/>
    <s v="FROZEN FOODS"/>
    <n v="12"/>
    <n v="5"/>
    <n v="104.4"/>
    <n v="6"/>
    <n v="17.400000000000002"/>
    <n v="1.4500000000000002"/>
    <n v="0.29000000000000004"/>
  </r>
  <r>
    <x v="1"/>
    <s v="GALANT FOOD COMPANY"/>
    <s v="NC"/>
    <x v="13"/>
    <n v="10349243"/>
    <x v="88"/>
    <x v="6"/>
    <m/>
    <s v="260 FREEPORT BLVD STE 19"/>
    <s v="SPARKS"/>
    <s v="NV"/>
    <s v="89431-6248"/>
    <s v="Reno Albertazzi"/>
    <n v="7754437931"/>
    <s v="GFO12021"/>
    <x v="17"/>
    <s v="Benny's"/>
    <n v="44"/>
    <s v="FROZEN FOODS"/>
    <n v="12"/>
    <n v="5"/>
    <n v="69.599999999999994"/>
    <n v="4"/>
    <n v="17.399999999999999"/>
    <n v="1.45"/>
    <n v="0.28999999999999998"/>
  </r>
  <r>
    <x v="1"/>
    <s v="GALANT FOOD COMPANY"/>
    <s v="NC"/>
    <x v="13"/>
    <n v="10426435"/>
    <x v="85"/>
    <x v="10"/>
    <m/>
    <s v="2966 COLLEGE AVE"/>
    <s v="BERKELEY"/>
    <s v="CA"/>
    <s v="94705-2214"/>
    <s v="Suki Van Arsdale 510 540 6482"/>
    <n v="7078293456"/>
    <s v="GFO12021"/>
    <x v="17"/>
    <s v="Benny's"/>
    <n v="44"/>
    <s v="FROZEN FOODS"/>
    <n v="12"/>
    <n v="5"/>
    <n v="69.599999999999994"/>
    <n v="4"/>
    <n v="17.399999999999999"/>
    <n v="1.45"/>
    <n v="0.28999999999999998"/>
  </r>
  <r>
    <x v="1"/>
    <s v="GALANT FOOD COMPANY"/>
    <s v="NC"/>
    <x v="13"/>
    <n v="10446989"/>
    <x v="77"/>
    <x v="6"/>
    <m/>
    <s v="1376 N 10TH ST"/>
    <s v="SAN JOSE"/>
    <s v="CA"/>
    <s v="95112-2822"/>
    <s v="Timm Reinhart"/>
    <n v="4082104472"/>
    <s v="GFO12021"/>
    <x v="17"/>
    <s v="Benny's"/>
    <n v="44"/>
    <s v="FROZEN FOODS"/>
    <n v="12"/>
    <n v="5"/>
    <n v="17.399999999999999"/>
    <n v="1"/>
    <n v="17.399999999999999"/>
    <n v="1.45"/>
    <n v="0.28999999999999998"/>
  </r>
  <r>
    <x v="1"/>
    <s v="GALANT FOOD COMPANY"/>
    <s v="NC"/>
    <x v="13"/>
    <n v="10125310"/>
    <x v="89"/>
    <x v="6"/>
    <m/>
    <s v="236 S SANTA CRUZ AVE"/>
    <s v="MODESTO"/>
    <s v="CA"/>
    <s v="95354-3776"/>
    <s v="Enrico Morelli"/>
    <n v="2096028622"/>
    <s v="GFO12022"/>
    <x v="16"/>
    <s v="Benny's"/>
    <n v="44"/>
    <s v="FROZEN FOODS"/>
    <n v="12"/>
    <n v="5"/>
    <n v="17.399999999999999"/>
    <n v="1"/>
    <n v="17.399999999999999"/>
    <n v="1.45"/>
    <n v="0.28999999999999998"/>
  </r>
  <r>
    <x v="1"/>
    <s v="GALANT FOOD COMPANY"/>
    <s v="NC"/>
    <x v="13"/>
    <n v="10439798"/>
    <x v="76"/>
    <x v="6"/>
    <m/>
    <s v="978 E GREG ST"/>
    <s v="SPARKS"/>
    <s v="NV"/>
    <s v="89431-6521"/>
    <s v="Steve Cockrell"/>
    <n v="9076024285"/>
    <s v="GFO12022"/>
    <x v="16"/>
    <s v="Benny's"/>
    <n v="44"/>
    <s v="FROZEN FOODS"/>
    <n v="12"/>
    <n v="5"/>
    <n v="104.4"/>
    <n v="6"/>
    <n v="17.400000000000002"/>
    <n v="1.4500000000000002"/>
    <n v="0.29000000000000004"/>
  </r>
  <r>
    <x v="1"/>
    <s v="GALANT FOOD COMPANY"/>
    <s v="NC"/>
    <x v="13"/>
    <n v="10446989"/>
    <x v="77"/>
    <x v="6"/>
    <m/>
    <s v="1376 N 10TH ST"/>
    <s v="SAN JOSE"/>
    <s v="CA"/>
    <s v="95112-2822"/>
    <s v="Timm Reinhart"/>
    <n v="4082104472"/>
    <s v="GFO12022"/>
    <x v="16"/>
    <s v="Benny's"/>
    <n v="44"/>
    <s v="FROZEN FOODS"/>
    <n v="12"/>
    <n v="5"/>
    <n v="17.399999999999999"/>
    <n v="1"/>
    <n v="17.399999999999999"/>
    <n v="1.45"/>
    <n v="0.28999999999999998"/>
  </r>
  <r>
    <x v="1"/>
    <s v="GALANT FOOD COMPANY"/>
    <s v="NC"/>
    <x v="13"/>
    <n v="10124473"/>
    <x v="27"/>
    <x v="6"/>
    <m/>
    <s v="1000 GREENLEY ROAD"/>
    <s v="SONORA"/>
    <s v="CA"/>
    <n v="95370"/>
    <s v="OWEN HORNIBROOK 209 822 4051"/>
    <n v="2095363674"/>
    <s v="GFO20001"/>
    <x v="24"/>
    <s v="Clara's"/>
    <n v="44"/>
    <s v="FROZEN FOODS"/>
    <n v="12"/>
    <n v="5"/>
    <n v="115.2"/>
    <n v="4"/>
    <n v="28.8"/>
    <n v="2.4"/>
    <n v="0.48"/>
  </r>
  <r>
    <x v="1"/>
    <s v="GALANT FOOD COMPANY"/>
    <s v="NC"/>
    <x v="13"/>
    <n v="10342048"/>
    <x v="75"/>
    <x v="6"/>
    <m/>
    <s v="2635 AUGUSTINE DR"/>
    <s v="SANTA CLARA"/>
    <s v="CA"/>
    <s v="95054-2902"/>
    <s v="Margaret Fuhrer"/>
    <n v="9258267841"/>
    <s v="GFO20001"/>
    <x v="24"/>
    <s v="Clara's"/>
    <n v="44"/>
    <s v="FROZEN FOODS"/>
    <n v="12"/>
    <n v="5"/>
    <n v="259.2"/>
    <n v="9"/>
    <n v="28.799999999999997"/>
    <n v="2.4"/>
    <n v="0.48"/>
  </r>
  <r>
    <x v="1"/>
    <s v="GALANT FOOD COMPANY"/>
    <s v="NC"/>
    <x v="13"/>
    <n v="10393606"/>
    <x v="90"/>
    <x v="7"/>
    <m/>
    <s v="1111 MEADOWOOD MALL LINK"/>
    <s v="RENO"/>
    <s v="NV"/>
    <s v="89502-6542"/>
    <s v="Sushil Patel"/>
    <n v="7755077248"/>
    <s v="GFO20001"/>
    <x v="24"/>
    <s v="Clara's"/>
    <n v="44"/>
    <s v="FROZEN FOODS"/>
    <n v="12"/>
    <n v="5"/>
    <n v="460.8"/>
    <n v="16"/>
    <n v="28.8"/>
    <n v="2.4"/>
    <n v="0.48"/>
  </r>
  <r>
    <x v="1"/>
    <s v="GALANT FOOD COMPANY"/>
    <s v="NC"/>
    <x v="13"/>
    <n v="10418538"/>
    <x v="91"/>
    <x v="6"/>
    <m/>
    <s v="1650 SANTA ANA AVE"/>
    <s v="SACRAMENTO"/>
    <s v="CA"/>
    <s v="95838-1752"/>
    <s v="Traci Matsunaga"/>
    <n v="9164724633"/>
    <s v="GFO20001"/>
    <x v="24"/>
    <s v="Clara's"/>
    <n v="44"/>
    <s v="FROZEN FOODS"/>
    <n v="12"/>
    <n v="5"/>
    <n v="28.8"/>
    <n v="1"/>
    <n v="28.8"/>
    <n v="2.4"/>
    <n v="0.48"/>
  </r>
  <r>
    <x v="1"/>
    <s v="GALANT FOOD COMPANY"/>
    <s v="NC"/>
    <x v="13"/>
    <n v="10439798"/>
    <x v="76"/>
    <x v="6"/>
    <m/>
    <s v="978 E GREG ST"/>
    <s v="SPARKS"/>
    <s v="NV"/>
    <s v="89431-6521"/>
    <s v="Steve Cockrell"/>
    <n v="9076024285"/>
    <s v="GFO20001"/>
    <x v="24"/>
    <s v="Clara's"/>
    <n v="44"/>
    <s v="FROZEN FOODS"/>
    <n v="12"/>
    <n v="5"/>
    <n v="55.2"/>
    <n v="2"/>
    <n v="27.6"/>
    <n v="2.3000000000000003"/>
    <n v="0.46000000000000008"/>
  </r>
  <r>
    <x v="1"/>
    <s v="GALANT FOOD COMPANY"/>
    <s v="NC"/>
    <x v="13"/>
    <n v="10446989"/>
    <x v="77"/>
    <x v="6"/>
    <m/>
    <s v="1376 N 10TH ST"/>
    <s v="SAN JOSE"/>
    <s v="CA"/>
    <s v="95112-2822"/>
    <s v="Timm Reinhart"/>
    <n v="4082104472"/>
    <s v="GFO20001"/>
    <x v="24"/>
    <s v="Clara's"/>
    <n v="44"/>
    <s v="FROZEN FOODS"/>
    <n v="12"/>
    <n v="5"/>
    <n v="28.8"/>
    <n v="1"/>
    <n v="28.8"/>
    <n v="2.4"/>
    <n v="0.48"/>
  </r>
  <r>
    <x v="1"/>
    <s v="GALANT FOOD COMPANY"/>
    <s v="NC"/>
    <x v="13"/>
    <n v="10468885"/>
    <x v="92"/>
    <x v="7"/>
    <m/>
    <s v="1205 REDWOOD WAY"/>
    <s v="PETALUMA"/>
    <s v="CA"/>
    <s v="94954-6533"/>
    <s v="Gio English"/>
    <n v="9168246152"/>
    <s v="GFO20001"/>
    <x v="24"/>
    <s v="Clara's"/>
    <n v="44"/>
    <s v="FROZEN FOODS"/>
    <n v="12"/>
    <n v="5"/>
    <n v="28.8"/>
    <n v="1"/>
    <n v="28.8"/>
    <n v="2.4"/>
    <n v="0.48"/>
  </r>
  <r>
    <x v="1"/>
    <s v="GALANT FOOD COMPANY"/>
    <s v="NC"/>
    <x v="13"/>
    <n v="10501324"/>
    <x v="78"/>
    <x v="7"/>
    <m/>
    <s v="225 10TH ST"/>
    <s v="MARINA"/>
    <s v="CA"/>
    <s v="93933-6004"/>
    <s v="Greg Palmer"/>
    <n v="8312754500"/>
    <s v="GFO20001"/>
    <x v="24"/>
    <s v="Clara's"/>
    <n v="44"/>
    <s v="FROZEN FOODS"/>
    <n v="12"/>
    <n v="5"/>
    <n v="230.4"/>
    <n v="8"/>
    <n v="28.8"/>
    <n v="2.4"/>
    <n v="0.48"/>
  </r>
  <r>
    <x v="1"/>
    <s v="GALANT FOOD COMPANY"/>
    <s v="NC"/>
    <x v="13"/>
    <n v="10020343"/>
    <x v="93"/>
    <x v="9"/>
    <m/>
    <s v="BLDG 773 NAS"/>
    <s v="LEMOORE"/>
    <s v="CA"/>
    <n v="93245"/>
    <s v="Chris Bradford 559 426 0003"/>
    <n v="5599984735"/>
    <s v="GFO20002"/>
    <x v="20"/>
    <s v="Clara's"/>
    <n v="44"/>
    <s v="FROZEN FOODS"/>
    <n v="12"/>
    <n v="5"/>
    <n v="172.8"/>
    <n v="6"/>
    <n v="28.8"/>
    <n v="2.4"/>
    <n v="0.48"/>
  </r>
  <r>
    <x v="1"/>
    <s v="GALANT FOOD COMPANY"/>
    <s v="NC"/>
    <x v="13"/>
    <n v="10124473"/>
    <x v="27"/>
    <x v="6"/>
    <m/>
    <s v="1000 GREENLEY ROAD"/>
    <s v="SONORA"/>
    <s v="CA"/>
    <n v="95370"/>
    <s v="OWEN HORNIBROOK 209 822 4051"/>
    <n v="2095363674"/>
    <s v="GFO20002"/>
    <x v="20"/>
    <s v="Clara's"/>
    <n v="44"/>
    <s v="FROZEN FOODS"/>
    <n v="12"/>
    <n v="5"/>
    <n v="28.8"/>
    <n v="1"/>
    <n v="28.8"/>
    <n v="2.4"/>
    <n v="0.48"/>
  </r>
  <r>
    <x v="1"/>
    <s v="GALANT FOOD COMPANY"/>
    <s v="NC"/>
    <x v="13"/>
    <n v="10342048"/>
    <x v="75"/>
    <x v="6"/>
    <m/>
    <s v="2635 AUGUSTINE DR"/>
    <s v="SANTA CLARA"/>
    <s v="CA"/>
    <s v="95054-2902"/>
    <s v="Margaret Fuhrer"/>
    <n v="9258267841"/>
    <s v="GFO20002"/>
    <x v="20"/>
    <s v="Clara's"/>
    <n v="44"/>
    <s v="FROZEN FOODS"/>
    <n v="12"/>
    <n v="5"/>
    <n v="105.6"/>
    <n v="4"/>
    <n v="26.4"/>
    <n v="2.1999999999999997"/>
    <n v="0.43999999999999995"/>
  </r>
  <r>
    <x v="1"/>
    <s v="GALANT FOOD COMPANY"/>
    <s v="NC"/>
    <x v="13"/>
    <n v="10446989"/>
    <x v="77"/>
    <x v="6"/>
    <m/>
    <s v="1376 N 10TH ST"/>
    <s v="SAN JOSE"/>
    <s v="CA"/>
    <s v="95112-2822"/>
    <s v="Timm Reinhart"/>
    <n v="4082104472"/>
    <s v="GFO20002"/>
    <x v="20"/>
    <s v="Clara's"/>
    <n v="44"/>
    <s v="FROZEN FOODS"/>
    <n v="12"/>
    <n v="5"/>
    <n v="28.8"/>
    <n v="1"/>
    <n v="28.8"/>
    <n v="2.4"/>
    <n v="0.48"/>
  </r>
  <r>
    <x v="1"/>
    <s v="GALANT FOOD COMPANY"/>
    <s v="NC"/>
    <x v="13"/>
    <n v="10501324"/>
    <x v="78"/>
    <x v="7"/>
    <m/>
    <s v="225 10TH ST"/>
    <s v="MARINA"/>
    <s v="CA"/>
    <s v="93933-6004"/>
    <s v="Greg Palmer"/>
    <n v="8312754500"/>
    <s v="GFO20002"/>
    <x v="20"/>
    <s v="Clara's"/>
    <n v="44"/>
    <s v="FROZEN FOODS"/>
    <n v="12"/>
    <n v="5"/>
    <n v="105.6"/>
    <n v="4"/>
    <n v="26.4"/>
    <n v="2.1999999999999997"/>
    <n v="0.43999999999999995"/>
  </r>
  <r>
    <x v="1"/>
    <s v="GALANT FOOD COMPANY"/>
    <s v="NC"/>
    <x v="13"/>
    <n v="10342048"/>
    <x v="75"/>
    <x v="6"/>
    <m/>
    <s v="2635 AUGUSTINE DR"/>
    <s v="SANTA CLARA"/>
    <s v="CA"/>
    <s v="95054-2902"/>
    <s v="Margaret Fuhrer"/>
    <n v="9258267841"/>
    <s v="GFO88000"/>
    <x v="8"/>
    <s v="Clara's"/>
    <n v="44"/>
    <s v="FROZEN FOODS"/>
    <n v="12"/>
    <n v="8"/>
    <n v="288"/>
    <n v="10"/>
    <n v="28.8"/>
    <n v="2.4"/>
    <n v="0.3"/>
  </r>
  <r>
    <x v="1"/>
    <s v="GALANT FOOD COMPANY"/>
    <s v="NC"/>
    <x v="13"/>
    <n v="10418538"/>
    <x v="91"/>
    <x v="6"/>
    <m/>
    <s v="1650 SANTA ANA AVE"/>
    <s v="SACRAMENTO"/>
    <s v="CA"/>
    <s v="95838-1752"/>
    <s v="Traci Matsunaga"/>
    <n v="9164724633"/>
    <s v="GFO88000"/>
    <x v="8"/>
    <s v="Clara's"/>
    <n v="44"/>
    <s v="FROZEN FOODS"/>
    <n v="12"/>
    <n v="8"/>
    <n v="28.8"/>
    <n v="1"/>
    <n v="28.8"/>
    <n v="2.4"/>
    <n v="0.3"/>
  </r>
  <r>
    <x v="1"/>
    <s v="GALANT FOOD COMPANY"/>
    <s v="NC"/>
    <x v="13"/>
    <n v="10051233"/>
    <x v="74"/>
    <x v="6"/>
    <m/>
    <s v="19616 8TH ST E"/>
    <s v="SONOMA"/>
    <s v="CA"/>
    <s v="95476-5703"/>
    <s v="Ivor Horsfall"/>
    <n v="7075921589"/>
    <s v="GFO88017"/>
    <x v="25"/>
    <s v="Clara's"/>
    <n v="44"/>
    <s v="FROZEN FOODS"/>
    <n v="12"/>
    <n v="8"/>
    <n v="61.2"/>
    <n v="2"/>
    <n v="30.6"/>
    <n v="2.5500000000000003"/>
    <n v="0.31875000000000003"/>
  </r>
  <r>
    <x v="1"/>
    <s v="GALANT FOOD COMPANY"/>
    <s v="NC"/>
    <x v="13"/>
    <n v="10342048"/>
    <x v="75"/>
    <x v="6"/>
    <m/>
    <s v="2635 AUGUSTINE DR"/>
    <s v="SANTA CLARA"/>
    <s v="CA"/>
    <s v="95054-2902"/>
    <s v="Margaret Fuhrer"/>
    <n v="9258267841"/>
    <s v="GFO88017"/>
    <x v="25"/>
    <s v="Clara's"/>
    <n v="44"/>
    <s v="FROZEN FOODS"/>
    <n v="12"/>
    <n v="8"/>
    <n v="309.60000000000002"/>
    <n v="10"/>
    <n v="30.96"/>
    <n v="2.58"/>
    <n v="0.32250000000000001"/>
  </r>
  <r>
    <x v="1"/>
    <s v="GALANT FOOD COMPANY"/>
    <s v="NC"/>
    <x v="13"/>
    <n v="10439798"/>
    <x v="76"/>
    <x v="6"/>
    <m/>
    <s v="978 E GREG ST"/>
    <s v="SPARKS"/>
    <s v="NV"/>
    <s v="89431-6521"/>
    <s v="Steve Cockrell"/>
    <n v="9076024285"/>
    <s v="GFO88017"/>
    <x v="25"/>
    <s v="Clara's"/>
    <n v="44"/>
    <s v="FROZEN FOODS"/>
    <n v="12"/>
    <n v="8"/>
    <n v="244.8"/>
    <n v="8"/>
    <n v="30.6"/>
    <n v="2.5500000000000003"/>
    <n v="0.31875000000000003"/>
  </r>
  <r>
    <x v="1"/>
    <s v="GALANT FOOD COMPANY"/>
    <s v="NC"/>
    <x v="13"/>
    <n v="10446989"/>
    <x v="77"/>
    <x v="6"/>
    <m/>
    <s v="1376 N 10TH ST"/>
    <s v="SAN JOSE"/>
    <s v="CA"/>
    <s v="95112-2822"/>
    <s v="Timm Reinhart"/>
    <n v="4082104472"/>
    <s v="GFO88017"/>
    <x v="25"/>
    <s v="Clara's"/>
    <n v="44"/>
    <s v="FROZEN FOODS"/>
    <n v="12"/>
    <n v="8"/>
    <n v="32.4"/>
    <n v="1"/>
    <n v="32.4"/>
    <n v="2.6999999999999997"/>
    <n v="0.33749999999999997"/>
  </r>
  <r>
    <x v="1"/>
    <s v="GALANT FOOD COMPANY"/>
    <s v="NC"/>
    <x v="13"/>
    <n v="10051233"/>
    <x v="74"/>
    <x v="6"/>
    <m/>
    <s v="19616 8TH ST E"/>
    <s v="SONOMA"/>
    <s v="CA"/>
    <s v="95476-5703"/>
    <s v="Ivor Horsfall"/>
    <n v="7075921589"/>
    <s v="GFO88116"/>
    <x v="26"/>
    <s v="Clara's"/>
    <n v="44"/>
    <s v="FROZEN FOODS"/>
    <n v="12"/>
    <n v="8"/>
    <n v="129.6"/>
    <n v="4"/>
    <n v="32.4"/>
    <n v="2.6999999999999997"/>
    <n v="0.33749999999999997"/>
  </r>
  <r>
    <x v="1"/>
    <s v="GALANT FOOD COMPANY"/>
    <s v="NC"/>
    <x v="13"/>
    <n v="10342048"/>
    <x v="75"/>
    <x v="6"/>
    <m/>
    <s v="2635 AUGUSTINE DR"/>
    <s v="SANTA CLARA"/>
    <s v="CA"/>
    <s v="95054-2902"/>
    <s v="Margaret Fuhrer"/>
    <n v="9258267841"/>
    <s v="GFO88116"/>
    <x v="26"/>
    <s v="Clara's"/>
    <n v="44"/>
    <s v="FROZEN FOODS"/>
    <n v="12"/>
    <n v="8"/>
    <n v="291.60000000000002"/>
    <n v="9"/>
    <n v="32.400000000000006"/>
    <n v="2.7000000000000006"/>
    <n v="0.33750000000000008"/>
  </r>
  <r>
    <x v="1"/>
    <s v="GALANT FOOD COMPANY"/>
    <s v="NC"/>
    <x v="13"/>
    <n v="10442641"/>
    <x v="94"/>
    <x v="6"/>
    <m/>
    <s v="7400 USA PKWY"/>
    <s v="SPARKS"/>
    <s v="NV"/>
    <s v="89437-6800"/>
    <s v="Kevin O Dowd"/>
    <n v="7753991600"/>
    <s v="GFO88116"/>
    <x v="26"/>
    <s v="Clara's"/>
    <n v="44"/>
    <s v="FROZEN FOODS"/>
    <n v="12"/>
    <n v="8"/>
    <n v="32.4"/>
    <n v="1"/>
    <n v="32.4"/>
    <n v="2.6999999999999997"/>
    <n v="0.33749999999999997"/>
  </r>
  <r>
    <x v="1"/>
    <s v="GALANT FOOD COMPANY"/>
    <s v="NC"/>
    <x v="13"/>
    <n v="10297936"/>
    <x v="95"/>
    <x v="7"/>
    <m/>
    <s v="4216 EL CAMINO REAL"/>
    <s v="PALO ALTO"/>
    <s v="CA"/>
    <s v="94306-4404"/>
    <s v="JOSEPHINE FORINO"/>
    <n v="6508430795"/>
    <s v="GFO88810"/>
    <x v="27"/>
    <s v="Clara's"/>
    <n v="44"/>
    <s v="FROZEN FOODS"/>
    <n v="12"/>
    <n v="8"/>
    <n v="28.8"/>
    <n v="1"/>
    <n v="28.8"/>
    <n v="2.4"/>
    <n v="0.3"/>
  </r>
  <r>
    <x v="1"/>
    <s v="GALANT FOOD COMPANY"/>
    <s v="NC"/>
    <x v="13"/>
    <n v="10446989"/>
    <x v="77"/>
    <x v="6"/>
    <m/>
    <s v="1376 N 10TH ST"/>
    <s v="SAN JOSE"/>
    <s v="CA"/>
    <s v="95112-2822"/>
    <s v="Timm Reinhart"/>
    <n v="4082104472"/>
    <s v="GFO88810"/>
    <x v="27"/>
    <s v="Clara's"/>
    <n v="44"/>
    <s v="FROZEN FOODS"/>
    <n v="12"/>
    <n v="8"/>
    <n v="28.8"/>
    <n v="1"/>
    <n v="28.8"/>
    <n v="2.4"/>
    <n v="0.3"/>
  </r>
  <r>
    <x v="1"/>
    <s v="GALANT FOOD COMPANY"/>
    <s v="NC"/>
    <x v="13"/>
    <n v="10439798"/>
    <x v="76"/>
    <x v="6"/>
    <m/>
    <s v="978 E GREG ST"/>
    <s v="SPARKS"/>
    <s v="NV"/>
    <s v="89431-6521"/>
    <s v="Steve Cockrell"/>
    <n v="9076024285"/>
    <s v="GFO88811"/>
    <x v="22"/>
    <s v="Clara's"/>
    <n v="44"/>
    <s v="FROZEN FOODS"/>
    <n v="12"/>
    <n v="8"/>
    <n v="230.4"/>
    <n v="8"/>
    <n v="28.8"/>
    <n v="2.4"/>
    <n v="0.3"/>
  </r>
  <r>
    <x v="1"/>
    <s v="GALANT FOOD COMPANY"/>
    <s v="NC"/>
    <x v="13"/>
    <n v="10489518"/>
    <x v="96"/>
    <x v="7"/>
    <m/>
    <s v="1785 PINE ST"/>
    <s v="CONCORD"/>
    <s v="CA"/>
    <s v="94520-3455"/>
    <s v="Jake Herrick"/>
    <n v="2258029552"/>
    <s v="GFO88811"/>
    <x v="22"/>
    <s v="Clara's"/>
    <n v="44"/>
    <s v="FROZEN FOODS"/>
    <n v="12"/>
    <n v="8"/>
    <n v="28.8"/>
    <n v="1"/>
    <n v="28.8"/>
    <n v="2.4"/>
    <n v="0.3"/>
  </r>
  <r>
    <x v="1"/>
    <s v="GALANT FOOD COMPANY"/>
    <s v="NC"/>
    <x v="13"/>
    <n v="10081013"/>
    <x v="97"/>
    <x v="6"/>
    <m/>
    <s v="525 ANZAR ROAD"/>
    <s v="SN JUN BATSTA"/>
    <s v="CA"/>
    <n v="95045"/>
    <s v="KATHY PLACES ORDERS"/>
    <n v="8316234073"/>
    <s v="GFO90010"/>
    <x v="21"/>
    <s v="Clara's"/>
    <n v="44"/>
    <s v="FROZEN FOODS"/>
    <n v="12"/>
    <n v="4"/>
    <n v="28.8"/>
    <n v="1"/>
    <n v="28.8"/>
    <n v="2.4"/>
    <n v="0.6"/>
  </r>
  <r>
    <x v="1"/>
    <s v="GALANT FOOD COMPANY"/>
    <s v="NC"/>
    <x v="13"/>
    <n v="10257251"/>
    <x v="98"/>
    <x v="7"/>
    <m/>
    <s v="1000 POWERS CT"/>
    <s v="TURLOCK"/>
    <s v="CA"/>
    <n v="95380"/>
    <s v="Wannetta Carter"/>
    <n v="2092501501"/>
    <s v="GFO90010"/>
    <x v="21"/>
    <s v="Clara's"/>
    <n v="44"/>
    <s v="FROZEN FOODS"/>
    <n v="12"/>
    <n v="4"/>
    <n v="28.8"/>
    <n v="1"/>
    <n v="28.8"/>
    <n v="2.4"/>
    <n v="0.6"/>
  </r>
  <r>
    <x v="1"/>
    <s v="GALANT FOOD COMPANY"/>
    <s v="NC"/>
    <x v="13"/>
    <n v="10342048"/>
    <x v="75"/>
    <x v="6"/>
    <m/>
    <s v="2635 AUGUSTINE DR"/>
    <s v="SANTA CLARA"/>
    <s v="CA"/>
    <s v="95054-2902"/>
    <s v="Margaret Fuhrer"/>
    <n v="9258267841"/>
    <s v="GFO90010"/>
    <x v="21"/>
    <s v="Clara's"/>
    <n v="44"/>
    <s v="FROZEN FOODS"/>
    <n v="12"/>
    <n v="4"/>
    <n v="220.8"/>
    <n v="8"/>
    <n v="27.6"/>
    <n v="2.3000000000000003"/>
    <n v="0.57500000000000007"/>
  </r>
  <r>
    <x v="1"/>
    <s v="GALANT FOOD COMPANY"/>
    <s v="NC"/>
    <x v="13"/>
    <n v="10501324"/>
    <x v="78"/>
    <x v="7"/>
    <m/>
    <s v="225 10TH ST"/>
    <s v="MARINA"/>
    <s v="CA"/>
    <s v="93933-6004"/>
    <s v="Greg Palmer"/>
    <n v="8312754500"/>
    <s v="GFO90010"/>
    <x v="21"/>
    <s v="Clara's"/>
    <n v="44"/>
    <s v="FROZEN FOODS"/>
    <n v="12"/>
    <n v="4"/>
    <n v="172.8"/>
    <n v="6"/>
    <n v="28.8"/>
    <n v="2.4"/>
    <n v="0.6"/>
  </r>
  <r>
    <x v="1"/>
    <s v="GALANT FOOD COMPANY"/>
    <s v="NY"/>
    <x v="14"/>
    <n v="10421917"/>
    <x v="99"/>
    <x v="6"/>
    <m/>
    <s v="1 PEPSI WAY"/>
    <s v="NEWBURGH"/>
    <s v="NY"/>
    <s v="12550-3921"/>
    <s v="Kathy"/>
    <n v="8455625400"/>
    <s v="GFO00008"/>
    <x v="18"/>
    <s v="Clara's"/>
    <n v="44"/>
    <s v="FROZEN FOODS"/>
    <n v="12"/>
    <n v="5"/>
    <n v="432"/>
    <n v="15"/>
    <n v="28.8"/>
    <n v="2.4"/>
    <n v="0.48"/>
  </r>
  <r>
    <x v="1"/>
    <s v="GALANT FOOD COMPANY"/>
    <s v="NY"/>
    <x v="14"/>
    <n v="10421917"/>
    <x v="99"/>
    <x v="6"/>
    <m/>
    <s v="1 PEPSI WAY"/>
    <s v="NEWBURGH"/>
    <s v="NY"/>
    <s v="12550-3921"/>
    <s v="Kathy"/>
    <n v="8455625400"/>
    <s v="GFO10001"/>
    <x v="15"/>
    <s v="Clara"/>
    <n v="44"/>
    <s v="FROZEN FOODS"/>
    <n v="12"/>
    <n v="8"/>
    <n v="324"/>
    <n v="12"/>
    <n v="27"/>
    <n v="2.25"/>
    <n v="0.28125"/>
  </r>
  <r>
    <x v="1"/>
    <s v="GALANT FOOD COMPANY"/>
    <s v="NY"/>
    <x v="14"/>
    <n v="10426965"/>
    <x v="100"/>
    <x v="7"/>
    <m/>
    <s v="350 US HIGHWAY 46"/>
    <s v="WAYNE"/>
    <s v="NJ"/>
    <s v="07470-4822"/>
    <s v="Valrie Stiff"/>
    <n v="9733058844"/>
    <s v="GFO20001"/>
    <x v="24"/>
    <s v="Clara's"/>
    <n v="44"/>
    <s v="FROZEN FOODS"/>
    <n v="12"/>
    <n v="5"/>
    <n v="57.6"/>
    <n v="2"/>
    <n v="28.8"/>
    <n v="2.4"/>
    <n v="0.48"/>
  </r>
  <r>
    <x v="1"/>
    <s v="GALANT FOOD COMPANY"/>
    <s v="NY"/>
    <x v="14"/>
    <n v="10406054"/>
    <x v="101"/>
    <x v="7"/>
    <m/>
    <s v="700 GARDEN CITY PLAZA"/>
    <s v="GARDEN CITY"/>
    <s v="NY"/>
    <n v="11530"/>
    <s v="Allison Mitchell"/>
    <n v="5167422500"/>
    <s v="GFO88811"/>
    <x v="22"/>
    <s v="Clara's"/>
    <n v="44"/>
    <s v="FROZEN FOODS"/>
    <n v="12"/>
    <n v="8"/>
    <n v="32.4"/>
    <n v="1"/>
    <n v="32.4"/>
    <n v="2.6999999999999997"/>
    <n v="0.33749999999999997"/>
  </r>
  <r>
    <x v="1"/>
    <s v="GALANT FOOD COMPANY"/>
    <s v="NY"/>
    <x v="14"/>
    <n v="10504702"/>
    <x v="102"/>
    <x v="11"/>
    <m/>
    <s v="1 EDUCATION DR"/>
    <s v="GARDEN CITY"/>
    <s v="NY"/>
    <s v="11530-6719"/>
    <s v="Mary Ann MGR"/>
    <n v="5165727168"/>
    <s v="GFO88811"/>
    <x v="22"/>
    <s v="Clara's"/>
    <n v="44"/>
    <s v="FROZEN FOODS"/>
    <n v="12"/>
    <n v="8"/>
    <n v="32.4"/>
    <n v="1"/>
    <n v="32.4"/>
    <n v="2.6999999999999997"/>
    <n v="0.33749999999999997"/>
  </r>
  <r>
    <x v="1"/>
    <s v="GALANT FOOD COMPANY"/>
    <s v="OH"/>
    <x v="15"/>
    <n v="10260784"/>
    <x v="39"/>
    <x v="6"/>
    <m/>
    <s v="3538 CALIFORNIA RD"/>
    <s v="ORCHARD PARK"/>
    <s v="NY"/>
    <s v="14127-1754"/>
    <s v="Tyler Carter Reece"/>
    <n v="7168242328"/>
    <s v="GFO00008"/>
    <x v="18"/>
    <s v="Clara's"/>
    <n v="44"/>
    <s v="FROZEN FOODS"/>
    <n v="12"/>
    <n v="5"/>
    <n v="892.8"/>
    <n v="31"/>
    <n v="28.799999999999997"/>
    <n v="2.4"/>
    <n v="0.48"/>
  </r>
  <r>
    <x v="1"/>
    <s v="GALANT FOOD COMPANY"/>
    <s v="OH"/>
    <x v="15"/>
    <n v="10260784"/>
    <x v="39"/>
    <x v="6"/>
    <m/>
    <s v="3538 CALIFORNIA RD"/>
    <s v="ORCHARD PARK"/>
    <s v="NY"/>
    <s v="14127-1754"/>
    <s v="Tyler Carter Reece"/>
    <n v="7168242328"/>
    <s v="GFO10602"/>
    <x v="23"/>
    <s v="Clara"/>
    <n v="44"/>
    <s v="FROZEN FOODS"/>
    <n v="12"/>
    <n v="9"/>
    <n v="915"/>
    <n v="25"/>
    <n v="36.6"/>
    <n v="3.0500000000000003"/>
    <n v="0.33888888888888891"/>
  </r>
  <r>
    <x v="1"/>
    <s v="GALANT FOOD COMPANY"/>
    <s v="SC"/>
    <x v="16"/>
    <n v="10087568"/>
    <x v="103"/>
    <x v="10"/>
    <m/>
    <s v="11523 SANTA MONICA BLVD"/>
    <s v="LOS ANGELES"/>
    <s v="CA"/>
    <n v="90025"/>
    <s v="Tony Bravo"/>
    <n v="3104781041"/>
    <s v="GFO12001"/>
    <x v="15"/>
    <s v="Benny's"/>
    <n v="44"/>
    <s v="FROZEN FOODS"/>
    <n v="12"/>
    <n v="5"/>
    <n v="39.6"/>
    <n v="2"/>
    <n v="19.8"/>
    <n v="1.6500000000000001"/>
    <n v="0.33"/>
  </r>
  <r>
    <x v="1"/>
    <s v="GALANT FOOD COMPANY"/>
    <s v="SC"/>
    <x v="16"/>
    <n v="10087606"/>
    <x v="104"/>
    <x v="10"/>
    <m/>
    <s v="1332 2ND ST"/>
    <s v="SANTA MONICA"/>
    <s v="CA"/>
    <n v="90401"/>
    <s v="ISSAC 310 600 8659"/>
    <n v="3103949744"/>
    <s v="GFO12001"/>
    <x v="15"/>
    <s v="Benny's"/>
    <n v="44"/>
    <s v="FROZEN FOODS"/>
    <n v="12"/>
    <n v="5"/>
    <n v="39.6"/>
    <n v="2"/>
    <n v="19.8"/>
    <n v="1.6500000000000001"/>
    <n v="0.33"/>
  </r>
  <r>
    <x v="1"/>
    <s v="GALANT FOOD COMPANY"/>
    <s v="SC"/>
    <x v="16"/>
    <n v="10087612"/>
    <x v="105"/>
    <x v="10"/>
    <m/>
    <s v="17200 VENTURA BLVD"/>
    <s v="ENCINO"/>
    <s v="CA"/>
    <n v="91316"/>
    <s v="Tony Medina"/>
    <n v="8189819847"/>
    <s v="GFO12001"/>
    <x v="15"/>
    <s v="Benny's"/>
    <n v="44"/>
    <s v="FROZEN FOODS"/>
    <n v="12"/>
    <n v="5"/>
    <n v="19.8"/>
    <n v="1"/>
    <n v="19.8"/>
    <n v="1.6500000000000001"/>
    <n v="0.33"/>
  </r>
  <r>
    <x v="1"/>
    <s v="GALANT FOOD COMPANY"/>
    <s v="SC"/>
    <x v="16"/>
    <n v="10282599"/>
    <x v="106"/>
    <x v="6"/>
    <m/>
    <s v="1661 S GROVE AVE B"/>
    <s v="ONTARIO"/>
    <s v="CA"/>
    <n v="91761"/>
    <s v="Billy Darmawan"/>
    <n v="9099306145"/>
    <s v="GFO12001"/>
    <x v="15"/>
    <s v="Benny's"/>
    <n v="44"/>
    <s v="FROZEN FOODS"/>
    <n v="12"/>
    <n v="5"/>
    <n v="19.8"/>
    <n v="1"/>
    <n v="19.8"/>
    <n v="1.6500000000000001"/>
    <n v="0.33"/>
  </r>
  <r>
    <x v="1"/>
    <s v="GALANT FOOD COMPANY"/>
    <s v="SC"/>
    <x v="16"/>
    <n v="10349941"/>
    <x v="107"/>
    <x v="7"/>
    <m/>
    <s v="425 COLORADO AVE"/>
    <s v="SANTA MONICA"/>
    <s v="CA"/>
    <s v="90401-2319"/>
    <s v="Chelica Cuenca"/>
    <n v="3103941700"/>
    <s v="GFO12001"/>
    <x v="15"/>
    <s v="Benny's"/>
    <n v="44"/>
    <s v="FROZEN FOODS"/>
    <n v="12"/>
    <n v="5"/>
    <n v="19.8"/>
    <n v="1"/>
    <n v="19.8"/>
    <n v="1.6500000000000001"/>
    <n v="0.33"/>
  </r>
  <r>
    <x v="1"/>
    <s v="GALANT FOOD COMPANY"/>
    <s v="SC"/>
    <x v="16"/>
    <n v="10377830"/>
    <x v="108"/>
    <x v="10"/>
    <m/>
    <s v="450 W 2ND ST"/>
    <s v="CLAREMONT"/>
    <s v="CA"/>
    <s v="91711-4664"/>
    <s v="Ben Michelle Cecilio"/>
    <n v="9096215566"/>
    <s v="GFO12001"/>
    <x v="15"/>
    <s v="Benny's"/>
    <n v="44"/>
    <s v="FROZEN FOODS"/>
    <n v="12"/>
    <n v="5"/>
    <n v="19.8"/>
    <n v="1"/>
    <n v="19.8"/>
    <n v="1.6500000000000001"/>
    <n v="0.33"/>
  </r>
  <r>
    <x v="1"/>
    <s v="GALANT FOOD COMPANY"/>
    <s v="SC"/>
    <x v="16"/>
    <n v="10377831"/>
    <x v="109"/>
    <x v="10"/>
    <m/>
    <s v="5240 LANKERSHIM BLVD"/>
    <s v="NORTH HOLLYWOOD"/>
    <s v="CA"/>
    <s v="91601-3109"/>
    <s v="GUY VALDEZ"/>
    <n v="8187626400"/>
    <s v="GFO12001"/>
    <x v="15"/>
    <s v="Benny's"/>
    <n v="44"/>
    <s v="FROZEN FOODS"/>
    <n v="12"/>
    <n v="5"/>
    <n v="19.8"/>
    <n v="1"/>
    <n v="19.8"/>
    <n v="1.6500000000000001"/>
    <n v="0.33"/>
  </r>
  <r>
    <x v="1"/>
    <s v="GALANT FOOD COMPANY"/>
    <s v="SC"/>
    <x v="16"/>
    <n v="10386552"/>
    <x v="110"/>
    <x v="10"/>
    <m/>
    <s v="207 N MARYLAND AVE"/>
    <s v="GLENDALE"/>
    <s v="CA"/>
    <s v="91206-4237"/>
    <s v="CASSIE GRATTON LUPE MENDOZA"/>
    <n v="8188397000"/>
    <s v="GFO12001"/>
    <x v="15"/>
    <s v="Benny's"/>
    <n v="44"/>
    <s v="FROZEN FOODS"/>
    <n v="12"/>
    <n v="5"/>
    <n v="19.8"/>
    <n v="1"/>
    <n v="19.8"/>
    <n v="1.6500000000000001"/>
    <n v="0.33"/>
  </r>
  <r>
    <x v="1"/>
    <s v="GALANT FOOD COMPANY"/>
    <s v="SC"/>
    <x v="16"/>
    <n v="10401646"/>
    <x v="46"/>
    <x v="10"/>
    <m/>
    <s v="8556 WILSHIRE BLVD"/>
    <s v="BEVERLY HILLS"/>
    <s v="CA"/>
    <s v="90211-3103"/>
    <s v="Michael S Hall"/>
    <n v="3107018925"/>
    <s v="GFO12001"/>
    <x v="15"/>
    <s v="Benny's"/>
    <n v="44"/>
    <s v="FROZEN FOODS"/>
    <n v="12"/>
    <n v="5"/>
    <n v="59.4"/>
    <n v="3"/>
    <n v="19.8"/>
    <n v="1.6500000000000001"/>
    <n v="0.33"/>
  </r>
  <r>
    <x v="1"/>
    <s v="GALANT FOOD COMPANY"/>
    <s v="SC"/>
    <x v="16"/>
    <n v="10411295"/>
    <x v="111"/>
    <x v="10"/>
    <m/>
    <s v="22500 LYONS AVE"/>
    <s v="NEWHALL"/>
    <s v="CA"/>
    <s v="91321-2851"/>
    <s v="Cassie Gratton"/>
    <n v="6614932663"/>
    <s v="GFO12001"/>
    <x v="15"/>
    <s v="Benny's"/>
    <n v="44"/>
    <s v="FROZEN FOODS"/>
    <n v="12"/>
    <n v="5"/>
    <n v="39.6"/>
    <n v="2"/>
    <n v="19.8"/>
    <n v="1.6500000000000001"/>
    <n v="0.33"/>
  </r>
  <r>
    <x v="1"/>
    <s v="GALANT FOOD COMPANY"/>
    <s v="SC"/>
    <x v="16"/>
    <n v="10493483"/>
    <x v="112"/>
    <x v="7"/>
    <m/>
    <s v="41820 BIG BEAR BLVD"/>
    <s v="BIG BEAR LAKE"/>
    <s v="CA"/>
    <s v="92315-2051"/>
    <s v="Cynthia Perez"/>
    <n v="9498294906"/>
    <s v="GFO12001"/>
    <x v="15"/>
    <s v="Benny's"/>
    <n v="44"/>
    <s v="FROZEN FOODS"/>
    <n v="12"/>
    <n v="5"/>
    <n v="19.8"/>
    <n v="1"/>
    <n v="19.8"/>
    <n v="1.6500000000000001"/>
    <n v="0.33"/>
  </r>
  <r>
    <x v="1"/>
    <s v="GALANT FOOD COMPANY"/>
    <s v="SCC"/>
    <x v="17"/>
    <n v="10421452"/>
    <x v="113"/>
    <x v="6"/>
    <m/>
    <s v="19520 NOELL CIR"/>
    <s v="CERRITOS"/>
    <s v="CA"/>
    <s v="90703-7719"/>
    <s v="Alpesh Govan"/>
    <n v="7145857370"/>
    <s v="GFO12001"/>
    <x v="15"/>
    <s v="Benny's"/>
    <n v="44"/>
    <s v="FROZEN FOODS"/>
    <n v="12"/>
    <n v="5"/>
    <n v="19.8"/>
    <n v="1"/>
    <n v="19.8"/>
    <n v="1.6500000000000001"/>
    <n v="0.33"/>
  </r>
  <r>
    <x v="1"/>
    <s v="GALANT FOOD COMPANY"/>
    <s v="SCC"/>
    <x v="17"/>
    <n v="10030670"/>
    <x v="114"/>
    <x v="6"/>
    <m/>
    <s v="9848 FIRESTONE BLVD"/>
    <s v="DOWNEY"/>
    <s v="CA"/>
    <n v="90241"/>
    <s v="Eddie Arenas"/>
    <n v="5626225562"/>
    <s v="GFO12022"/>
    <x v="16"/>
    <s v="Benny's"/>
    <n v="44"/>
    <s v="FROZEN FOODS"/>
    <n v="12"/>
    <n v="5"/>
    <n v="19.8"/>
    <n v="1"/>
    <n v="19.8"/>
    <n v="1.6500000000000001"/>
    <n v="0.33"/>
  </r>
  <r>
    <x v="1"/>
    <s v="GALANT FOOD COMPANY"/>
    <s v="VP"/>
    <x v="18"/>
    <n v="10070204"/>
    <x v="115"/>
    <x v="6"/>
    <m/>
    <s v="1350 PACIFIC PLACE"/>
    <s v="FERNDALE"/>
    <s v="WA"/>
    <n v="98248"/>
    <s v="DAVE PUHAN x306"/>
    <n v="3603801677"/>
    <s v="GFO12001"/>
    <x v="15"/>
    <s v="Benny's"/>
    <n v="44"/>
    <s v="FROZEN FOODS"/>
    <n v="12"/>
    <n v="5"/>
    <n v="39.6"/>
    <n v="2"/>
    <n v="19.8"/>
    <n v="1.6500000000000001"/>
    <n v="0.33"/>
  </r>
  <r>
    <x v="1"/>
    <s v="GALANT FOOD COMPANY"/>
    <s v="VP"/>
    <x v="18"/>
    <n v="10090382"/>
    <x v="116"/>
    <x v="6"/>
    <m/>
    <s v="1244 15TH ST UNIT 40 41"/>
    <s v="CLARKSTON"/>
    <s v="WA"/>
    <s v="99403-1805"/>
    <s v="Phil Ross"/>
    <n v="2085539584"/>
    <s v="GFO12001"/>
    <x v="15"/>
    <s v="Benny's"/>
    <n v="44"/>
    <s v="FROZEN FOODS"/>
    <n v="12"/>
    <n v="5"/>
    <n v="59.4"/>
    <n v="3"/>
    <n v="19.8"/>
    <n v="1.6500000000000001"/>
    <n v="0.33"/>
  </r>
  <r>
    <x v="1"/>
    <s v="GALANT FOOD COMPANY"/>
    <s v="VP"/>
    <x v="18"/>
    <n v="10274444"/>
    <x v="117"/>
    <x v="10"/>
    <m/>
    <s v="4816 RAINIER AVE SOUTH"/>
    <s v="SEATTLE"/>
    <s v="WA"/>
    <n v="98118"/>
    <s v="David McRae"/>
    <n v="2069724763"/>
    <s v="GFO12001"/>
    <x v="15"/>
    <s v="Benny's"/>
    <n v="44"/>
    <s v="FROZEN FOODS"/>
    <n v="12"/>
    <n v="5"/>
    <n v="19.8"/>
    <n v="1"/>
    <n v="19.8"/>
    <n v="1.6500000000000001"/>
    <n v="0.33"/>
  </r>
  <r>
    <x v="1"/>
    <s v="GALANT FOOD COMPANY"/>
    <s v="VP"/>
    <x v="18"/>
    <n v="10433338"/>
    <x v="52"/>
    <x v="10"/>
    <m/>
    <s v="16505 5TH AVE NE"/>
    <s v="SHORELINE"/>
    <s v="WA"/>
    <s v="98155-5001"/>
    <s v="Damien Farley"/>
    <n v="2064508378"/>
    <s v="GFO12001"/>
    <x v="15"/>
    <s v="Benny's"/>
    <n v="44"/>
    <s v="FROZEN FOODS"/>
    <n v="12"/>
    <n v="5"/>
    <n v="99"/>
    <n v="5"/>
    <n v="19.8"/>
    <n v="1.6500000000000001"/>
    <n v="0.33"/>
  </r>
  <r>
    <x v="1"/>
    <s v="GALANT FOOD COMPANY"/>
    <s v="VP"/>
    <x v="18"/>
    <n v="10435883"/>
    <x v="118"/>
    <x v="10"/>
    <m/>
    <s v="415 MAIN ST"/>
    <s v="EDMONDS"/>
    <s v="WA"/>
    <s v="98020-3137"/>
    <s v="Dorothea Mayes"/>
    <n v="4254717873"/>
    <s v="GFO12001"/>
    <x v="15"/>
    <s v="Benny's"/>
    <n v="44"/>
    <s v="FROZEN FOODS"/>
    <n v="12"/>
    <n v="5"/>
    <n v="59.4"/>
    <n v="3"/>
    <n v="19.8"/>
    <n v="1.6500000000000001"/>
    <n v="0.33"/>
  </r>
  <r>
    <x v="1"/>
    <s v="GALANT FOOD COMPANY"/>
    <s v="VP"/>
    <x v="18"/>
    <n v="10435948"/>
    <x v="119"/>
    <x v="6"/>
    <m/>
    <s v="987 N 1ST AVE"/>
    <s v="STAYTON"/>
    <s v="OR"/>
    <s v="97383-1254"/>
    <s v="Philip Tingle"/>
    <n v="5039308914"/>
    <s v="GFO12001"/>
    <x v="15"/>
    <s v="Benny's"/>
    <n v="44"/>
    <s v="FROZEN FOODS"/>
    <n v="12"/>
    <n v="5"/>
    <n v="19.8"/>
    <n v="1"/>
    <n v="19.8"/>
    <n v="1.6500000000000001"/>
    <n v="0.33"/>
  </r>
  <r>
    <x v="1"/>
    <s v="GALANT FOOD COMPANY"/>
    <s v="VP"/>
    <x v="18"/>
    <n v="10090382"/>
    <x v="116"/>
    <x v="6"/>
    <m/>
    <s v="1244 15TH ST UNIT 40 41"/>
    <s v="CLARKSTON"/>
    <s v="WA"/>
    <s v="99403-1805"/>
    <s v="Phil Ross"/>
    <n v="2085539584"/>
    <s v="GFO12021"/>
    <x v="17"/>
    <s v="Benny's"/>
    <n v="44"/>
    <s v="FROZEN FOODS"/>
    <n v="12"/>
    <n v="5"/>
    <n v="59.4"/>
    <n v="3"/>
    <n v="19.8"/>
    <n v="1.6500000000000001"/>
    <n v="0.33"/>
  </r>
  <r>
    <x v="1"/>
    <s v="GALANT FOOD COMPANY"/>
    <s v="VP"/>
    <x v="18"/>
    <n v="10274444"/>
    <x v="117"/>
    <x v="10"/>
    <m/>
    <s v="4816 RAINIER AVE SOUTH"/>
    <s v="SEATTLE"/>
    <s v="WA"/>
    <n v="98118"/>
    <s v="David McRae"/>
    <n v="2069724763"/>
    <s v="GFO12021"/>
    <x v="17"/>
    <s v="Benny's"/>
    <n v="44"/>
    <s v="FROZEN FOODS"/>
    <n v="12"/>
    <n v="5"/>
    <n v="39.6"/>
    <n v="2"/>
    <n v="19.8"/>
    <n v="1.6500000000000001"/>
    <n v="0.33"/>
  </r>
  <r>
    <x v="1"/>
    <s v="GALANT FOOD COMPANY"/>
    <s v="VP"/>
    <x v="18"/>
    <n v="10435883"/>
    <x v="118"/>
    <x v="10"/>
    <m/>
    <s v="415 MAIN ST"/>
    <s v="EDMONDS"/>
    <s v="WA"/>
    <s v="98020-3137"/>
    <s v="Dorothea Mayes"/>
    <n v="4254717873"/>
    <s v="GFO12021"/>
    <x v="17"/>
    <s v="Benny's"/>
    <n v="44"/>
    <s v="FROZEN FOODS"/>
    <n v="12"/>
    <n v="5"/>
    <n v="59.4"/>
    <n v="3"/>
    <n v="19.8"/>
    <n v="1.6500000000000001"/>
    <n v="0.33"/>
  </r>
  <r>
    <x v="1"/>
    <s v="GALANT FOOD COMPANY"/>
    <s v="VP"/>
    <x v="18"/>
    <n v="10472434"/>
    <x v="120"/>
    <x v="6"/>
    <m/>
    <s v="3253 BENNETT DR"/>
    <s v="BELLINGHAM"/>
    <s v="WA"/>
    <s v="98225-1113"/>
    <s v="Tracy Hruby Ext 100"/>
    <n v="3607347631"/>
    <s v="GFO12021"/>
    <x v="17"/>
    <s v="Benny's"/>
    <n v="44"/>
    <s v="FROZEN FOODS"/>
    <n v="12"/>
    <n v="5"/>
    <n v="19.8"/>
    <n v="1"/>
    <n v="19.8"/>
    <n v="1.6500000000000001"/>
    <n v="0.33"/>
  </r>
  <r>
    <x v="1"/>
    <s v="GALANT FOOD COMPANY"/>
    <s v="VP"/>
    <x v="18"/>
    <n v="10002297"/>
    <x v="57"/>
    <x v="6"/>
    <m/>
    <s v="2601 WEST HOPKINS"/>
    <s v="PASCO"/>
    <s v="WA"/>
    <n v="99302"/>
    <s v="Dave Miller"/>
    <n v="5095458585"/>
    <s v="GFO12022"/>
    <x v="16"/>
    <s v="Benny's"/>
    <n v="44"/>
    <s v="FROZEN FOODS"/>
    <n v="12"/>
    <n v="5"/>
    <n v="39.6"/>
    <n v="2"/>
    <n v="19.8"/>
    <n v="1.6500000000000001"/>
    <n v="0.33"/>
  </r>
  <r>
    <x v="1"/>
    <s v="GALANT FOOD COMPANY"/>
    <s v="VP"/>
    <x v="18"/>
    <n v="10435948"/>
    <x v="119"/>
    <x v="6"/>
    <m/>
    <s v="987 N 1ST AVE"/>
    <s v="STAYTON"/>
    <s v="OR"/>
    <s v="97383-1254"/>
    <s v="Philip Tingle"/>
    <n v="5039308914"/>
    <s v="GFO12022"/>
    <x v="16"/>
    <s v="Benny's"/>
    <n v="44"/>
    <s v="FROZEN FOODS"/>
    <n v="12"/>
    <n v="5"/>
    <n v="39.6"/>
    <n v="2"/>
    <n v="19.8"/>
    <n v="1.6500000000000001"/>
    <n v="0.33"/>
  </r>
  <r>
    <x v="1"/>
    <s v="GALANT FOOD COMPANY"/>
    <s v="WS"/>
    <x v="19"/>
    <n v="10000787"/>
    <x v="121"/>
    <x v="6"/>
    <m/>
    <s v="16300 W SILVER SPRING DR"/>
    <s v="MENOMONEE FALLS"/>
    <s v="WI"/>
    <s v="53051-5620"/>
    <s v="Keith Springman Lori Monroe"/>
    <n v="2627815855"/>
    <s v="GFO12001"/>
    <x v="15"/>
    <s v="Benny's"/>
    <n v="44"/>
    <s v="FROZEN FOODS"/>
    <n v="12"/>
    <n v="5"/>
    <n v="217.8"/>
    <n v="11"/>
    <n v="19.8"/>
    <n v="1.6500000000000001"/>
    <n v="0.33"/>
  </r>
  <r>
    <x v="1"/>
    <s v="GALANT FOOD COMPANY"/>
    <s v="WS"/>
    <x v="19"/>
    <n v="10000787"/>
    <x v="121"/>
    <x v="6"/>
    <m/>
    <s v="16300 W SILVER SPRING DR"/>
    <s v="MENOMONEE FALLS"/>
    <s v="WI"/>
    <s v="53051-5620"/>
    <s v="Keith Springman Lori Monroe"/>
    <n v="2627815855"/>
    <s v="GFO12021"/>
    <x v="17"/>
    <s v="Benny's"/>
    <n v="44"/>
    <s v="FROZEN FOODS"/>
    <n v="12"/>
    <n v="5"/>
    <n v="198"/>
    <n v="10"/>
    <n v="19.8"/>
    <n v="1.6500000000000001"/>
    <n v="0.33"/>
  </r>
  <r>
    <x v="2"/>
    <s v="GALANT FOOD COMPANY           "/>
    <s v="DE  "/>
    <x v="20"/>
    <n v="10039553"/>
    <x v="62"/>
    <x v="0"/>
    <s v="          "/>
    <s v="1875 N FORT LANE              "/>
    <s v="LAYTON              "/>
    <s v="UT   "/>
    <n v="84041"/>
    <s v="Darren Evans   Dennis         "/>
    <n v="8014449192"/>
    <s v="GFO12001       "/>
    <x v="0"/>
    <s v="Benny's "/>
    <n v="44"/>
    <s v="FROZEN FOODS        "/>
    <s v="12"/>
    <n v="5"/>
    <n v="59.4"/>
    <n v="3"/>
    <n v="19.8"/>
    <n v="1.6500000000000001"/>
    <n v="0.33"/>
  </r>
  <r>
    <x v="2"/>
    <s v="GALANT FOOD COMPANY           "/>
    <s v="DE  "/>
    <x v="20"/>
    <n v="10039553"/>
    <x v="62"/>
    <x v="0"/>
    <s v="          "/>
    <s v="1875 N FORT LANE              "/>
    <s v="LAYTON              "/>
    <s v="UT   "/>
    <n v="84041"/>
    <s v="Darren Evans   Dennis         "/>
    <n v="8014449192"/>
    <s v="GFO12021       "/>
    <x v="1"/>
    <s v="Benny's "/>
    <n v="44"/>
    <s v="FROZEN FOODS        "/>
    <s v="12"/>
    <n v="5"/>
    <n v="59.4"/>
    <n v="3"/>
    <n v="19.8"/>
    <n v="1.6500000000000001"/>
    <n v="0.33"/>
  </r>
  <r>
    <x v="2"/>
    <s v="GALANT FOOD COMPANY           "/>
    <s v="DE  "/>
    <x v="20"/>
    <n v="10039553"/>
    <x v="62"/>
    <x v="0"/>
    <s v="          "/>
    <s v="1875 N FORT LANE              "/>
    <s v="LAYTON              "/>
    <s v="UT   "/>
    <n v="84041"/>
    <s v="Darren Evans   Dennis         "/>
    <n v="8014449192"/>
    <s v="GFO12022       "/>
    <x v="2"/>
    <s v="Benny's "/>
    <n v="44"/>
    <s v="FROZEN FOODS        "/>
    <s v="12"/>
    <n v="5"/>
    <n v="19.8"/>
    <n v="1"/>
    <n v="19.8"/>
    <n v="1.6500000000000001"/>
    <n v="0.33"/>
  </r>
  <r>
    <x v="2"/>
    <s v="GALANT FOOD COMPANY           "/>
    <s v="IL  "/>
    <x v="0"/>
    <n v="10487650"/>
    <x v="2"/>
    <x v="0"/>
    <s v="          "/>
    <s v="1151 1151 ROHLWING RD         "/>
    <s v="ROLLING MEADOWS     "/>
    <s v="IL   "/>
    <n v="60008"/>
    <s v="Jess Adams                    "/>
    <n v="6308857029"/>
    <s v="GFO12021       "/>
    <x v="1"/>
    <s v="Benny's "/>
    <n v="44"/>
    <s v="FROZEN FOODS        "/>
    <s v="12"/>
    <n v="5"/>
    <n v="158.4"/>
    <n v="8"/>
    <n v="19.8"/>
    <n v="1.6500000000000001"/>
    <n v="0.33"/>
  </r>
  <r>
    <x v="2"/>
    <s v="GALANT FOOD COMPANY           "/>
    <s v="IL  "/>
    <x v="0"/>
    <n v="10006826"/>
    <x v="122"/>
    <x v="0"/>
    <s v="          "/>
    <s v="64 SAYTON ROAD                "/>
    <s v="FOX LAKE            "/>
    <s v="IL   "/>
    <s v="60020-1756   "/>
    <s v="Brad Kupsche                  "/>
    <n v="8473444446"/>
    <s v="GFO12022       "/>
    <x v="2"/>
    <s v="Benny's "/>
    <n v="44"/>
    <s v="FROZEN FOODS        "/>
    <s v="12"/>
    <n v="5"/>
    <n v="39.6"/>
    <n v="2"/>
    <n v="19.8"/>
    <n v="1.6500000000000001"/>
    <n v="0.33"/>
  </r>
  <r>
    <x v="2"/>
    <s v="GALANT FOOD COMPANY           "/>
    <s v="IL  "/>
    <x v="0"/>
    <n v="10192843"/>
    <x v="5"/>
    <x v="0"/>
    <s v="          "/>
    <s v="2513 ELLINGTON ROAD           "/>
    <s v="QUINCY              "/>
    <s v="IL   "/>
    <n v="62305"/>
    <s v="Shelbi Otto Anthony Sawyers   "/>
    <n v="2172223343"/>
    <s v="GFO12022       "/>
    <x v="2"/>
    <s v="Benny's "/>
    <n v="44"/>
    <s v="FROZEN FOODS        "/>
    <s v="12"/>
    <n v="5"/>
    <n v="99"/>
    <n v="5"/>
    <n v="19.8"/>
    <n v="1.6500000000000001"/>
    <n v="0.33"/>
  </r>
  <r>
    <x v="2"/>
    <s v="GALANT FOOD COMPANY           "/>
    <s v="MA  "/>
    <x v="1"/>
    <n v="10067691"/>
    <x v="7"/>
    <x v="0"/>
    <s v="          "/>
    <s v="150 GORDON DR                 "/>
    <s v="EXTON               "/>
    <s v="PA   "/>
    <s v="19341-1304   "/>
    <s v="Taylor Ward                   "/>
    <n v="6109350885"/>
    <s v="GFO02208       "/>
    <x v="5"/>
    <s v="Galina's"/>
    <n v="44"/>
    <s v="FROZEN FOODS        "/>
    <s v="12"/>
    <n v="4.5"/>
    <n v="336.6"/>
    <n v="17"/>
    <n v="19.8"/>
    <n v="1.6500000000000001"/>
    <n v="0.3666666666666667"/>
  </r>
  <r>
    <x v="2"/>
    <s v="GALANT FOOD COMPANY           "/>
    <s v="MA  "/>
    <x v="1"/>
    <n v="10067691"/>
    <x v="7"/>
    <x v="0"/>
    <s v="          "/>
    <s v="150 GORDON DR                 "/>
    <s v="EXTON               "/>
    <s v="PA   "/>
    <s v="19341-1304   "/>
    <s v="Taylor Ward                   "/>
    <n v="6109350885"/>
    <s v="GFO10001       "/>
    <x v="0"/>
    <s v="Clara   "/>
    <n v="44"/>
    <s v="FROZEN FOODS        "/>
    <s v="12"/>
    <n v="8"/>
    <n v="513"/>
    <n v="19"/>
    <n v="27"/>
    <n v="2.25"/>
    <n v="0.28125"/>
  </r>
  <r>
    <x v="2"/>
    <s v="GALANT FOOD COMPANY           "/>
    <s v="MA  "/>
    <x v="1"/>
    <n v="10003045"/>
    <x v="6"/>
    <x v="0"/>
    <s v="          "/>
    <s v="1805 BRIDGEBORO RD            "/>
    <s v="EDGEWATER PARK      "/>
    <s v="NJ   "/>
    <s v="08010        "/>
    <s v="Spence Epstien STANDING PASTRY"/>
    <n v="6098354400"/>
    <s v="GFO90010       "/>
    <x v="3"/>
    <s v="Clara's "/>
    <n v="44"/>
    <s v="FROZEN FOODS        "/>
    <s v="12"/>
    <n v="4"/>
    <n v="230.4"/>
    <n v="8"/>
    <n v="28.8"/>
    <n v="2.4"/>
    <n v="0.6"/>
  </r>
  <r>
    <x v="2"/>
    <s v="GALANT FOOD COMPANY           "/>
    <s v="MA  "/>
    <x v="1"/>
    <n v="10247814"/>
    <x v="72"/>
    <x v="1"/>
    <s v="          "/>
    <s v="1836 EAST THIRD STREET        "/>
    <s v="WILLIAMSPORT        "/>
    <s v="PA   "/>
    <n v="17701"/>
    <s v="Karen Singh  gm               "/>
    <n v="5706019100"/>
    <s v="GFO90010       "/>
    <x v="3"/>
    <s v="Clara's "/>
    <n v="44"/>
    <s v="FROZEN FOODS        "/>
    <s v="12"/>
    <n v="4"/>
    <n v="28.8"/>
    <n v="1"/>
    <n v="28.8"/>
    <n v="2.4"/>
    <n v="0.6"/>
  </r>
  <r>
    <x v="2"/>
    <s v="GALANT FOOD COMPANY           "/>
    <s v="NC  "/>
    <x v="2"/>
    <n v="10019784"/>
    <x v="123"/>
    <x v="0"/>
    <s v="          "/>
    <s v="542 MARIPOSA ROAD             "/>
    <s v="MODESTO             "/>
    <s v="CA   "/>
    <n v="95354"/>
    <s v="PAUL MARTIN                   "/>
    <n v="2095295350"/>
    <s v="GFO00008       "/>
    <x v="4"/>
    <s v="Clara's "/>
    <n v="44"/>
    <s v="FROZEN FOODS        "/>
    <s v="12"/>
    <n v="5"/>
    <n v="230.4"/>
    <n v="8"/>
    <n v="28.8"/>
    <n v="2.4"/>
    <n v="0.48"/>
  </r>
  <r>
    <x v="2"/>
    <s v="GALANT FOOD COMPANY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00008       "/>
    <x v="4"/>
    <s v="Clara's "/>
    <n v="44"/>
    <s v="FROZEN FOODS        "/>
    <s v="12"/>
    <n v="5"/>
    <n v="172.8"/>
    <n v="6"/>
    <n v="28.8"/>
    <n v="2.4"/>
    <n v="0.48"/>
  </r>
  <r>
    <x v="2"/>
    <s v="GALANT FOOD COMPANY           "/>
    <s v="NC  "/>
    <x v="2"/>
    <n v="10439798"/>
    <x v="11"/>
    <x v="0"/>
    <s v="          "/>
    <s v="978 E GREG ST                 "/>
    <s v="SPARKS              "/>
    <s v="NV   "/>
    <s v="89431-6521   "/>
    <s v="Steve Cockrell                "/>
    <n v="9076024285"/>
    <s v="GFO00008       "/>
    <x v="4"/>
    <s v="Clara's "/>
    <n v="44"/>
    <s v="FROZEN FOODS        "/>
    <s v="12"/>
    <n v="5"/>
    <n v="230.4"/>
    <n v="8"/>
    <n v="28.8"/>
    <n v="2.4"/>
    <n v="0.48"/>
  </r>
  <r>
    <x v="2"/>
    <s v="GALANT FOOD COMPANY           "/>
    <s v="NC  "/>
    <x v="2"/>
    <n v="10501324"/>
    <x v="12"/>
    <x v="1"/>
    <s v="          "/>
    <s v="225 10TH ST                   "/>
    <s v="MARINA              "/>
    <s v="CA   "/>
    <s v="93933-6004   "/>
    <s v="Greg Palmer                   "/>
    <n v="8312754500"/>
    <s v="GFO00008       "/>
    <x v="4"/>
    <s v="Clara's "/>
    <n v="44"/>
    <s v="FROZEN FOODS        "/>
    <s v="12"/>
    <n v="5"/>
    <n v="489.6"/>
    <n v="17"/>
    <n v="28.8"/>
    <n v="2.4"/>
    <n v="0.48"/>
  </r>
  <r>
    <x v="2"/>
    <s v="GALANT FOOD COMPANY           "/>
    <s v="NC  "/>
    <x v="2"/>
    <n v="10019540"/>
    <x v="13"/>
    <x v="0"/>
    <s v="          "/>
    <s v="215 HARBOR WAY                "/>
    <s v="S SAN FRAN          "/>
    <s v="CA   "/>
    <n v="94080"/>
    <s v="ELAYSIA                       "/>
    <n v="6505895252"/>
    <s v="GFO02208       "/>
    <x v="5"/>
    <s v="Galina's"/>
    <n v="44"/>
    <s v="FROZEN FOODS        "/>
    <s v="12"/>
    <n v="4.5"/>
    <n v="99"/>
    <n v="5"/>
    <n v="19.8"/>
    <n v="1.6500000000000001"/>
    <n v="0.3666666666666667"/>
  </r>
  <r>
    <x v="2"/>
    <s v="GALANT FOOD COMPANY           "/>
    <s v="NC  "/>
    <x v="2"/>
    <n v="10019758"/>
    <x v="14"/>
    <x v="0"/>
    <s v="          "/>
    <s v="4041 C ST                     "/>
    <s v="SACRAMENTO          "/>
    <s v="CA   "/>
    <n v="95819"/>
    <s v="JULIE BERGER                  "/>
    <n v="9164524041"/>
    <s v="GFO02208       "/>
    <x v="5"/>
    <s v="Galina's"/>
    <n v="44"/>
    <s v="FROZEN FOODS        "/>
    <s v="12"/>
    <n v="4.5"/>
    <n v="118.8"/>
    <n v="6"/>
    <n v="19.8"/>
    <n v="1.6500000000000001"/>
    <n v="0.3666666666666667"/>
  </r>
  <r>
    <x v="2"/>
    <s v="GALANT FOOD COMPANY           "/>
    <s v="NC  "/>
    <x v="2"/>
    <n v="10019773"/>
    <x v="15"/>
    <x v="0"/>
    <s v="          "/>
    <s v="3025 DUTTON AVE               "/>
    <s v="SANTA ROSA          "/>
    <s v="CA   "/>
    <n v="95407"/>
    <s v="MELISSA NANCY KELLEY          "/>
    <n v="7075464544"/>
    <s v="GFO02208       "/>
    <x v="5"/>
    <s v="Galina's"/>
    <n v="44"/>
    <s v="FROZEN FOODS        "/>
    <s v="12"/>
    <n v="4.5"/>
    <n v="118.8"/>
    <n v="6"/>
    <n v="19.8"/>
    <n v="1.6500000000000001"/>
    <n v="0.3666666666666667"/>
  </r>
  <r>
    <x v="2"/>
    <s v="GALANT FOOD COMPANY           "/>
    <s v="NC  "/>
    <x v="2"/>
    <n v="99999999999999"/>
    <x v="17"/>
    <x v="2"/>
    <s v="XXXXXXXXXX"/>
    <s v="XXXXXXXXXXXXXXXXXXXXXXXXXXXXXX"/>
    <s v="XXXXXXXXXXXXXXXXXXXX"/>
    <s v="XX   "/>
    <n v="999999999"/>
    <s v="XXXXXXXXXXXXXXXXXXXXXXXXXXXXXX"/>
    <n v="9999999999"/>
    <s v="GFO02208       "/>
    <x v="5"/>
    <s v="Galina's"/>
    <n v="44"/>
    <s v="FROZEN FOODS        "/>
    <s v="12"/>
    <n v="4.5"/>
    <n v="217.8"/>
    <n v="11"/>
    <n v="19.8"/>
    <n v="1.6500000000000001"/>
    <n v="0.3666666666666667"/>
  </r>
  <r>
    <x v="2"/>
    <s v="GALANT FOOD COMPANY           "/>
    <s v="NC  "/>
    <x v="2"/>
    <n v="10019773"/>
    <x v="15"/>
    <x v="0"/>
    <s v="          "/>
    <s v="3025 DUTTON AVE               "/>
    <s v="SANTA ROSA          "/>
    <s v="CA   "/>
    <n v="95407"/>
    <s v="MELISSA NANCY KELLEY          "/>
    <n v="7075464544"/>
    <s v="GFO12001       "/>
    <x v="0"/>
    <s v="Benny's "/>
    <n v="44"/>
    <s v="FROZEN FOODS        "/>
    <s v="12"/>
    <n v="5"/>
    <n v="336.6"/>
    <n v="17"/>
    <n v="19.8"/>
    <n v="1.6500000000000001"/>
    <n v="0.33"/>
  </r>
  <r>
    <x v="2"/>
    <s v="GALANT FOOD COMPANY           "/>
    <s v="NC  "/>
    <x v="2"/>
    <n v="10053745"/>
    <x v="23"/>
    <x v="4"/>
    <s v="          "/>
    <s v="BLDG 341 NAVY EXCHANGE        "/>
    <s v="FALLON              "/>
    <s v="NV   "/>
    <n v="89406"/>
    <s v="NATALIE 775 412 5732  CELL    "/>
    <n v="7754125732"/>
    <s v="GFO12001       "/>
    <x v="0"/>
    <s v="Benny's "/>
    <n v="44"/>
    <s v="FROZEN FOODS        "/>
    <s v="12"/>
    <n v="5"/>
    <n v="138.6"/>
    <n v="7"/>
    <n v="19.8"/>
    <n v="1.6500000000000001"/>
    <n v="0.33"/>
  </r>
  <r>
    <x v="2"/>
    <s v="GALANT FOOD COMPANY           "/>
    <s v="NC  "/>
    <x v="2"/>
    <n v="10281997"/>
    <x v="19"/>
    <x v="0"/>
    <s v="          "/>
    <s v="4083 MONTEZ DR                "/>
    <s v="CARSON CITY         "/>
    <s v="NV   "/>
    <n v="89706"/>
    <s v="Nate Smithee                  "/>
    <n v="7753429754"/>
    <s v="GFO12001       "/>
    <x v="0"/>
    <s v="Benny's "/>
    <n v="44"/>
    <s v="FROZEN FOODS        "/>
    <s v="12"/>
    <n v="5"/>
    <n v="19.8"/>
    <n v="1"/>
    <n v="19.8"/>
    <n v="1.6500000000000001"/>
    <n v="0.33"/>
  </r>
  <r>
    <x v="2"/>
    <s v="GALANT FOOD COMPANY           "/>
    <s v="NC  "/>
    <x v="2"/>
    <n v="10301973"/>
    <x v="124"/>
    <x v="1"/>
    <s v="          "/>
    <s v="10 SKYPORT DRIVE              "/>
    <s v="SAN JOSE            "/>
    <s v="CA   "/>
    <s v="95110-1354   "/>
    <s v="RODGER  CELL  661 310 5597    "/>
    <n v="4086500590"/>
    <s v="GFO12001       "/>
    <x v="0"/>
    <s v="Benny's "/>
    <n v="44"/>
    <s v="FROZEN FOODS        "/>
    <s v="12"/>
    <n v="5"/>
    <n v="19.8"/>
    <n v="1"/>
    <n v="19.8"/>
    <n v="1.6500000000000001"/>
    <n v="0.33"/>
  </r>
  <r>
    <x v="2"/>
    <s v="GALANT FOOD COMPANY           "/>
    <s v="NC  "/>
    <x v="2"/>
    <n v="10373747"/>
    <x v="125"/>
    <x v="3"/>
    <s v="          "/>
    <s v="1124 PACIFIC AVE              "/>
    <s v="SANTA CRUZ          "/>
    <s v="CA   "/>
    <s v="95060-4415   "/>
    <s v="Patrick Nolte                 "/>
    <n v="8314403220"/>
    <s v="GFO12001       "/>
    <x v="0"/>
    <s v="Benny's "/>
    <n v="44"/>
    <s v="FROZEN FOODS        "/>
    <s v="12"/>
    <n v="5"/>
    <n v="19.8"/>
    <n v="1"/>
    <n v="19.8"/>
    <n v="1.6500000000000001"/>
    <n v="0.33"/>
  </r>
  <r>
    <x v="2"/>
    <s v="GALANT FOOD COMPANY           "/>
    <s v="NC  "/>
    <x v="2"/>
    <n v="10373770"/>
    <x v="21"/>
    <x v="3"/>
    <s v="          "/>
    <s v="4186 PIEDMONT AVE             "/>
    <s v="OAKLAND             "/>
    <s v="CA   "/>
    <s v="94611-5133   "/>
    <s v="ANNALISA or GLENN             "/>
    <n v="5102770646"/>
    <s v="GFO12001       "/>
    <x v="0"/>
    <s v="Benny's "/>
    <n v="44"/>
    <s v="FROZEN FOODS        "/>
    <s v="12"/>
    <n v="5"/>
    <n v="138.6"/>
    <n v="7"/>
    <n v="19.8"/>
    <n v="1.6500000000000001"/>
    <n v="0.33"/>
  </r>
  <r>
    <x v="2"/>
    <s v="GALANT FOOD COMPANY           "/>
    <s v="NC  "/>
    <x v="2"/>
    <n v="10426435"/>
    <x v="22"/>
    <x v="3"/>
    <s v="          "/>
    <s v="2966 COLLEGE AVE              "/>
    <s v="BERKELEY            "/>
    <s v="CA   "/>
    <s v="94705-2214   "/>
    <s v="Suki Van Arsdale 510 540 6482 "/>
    <n v="7078293456"/>
    <s v="GFO12001       "/>
    <x v="0"/>
    <s v="Benny's "/>
    <n v="44"/>
    <s v="FROZEN FOODS        "/>
    <s v="12"/>
    <n v="5"/>
    <n v="59.4"/>
    <n v="3"/>
    <n v="19.8"/>
    <n v="1.6500000000000001"/>
    <n v="0.33"/>
  </r>
  <r>
    <x v="2"/>
    <s v="GALANT FOOD COMPANY           "/>
    <s v="NC  "/>
    <x v="2"/>
    <n v="10053745"/>
    <x v="23"/>
    <x v="4"/>
    <s v="          "/>
    <s v="BLDG 341 NAVY EXCHANGE        "/>
    <s v="FALLON              "/>
    <s v="NV   "/>
    <n v="89406"/>
    <s v="NATALIE 775 412 5732  CELL    "/>
    <n v="7754125732"/>
    <s v="GFO12021       "/>
    <x v="1"/>
    <s v="Benny's "/>
    <n v="44"/>
    <s v="FROZEN FOODS        "/>
    <s v="12"/>
    <n v="5"/>
    <n v="168.6"/>
    <n v="9"/>
    <n v="18.733333333333334"/>
    <n v="1.5611111111111111"/>
    <n v="0.31222222222222223"/>
  </r>
  <r>
    <x v="2"/>
    <s v="GALANT FOOD COMPANY           "/>
    <s v="NC  "/>
    <x v="2"/>
    <n v="10299488"/>
    <x v="24"/>
    <x v="1"/>
    <s v="          "/>
    <s v="2323 GRAND CANAL BLVD         "/>
    <s v="STOCKTON            "/>
    <s v="CA   "/>
    <n v="95207"/>
    <s v="Tanya  209 956 1309 DIRECT    "/>
    <n v="2099579090"/>
    <s v="GFO12021       "/>
    <x v="1"/>
    <s v="Benny's "/>
    <n v="44"/>
    <s v="FROZEN FOODS        "/>
    <s v="12"/>
    <n v="5"/>
    <n v="17.399999999999999"/>
    <n v="1"/>
    <n v="17.399999999999999"/>
    <n v="1.45"/>
    <n v="0.28999999999999998"/>
  </r>
  <r>
    <x v="2"/>
    <s v="GALANT FOOD COMPANY           "/>
    <s v="NC  "/>
    <x v="2"/>
    <n v="10349243"/>
    <x v="25"/>
    <x v="0"/>
    <s v="          "/>
    <s v="260 FREEPORT BLVD STE 19      "/>
    <s v="SPARKS              "/>
    <s v="NV   "/>
    <s v="89431-6248   "/>
    <s v="Reno Albertazzi               "/>
    <n v="7754437931"/>
    <s v="GFO12021       "/>
    <x v="1"/>
    <s v="Benny's "/>
    <n v="44"/>
    <s v="FROZEN FOODS        "/>
    <s v="12"/>
    <n v="5"/>
    <n v="129"/>
    <n v="7"/>
    <n v="18.428571428571427"/>
    <n v="1.5357142857142856"/>
    <n v="0.30714285714285711"/>
  </r>
  <r>
    <x v="2"/>
    <s v="GALANT FOOD COMPANY           "/>
    <s v="NC  "/>
    <x v="2"/>
    <n v="10426435"/>
    <x v="22"/>
    <x v="3"/>
    <s v="          "/>
    <s v="2966 COLLEGE AVE              "/>
    <s v="BERKELEY            "/>
    <s v="CA   "/>
    <s v="94705-2214   "/>
    <s v="Suki Van Arsdale 510 540 6482 "/>
    <n v="7078293456"/>
    <s v="GFO12021       "/>
    <x v="1"/>
    <s v="Benny's "/>
    <n v="44"/>
    <s v="FROZEN FOODS        "/>
    <s v="12"/>
    <n v="5"/>
    <n v="54.6"/>
    <n v="3"/>
    <n v="18.2"/>
    <n v="1.5166666666666666"/>
    <n v="0.30333333333333334"/>
  </r>
  <r>
    <x v="2"/>
    <s v="GALANT FOOD COMPANY           "/>
    <s v="NC  "/>
    <x v="2"/>
    <n v="10053745"/>
    <x v="23"/>
    <x v="4"/>
    <s v="          "/>
    <s v="BLDG 341 NAVY EXCHANGE        "/>
    <s v="FALLON              "/>
    <s v="NV   "/>
    <n v="89406"/>
    <s v="NATALIE 775 412 5732  CELL    "/>
    <n v="7754125732"/>
    <s v="GFO12022       "/>
    <x v="2"/>
    <s v="Benny's "/>
    <n v="44"/>
    <s v="FROZEN FOODS        "/>
    <s v="12"/>
    <n v="5"/>
    <n v="188.4"/>
    <n v="10"/>
    <n v="18.84"/>
    <n v="1.57"/>
    <n v="0.314"/>
  </r>
  <r>
    <x v="2"/>
    <s v="GALANT FOOD COMPANY           "/>
    <s v="NC  "/>
    <x v="2"/>
    <n v="10125310"/>
    <x v="126"/>
    <x v="0"/>
    <s v="          "/>
    <s v="236 S SANTA CRUZ AVE          "/>
    <s v="MODESTO             "/>
    <s v="CA   "/>
    <s v="95354-3776   "/>
    <s v="Enrico Morelli                "/>
    <n v="2096028622"/>
    <s v="GFO12022       "/>
    <x v="2"/>
    <s v="Benny's "/>
    <n v="44"/>
    <s v="FROZEN FOODS        "/>
    <s v="12"/>
    <n v="5"/>
    <n v="17.399999999999999"/>
    <n v="1"/>
    <n v="17.399999999999999"/>
    <n v="1.45"/>
    <n v="0.28999999999999998"/>
  </r>
  <r>
    <x v="2"/>
    <s v="GALANT FOOD COMPANY           "/>
    <s v="NC  "/>
    <x v="2"/>
    <n v="10426364"/>
    <x v="127"/>
    <x v="0"/>
    <s v="          "/>
    <s v="1425 HULDA CT                 "/>
    <s v="SPARKS              "/>
    <s v="NV   "/>
    <s v="89431-7125   "/>
    <s v="JAMAL ANSARI BRANCH MANAGER   "/>
    <n v="7753385335"/>
    <s v="GFO12022       "/>
    <x v="2"/>
    <s v="Benny's "/>
    <n v="44"/>
    <s v="FROZEN FOODS        "/>
    <s v="12"/>
    <n v="5"/>
    <n v="104.4"/>
    <n v="6"/>
    <n v="17.400000000000002"/>
    <n v="1.4500000000000002"/>
    <n v="0.29000000000000004"/>
  </r>
  <r>
    <x v="2"/>
    <s v="GALANT FOOD COMPANY           "/>
    <s v="NC  "/>
    <x v="2"/>
    <n v="10439798"/>
    <x v="11"/>
    <x v="0"/>
    <s v="          "/>
    <s v="978 E GREG ST                 "/>
    <s v="SPARKS              "/>
    <s v="NV   "/>
    <s v="89431-6521   "/>
    <s v="Steve Cockrell                "/>
    <n v="9076024285"/>
    <s v="GFO12022       "/>
    <x v="2"/>
    <s v="Benny's "/>
    <n v="44"/>
    <s v="FROZEN FOODS        "/>
    <s v="12"/>
    <n v="5"/>
    <n v="109.2"/>
    <n v="6"/>
    <n v="18.2"/>
    <n v="1.5166666666666666"/>
    <n v="0.30333333333333334"/>
  </r>
  <r>
    <x v="2"/>
    <s v="GALANT FOOD COMPANY           "/>
    <s v="NC  "/>
    <x v="2"/>
    <n v="10124473"/>
    <x v="27"/>
    <x v="0"/>
    <s v="          "/>
    <s v="1000 GREENLEY ROAD            "/>
    <s v="SONORA              "/>
    <s v="CA   "/>
    <n v="95370"/>
    <s v="OWEN  HORNIBROOK 209 822 4051 "/>
    <n v="2095363674"/>
    <s v="GFO20001       "/>
    <x v="6"/>
    <s v="Clara's "/>
    <n v="44"/>
    <s v="FROZEN FOODS        "/>
    <s v="12"/>
    <n v="5"/>
    <n v="57.6"/>
    <n v="2"/>
    <n v="28.8"/>
    <n v="2.4"/>
    <n v="0.48"/>
  </r>
  <r>
    <x v="2"/>
    <s v="GALANT FOOD COMPANY           "/>
    <s v="NC  "/>
    <x v="2"/>
    <n v="10267588"/>
    <x v="128"/>
    <x v="12"/>
    <s v="          "/>
    <s v="2400 DURANT AVE               "/>
    <s v="BERKELEY            "/>
    <s v="CA   "/>
    <n v="94720"/>
    <s v="RON                           "/>
    <n v="5106425392"/>
    <s v="GFO20001       "/>
    <x v="6"/>
    <s v="Clara's "/>
    <n v="44"/>
    <s v="FROZEN FOODS        "/>
    <s v="12"/>
    <n v="5"/>
    <n v="57.6"/>
    <n v="2"/>
    <n v="28.8"/>
    <n v="2.4"/>
    <n v="0.48"/>
  </r>
  <r>
    <x v="2"/>
    <s v="GALANT FOOD COMPANY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20001       "/>
    <x v="6"/>
    <s v="Clara's "/>
    <n v="44"/>
    <s v="FROZEN FOODS        "/>
    <s v="12"/>
    <n v="5"/>
    <n v="201.6"/>
    <n v="7"/>
    <n v="28.8"/>
    <n v="2.4"/>
    <n v="0.48"/>
  </r>
  <r>
    <x v="2"/>
    <s v="GALANT FOOD COMPANY           "/>
    <s v="NC  "/>
    <x v="2"/>
    <n v="10393606"/>
    <x v="30"/>
    <x v="1"/>
    <s v="          "/>
    <s v="1111 MEADOWOOD MALL LINK      "/>
    <s v="RENO                "/>
    <s v="NV   "/>
    <s v="89502-6542   "/>
    <s v="Sushil Patel                  "/>
    <n v="7755077248"/>
    <s v="GFO20001       "/>
    <x v="6"/>
    <s v="Clara's "/>
    <n v="44"/>
    <s v="FROZEN FOODS        "/>
    <s v="12"/>
    <n v="5"/>
    <n v="576"/>
    <n v="20"/>
    <n v="28.8"/>
    <n v="2.4"/>
    <n v="0.48"/>
  </r>
  <r>
    <x v="2"/>
    <s v="GALANT FOOD COMPANY           "/>
    <s v="NC  "/>
    <x v="2"/>
    <n v="10418538"/>
    <x v="10"/>
    <x v="0"/>
    <s v="          "/>
    <s v="1650 SANTA ANA AVE            "/>
    <s v="SACRAMENTO          "/>
    <s v="CA   "/>
    <s v="95838-1752   "/>
    <s v="Traci Matsunaga               "/>
    <n v="9164724633"/>
    <s v="GFO20001       "/>
    <x v="6"/>
    <s v="Clara's "/>
    <n v="44"/>
    <s v="FROZEN FOODS        "/>
    <s v="12"/>
    <n v="5"/>
    <n v="28.8"/>
    <n v="1"/>
    <n v="28.8"/>
    <n v="2.4"/>
    <n v="0.48"/>
  </r>
  <r>
    <x v="2"/>
    <s v="GALANT FOOD COMPANY           "/>
    <s v="NC  "/>
    <x v="2"/>
    <n v="10439798"/>
    <x v="11"/>
    <x v="0"/>
    <s v="          "/>
    <s v="978 E GREG ST                 "/>
    <s v="SPARKS              "/>
    <s v="NV   "/>
    <s v="89431-6521   "/>
    <s v="Steve Cockrell                "/>
    <n v="9076024285"/>
    <s v="GFO20001       "/>
    <x v="6"/>
    <s v="Clara's "/>
    <n v="44"/>
    <s v="FROZEN FOODS        "/>
    <s v="12"/>
    <n v="5"/>
    <n v="57.6"/>
    <n v="2"/>
    <n v="28.8"/>
    <n v="2.4"/>
    <n v="0.48"/>
  </r>
  <r>
    <x v="2"/>
    <s v="GALANT FOOD COMPANY           "/>
    <s v="NC  "/>
    <x v="2"/>
    <n v="10496376"/>
    <x v="32"/>
    <x v="5"/>
    <s v="          "/>
    <s v="6505 S MANTHEY RD             "/>
    <s v="FRENCH CAMP         "/>
    <s v="CA   "/>
    <s v="95231-9518   "/>
    <s v="Duong Vu  DON                 "/>
    <n v="9162338469"/>
    <s v="GFO20001       "/>
    <x v="6"/>
    <s v="Clara's "/>
    <n v="44"/>
    <s v="FROZEN FOODS        "/>
    <s v="12"/>
    <n v="5"/>
    <n v="28.8"/>
    <n v="1"/>
    <n v="28.8"/>
    <n v="2.4"/>
    <n v="0.48"/>
  </r>
  <r>
    <x v="2"/>
    <s v="GALANT FOOD COMPANY           "/>
    <s v="NC  "/>
    <x v="2"/>
    <n v="10501324"/>
    <x v="12"/>
    <x v="1"/>
    <s v="          "/>
    <s v="225 10TH ST                   "/>
    <s v="MARINA              "/>
    <s v="CA   "/>
    <s v="93933-6004   "/>
    <s v="Greg Palmer                   "/>
    <n v="8312754500"/>
    <s v="GFO20001       "/>
    <x v="6"/>
    <s v="Clara's "/>
    <n v="44"/>
    <s v="FROZEN FOODS        "/>
    <s v="12"/>
    <n v="5"/>
    <n v="316.8"/>
    <n v="11"/>
    <n v="28.8"/>
    <n v="2.4"/>
    <n v="0.48"/>
  </r>
  <r>
    <x v="2"/>
    <s v="GALANT FOOD COMPANY           "/>
    <s v="NC  "/>
    <x v="2"/>
    <n v="10020343"/>
    <x v="129"/>
    <x v="4"/>
    <s v="          "/>
    <s v="BLDG 773 NAS                  "/>
    <s v="LEMOORE             "/>
    <s v="CA   "/>
    <n v="93245"/>
    <s v="Chris Bradford 559 426 0003   "/>
    <n v="5599984735"/>
    <s v="GFO20002       "/>
    <x v="7"/>
    <s v="Clara's "/>
    <n v="44"/>
    <s v="FROZEN FOODS        "/>
    <s v="12"/>
    <n v="5"/>
    <n v="86.4"/>
    <n v="3"/>
    <n v="28.8"/>
    <n v="2.4"/>
    <n v="0.48"/>
  </r>
  <r>
    <x v="2"/>
    <s v="GALANT FOOD COMPANY           "/>
    <s v="NC  "/>
    <x v="2"/>
    <n v="10124473"/>
    <x v="27"/>
    <x v="0"/>
    <s v="          "/>
    <s v="1000 GREENLEY ROAD            "/>
    <s v="SONORA              "/>
    <s v="CA   "/>
    <n v="95370"/>
    <s v="OWEN  HORNIBROOK 209 822 4051 "/>
    <n v="2095363674"/>
    <s v="GFO20002       "/>
    <x v="7"/>
    <s v="Clara's "/>
    <n v="44"/>
    <s v="FROZEN FOODS        "/>
    <s v="12"/>
    <n v="5"/>
    <n v="28.8"/>
    <n v="1"/>
    <n v="28.8"/>
    <n v="2.4"/>
    <n v="0.48"/>
  </r>
  <r>
    <x v="2"/>
    <s v="GALANT FOOD COMPANY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20002       "/>
    <x v="7"/>
    <s v="Clara's "/>
    <n v="44"/>
    <s v="FROZEN FOODS        "/>
    <s v="12"/>
    <n v="5"/>
    <n v="57.6"/>
    <n v="2"/>
    <n v="28.8"/>
    <n v="2.4"/>
    <n v="0.48"/>
  </r>
  <r>
    <x v="2"/>
    <s v="GALANT FOOD COMPANY           "/>
    <s v="NC  "/>
    <x v="2"/>
    <n v="10393090"/>
    <x v="35"/>
    <x v="5"/>
    <s v="          "/>
    <s v="525 S WINCHESTER BLVD         "/>
    <s v="SAN JOSE            "/>
    <s v="CA   "/>
    <s v="95128-2537   "/>
    <s v="Misty Capps 925 784 2173      "/>
    <n v="4082472000"/>
    <s v="GFO20002       "/>
    <x v="7"/>
    <s v="Clara's "/>
    <n v="44"/>
    <s v="FROZEN FOODS        "/>
    <s v="12"/>
    <n v="5"/>
    <n v="28.8"/>
    <n v="1"/>
    <n v="28.8"/>
    <n v="2.4"/>
    <n v="0.48"/>
  </r>
  <r>
    <x v="2"/>
    <s v="GALANT FOOD COMPANY           "/>
    <s v="NC  "/>
    <x v="2"/>
    <n v="10418538"/>
    <x v="10"/>
    <x v="0"/>
    <s v="          "/>
    <s v="1650 SANTA ANA AVE            "/>
    <s v="SACRAMENTO          "/>
    <s v="CA   "/>
    <s v="95838-1752   "/>
    <s v="Traci Matsunaga               "/>
    <n v="9164724633"/>
    <s v="GFO20002       "/>
    <x v="7"/>
    <s v="Clara's "/>
    <n v="44"/>
    <s v="FROZEN FOODS        "/>
    <s v="12"/>
    <n v="5"/>
    <n v="28.8"/>
    <n v="1"/>
    <n v="28.8"/>
    <n v="2.4"/>
    <n v="0.48"/>
  </r>
  <r>
    <x v="2"/>
    <s v="GALANT FOOD COMPANY           "/>
    <s v="NC  "/>
    <x v="2"/>
    <n v="10501324"/>
    <x v="12"/>
    <x v="1"/>
    <s v="          "/>
    <s v="225 10TH ST                   "/>
    <s v="MARINA              "/>
    <s v="CA   "/>
    <s v="93933-6004   "/>
    <s v="Greg Palmer                   "/>
    <n v="8312754500"/>
    <s v="GFO20002       "/>
    <x v="7"/>
    <s v="Clara's "/>
    <n v="44"/>
    <s v="FROZEN FOODS        "/>
    <s v="12"/>
    <n v="5"/>
    <n v="489.6"/>
    <n v="17"/>
    <n v="28.8"/>
    <n v="2.4"/>
    <n v="0.48"/>
  </r>
  <r>
    <x v="2"/>
    <s v="GALANT FOOD COMPANY           "/>
    <s v="NC  "/>
    <x v="2"/>
    <n v="10019784"/>
    <x v="123"/>
    <x v="0"/>
    <s v="          "/>
    <s v="542 MARIPOSA ROAD             "/>
    <s v="MODESTO             "/>
    <s v="CA   "/>
    <n v="95354"/>
    <s v="PAUL MARTIN                   "/>
    <n v="2095295350"/>
    <s v="GFO88000       "/>
    <x v="8"/>
    <s v="Clara's "/>
    <n v="44"/>
    <s v="FROZEN FOODS        "/>
    <s v="12"/>
    <n v="8"/>
    <n v="230.4"/>
    <n v="8"/>
    <n v="28.8"/>
    <n v="2.4"/>
    <n v="0.3"/>
  </r>
  <r>
    <x v="2"/>
    <s v="GALANT FOOD COMPANY           "/>
    <s v="NC  "/>
    <x v="2"/>
    <n v="10267588"/>
    <x v="128"/>
    <x v="12"/>
    <s v="          "/>
    <s v="2400 DURANT AVE               "/>
    <s v="BERKELEY            "/>
    <s v="CA   "/>
    <n v="94720"/>
    <s v="RON                           "/>
    <n v="5106425392"/>
    <s v="GFO88000       "/>
    <x v="8"/>
    <s v="Clara's "/>
    <n v="44"/>
    <s v="FROZEN FOODS        "/>
    <s v="12"/>
    <n v="8"/>
    <n v="57.6"/>
    <n v="2"/>
    <n v="28.8"/>
    <n v="2.4"/>
    <n v="0.3"/>
  </r>
  <r>
    <x v="2"/>
    <s v="GALANT FOOD COMPANY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88000       "/>
    <x v="8"/>
    <s v="Clara's "/>
    <n v="44"/>
    <s v="FROZEN FOODS        "/>
    <s v="12"/>
    <n v="8"/>
    <n v="172.8"/>
    <n v="6"/>
    <n v="28.8"/>
    <n v="2.4"/>
    <n v="0.3"/>
  </r>
  <r>
    <x v="2"/>
    <s v="GALANT FOOD COMPANY           "/>
    <s v="NC  "/>
    <x v="2"/>
    <n v="10418538"/>
    <x v="10"/>
    <x v="0"/>
    <s v="          "/>
    <s v="1650 SANTA ANA AVE            "/>
    <s v="SACRAMENTO          "/>
    <s v="CA   "/>
    <s v="95838-1752   "/>
    <s v="Traci Matsunaga               "/>
    <n v="9164724633"/>
    <s v="GFO88000       "/>
    <x v="8"/>
    <s v="Clara's "/>
    <n v="44"/>
    <s v="FROZEN FOODS        "/>
    <s v="12"/>
    <n v="8"/>
    <n v="28.8"/>
    <n v="1"/>
    <n v="28.8"/>
    <n v="2.4"/>
    <n v="0.3"/>
  </r>
  <r>
    <x v="2"/>
    <s v="GALANT FOOD COMPANY           "/>
    <s v="NC  "/>
    <x v="2"/>
    <n v="10019784"/>
    <x v="123"/>
    <x v="0"/>
    <s v="          "/>
    <s v="542 MARIPOSA ROAD             "/>
    <s v="MODESTO             "/>
    <s v="CA   "/>
    <n v="95354"/>
    <s v="PAUL MARTIN                   "/>
    <n v="2095295350"/>
    <s v="GFO88017       "/>
    <x v="9"/>
    <s v="Clara's "/>
    <n v="44"/>
    <s v="FROZEN FOODS        "/>
    <s v="12"/>
    <n v="8"/>
    <n v="259.2"/>
    <n v="8"/>
    <n v="32.4"/>
    <n v="2.6999999999999997"/>
    <n v="0.33749999999999997"/>
  </r>
  <r>
    <x v="2"/>
    <s v="GALANT FOOD COMPANY           "/>
    <s v="NC  "/>
    <x v="2"/>
    <n v="10267588"/>
    <x v="128"/>
    <x v="12"/>
    <s v="          "/>
    <s v="2400 DURANT AVE               "/>
    <s v="BERKELEY            "/>
    <s v="CA   "/>
    <n v="94720"/>
    <s v="RON                           "/>
    <n v="5106425392"/>
    <s v="GFO88017       "/>
    <x v="9"/>
    <s v="Clara's "/>
    <n v="44"/>
    <s v="FROZEN FOODS        "/>
    <s v="12"/>
    <n v="8"/>
    <n v="64.8"/>
    <n v="2"/>
    <n v="32.4"/>
    <n v="2.6999999999999997"/>
    <n v="0.33749999999999997"/>
  </r>
  <r>
    <x v="2"/>
    <s v="GALANT FOOD COMPANY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88017       "/>
    <x v="9"/>
    <s v="Clara's "/>
    <n v="44"/>
    <s v="FROZEN FOODS        "/>
    <s v="12"/>
    <n v="8"/>
    <n v="162"/>
    <n v="5"/>
    <n v="32.4"/>
    <n v="2.6999999999999997"/>
    <n v="0.33749999999999997"/>
  </r>
  <r>
    <x v="2"/>
    <s v="GALANT FOOD COMPANY           "/>
    <s v="NC  "/>
    <x v="2"/>
    <n v="10439798"/>
    <x v="11"/>
    <x v="0"/>
    <s v="          "/>
    <s v="978 E GREG ST                 "/>
    <s v="SPARKS              "/>
    <s v="NV   "/>
    <s v="89431-6521   "/>
    <s v="Steve Cockrell                "/>
    <n v="9076024285"/>
    <s v="GFO88017       "/>
    <x v="9"/>
    <s v="Clara's "/>
    <n v="44"/>
    <s v="FROZEN FOODS        "/>
    <s v="12"/>
    <n v="8"/>
    <n v="226.8"/>
    <n v="7"/>
    <n v="32.4"/>
    <n v="2.6999999999999997"/>
    <n v="0.33749999999999997"/>
  </r>
  <r>
    <x v="2"/>
    <s v="GALANT FOOD COMPANY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88116       "/>
    <x v="10"/>
    <s v="Clara's "/>
    <n v="44"/>
    <s v="FROZEN FOODS        "/>
    <s v="12"/>
    <n v="8"/>
    <n v="162"/>
    <n v="5"/>
    <n v="32.4"/>
    <n v="2.6999999999999997"/>
    <n v="0.33749999999999997"/>
  </r>
  <r>
    <x v="2"/>
    <s v="GALANT FOOD COMPANY           "/>
    <s v="NC  "/>
    <x v="2"/>
    <n v="99999999999999"/>
    <x v="17"/>
    <x v="0"/>
    <s v="XXXXXXXXXX"/>
    <s v="XXXXXXXXXXXXXXXXXXXXXXXXXXXXXX"/>
    <s v="XXXXXXXXXXXXXXXXXXXX"/>
    <s v="XX   "/>
    <n v="999999999"/>
    <s v="XXXXXXXXXXXXXXXXXXXXXXXXXXXXXX"/>
    <n v="9999999999"/>
    <s v="GFO88116       "/>
    <x v="10"/>
    <s v="Clara's "/>
    <n v="44"/>
    <s v="FROZEN FOODS        "/>
    <s v="12"/>
    <n v="8"/>
    <n v="32.4"/>
    <n v="1"/>
    <n v="32.4"/>
    <n v="2.6999999999999997"/>
    <n v="0.33749999999999997"/>
  </r>
  <r>
    <x v="2"/>
    <s v="GALANT FOOD COMPANY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88810       "/>
    <x v="11"/>
    <s v="Clara's "/>
    <n v="44"/>
    <s v="FROZEN FOODS        "/>
    <s v="12"/>
    <n v="8"/>
    <n v="57.6"/>
    <n v="2"/>
    <n v="28.8"/>
    <n v="2.4"/>
    <n v="0.3"/>
  </r>
  <r>
    <x v="2"/>
    <s v="GALANT FOOD COMPANY           "/>
    <s v="NC  "/>
    <x v="2"/>
    <n v="10019784"/>
    <x v="123"/>
    <x v="0"/>
    <s v="          "/>
    <s v="542 MARIPOSA ROAD             "/>
    <s v="MODESTO             "/>
    <s v="CA   "/>
    <n v="95354"/>
    <s v="PAUL MARTIN                   "/>
    <n v="2095295350"/>
    <s v="GFO88811       "/>
    <x v="12"/>
    <s v="Clara's "/>
    <n v="44"/>
    <s v="FROZEN FOODS        "/>
    <s v="12"/>
    <n v="8"/>
    <n v="129.6"/>
    <n v="4"/>
    <n v="32.4"/>
    <n v="2.6999999999999997"/>
    <n v="0.33749999999999997"/>
  </r>
  <r>
    <x v="2"/>
    <s v="GALANT FOOD COMPANY           "/>
    <s v="NC  "/>
    <x v="2"/>
    <n v="10267588"/>
    <x v="128"/>
    <x v="12"/>
    <s v="          "/>
    <s v="2400 DURANT AVE               "/>
    <s v="BERKELEY            "/>
    <s v="CA   "/>
    <n v="94720"/>
    <s v="RON                           "/>
    <n v="5106425392"/>
    <s v="GFO88811       "/>
    <x v="12"/>
    <s v="Clara's "/>
    <n v="44"/>
    <s v="FROZEN FOODS        "/>
    <s v="12"/>
    <n v="8"/>
    <n v="64.8"/>
    <n v="2"/>
    <n v="32.4"/>
    <n v="2.6999999999999997"/>
    <n v="0.33749999999999997"/>
  </r>
  <r>
    <x v="2"/>
    <s v="GALANT FOOD COMPANY           "/>
    <s v="NC  "/>
    <x v="2"/>
    <n v="10382844"/>
    <x v="130"/>
    <x v="0"/>
    <s v="          "/>
    <s v="562 WHITNEY ST                "/>
    <s v="SAN LEANDRO         "/>
    <s v="CA   "/>
    <s v="94577-1114   "/>
    <s v="Claude Burns                  "/>
    <n v="5107662337"/>
    <s v="GFO88811       "/>
    <x v="12"/>
    <s v="Clara's "/>
    <n v="44"/>
    <s v="FROZEN FOODS        "/>
    <s v="12"/>
    <n v="8"/>
    <n v="32.4"/>
    <n v="1"/>
    <n v="32.4"/>
    <n v="2.6999999999999997"/>
    <n v="0.33749999999999997"/>
  </r>
  <r>
    <x v="2"/>
    <s v="GALANT FOOD COMPANY           "/>
    <s v="NC  "/>
    <x v="2"/>
    <n v="10489518"/>
    <x v="131"/>
    <x v="1"/>
    <s v="          "/>
    <s v="1785 PINE ST                  "/>
    <s v="CONCORD             "/>
    <s v="CA   "/>
    <s v="94520-3455   "/>
    <s v="Jake Herrick                  "/>
    <n v="2258029552"/>
    <s v="GFO88811       "/>
    <x v="12"/>
    <s v="Clara's "/>
    <n v="44"/>
    <s v="FROZEN FOODS        "/>
    <s v="12"/>
    <n v="8"/>
    <n v="86.4"/>
    <n v="3"/>
    <n v="28.8"/>
    <n v="2.4"/>
    <n v="0.3"/>
  </r>
  <r>
    <x v="2"/>
    <s v="GALANT FOOD COMPANY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90010       "/>
    <x v="3"/>
    <s v="Clara's "/>
    <n v="44"/>
    <s v="FROZEN FOODS        "/>
    <s v="12"/>
    <n v="4"/>
    <n v="144"/>
    <n v="5"/>
    <n v="28.8"/>
    <n v="2.4"/>
    <n v="0.6"/>
  </r>
  <r>
    <x v="2"/>
    <s v="GALANT FOOD COMPANY           "/>
    <s v="NC  "/>
    <x v="2"/>
    <n v="10382844"/>
    <x v="130"/>
    <x v="0"/>
    <s v="          "/>
    <s v="562 WHITNEY ST                "/>
    <s v="SAN LEANDRO         "/>
    <s v="CA   "/>
    <s v="94577-1114   "/>
    <s v="Claude Burns                  "/>
    <n v="5107662337"/>
    <s v="GFO90010       "/>
    <x v="3"/>
    <s v="Clara's "/>
    <n v="44"/>
    <s v="FROZEN FOODS        "/>
    <s v="12"/>
    <n v="4"/>
    <n v="86.4"/>
    <n v="3"/>
    <n v="28.8"/>
    <n v="2.4"/>
    <n v="0.6"/>
  </r>
  <r>
    <x v="2"/>
    <s v="GALANT FOOD COMPANY           "/>
    <s v="NC  "/>
    <x v="2"/>
    <n v="10393090"/>
    <x v="35"/>
    <x v="5"/>
    <s v="          "/>
    <s v="525 S WINCHESTER BLVD         "/>
    <s v="SAN JOSE            "/>
    <s v="CA   "/>
    <s v="95128-2537   "/>
    <s v="Misty Capps 925 784 2173      "/>
    <n v="4082472000"/>
    <s v="GFO90010       "/>
    <x v="3"/>
    <s v="Clara's "/>
    <n v="44"/>
    <s v="FROZEN FOODS        "/>
    <s v="12"/>
    <n v="4"/>
    <n v="28.8"/>
    <n v="1"/>
    <n v="28.8"/>
    <n v="2.4"/>
    <n v="0.6"/>
  </r>
  <r>
    <x v="2"/>
    <s v="GALANT FOOD COMPANY           "/>
    <s v="NC  "/>
    <x v="2"/>
    <n v="10501324"/>
    <x v="12"/>
    <x v="1"/>
    <s v="          "/>
    <s v="225 10TH ST                   "/>
    <s v="MARINA              "/>
    <s v="CA   "/>
    <s v="93933-6004   "/>
    <s v="Greg Palmer                   "/>
    <n v="8312754500"/>
    <s v="GFO90010       "/>
    <x v="3"/>
    <s v="Clara's "/>
    <n v="44"/>
    <s v="FROZEN FOODS        "/>
    <s v="12"/>
    <n v="4"/>
    <n v="259.2"/>
    <n v="9"/>
    <n v="28.799999999999997"/>
    <n v="2.4"/>
    <n v="0.6"/>
  </r>
  <r>
    <x v="2"/>
    <s v="GALANT FOOD COMPANY           "/>
    <s v="NY  "/>
    <x v="3"/>
    <n v="10421917"/>
    <x v="36"/>
    <x v="0"/>
    <s v="          "/>
    <s v="1 PEPSI WAY                   "/>
    <s v="NEWBURGH            "/>
    <s v="NY   "/>
    <s v="12550-3921   "/>
    <s v="Kathy                         "/>
    <n v="8455625400"/>
    <s v="GFO00008       "/>
    <x v="4"/>
    <s v="Clara's "/>
    <n v="44"/>
    <s v="FROZEN FOODS        "/>
    <s v="12"/>
    <n v="5"/>
    <n v="518.4"/>
    <n v="18"/>
    <n v="28.799999999999997"/>
    <n v="2.4"/>
    <n v="0.48"/>
  </r>
  <r>
    <x v="2"/>
    <s v="GALANT FOOD COMPANY           "/>
    <s v="NY  "/>
    <x v="3"/>
    <n v="10421917"/>
    <x v="36"/>
    <x v="0"/>
    <s v="          "/>
    <s v="1 PEPSI WAY                   "/>
    <s v="NEWBURGH            "/>
    <s v="NY   "/>
    <s v="12550-3921   "/>
    <s v="Kathy                         "/>
    <n v="8455625400"/>
    <s v="GFO10001       "/>
    <x v="0"/>
    <s v="Clara   "/>
    <n v="44"/>
    <s v="FROZEN FOODS        "/>
    <s v="12"/>
    <n v="8"/>
    <n v="270"/>
    <n v="10"/>
    <n v="27"/>
    <n v="2.25"/>
    <n v="0.28125"/>
  </r>
  <r>
    <x v="2"/>
    <s v="GALANT FOOD COMPANY           "/>
    <s v="NY  "/>
    <x v="3"/>
    <n v="10398901"/>
    <x v="37"/>
    <x v="0"/>
    <s v="          "/>
    <s v="215 WATERLOO VALLEY RD        "/>
    <s v="BUDD LAKE           "/>
    <s v="NJ   "/>
    <s v="07828-1394   "/>
    <s v="Raul Moreno                   "/>
    <n v="8622582200"/>
    <s v="GFO20001       "/>
    <x v="6"/>
    <s v="Clara's "/>
    <n v="44"/>
    <s v="FROZEN FOODS        "/>
    <s v="12"/>
    <n v="5"/>
    <n v="576"/>
    <n v="20"/>
    <n v="28.8"/>
    <n v="2.4"/>
    <n v="0.48"/>
  </r>
  <r>
    <x v="2"/>
    <s v="GALANT FOOD COMPANY           "/>
    <s v="NY  "/>
    <x v="3"/>
    <n v="10426965"/>
    <x v="38"/>
    <x v="1"/>
    <s v="          "/>
    <s v="350 US HIGHWAY 46             "/>
    <s v="WAYNE               "/>
    <s v="NJ   "/>
    <s v="07470-4822   "/>
    <s v="Valrie Stiff                  "/>
    <n v="9733058844"/>
    <s v="GFO20001       "/>
    <x v="6"/>
    <s v="Clara's "/>
    <n v="44"/>
    <s v="FROZEN FOODS        "/>
    <s v="12"/>
    <n v="5"/>
    <n v="144"/>
    <n v="5"/>
    <n v="28.8"/>
    <n v="2.4"/>
    <n v="0.48"/>
  </r>
  <r>
    <x v="2"/>
    <s v="GALANT FOOD COMPANY           "/>
    <s v="NY  "/>
    <x v="3"/>
    <n v="10017423"/>
    <x v="132"/>
    <x v="0"/>
    <s v="          "/>
    <s v="12 FIVE POINTS RD             "/>
    <s v="FREEHOLD            "/>
    <s v="NJ   "/>
    <s v="07728-7835   "/>
    <s v="Darlene Aufiero               "/>
    <n v="7187889040"/>
    <s v="GFO88811       "/>
    <x v="12"/>
    <s v="Clara's "/>
    <n v="44"/>
    <s v="FROZEN FOODS        "/>
    <s v="12"/>
    <n v="8"/>
    <n v="32.4"/>
    <n v="1"/>
    <n v="32.4"/>
    <n v="2.6999999999999997"/>
    <n v="0.33749999999999997"/>
  </r>
  <r>
    <x v="2"/>
    <s v="GALANT FOOD COMPANY           "/>
    <s v="NY  "/>
    <x v="3"/>
    <n v="10398901"/>
    <x v="37"/>
    <x v="0"/>
    <s v="          "/>
    <s v="215 WATERLOO VALLEY RD        "/>
    <s v="BUDD LAKE           "/>
    <s v="NJ   "/>
    <s v="07828-1394   "/>
    <s v="Raul Moreno                   "/>
    <n v="8622582200"/>
    <s v="GFO88811       "/>
    <x v="12"/>
    <s v="Clara's "/>
    <n v="44"/>
    <s v="FROZEN FOODS        "/>
    <s v="12"/>
    <n v="8"/>
    <n v="1782"/>
    <n v="55"/>
    <n v="32.4"/>
    <n v="2.6999999999999997"/>
    <n v="0.33749999999999997"/>
  </r>
  <r>
    <x v="2"/>
    <s v="GALANT FOOD COMPANY           "/>
    <s v="SC  "/>
    <x v="5"/>
    <n v="10022160"/>
    <x v="133"/>
    <x v="0"/>
    <s v="          "/>
    <s v="1431 W 9TH ST                 "/>
    <s v="UPLAND              "/>
    <s v="CA   "/>
    <s v="91786-5635   "/>
    <s v="Freddie Lopez x2240           "/>
    <n v="8007853803"/>
    <s v="GFO12001       "/>
    <x v="0"/>
    <s v="Benny's "/>
    <n v="44"/>
    <s v="FROZEN FOODS        "/>
    <s v="12"/>
    <n v="5"/>
    <n v="138.6"/>
    <n v="7"/>
    <n v="19.8"/>
    <n v="1.6500000000000001"/>
    <n v="0.33"/>
  </r>
  <r>
    <x v="2"/>
    <s v="GALANT FOOD COMPANY           "/>
    <s v="SC  "/>
    <x v="5"/>
    <n v="10282599"/>
    <x v="134"/>
    <x v="0"/>
    <s v="          "/>
    <s v="1661 S GROVE AVE B            "/>
    <s v="ONTARIO             "/>
    <s v="CA   "/>
    <n v="91761"/>
    <s v="Billy Darmawan                "/>
    <n v="9099306145"/>
    <s v="GFO12001       "/>
    <x v="0"/>
    <s v="Benny's "/>
    <n v="44"/>
    <s v="FROZEN FOODS        "/>
    <s v="12"/>
    <n v="5"/>
    <n v="19.8"/>
    <n v="1"/>
    <n v="19.8"/>
    <n v="1.6500000000000001"/>
    <n v="0.33"/>
  </r>
  <r>
    <x v="2"/>
    <s v="GALANT FOOD COMPANY           "/>
    <s v="SC  "/>
    <x v="5"/>
    <n v="10377831"/>
    <x v="44"/>
    <x v="3"/>
    <s v="          "/>
    <s v="5240 LANKERSHIM BLVD          "/>
    <s v="NORTH HOLLYWOOD     "/>
    <s v="CA   "/>
    <s v="91601-3109   "/>
    <s v="GUY VALDEZ                    "/>
    <n v="8187626400"/>
    <s v="GFO12001       "/>
    <x v="0"/>
    <s v="Benny's "/>
    <n v="44"/>
    <s v="FROZEN FOODS        "/>
    <s v="12"/>
    <n v="5"/>
    <n v="39.6"/>
    <n v="2"/>
    <n v="19.8"/>
    <n v="1.6500000000000001"/>
    <n v="0.33"/>
  </r>
  <r>
    <x v="2"/>
    <s v="GALANT FOOD COMPANY           "/>
    <s v="SC  "/>
    <x v="5"/>
    <n v="10386552"/>
    <x v="45"/>
    <x v="3"/>
    <s v="          "/>
    <s v="207 N MARYLAND AVE            "/>
    <s v="GLENDALE            "/>
    <s v="CA   "/>
    <s v="91206-4237   "/>
    <s v="CASSIE GRATTON LUPE MENDOZA   "/>
    <n v="8188397000"/>
    <s v="GFO12001       "/>
    <x v="0"/>
    <s v="Benny's "/>
    <n v="44"/>
    <s v="FROZEN FOODS        "/>
    <s v="12"/>
    <n v="5"/>
    <n v="39.6"/>
    <n v="2"/>
    <n v="19.8"/>
    <n v="1.6500000000000001"/>
    <n v="0.33"/>
  </r>
  <r>
    <x v="2"/>
    <s v="GALANT FOOD COMPANY           "/>
    <s v="SC  "/>
    <x v="5"/>
    <n v="10401646"/>
    <x v="46"/>
    <x v="3"/>
    <s v="          "/>
    <s v="8556 WILSHIRE BLVD            "/>
    <s v="BEVERLY HILLS       "/>
    <s v="CA   "/>
    <s v="90211-3103   "/>
    <s v="Michael S Hall                "/>
    <n v="3107018925"/>
    <s v="GFO12001       "/>
    <x v="0"/>
    <s v="Benny's "/>
    <n v="44"/>
    <s v="FROZEN FOODS        "/>
    <s v="12"/>
    <n v="5"/>
    <n v="99"/>
    <n v="5"/>
    <n v="19.8"/>
    <n v="1.6500000000000001"/>
    <n v="0.33"/>
  </r>
  <r>
    <x v="2"/>
    <s v="GALANT FOOD COMPANY           "/>
    <s v="SC  "/>
    <x v="5"/>
    <n v="10411295"/>
    <x v="47"/>
    <x v="3"/>
    <s v="          "/>
    <s v="22500 LYONS AVE               "/>
    <s v="NEWHALL             "/>
    <s v="CA   "/>
    <s v="91321-2851   "/>
    <s v="Cassie Gratton                "/>
    <n v="6614932663"/>
    <s v="GFO12001       "/>
    <x v="0"/>
    <s v="Benny's "/>
    <n v="44"/>
    <s v="FROZEN FOODS        "/>
    <s v="12"/>
    <n v="5"/>
    <n v="19.8"/>
    <n v="1"/>
    <n v="19.8"/>
    <n v="1.6500000000000001"/>
    <n v="0.33"/>
  </r>
  <r>
    <x v="2"/>
    <s v="GALANT FOOD COMPANY           "/>
    <s v="SC  "/>
    <x v="5"/>
    <n v="10069897"/>
    <x v="135"/>
    <x v="0"/>
    <s v="          "/>
    <s v="910 S VAIL AVE                "/>
    <s v="MONTEBELLO          "/>
    <s v="CA   "/>
    <n v="90640"/>
    <s v="Chris Keen                    "/>
    <n v="5629258284"/>
    <s v="GFO88017       "/>
    <x v="9"/>
    <s v="Clara's "/>
    <n v="44"/>
    <s v="FROZEN FOODS        "/>
    <s v="12"/>
    <n v="8"/>
    <n v="32.4"/>
    <n v="1"/>
    <n v="32.4"/>
    <n v="2.6999999999999997"/>
    <n v="0.33749999999999997"/>
  </r>
  <r>
    <x v="2"/>
    <s v="GALANT FOOD COMPANY           "/>
    <s v="SC  "/>
    <x v="5"/>
    <n v="10069897"/>
    <x v="135"/>
    <x v="0"/>
    <s v="          "/>
    <s v="910 S VAIL AVE                "/>
    <s v="MONTEBELLO          "/>
    <s v="CA   "/>
    <n v="90640"/>
    <s v="Chris Keen                    "/>
    <n v="5629258284"/>
    <s v="GFO88811       "/>
    <x v="12"/>
    <s v="Clara's "/>
    <n v="44"/>
    <s v="FROZEN FOODS        "/>
    <s v="12"/>
    <n v="8"/>
    <n v="32.4"/>
    <n v="1"/>
    <n v="32.4"/>
    <n v="2.6999999999999997"/>
    <n v="0.33749999999999997"/>
  </r>
  <r>
    <x v="2"/>
    <s v="GALANT FOOD COMPANY           "/>
    <s v="VP  "/>
    <x v="7"/>
    <n v="10090382"/>
    <x v="50"/>
    <x v="0"/>
    <s v="          "/>
    <s v="1244 15TH ST UNIT 40 41       "/>
    <s v="CLARKSTON           "/>
    <s v="WA   "/>
    <s v="99403-1805   "/>
    <s v="Phil Ross                     "/>
    <n v="2085539584"/>
    <s v="GFO12001       "/>
    <x v="0"/>
    <s v="Benny's "/>
    <n v="44"/>
    <s v="FROZEN FOODS        "/>
    <s v="12"/>
    <n v="5"/>
    <n v="39.6"/>
    <n v="2"/>
    <n v="19.8"/>
    <n v="1.6500000000000001"/>
    <n v="0.33"/>
  </r>
  <r>
    <x v="2"/>
    <s v="GALANT FOOD COMPANY           "/>
    <s v="VP  "/>
    <x v="7"/>
    <n v="10274444"/>
    <x v="51"/>
    <x v="3"/>
    <s v="          "/>
    <s v="4816 RAINIER AVE SOUTH        "/>
    <s v="SEATTLE             "/>
    <s v="WA   "/>
    <n v="98118"/>
    <s v="David McRae                   "/>
    <n v="2069724763"/>
    <s v="GFO12001       "/>
    <x v="0"/>
    <s v="Benny's "/>
    <n v="44"/>
    <s v="FROZEN FOODS        "/>
    <s v="12"/>
    <n v="5"/>
    <n v="19.8"/>
    <n v="1"/>
    <n v="19.8"/>
    <n v="1.6500000000000001"/>
    <n v="0.33"/>
  </r>
  <r>
    <x v="2"/>
    <s v="GALANT FOOD COMPANY           "/>
    <s v="VP  "/>
    <x v="7"/>
    <n v="10433338"/>
    <x v="52"/>
    <x v="3"/>
    <s v="          "/>
    <s v="16505 5TH AVE NE              "/>
    <s v="SHORELINE           "/>
    <s v="WA   "/>
    <s v="98155-5001   "/>
    <s v="Damien Farley                 "/>
    <n v="2064508378"/>
    <s v="GFO12001       "/>
    <x v="0"/>
    <s v="Benny's "/>
    <n v="44"/>
    <s v="FROZEN FOODS        "/>
    <s v="12"/>
    <n v="5"/>
    <n v="39.6"/>
    <n v="2"/>
    <n v="19.8"/>
    <n v="1.6500000000000001"/>
    <n v="0.33"/>
  </r>
  <r>
    <x v="2"/>
    <s v="GALANT FOOD COMPANY           "/>
    <s v="VP  "/>
    <x v="7"/>
    <n v="10435883"/>
    <x v="53"/>
    <x v="3"/>
    <s v="          "/>
    <s v="415 MAIN ST                   "/>
    <s v="EDMONDS             "/>
    <s v="WA   "/>
    <s v="98020-3137   "/>
    <s v="Dorothea Mayes                "/>
    <n v="4254717873"/>
    <s v="GFO12001       "/>
    <x v="0"/>
    <s v="Benny's "/>
    <n v="44"/>
    <s v="FROZEN FOODS        "/>
    <s v="12"/>
    <n v="5"/>
    <n v="19.8"/>
    <n v="1"/>
    <n v="19.8"/>
    <n v="1.6500000000000001"/>
    <n v="0.33"/>
  </r>
  <r>
    <x v="2"/>
    <s v="GALANT FOOD COMPANY           "/>
    <s v="VP  "/>
    <x v="7"/>
    <n v="10435948"/>
    <x v="136"/>
    <x v="0"/>
    <s v="          "/>
    <s v="987 N 1ST AVE                 "/>
    <s v="STAYTON             "/>
    <s v="OR   "/>
    <s v="97383-1254   "/>
    <s v="Philip Tingle                 "/>
    <n v="5039308914"/>
    <s v="GFO12001       "/>
    <x v="0"/>
    <s v="Benny's "/>
    <n v="44"/>
    <s v="FROZEN FOODS        "/>
    <s v="12"/>
    <n v="5"/>
    <n v="19.8"/>
    <n v="1"/>
    <n v="19.8"/>
    <n v="1.6500000000000001"/>
    <n v="0.33"/>
  </r>
  <r>
    <x v="2"/>
    <s v="GALANT FOOD COMPANY           "/>
    <s v="VP  "/>
    <x v="7"/>
    <n v="10471996"/>
    <x v="54"/>
    <x v="1"/>
    <s v="          "/>
    <s v="2380 S MAIERS RD              "/>
    <s v="MOSES LAKE          "/>
    <s v="WA   "/>
    <s v="98837-8848   "/>
    <s v="Brandon Marchand              "/>
    <n v="5097650500"/>
    <s v="GFO12001       "/>
    <x v="0"/>
    <s v="Benny's "/>
    <n v="44"/>
    <s v="FROZEN FOODS        "/>
    <s v="12"/>
    <n v="5"/>
    <n v="19.8"/>
    <n v="1"/>
    <n v="19.8"/>
    <n v="1.6500000000000001"/>
    <n v="0.33"/>
  </r>
  <r>
    <x v="2"/>
    <s v="GALANT FOOD COMPANY           "/>
    <s v="VP  "/>
    <x v="7"/>
    <n v="10090382"/>
    <x v="50"/>
    <x v="0"/>
    <s v="          "/>
    <s v="1244 15TH ST UNIT 40 41       "/>
    <s v="CLARKSTON           "/>
    <s v="WA   "/>
    <s v="99403-1805   "/>
    <s v="Phil Ross                     "/>
    <n v="2085539584"/>
    <s v="GFO12021       "/>
    <x v="1"/>
    <s v="Benny's "/>
    <n v="44"/>
    <s v="FROZEN FOODS        "/>
    <s v="12"/>
    <n v="5"/>
    <n v="39.6"/>
    <n v="2"/>
    <n v="19.8"/>
    <n v="1.6500000000000001"/>
    <n v="0.33"/>
  </r>
  <r>
    <x v="2"/>
    <s v="GALANT FOOD COMPANY           "/>
    <s v="VP  "/>
    <x v="7"/>
    <n v="10274444"/>
    <x v="51"/>
    <x v="3"/>
    <s v="          "/>
    <s v="4816 RAINIER AVE SOUTH        "/>
    <s v="SEATTLE             "/>
    <s v="WA   "/>
    <n v="98118"/>
    <s v="David McRae                   "/>
    <n v="2069724763"/>
    <s v="GFO12021       "/>
    <x v="1"/>
    <s v="Benny's "/>
    <n v="44"/>
    <s v="FROZEN FOODS        "/>
    <s v="12"/>
    <n v="5"/>
    <n v="19.8"/>
    <n v="1"/>
    <n v="19.8"/>
    <n v="1.6500000000000001"/>
    <n v="0.33"/>
  </r>
  <r>
    <x v="2"/>
    <s v="GALANT FOOD COMPANY           "/>
    <s v="VP  "/>
    <x v="7"/>
    <n v="10435883"/>
    <x v="53"/>
    <x v="3"/>
    <s v="          "/>
    <s v="415 MAIN ST                   "/>
    <s v="EDMONDS             "/>
    <s v="WA   "/>
    <s v="98020-3137   "/>
    <s v="Dorothea Mayes                "/>
    <n v="4254717873"/>
    <s v="GFO12021       "/>
    <x v="1"/>
    <s v="Benny's "/>
    <n v="44"/>
    <s v="FROZEN FOODS        "/>
    <s v="12"/>
    <n v="5"/>
    <n v="19.8"/>
    <n v="1"/>
    <n v="19.8"/>
    <n v="1.6500000000000001"/>
    <n v="0.33"/>
  </r>
  <r>
    <x v="2"/>
    <s v="GALANT FOOD COMPANY           "/>
    <s v="VP  "/>
    <x v="7"/>
    <n v="10435948"/>
    <x v="136"/>
    <x v="0"/>
    <s v="          "/>
    <s v="987 N 1ST AVE                 "/>
    <s v="STAYTON             "/>
    <s v="OR   "/>
    <s v="97383-1254   "/>
    <s v="Philip Tingle                 "/>
    <n v="5039308914"/>
    <s v="GFO12021       "/>
    <x v="1"/>
    <s v="Benny's "/>
    <n v="44"/>
    <s v="FROZEN FOODS        "/>
    <s v="12"/>
    <n v="5"/>
    <n v="19.8"/>
    <n v="1"/>
    <n v="19.8"/>
    <n v="1.6500000000000001"/>
    <n v="0.33"/>
  </r>
  <r>
    <x v="2"/>
    <s v="GALANT FOOD COMPANY           "/>
    <s v="VP  "/>
    <x v="7"/>
    <n v="10436492"/>
    <x v="55"/>
    <x v="0"/>
    <s v="          "/>
    <s v="250 STANDARD VENEER RD        "/>
    <s v="CRESCENT CITY       "/>
    <s v="CA   "/>
    <s v="95531-7454   "/>
    <s v="Andy Cleveland                "/>
    <n v="7074436773"/>
    <s v="GFO12021       "/>
    <x v="1"/>
    <s v="Benny's "/>
    <n v="44"/>
    <s v="FROZEN FOODS        "/>
    <s v="12"/>
    <n v="5"/>
    <n v="39.6"/>
    <n v="2"/>
    <n v="19.8"/>
    <n v="1.6500000000000001"/>
    <n v="0.33"/>
  </r>
  <r>
    <x v="2"/>
    <s v="GALANT FOOD COMPANY           "/>
    <s v="VP  "/>
    <x v="7"/>
    <n v="10472434"/>
    <x v="56"/>
    <x v="0"/>
    <s v="          "/>
    <s v="3253 BENNETT DR               "/>
    <s v="BELLINGHAM          "/>
    <s v="WA   "/>
    <s v="98225-1113   "/>
    <s v="Tracy Hruby    Ext  1         "/>
    <n v="3607347631"/>
    <s v="GFO12021       "/>
    <x v="1"/>
    <s v="Benny's "/>
    <n v="44"/>
    <s v="FROZEN FOODS        "/>
    <s v="12"/>
    <n v="5"/>
    <n v="59.4"/>
    <n v="3"/>
    <n v="19.8"/>
    <n v="1.6500000000000001"/>
    <n v="0.33"/>
  </r>
  <r>
    <x v="2"/>
    <s v="GALANT FOOD COMPANY           "/>
    <s v="VP  "/>
    <x v="7"/>
    <n v="10435948"/>
    <x v="136"/>
    <x v="0"/>
    <s v="          "/>
    <s v="987 N 1ST AVE                 "/>
    <s v="STAYTON             "/>
    <s v="OR   "/>
    <s v="97383-1254   "/>
    <s v="Philip Tingle                 "/>
    <n v="5039308914"/>
    <s v="GFO12022       "/>
    <x v="2"/>
    <s v="Benny's "/>
    <n v="44"/>
    <s v="FROZEN FOODS        "/>
    <s v="12"/>
    <n v="5"/>
    <n v="19.8"/>
    <n v="1"/>
    <n v="19.8"/>
    <n v="1.6500000000000001"/>
    <n v="0.33"/>
  </r>
  <r>
    <x v="2"/>
    <s v="GALANT FOOD COMPANY           "/>
    <s v="VP  "/>
    <x v="7"/>
    <n v="10471996"/>
    <x v="54"/>
    <x v="1"/>
    <s v="          "/>
    <s v="2380 S MAIERS RD              "/>
    <s v="MOSES LAKE          "/>
    <s v="WA   "/>
    <s v="98837-8848   "/>
    <s v="Brandon Marchand              "/>
    <n v="5097650500"/>
    <s v="GFO12022       "/>
    <x v="2"/>
    <s v="Benny's "/>
    <n v="44"/>
    <s v="FROZEN FOODS        "/>
    <s v="12"/>
    <n v="5"/>
    <n v="19.8"/>
    <n v="1"/>
    <n v="19.8"/>
    <n v="1.6500000000000001"/>
    <n v="0.33"/>
  </r>
  <r>
    <x v="2"/>
    <s v="GALANT FOOD COMPANY           "/>
    <s v="VP  "/>
    <x v="7"/>
    <n v="10347125"/>
    <x v="137"/>
    <x v="0"/>
    <s v="          "/>
    <s v="330 N 2ND ST                  "/>
    <s v="BOISE               "/>
    <s v="ID   "/>
    <s v="83702-6113   "/>
    <s v="Jason De Alba                 "/>
    <n v="2083812442"/>
    <s v="GFO88814       "/>
    <x v="28"/>
    <s v="Clara's "/>
    <n v="44"/>
    <s v="FROZEN FOODS        "/>
    <s v="12"/>
    <n v="8"/>
    <n v="64.8"/>
    <n v="2"/>
    <n v="32.4"/>
    <n v="2.6999999999999997"/>
    <n v="0.33749999999999997"/>
  </r>
  <r>
    <x v="2"/>
    <s v="GALANT FOOD COMPANY           "/>
    <s v="WS  "/>
    <x v="8"/>
    <n v="10000787"/>
    <x v="60"/>
    <x v="0"/>
    <s v="          "/>
    <s v="16300 W SILVER SPRING DR      "/>
    <s v="MENOMONEE FALLS     "/>
    <s v="WI   "/>
    <s v="53051-5620   "/>
    <s v="Keith Springman Lori Monroe   "/>
    <n v="2627815855"/>
    <s v="GFO12001       "/>
    <x v="0"/>
    <s v="Benny's "/>
    <n v="44"/>
    <s v="FROZEN FOODS        "/>
    <s v="12"/>
    <n v="5"/>
    <n v="198"/>
    <n v="10"/>
    <n v="19.8"/>
    <n v="1.6500000000000001"/>
    <n v="0.33"/>
  </r>
  <r>
    <x v="2"/>
    <s v="GALANT FOOD COMPANY           "/>
    <s v="WS  "/>
    <x v="8"/>
    <n v="10367267"/>
    <x v="138"/>
    <x v="0"/>
    <s v="          "/>
    <s v="316 S SPRING ST               "/>
    <s v="BEAVER DAM          "/>
    <s v="WI   "/>
    <s v="53916-2334   "/>
    <s v="Terry Campbell                "/>
    <n v="6084382237"/>
    <s v="GFO12001       "/>
    <x v="0"/>
    <s v="Benny's "/>
    <n v="44"/>
    <s v="FROZEN FOODS        "/>
    <s v="12"/>
    <n v="5"/>
    <n v="19.8"/>
    <n v="1"/>
    <n v="19.8"/>
    <n v="1.6500000000000001"/>
    <n v="0.33"/>
  </r>
  <r>
    <x v="2"/>
    <s v="GALANT FOOD COMPANY           "/>
    <s v="WS  "/>
    <x v="8"/>
    <n v="99999999999999"/>
    <x v="17"/>
    <x v="0"/>
    <s v="XXXXXXXXXX"/>
    <s v="XXXXXXXXXXXXXXXXXXXXXXXXXXXXXX"/>
    <s v="XXXXXXXXXXXXXXXXXXXX"/>
    <s v="XX   "/>
    <n v="999999999"/>
    <s v="XXXXXXXXXXXXXXXXXXXXXXXXXXXXXX"/>
    <n v="9999999999"/>
    <s v="GFO12001       "/>
    <x v="0"/>
    <s v="Benny's "/>
    <n v="44"/>
    <s v="FROZEN FOODS        "/>
    <s v="12"/>
    <n v="5"/>
    <n v="19.8"/>
    <n v="1"/>
    <n v="19.8"/>
    <n v="1.6500000000000001"/>
    <n v="0.33"/>
  </r>
  <r>
    <x v="2"/>
    <s v="GALANT FOOD COMPANY           "/>
    <s v="WS  "/>
    <x v="8"/>
    <n v="10000787"/>
    <x v="60"/>
    <x v="0"/>
    <s v="          "/>
    <s v="16300 W SILVER SPRING DR      "/>
    <s v="MENOMONEE FALLS     "/>
    <s v="WI   "/>
    <s v="53051-5620   "/>
    <s v="Keith Springman Lori Monroe   "/>
    <n v="2627815855"/>
    <s v="GFO12021       "/>
    <x v="1"/>
    <s v="Benny's "/>
    <n v="44"/>
    <s v="FROZEN FOODS        "/>
    <s v="12"/>
    <n v="5"/>
    <n v="178.2"/>
    <n v="9"/>
    <n v="19.799999999999997"/>
    <n v="1.6499999999999997"/>
    <n v="0.32999999999999996"/>
  </r>
  <r>
    <x v="2"/>
    <s v="GALANT FOOD COMPANY           "/>
    <s v="WS  "/>
    <x v="8"/>
    <n v="10367267"/>
    <x v="138"/>
    <x v="0"/>
    <s v="          "/>
    <s v="316 S SPRING ST               "/>
    <s v="BEAVER DAM          "/>
    <s v="WI   "/>
    <s v="53916-2334   "/>
    <s v="Terry Campbell                "/>
    <n v="6084382237"/>
    <s v="GFO12021       "/>
    <x v="1"/>
    <s v="Benny's "/>
    <n v="44"/>
    <s v="FROZEN FOODS        "/>
    <s v="12"/>
    <n v="5"/>
    <n v="19.8"/>
    <n v="1"/>
    <n v="19.8"/>
    <n v="1.6500000000000001"/>
    <n v="0.33"/>
  </r>
  <r>
    <x v="2"/>
    <s v="GALANT FOOD COMPANY           "/>
    <s v="WS  "/>
    <x v="8"/>
    <n v="99999999999999"/>
    <x v="17"/>
    <x v="0"/>
    <s v="XXXXXXXXXX"/>
    <s v="XXXXXXXXXXXXXXXXXXXXXXXXXXXXXX"/>
    <s v="XXXXXXXXXXXXXXXXXXXX"/>
    <s v="XX   "/>
    <n v="999999999"/>
    <s v="XXXXXXXXXXXXXXXXXXXXXXXXXXXXXX"/>
    <n v="9999999999"/>
    <s v="GFO12021       "/>
    <x v="1"/>
    <s v="Benny's "/>
    <n v="44"/>
    <s v="FROZEN FOODS        "/>
    <s v="12"/>
    <n v="5"/>
    <n v="39.6"/>
    <n v="2"/>
    <n v="19.8"/>
    <n v="1.6500000000000001"/>
    <n v="0.33"/>
  </r>
  <r>
    <x v="3"/>
    <s v="GALANT FOOD                   "/>
    <s v="DE  "/>
    <x v="20"/>
    <n v="10039553"/>
    <x v="62"/>
    <x v="0"/>
    <s v="          "/>
    <s v="1875 N FORT LANE              "/>
    <s v="LAYTON              "/>
    <s v="UT   "/>
    <n v="84041"/>
    <s v="Darren Evans   Dennis         "/>
    <n v="8014449192"/>
    <s v="GFO12001       "/>
    <x v="0"/>
    <s v="Benny's "/>
    <n v="44"/>
    <s v="FROZEN FOODS        "/>
    <s v="12"/>
    <n v="5"/>
    <n v="178.2"/>
    <n v="9"/>
    <n v="19.799999999999997"/>
    <n v="1.6499999999999997"/>
    <n v="0.32999999999999996"/>
  </r>
  <r>
    <x v="3"/>
    <s v="GALANT FOOD                   "/>
    <s v="DE  "/>
    <x v="20"/>
    <n v="10039553"/>
    <x v="62"/>
    <x v="0"/>
    <s v="          "/>
    <s v="1875 N FORT LANE              "/>
    <s v="LAYTON              "/>
    <s v="UT   "/>
    <n v="84041"/>
    <s v="Darren Evans   Dennis         "/>
    <n v="8014449192"/>
    <s v="GFO12021       "/>
    <x v="1"/>
    <s v="Benny's "/>
    <n v="44"/>
    <s v="FROZEN FOODS        "/>
    <s v="12"/>
    <n v="5"/>
    <n v="118.8"/>
    <n v="6"/>
    <n v="19.8"/>
    <n v="1.6500000000000001"/>
    <n v="0.33"/>
  </r>
  <r>
    <x v="3"/>
    <s v="GALANT FOOD                   "/>
    <s v="DE  "/>
    <x v="20"/>
    <n v="10039553"/>
    <x v="62"/>
    <x v="0"/>
    <s v="          "/>
    <s v="1875 N FORT LANE              "/>
    <s v="LAYTON              "/>
    <s v="UT   "/>
    <n v="84041"/>
    <s v="Darren Evans   Dennis         "/>
    <n v="8014449192"/>
    <s v="GFO12022       "/>
    <x v="2"/>
    <s v="Benny's "/>
    <n v="44"/>
    <s v="FROZEN FOODS        "/>
    <s v="12"/>
    <n v="5"/>
    <n v="59.4"/>
    <n v="3"/>
    <n v="19.8"/>
    <n v="1.6500000000000001"/>
    <n v="0.33"/>
  </r>
  <r>
    <x v="3"/>
    <s v="GALANT FOOD                   "/>
    <s v="DE  "/>
    <x v="20"/>
    <n v="10126833"/>
    <x v="139"/>
    <x v="0"/>
    <s v="          "/>
    <s v="6000 E 49TH DR                "/>
    <s v="COMMERCE CITY       "/>
    <s v="CO   "/>
    <s v="80022-4500   "/>
    <s v="Andrea                        "/>
    <n v="3032333118"/>
    <s v="GFO12022       "/>
    <x v="2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IL  "/>
    <x v="0"/>
    <n v="10283091"/>
    <x v="140"/>
    <x v="13"/>
    <s v="          "/>
    <s v="300 ELM ST                    "/>
    <s v="ROCKFORD            "/>
    <s v="IL   "/>
    <n v="61101"/>
    <s v="Donna Johnson                 "/>
    <n v="8154898211"/>
    <s v="GFO12001       "/>
    <x v="0"/>
    <s v="Benny's "/>
    <n v="44"/>
    <s v="FROZEN FOODS        "/>
    <s v="12"/>
    <n v="5"/>
    <n v="39.6"/>
    <n v="2"/>
    <n v="19.8"/>
    <n v="1.6500000000000001"/>
    <n v="0.33"/>
  </r>
  <r>
    <x v="3"/>
    <s v="GALANT FOOD                   "/>
    <s v="IL  "/>
    <x v="0"/>
    <n v="10388714"/>
    <x v="141"/>
    <x v="14"/>
    <s v="          "/>
    <s v="530 WOLFE DR                  "/>
    <s v="FORT WAYNE          "/>
    <s v="IN   "/>
    <s v="46825-5253   "/>
    <s v="Mike Slusser                  "/>
    <n v="2604827475"/>
    <s v="GFO12001       "/>
    <x v="0"/>
    <s v="Benny's "/>
    <n v="44"/>
    <s v="FROZEN FOODS        "/>
    <s v="12"/>
    <n v="5"/>
    <n v="59.4"/>
    <n v="3"/>
    <n v="19.8"/>
    <n v="1.6500000000000001"/>
    <n v="0.33"/>
  </r>
  <r>
    <x v="3"/>
    <s v="GALANT FOOD                   "/>
    <s v="IL  "/>
    <x v="0"/>
    <n v="10386959"/>
    <x v="142"/>
    <x v="0"/>
    <s v="          "/>
    <s v="5280 BELMONT RD               "/>
    <s v="DOWNERS GROVE       "/>
    <s v="IL   "/>
    <s v="60515-4316   "/>
    <s v="Anthony Appleyard             "/>
    <n v="7088376574"/>
    <s v="GFO12021       "/>
    <x v="1"/>
    <s v="Benny's "/>
    <n v="44"/>
    <s v="FROZEN FOODS        "/>
    <s v="12"/>
    <n v="5"/>
    <n v="59.4"/>
    <n v="3"/>
    <n v="19.8"/>
    <n v="1.6500000000000001"/>
    <n v="0.33"/>
  </r>
  <r>
    <x v="3"/>
    <s v="GALANT FOOD                   "/>
    <s v="IL  "/>
    <x v="0"/>
    <n v="10388714"/>
    <x v="141"/>
    <x v="14"/>
    <s v="          "/>
    <s v="530 WOLFE DR                  "/>
    <s v="FORT WAYNE          "/>
    <s v="IN   "/>
    <s v="46825-5253   "/>
    <s v="Mike Slusser                  "/>
    <n v="2604827475"/>
    <s v="GFO12021       "/>
    <x v="1"/>
    <s v="Benny's "/>
    <n v="44"/>
    <s v="FROZEN FOODS        "/>
    <s v="12"/>
    <n v="5"/>
    <n v="59.4"/>
    <n v="3"/>
    <n v="19.8"/>
    <n v="1.6500000000000001"/>
    <n v="0.33"/>
  </r>
  <r>
    <x v="3"/>
    <s v="GALANT FOOD                   "/>
    <s v="IL  "/>
    <x v="0"/>
    <n v="10487650"/>
    <x v="2"/>
    <x v="0"/>
    <s v="          "/>
    <s v="1151 1151 ROHLWING RD         "/>
    <s v="ROLLING MEADOWS     "/>
    <s v="IL   "/>
    <n v="60008"/>
    <s v="Jess Adams                    "/>
    <n v="6308857029"/>
    <s v="GFO12021       "/>
    <x v="1"/>
    <s v="Benny's "/>
    <n v="44"/>
    <s v="FROZEN FOODS        "/>
    <s v="12"/>
    <n v="5"/>
    <n v="118.8"/>
    <n v="6"/>
    <n v="19.8"/>
    <n v="1.6500000000000001"/>
    <n v="0.33"/>
  </r>
  <r>
    <x v="3"/>
    <s v="GALANT FOOD                   "/>
    <s v="IL  "/>
    <x v="0"/>
    <n v="10192843"/>
    <x v="5"/>
    <x v="0"/>
    <s v="          "/>
    <s v="2513 ELLINGTON ROAD           "/>
    <s v="QUINCY              "/>
    <s v="IL   "/>
    <n v="62305"/>
    <s v="Shelbi Otto Anthony Sawyers   "/>
    <n v="2172223343"/>
    <s v="GFO12022       "/>
    <x v="2"/>
    <s v="Benny's "/>
    <n v="44"/>
    <s v="FROZEN FOODS        "/>
    <s v="12"/>
    <n v="5"/>
    <n v="99"/>
    <n v="5"/>
    <n v="19.8"/>
    <n v="1.6500000000000001"/>
    <n v="0.33"/>
  </r>
  <r>
    <x v="3"/>
    <s v="GALANT FOOD                   "/>
    <s v="IL  "/>
    <x v="0"/>
    <n v="10283091"/>
    <x v="140"/>
    <x v="13"/>
    <s v="          "/>
    <s v="300 ELM ST                    "/>
    <s v="ROCKFORD            "/>
    <s v="IL   "/>
    <n v="61101"/>
    <s v="Donna Johnson                 "/>
    <n v="8154898211"/>
    <s v="GFO12022       "/>
    <x v="2"/>
    <s v="Benny's "/>
    <n v="44"/>
    <s v="FROZEN FOODS        "/>
    <s v="12"/>
    <n v="5"/>
    <n v="39.6"/>
    <n v="2"/>
    <n v="19.8"/>
    <n v="1.6500000000000001"/>
    <n v="0.33"/>
  </r>
  <r>
    <x v="3"/>
    <s v="GALANT FOOD                   "/>
    <s v="IL  "/>
    <x v="0"/>
    <n v="10386959"/>
    <x v="142"/>
    <x v="0"/>
    <s v="          "/>
    <s v="5280 BELMONT RD               "/>
    <s v="DOWNERS GROVE       "/>
    <s v="IL   "/>
    <s v="60515-4316   "/>
    <s v="Anthony Appleyard             "/>
    <n v="7088376574"/>
    <s v="GFO12022       "/>
    <x v="2"/>
    <s v="Benny's "/>
    <n v="44"/>
    <s v="FROZEN FOODS        "/>
    <s v="12"/>
    <n v="5"/>
    <n v="59.4"/>
    <n v="3"/>
    <n v="19.8"/>
    <n v="1.6500000000000001"/>
    <n v="0.33"/>
  </r>
  <r>
    <x v="3"/>
    <s v="GALANT FOOD                   "/>
    <s v="IL  "/>
    <x v="0"/>
    <n v="10388714"/>
    <x v="141"/>
    <x v="14"/>
    <s v="          "/>
    <s v="530 WOLFE DR                  "/>
    <s v="FORT WAYNE          "/>
    <s v="IN   "/>
    <s v="46825-5253   "/>
    <s v="Mike Slusser                  "/>
    <n v="2604827475"/>
    <s v="GFO12022       "/>
    <x v="2"/>
    <s v="Benny's "/>
    <n v="44"/>
    <s v="FROZEN FOODS        "/>
    <s v="12"/>
    <n v="5"/>
    <n v="59.4"/>
    <n v="3"/>
    <n v="19.8"/>
    <n v="1.6500000000000001"/>
    <n v="0.33"/>
  </r>
  <r>
    <x v="3"/>
    <s v="GALANT FOOD                   "/>
    <s v="MA  "/>
    <x v="1"/>
    <n v="10067691"/>
    <x v="7"/>
    <x v="0"/>
    <s v="          "/>
    <s v="150 GORDON DR                 "/>
    <s v="EXTON               "/>
    <s v="PA   "/>
    <s v="19341-1304   "/>
    <s v="Taylor Ward                   "/>
    <n v="6109350885"/>
    <s v="GFO02208       "/>
    <x v="5"/>
    <s v="Galina's"/>
    <n v="44"/>
    <s v="FROZEN FOODS        "/>
    <s v="12"/>
    <n v="4.5"/>
    <n v="514.79999999999995"/>
    <n v="26"/>
    <n v="19.799999999999997"/>
    <n v="1.6499999999999997"/>
    <n v="0.36666666666666659"/>
  </r>
  <r>
    <x v="3"/>
    <s v="GALANT FOOD                   "/>
    <s v="MA  "/>
    <x v="1"/>
    <n v="10067691"/>
    <x v="7"/>
    <x v="0"/>
    <s v="          "/>
    <s v="150 GORDON DR                 "/>
    <s v="EXTON               "/>
    <s v="PA   "/>
    <s v="19341-1304   "/>
    <s v="Taylor Ward                   "/>
    <n v="6109350885"/>
    <s v="GFO10001       "/>
    <x v="0"/>
    <s v="Clara   "/>
    <n v="44"/>
    <s v="FROZEN FOODS        "/>
    <s v="12"/>
    <n v="8"/>
    <n v="729"/>
    <n v="27"/>
    <n v="27"/>
    <n v="2.25"/>
    <n v="0.28125"/>
  </r>
  <r>
    <x v="3"/>
    <s v="GALANT FOOD                   "/>
    <s v="MA  "/>
    <x v="1"/>
    <n v="10003640"/>
    <x v="143"/>
    <x v="0"/>
    <s v="          "/>
    <s v="1300 CHESTNUT ST              "/>
    <s v="LEBANON             "/>
    <s v="PA   "/>
    <s v="17042-4520   "/>
    <s v="RICK  ANGI GIVES ORDER        "/>
    <n v="7172721312"/>
    <s v="GFO20002       "/>
    <x v="7"/>
    <s v="Clara's "/>
    <n v="44"/>
    <s v="FROZEN FOODS        "/>
    <s v="12"/>
    <n v="5"/>
    <n v="28.8"/>
    <n v="1"/>
    <n v="28.8"/>
    <n v="2.4"/>
    <n v="0.48"/>
  </r>
  <r>
    <x v="3"/>
    <s v="GALANT FOOD                   "/>
    <s v="MA  "/>
    <x v="1"/>
    <n v="10468956"/>
    <x v="144"/>
    <x v="12"/>
    <s v="          "/>
    <s v="14000 JERICHO PARK RD         "/>
    <s v="BOWIE               "/>
    <s v="MD   "/>
    <s v="20715-3319   "/>
    <s v="VERNITA WASHINGTON            "/>
    <n v="3018603805"/>
    <s v="GFO88017       "/>
    <x v="9"/>
    <s v="Clara's "/>
    <n v="44"/>
    <s v="FROZEN FOODS        "/>
    <s v="12"/>
    <n v="8"/>
    <n v="129.6"/>
    <n v="4"/>
    <n v="32.4"/>
    <n v="2.6999999999999997"/>
    <n v="0.33749999999999997"/>
  </r>
  <r>
    <x v="3"/>
    <s v="GALANT FOOD                   "/>
    <s v="MA  "/>
    <x v="1"/>
    <n v="10003045"/>
    <x v="6"/>
    <x v="0"/>
    <s v="          "/>
    <s v="1805 BRIDGEBORO RD            "/>
    <s v="EDGEWATER PARK      "/>
    <s v="NJ   "/>
    <s v="08010        "/>
    <s v="Spence Epstien STANDING PASTRY"/>
    <n v="6098354400"/>
    <s v="GFO90010       "/>
    <x v="3"/>
    <s v="Clara's "/>
    <n v="44"/>
    <s v="FROZEN FOODS        "/>
    <s v="12"/>
    <n v="4"/>
    <n v="230.4"/>
    <n v="8"/>
    <n v="28.8"/>
    <n v="2.4"/>
    <n v="0.6"/>
  </r>
  <r>
    <x v="3"/>
    <s v="GALANT FOOD                   "/>
    <s v="MA  "/>
    <x v="1"/>
    <n v="10003640"/>
    <x v="143"/>
    <x v="0"/>
    <s v="          "/>
    <s v="1300 CHESTNUT ST              "/>
    <s v="LEBANON             "/>
    <s v="PA   "/>
    <s v="17042-4520   "/>
    <s v="RICK  ANGI GIVES ORDER        "/>
    <n v="7172721312"/>
    <s v="GFO90010       "/>
    <x v="3"/>
    <s v="Clara's "/>
    <n v="44"/>
    <s v="FROZEN FOODS        "/>
    <s v="12"/>
    <n v="4"/>
    <n v="28.8"/>
    <n v="1"/>
    <n v="28.8"/>
    <n v="2.4"/>
    <n v="0.6"/>
  </r>
  <r>
    <x v="3"/>
    <s v="GALANT FOOD        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00008       "/>
    <x v="4"/>
    <s v="Clara's "/>
    <n v="44"/>
    <s v="FROZEN FOODS        "/>
    <s v="12"/>
    <n v="5"/>
    <n v="201.6"/>
    <n v="7"/>
    <n v="28.8"/>
    <n v="2.4"/>
    <n v="0.48"/>
  </r>
  <r>
    <x v="3"/>
    <s v="GALANT FOOD                   "/>
    <s v="NC  "/>
    <x v="2"/>
    <n v="10439798"/>
    <x v="11"/>
    <x v="0"/>
    <s v="          "/>
    <s v="978 E GREG ST                 "/>
    <s v="SPARKS              "/>
    <s v="NV   "/>
    <s v="89431-6521   "/>
    <s v="Steve Cockrell                "/>
    <n v="9076024285"/>
    <s v="GFO00008       "/>
    <x v="4"/>
    <s v="Clara's "/>
    <n v="44"/>
    <s v="FROZEN FOODS        "/>
    <s v="12"/>
    <n v="5"/>
    <n v="288"/>
    <n v="10"/>
    <n v="28.8"/>
    <n v="2.4"/>
    <n v="0.48"/>
  </r>
  <r>
    <x v="3"/>
    <s v="GALANT FOOD                   "/>
    <s v="NC  "/>
    <x v="2"/>
    <n v="10501324"/>
    <x v="12"/>
    <x v="1"/>
    <s v="          "/>
    <s v="225 10TH ST                   "/>
    <s v="MARINA              "/>
    <s v="CA   "/>
    <s v="93933-6004   "/>
    <s v="Greg Palmer                   "/>
    <n v="8312754500"/>
    <s v="GFO00008       "/>
    <x v="4"/>
    <s v="Clara's "/>
    <n v="44"/>
    <s v="FROZEN FOODS        "/>
    <s v="12"/>
    <n v="5"/>
    <n v="316.8"/>
    <n v="11"/>
    <n v="28.8"/>
    <n v="2.4"/>
    <n v="0.48"/>
  </r>
  <r>
    <x v="3"/>
    <s v="GALANT FOOD                   "/>
    <s v="NC  "/>
    <x v="2"/>
    <n v="10019540"/>
    <x v="13"/>
    <x v="0"/>
    <s v="          "/>
    <s v="215 HARBOR WAY                "/>
    <s v="S SAN FRAN          "/>
    <s v="CA   "/>
    <n v="94080"/>
    <s v="ELAYSIA                       "/>
    <n v="6505895252"/>
    <s v="GFO02208       "/>
    <x v="5"/>
    <s v="Galina's"/>
    <n v="44"/>
    <s v="FROZEN FOODS        "/>
    <s v="12"/>
    <n v="4.5"/>
    <n v="118.8"/>
    <n v="6"/>
    <n v="19.8"/>
    <n v="1.6500000000000001"/>
    <n v="0.3666666666666667"/>
  </r>
  <r>
    <x v="3"/>
    <s v="GALANT FOOD                   "/>
    <s v="NC  "/>
    <x v="2"/>
    <n v="10019758"/>
    <x v="14"/>
    <x v="0"/>
    <s v="          "/>
    <s v="4041 C ST                     "/>
    <s v="SACRAMENTO          "/>
    <s v="CA   "/>
    <n v="95819"/>
    <s v="JULIE BERGER                  "/>
    <n v="9164524041"/>
    <s v="GFO02208       "/>
    <x v="5"/>
    <s v="Galina's"/>
    <n v="44"/>
    <s v="FROZEN FOODS        "/>
    <s v="12"/>
    <n v="4.5"/>
    <n v="495"/>
    <n v="25"/>
    <n v="19.8"/>
    <n v="1.6500000000000001"/>
    <n v="0.3666666666666667"/>
  </r>
  <r>
    <x v="3"/>
    <s v="GALANT FOOD                   "/>
    <s v="NC  "/>
    <x v="2"/>
    <n v="10019773"/>
    <x v="15"/>
    <x v="0"/>
    <s v="          "/>
    <s v="3025 DUTTON AVE               "/>
    <s v="SANTA ROSA          "/>
    <s v="CA   "/>
    <n v="95407"/>
    <s v="MELISSA NANCY KELLEY          "/>
    <n v="7075464544"/>
    <s v="GFO02208       "/>
    <x v="5"/>
    <s v="Galina's"/>
    <n v="44"/>
    <s v="FROZEN FOODS        "/>
    <s v="12"/>
    <n v="4.5"/>
    <n v="59.4"/>
    <n v="3"/>
    <n v="19.8"/>
    <n v="1.6500000000000001"/>
    <n v="0.3666666666666667"/>
  </r>
  <r>
    <x v="3"/>
    <s v="GALANT FOOD                   "/>
    <s v="NC  "/>
    <x v="2"/>
    <n v="10299917"/>
    <x v="16"/>
    <x v="0"/>
    <s v="          "/>
    <s v="447 REYNOLDS CIR              "/>
    <s v="SAN JOSE            "/>
    <s v="CA   "/>
    <s v="95112-1104   "/>
    <s v="Al Albiani                    "/>
    <n v="6503228363"/>
    <s v="GFO02208       "/>
    <x v="5"/>
    <s v="Galina's"/>
    <n v="44"/>
    <s v="FROZEN FOODS        "/>
    <s v="12"/>
    <n v="4.5"/>
    <n v="19.8"/>
    <n v="1"/>
    <n v="19.8"/>
    <n v="1.6500000000000001"/>
    <n v="0.3666666666666667"/>
  </r>
  <r>
    <x v="3"/>
    <s v="GALANT FOOD                   "/>
    <s v="NC  "/>
    <x v="2"/>
    <n v="99999999999999"/>
    <x v="17"/>
    <x v="2"/>
    <s v="XXXXXXXXXX"/>
    <s v="XXXXXXXXXXXXXXXXXXXXXXXXXXXXXX"/>
    <s v="XXXXXXXXXXXXXXXXXXXX"/>
    <s v="XX   "/>
    <n v="999999999"/>
    <s v="XXXXXXXXXXXXXXXXXXXXXXXXXXXXXX"/>
    <n v="9999999999"/>
    <s v="GFO02208       "/>
    <x v="5"/>
    <s v="Galina's"/>
    <n v="44"/>
    <s v="FROZEN FOODS        "/>
    <s v="12"/>
    <n v="4.5"/>
    <n v="138.6"/>
    <n v="7"/>
    <n v="19.8"/>
    <n v="1.6500000000000001"/>
    <n v="0.3666666666666667"/>
  </r>
  <r>
    <x v="3"/>
    <s v="GALANT FOOD                   "/>
    <s v="NC  "/>
    <x v="2"/>
    <n v="10051234"/>
    <x v="8"/>
    <x v="0"/>
    <s v="          "/>
    <s v="1021 MASON ST STE 17          "/>
    <s v="VACAVILLE           "/>
    <s v="CA   "/>
    <n v="95688"/>
    <s v="Ricardo Green                 "/>
    <n v="5106124732"/>
    <s v="GFO10602       "/>
    <x v="13"/>
    <s v="Clara   "/>
    <n v="44"/>
    <s v="FROZEN FOODS        "/>
    <s v="12"/>
    <n v="9"/>
    <n v="36.6"/>
    <n v="1"/>
    <n v="36.6"/>
    <n v="3.0500000000000003"/>
    <n v="0.33888888888888891"/>
  </r>
  <r>
    <x v="3"/>
    <s v="GALANT FOOD                   "/>
    <s v="NC  "/>
    <x v="2"/>
    <n v="10019540"/>
    <x v="13"/>
    <x v="0"/>
    <s v="          "/>
    <s v="215 HARBOR WAY                "/>
    <s v="S SAN FRAN          "/>
    <s v="CA   "/>
    <n v="94080"/>
    <s v="ELAYSIA                       "/>
    <n v="6505895252"/>
    <s v="GFO12001       "/>
    <x v="0"/>
    <s v="Benny's "/>
    <n v="44"/>
    <s v="FROZEN FOODS        "/>
    <s v="12"/>
    <n v="5"/>
    <n v="39.6"/>
    <n v="2"/>
    <n v="19.8"/>
    <n v="1.6500000000000001"/>
    <n v="0.33"/>
  </r>
  <r>
    <x v="3"/>
    <s v="GALANT FOOD                   "/>
    <s v="NC  "/>
    <x v="2"/>
    <n v="10019584"/>
    <x v="145"/>
    <x v="0"/>
    <s v="          "/>
    <s v="30970 HUNTWOOD UNIT 306       "/>
    <s v="HAYWARD             "/>
    <s v="CA   "/>
    <s v="94544-2439   "/>
    <s v="DAVID CERRUTI                 "/>
    <n v="5104755319"/>
    <s v="GFO12001       "/>
    <x v="0"/>
    <s v="Benny's "/>
    <n v="44"/>
    <s v="FROZEN FOODS        "/>
    <s v="12"/>
    <n v="5"/>
    <n v="59.4"/>
    <n v="3"/>
    <n v="19.8"/>
    <n v="1.6500000000000001"/>
    <n v="0.33"/>
  </r>
  <r>
    <x v="3"/>
    <s v="GALANT FOOD                   "/>
    <s v="NC  "/>
    <x v="2"/>
    <n v="10019773"/>
    <x v="15"/>
    <x v="0"/>
    <s v="          "/>
    <s v="3025 DUTTON AVE               "/>
    <s v="SANTA ROSA          "/>
    <s v="CA   "/>
    <n v="95407"/>
    <s v="MELISSA NANCY KELLEY          "/>
    <n v="7075464544"/>
    <s v="GFO12001       "/>
    <x v="0"/>
    <s v="Benny's "/>
    <n v="44"/>
    <s v="FROZEN FOODS        "/>
    <s v="12"/>
    <n v="5"/>
    <n v="277.2"/>
    <n v="14"/>
    <n v="19.8"/>
    <n v="1.6500000000000001"/>
    <n v="0.33"/>
  </r>
  <r>
    <x v="3"/>
    <s v="GALANT FOOD                   "/>
    <s v="NC  "/>
    <x v="2"/>
    <n v="10053745"/>
    <x v="23"/>
    <x v="4"/>
    <s v="          "/>
    <s v="BLDG 341 NAVY EXCHANGE        "/>
    <s v="FALLON              "/>
    <s v="NV   "/>
    <n v="89406"/>
    <s v="NATALIE 775 541 5699 NEW      "/>
    <n v="7755415699"/>
    <s v="GFO12001       "/>
    <x v="0"/>
    <s v="Benny's "/>
    <n v="44"/>
    <s v="FROZEN FOODS        "/>
    <s v="12"/>
    <n v="5"/>
    <n v="79.2"/>
    <n v="4"/>
    <n v="19.8"/>
    <n v="1.6500000000000001"/>
    <n v="0.33"/>
  </r>
  <r>
    <x v="3"/>
    <s v="GALANT FOOD                   "/>
    <s v="NC  "/>
    <x v="2"/>
    <n v="10373747"/>
    <x v="125"/>
    <x v="3"/>
    <s v="          "/>
    <s v="1124 PACIFIC AVE              "/>
    <s v="SANTA CRUZ          "/>
    <s v="CA   "/>
    <s v="95060-4415   "/>
    <s v="Patrick Nolte                 "/>
    <n v="8314403220"/>
    <s v="GFO12001       "/>
    <x v="0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NC  "/>
    <x v="2"/>
    <n v="10373770"/>
    <x v="21"/>
    <x v="3"/>
    <s v="          "/>
    <s v="4186 PIEDMONT AVE             "/>
    <s v="OAKLAND             "/>
    <s v="CA   "/>
    <s v="94611-5133   "/>
    <s v="ANNALISA or GLENN             "/>
    <n v="5102770646"/>
    <s v="GFO12001       "/>
    <x v="0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NC  "/>
    <x v="2"/>
    <n v="10426435"/>
    <x v="22"/>
    <x v="3"/>
    <s v="          "/>
    <s v="2966 COLLEGE AVE              "/>
    <s v="BERKELEY            "/>
    <s v="CA   "/>
    <s v="94705-2214   "/>
    <s v="Suki Van Arsdale 510 540 6482 "/>
    <n v="7078293456"/>
    <s v="GFO12001       "/>
    <x v="0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NC  "/>
    <x v="2"/>
    <n v="99999999999999"/>
    <x v="17"/>
    <x v="13"/>
    <s v="XXXXXXXXXX"/>
    <s v="XXXXXXXXXXXXXXXXXXXXXXXXXXXXXX"/>
    <s v="XXXXXXXXXXXXXXXXXXXX"/>
    <s v="XX   "/>
    <n v="999999999"/>
    <s v="XXXXXXXXXXXXXXXXXXXXXXXXXXXXXX"/>
    <n v="9999999999"/>
    <s v="GFO12001       "/>
    <x v="0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NC  "/>
    <x v="2"/>
    <n v="10019540"/>
    <x v="13"/>
    <x v="0"/>
    <s v="          "/>
    <s v="215 HARBOR WAY                "/>
    <s v="S SAN FRAN          "/>
    <s v="CA   "/>
    <n v="94080"/>
    <s v="ELAYSIA                       "/>
    <n v="6505895252"/>
    <s v="GFO12021       "/>
    <x v="1"/>
    <s v="Benny's "/>
    <n v="44"/>
    <s v="FROZEN FOODS        "/>
    <s v="12"/>
    <n v="5"/>
    <n v="39.6"/>
    <n v="2"/>
    <n v="19.8"/>
    <n v="1.6500000000000001"/>
    <n v="0.33"/>
  </r>
  <r>
    <x v="3"/>
    <s v="GALANT FOOD                   "/>
    <s v="NC  "/>
    <x v="2"/>
    <n v="10053745"/>
    <x v="23"/>
    <x v="4"/>
    <s v="          "/>
    <s v="BLDG 341 NAVY EXCHANGE        "/>
    <s v="FALLON              "/>
    <s v="NV   "/>
    <n v="89406"/>
    <s v="NATALIE 775 541 5699 NEW      "/>
    <n v="7755415699"/>
    <s v="GFO12021       "/>
    <x v="1"/>
    <s v="Benny's "/>
    <n v="44"/>
    <s v="FROZEN FOODS        "/>
    <s v="12"/>
    <n v="5"/>
    <n v="79.2"/>
    <n v="4"/>
    <n v="19.8"/>
    <n v="1.6500000000000001"/>
    <n v="0.33"/>
  </r>
  <r>
    <x v="3"/>
    <s v="GALANT FOOD                   "/>
    <s v="NC  "/>
    <x v="2"/>
    <n v="10299917"/>
    <x v="16"/>
    <x v="0"/>
    <s v="          "/>
    <s v="447 REYNOLDS CIR              "/>
    <s v="SAN JOSE            "/>
    <s v="CA   "/>
    <s v="95112-1104   "/>
    <s v="Al Albiani                    "/>
    <n v="6503228363"/>
    <s v="GFO12021       "/>
    <x v="1"/>
    <s v="Benny's "/>
    <n v="44"/>
    <s v="FROZEN FOODS        "/>
    <s v="12"/>
    <n v="5"/>
    <n v="39.6"/>
    <n v="2"/>
    <n v="19.8"/>
    <n v="1.6500000000000001"/>
    <n v="0.33"/>
  </r>
  <r>
    <x v="3"/>
    <s v="GALANT FOOD                   "/>
    <s v="NC  "/>
    <x v="2"/>
    <n v="10305202"/>
    <x v="146"/>
    <x v="1"/>
    <s v="          "/>
    <s v="3252 W MARCH LN               "/>
    <s v="STOCKTON            "/>
    <s v="CA   "/>
    <s v="95219-2341   "/>
    <s v="Isadora Harness               "/>
    <n v="2094729700"/>
    <s v="GFO12021       "/>
    <x v="1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NC  "/>
    <x v="2"/>
    <n v="10305203"/>
    <x v="147"/>
    <x v="1"/>
    <s v="          "/>
    <s v="3240 W MARCH LN               "/>
    <s v="STOCKTON            "/>
    <s v="CA   "/>
    <s v="95219-2341   "/>
    <s v="Isadora Harness               "/>
    <n v="2094729800"/>
    <s v="GFO12021       "/>
    <x v="1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NC  "/>
    <x v="2"/>
    <n v="10349243"/>
    <x v="25"/>
    <x v="0"/>
    <s v="          "/>
    <s v="260 FREEPORT BLVD STE 19      "/>
    <s v="SPARKS              "/>
    <s v="NV   "/>
    <s v="89431-6248   "/>
    <s v="Reno Albertazzi               "/>
    <n v="7754437931"/>
    <s v="GFO12021       "/>
    <x v="1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NC  "/>
    <x v="2"/>
    <n v="10426435"/>
    <x v="22"/>
    <x v="3"/>
    <s v="          "/>
    <s v="2966 COLLEGE AVE              "/>
    <s v="BERKELEY            "/>
    <s v="CA   "/>
    <s v="94705-2214   "/>
    <s v="Suki Van Arsdale 510 540 6482 "/>
    <n v="7078293456"/>
    <s v="GFO12021       "/>
    <x v="1"/>
    <s v="Benny's "/>
    <n v="44"/>
    <s v="FROZEN FOODS        "/>
    <s v="12"/>
    <n v="5"/>
    <n v="59.4"/>
    <n v="3"/>
    <n v="19.8"/>
    <n v="1.6500000000000001"/>
    <n v="0.33"/>
  </r>
  <r>
    <x v="3"/>
    <s v="GALANT FOOD                   "/>
    <s v="NC  "/>
    <x v="2"/>
    <n v="10019540"/>
    <x v="13"/>
    <x v="0"/>
    <s v="          "/>
    <s v="215 HARBOR WAY                "/>
    <s v="S SAN FRAN          "/>
    <s v="CA   "/>
    <n v="94080"/>
    <s v="ELAYSIA                       "/>
    <n v="6505895252"/>
    <s v="GFO12022       "/>
    <x v="2"/>
    <s v="Benny's "/>
    <n v="44"/>
    <s v="FROZEN FOODS        "/>
    <s v="12"/>
    <n v="5"/>
    <n v="39.6"/>
    <n v="2"/>
    <n v="19.8"/>
    <n v="1.6500000000000001"/>
    <n v="0.33"/>
  </r>
  <r>
    <x v="3"/>
    <s v="GALANT FOOD                   "/>
    <s v="NC  "/>
    <x v="2"/>
    <n v="10053745"/>
    <x v="23"/>
    <x v="4"/>
    <s v="          "/>
    <s v="BLDG 341 NAVY EXCHANGE        "/>
    <s v="FALLON              "/>
    <s v="NV   "/>
    <n v="89406"/>
    <s v="NATALIE 775 541 5699 NEW      "/>
    <n v="7755415699"/>
    <s v="GFO12022       "/>
    <x v="2"/>
    <s v="Benny's "/>
    <n v="44"/>
    <s v="FROZEN FOODS        "/>
    <s v="12"/>
    <n v="5"/>
    <n v="39.6"/>
    <n v="2"/>
    <n v="19.8"/>
    <n v="1.6500000000000001"/>
    <n v="0.33"/>
  </r>
  <r>
    <x v="3"/>
    <s v="GALANT FOOD                   "/>
    <s v="NC  "/>
    <x v="2"/>
    <n v="10426364"/>
    <x v="127"/>
    <x v="0"/>
    <s v="          "/>
    <s v="1425 HULDA CT                 "/>
    <s v="SPARKS              "/>
    <s v="NV   "/>
    <s v="89431-7125   "/>
    <s v="JAMAL ANSARI BRANCH MANAGER   "/>
    <n v="7753385335"/>
    <s v="GFO12022       "/>
    <x v="2"/>
    <s v="Benny's "/>
    <n v="44"/>
    <s v="FROZEN FOODS        "/>
    <s v="12"/>
    <n v="5"/>
    <n v="138.6"/>
    <n v="7"/>
    <n v="19.8"/>
    <n v="1.6500000000000001"/>
    <n v="0.33"/>
  </r>
  <r>
    <x v="3"/>
    <s v="GALANT FOOD                   "/>
    <s v="NC  "/>
    <x v="2"/>
    <n v="10439798"/>
    <x v="11"/>
    <x v="0"/>
    <s v="          "/>
    <s v="978 E GREG ST                 "/>
    <s v="SPARKS              "/>
    <s v="NV   "/>
    <s v="89431-6521   "/>
    <s v="Steve Cockrell                "/>
    <n v="9076024285"/>
    <s v="GFO12022       "/>
    <x v="2"/>
    <s v="Benny's "/>
    <n v="44"/>
    <s v="FROZEN FOODS        "/>
    <s v="12"/>
    <n v="5"/>
    <n v="198"/>
    <n v="10"/>
    <n v="19.8"/>
    <n v="1.6500000000000001"/>
    <n v="0.33"/>
  </r>
  <r>
    <x v="3"/>
    <s v="GALANT FOOD                   "/>
    <s v="NC  "/>
    <x v="2"/>
    <n v="10447206"/>
    <x v="148"/>
    <x v="12"/>
    <s v="          "/>
    <s v="1664 N VIRGINIA ST            "/>
    <s v="RENO                "/>
    <s v="NV   "/>
    <s v="89557-0001   "/>
    <s v="RACHEL MAIN CONTACT CC MAE    "/>
    <n v="4153780577"/>
    <s v="GFO12022       "/>
    <x v="2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NC  "/>
    <x v="2"/>
    <n v="10124473"/>
    <x v="27"/>
    <x v="0"/>
    <s v="          "/>
    <s v="1000 GREENLEY ROAD            "/>
    <s v="SONORA              "/>
    <s v="CA   "/>
    <n v="95370"/>
    <s v="OWEN  HORNIBROOK 209 822 4051 "/>
    <n v="2095363674"/>
    <s v="GFO20001       "/>
    <x v="6"/>
    <s v="Clara's "/>
    <n v="44"/>
    <s v="FROZEN FOODS        "/>
    <s v="12"/>
    <n v="5"/>
    <n v="115.2"/>
    <n v="4"/>
    <n v="28.8"/>
    <n v="2.4"/>
    <n v="0.48"/>
  </r>
  <r>
    <x v="3"/>
    <s v="GALANT FOOD        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20001       "/>
    <x v="6"/>
    <s v="Clara's "/>
    <n v="44"/>
    <s v="FROZEN FOODS        "/>
    <s v="12"/>
    <n v="5"/>
    <n v="259.2"/>
    <n v="9"/>
    <n v="28.799999999999997"/>
    <n v="2.4"/>
    <n v="0.48"/>
  </r>
  <r>
    <x v="3"/>
    <s v="GALANT FOOD                   "/>
    <s v="NC  "/>
    <x v="2"/>
    <n v="10393606"/>
    <x v="30"/>
    <x v="1"/>
    <s v="          "/>
    <s v="1111 MEADOWOOD MALL LINK      "/>
    <s v="RENO                "/>
    <s v="NV   "/>
    <s v="89502-6542   "/>
    <s v="Sushil Patel                  "/>
    <n v="7755077248"/>
    <s v="GFO20001       "/>
    <x v="6"/>
    <s v="Clara's "/>
    <n v="44"/>
    <s v="FROZEN FOODS        "/>
    <s v="12"/>
    <n v="5"/>
    <n v="403.2"/>
    <n v="14"/>
    <n v="28.8"/>
    <n v="2.4"/>
    <n v="0.48"/>
  </r>
  <r>
    <x v="3"/>
    <s v="GALANT FOOD                   "/>
    <s v="NC  "/>
    <x v="2"/>
    <n v="10418538"/>
    <x v="10"/>
    <x v="0"/>
    <s v="          "/>
    <s v="1650 SANTA ANA AVE            "/>
    <s v="SACRAMENTO          "/>
    <s v="CA   "/>
    <s v="95838-1752   "/>
    <s v="Traci Matsunaga               "/>
    <n v="9164724633"/>
    <s v="GFO20001       "/>
    <x v="6"/>
    <s v="Clara's "/>
    <n v="44"/>
    <s v="FROZEN FOODS        "/>
    <s v="12"/>
    <n v="5"/>
    <n v="28.8"/>
    <n v="1"/>
    <n v="28.8"/>
    <n v="2.4"/>
    <n v="0.48"/>
  </r>
  <r>
    <x v="3"/>
    <s v="GALANT FOOD                   "/>
    <s v="NC  "/>
    <x v="2"/>
    <n v="10496376"/>
    <x v="32"/>
    <x v="5"/>
    <s v="          "/>
    <s v="6505 S MANTHEY RD             "/>
    <s v="FRENCH CAMP         "/>
    <s v="CA   "/>
    <s v="95231-9518   "/>
    <s v="Duong Vu  DON                 "/>
    <n v="9162338469"/>
    <s v="GFO20001       "/>
    <x v="6"/>
    <s v="Clara's "/>
    <n v="44"/>
    <s v="FROZEN FOODS        "/>
    <s v="12"/>
    <n v="5"/>
    <n v="86.4"/>
    <n v="3"/>
    <n v="28.8"/>
    <n v="2.4"/>
    <n v="0.48"/>
  </r>
  <r>
    <x v="3"/>
    <s v="GALANT FOOD                   "/>
    <s v="NC  "/>
    <x v="2"/>
    <n v="10501324"/>
    <x v="12"/>
    <x v="1"/>
    <s v="          "/>
    <s v="225 10TH ST                   "/>
    <s v="MARINA              "/>
    <s v="CA   "/>
    <s v="93933-6004   "/>
    <s v="Greg Palmer                   "/>
    <n v="8312754500"/>
    <s v="GFO20001       "/>
    <x v="6"/>
    <s v="Clara's "/>
    <n v="44"/>
    <s v="FROZEN FOODS        "/>
    <s v="12"/>
    <n v="5"/>
    <n v="345.6"/>
    <n v="12"/>
    <n v="28.8"/>
    <n v="2.4"/>
    <n v="0.48"/>
  </r>
  <r>
    <x v="3"/>
    <s v="GALANT FOOD                   "/>
    <s v="NC  "/>
    <x v="2"/>
    <n v="10124473"/>
    <x v="27"/>
    <x v="0"/>
    <s v="          "/>
    <s v="1000 GREENLEY ROAD            "/>
    <s v="SONORA              "/>
    <s v="CA   "/>
    <n v="95370"/>
    <s v="OWEN  HORNIBROOK 209 822 4051 "/>
    <n v="2095363674"/>
    <s v="GFO20002       "/>
    <x v="7"/>
    <s v="Clara's "/>
    <n v="44"/>
    <s v="FROZEN FOODS        "/>
    <s v="12"/>
    <n v="5"/>
    <n v="57.6"/>
    <n v="2"/>
    <n v="28.8"/>
    <n v="2.4"/>
    <n v="0.48"/>
  </r>
  <r>
    <x v="3"/>
    <s v="GALANT FOOD        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20002       "/>
    <x v="7"/>
    <s v="Clara's "/>
    <n v="44"/>
    <s v="FROZEN FOODS        "/>
    <s v="12"/>
    <n v="5"/>
    <n v="86.4"/>
    <n v="3"/>
    <n v="28.8"/>
    <n v="2.4"/>
    <n v="0.48"/>
  </r>
  <r>
    <x v="3"/>
    <s v="GALANT FOOD                   "/>
    <s v="NC  "/>
    <x v="2"/>
    <n v="10501324"/>
    <x v="12"/>
    <x v="1"/>
    <s v="          "/>
    <s v="225 10TH ST                   "/>
    <s v="MARINA              "/>
    <s v="CA   "/>
    <s v="93933-6004   "/>
    <s v="Greg Palmer                   "/>
    <n v="8312754500"/>
    <s v="GFO20002       "/>
    <x v="7"/>
    <s v="Clara's "/>
    <n v="44"/>
    <s v="FROZEN FOODS        "/>
    <s v="12"/>
    <n v="5"/>
    <n v="230.4"/>
    <n v="8"/>
    <n v="28.8"/>
    <n v="2.4"/>
    <n v="0.48"/>
  </r>
  <r>
    <x v="3"/>
    <s v="GALANT FOOD                   "/>
    <s v="NC  "/>
    <x v="2"/>
    <n v="10019784"/>
    <x v="123"/>
    <x v="0"/>
    <s v="          "/>
    <s v="542 MARIPOSA ROAD             "/>
    <s v="MODESTO             "/>
    <s v="CA   "/>
    <n v="95354"/>
    <s v="PAUL MARTIN                   "/>
    <n v="2095295350"/>
    <s v="GFO88000       "/>
    <x v="8"/>
    <s v="Clara's "/>
    <n v="44"/>
    <s v="FROZEN FOODS        "/>
    <s v="12"/>
    <n v="8"/>
    <n v="226.8"/>
    <n v="7"/>
    <n v="32.4"/>
    <n v="2.6999999999999997"/>
    <n v="0.33749999999999997"/>
  </r>
  <r>
    <x v="3"/>
    <s v="GALANT FOOD                   "/>
    <s v="NC  "/>
    <x v="2"/>
    <n v="10269114"/>
    <x v="149"/>
    <x v="12"/>
    <s v="          "/>
    <s v="2601 WARRING ST               "/>
    <s v="BERKELEY            "/>
    <s v="CA   "/>
    <n v="94720"/>
    <s v="Boston Banks                  "/>
    <n v="5106431185"/>
    <s v="GFO88000       "/>
    <x v="8"/>
    <s v="Clara's "/>
    <n v="44"/>
    <s v="FROZEN FOODS        "/>
    <s v="12"/>
    <n v="8"/>
    <n v="32.4"/>
    <n v="1"/>
    <n v="32.4"/>
    <n v="2.6999999999999997"/>
    <n v="0.33749999999999997"/>
  </r>
  <r>
    <x v="3"/>
    <s v="GALANT FOOD        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88000       "/>
    <x v="8"/>
    <s v="Clara's "/>
    <n v="44"/>
    <s v="FROZEN FOODS        "/>
    <s v="12"/>
    <n v="8"/>
    <n v="97.2"/>
    <n v="3"/>
    <n v="32.4"/>
    <n v="2.6999999999999997"/>
    <n v="0.33749999999999997"/>
  </r>
  <r>
    <x v="3"/>
    <s v="GALANT FOOD                   "/>
    <s v="NC  "/>
    <x v="2"/>
    <n v="10418538"/>
    <x v="10"/>
    <x v="0"/>
    <s v="          "/>
    <s v="1650 SANTA ANA AVE            "/>
    <s v="SACRAMENTO          "/>
    <s v="CA   "/>
    <s v="95838-1752   "/>
    <s v="Traci Matsunaga               "/>
    <n v="9164724633"/>
    <s v="GFO88000       "/>
    <x v="8"/>
    <s v="Clara's "/>
    <n v="44"/>
    <s v="FROZEN FOODS        "/>
    <s v="12"/>
    <n v="8"/>
    <n v="32.4"/>
    <n v="1"/>
    <n v="32.4"/>
    <n v="2.6999999999999997"/>
    <n v="0.33749999999999997"/>
  </r>
  <r>
    <x v="3"/>
    <s v="GALANT FOOD                   "/>
    <s v="NC  "/>
    <x v="2"/>
    <n v="10019784"/>
    <x v="123"/>
    <x v="0"/>
    <s v="          "/>
    <s v="542 MARIPOSA ROAD             "/>
    <s v="MODESTO             "/>
    <s v="CA   "/>
    <n v="95354"/>
    <s v="PAUL MARTIN                   "/>
    <n v="2095295350"/>
    <s v="GFO88017       "/>
    <x v="9"/>
    <s v="Clara's "/>
    <n v="44"/>
    <s v="FROZEN FOODS        "/>
    <s v="12"/>
    <n v="8"/>
    <n v="129.6"/>
    <n v="4"/>
    <n v="32.4"/>
    <n v="2.6999999999999997"/>
    <n v="0.33749999999999997"/>
  </r>
  <r>
    <x v="3"/>
    <s v="GALANT FOOD                   "/>
    <s v="NC  "/>
    <x v="2"/>
    <n v="10138941"/>
    <x v="150"/>
    <x v="13"/>
    <s v="          "/>
    <s v="1664 N VIRGINIA ST            "/>
    <s v="RENO                "/>
    <s v="NV   "/>
    <n v="89557"/>
    <s v="Paul Gillette GM 775 303 9275 "/>
    <n v="7753222537"/>
    <s v="GFO88017       "/>
    <x v="9"/>
    <s v="Clara's "/>
    <n v="44"/>
    <s v="FROZEN FOODS        "/>
    <s v="12"/>
    <n v="8"/>
    <n v="259.2"/>
    <n v="8"/>
    <n v="32.4"/>
    <n v="2.6999999999999997"/>
    <n v="0.33749999999999997"/>
  </r>
  <r>
    <x v="3"/>
    <s v="GALANT FOOD                   "/>
    <s v="NC  "/>
    <x v="2"/>
    <n v="10269114"/>
    <x v="149"/>
    <x v="12"/>
    <s v="          "/>
    <s v="2601 WARRING ST               "/>
    <s v="BERKELEY            "/>
    <s v="CA   "/>
    <n v="94720"/>
    <s v="Boston Banks                  "/>
    <n v="5106431185"/>
    <s v="GFO88017       "/>
    <x v="9"/>
    <s v="Clara's "/>
    <n v="44"/>
    <s v="FROZEN FOODS        "/>
    <s v="12"/>
    <n v="8"/>
    <n v="32.4"/>
    <n v="1"/>
    <n v="32.4"/>
    <n v="2.6999999999999997"/>
    <n v="0.33749999999999997"/>
  </r>
  <r>
    <x v="3"/>
    <s v="GALANT FOOD        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88017       "/>
    <x v="9"/>
    <s v="Clara's "/>
    <n v="44"/>
    <s v="FROZEN FOODS        "/>
    <s v="12"/>
    <n v="8"/>
    <n v="194.4"/>
    <n v="6"/>
    <n v="32.4"/>
    <n v="2.6999999999999997"/>
    <n v="0.33749999999999997"/>
  </r>
  <r>
    <x v="3"/>
    <s v="GALANT FOOD                   "/>
    <s v="NC  "/>
    <x v="2"/>
    <n v="10439798"/>
    <x v="11"/>
    <x v="0"/>
    <s v="          "/>
    <s v="978 E GREG ST                 "/>
    <s v="SPARKS              "/>
    <s v="NV   "/>
    <s v="89431-6521   "/>
    <s v="Steve Cockrell                "/>
    <n v="9076024285"/>
    <s v="GFO88017       "/>
    <x v="9"/>
    <s v="Clara's "/>
    <n v="44"/>
    <s v="FROZEN FOODS        "/>
    <s v="12"/>
    <n v="8"/>
    <n v="388.8"/>
    <n v="12"/>
    <n v="32.4"/>
    <n v="2.6999999999999997"/>
    <n v="0.33749999999999997"/>
  </r>
  <r>
    <x v="3"/>
    <s v="GALANT FOOD        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88116       "/>
    <x v="10"/>
    <s v="Clara's "/>
    <n v="44"/>
    <s v="FROZEN FOODS        "/>
    <s v="12"/>
    <n v="8"/>
    <n v="194.4"/>
    <n v="6"/>
    <n v="32.4"/>
    <n v="2.6999999999999997"/>
    <n v="0.33749999999999997"/>
  </r>
  <r>
    <x v="3"/>
    <s v="GALANT FOOD                   "/>
    <s v="NC  "/>
    <x v="2"/>
    <n v="10501324"/>
    <x v="12"/>
    <x v="1"/>
    <s v="          "/>
    <s v="225 10TH ST                   "/>
    <s v="MARINA              "/>
    <s v="CA   "/>
    <s v="93933-6004   "/>
    <s v="Greg Palmer                   "/>
    <n v="8312754500"/>
    <s v="GFO88116       "/>
    <x v="10"/>
    <s v="Clara's "/>
    <n v="44"/>
    <s v="FROZEN FOODS        "/>
    <s v="12"/>
    <n v="8"/>
    <n v="129.6"/>
    <n v="4"/>
    <n v="32.4"/>
    <n v="2.6999999999999997"/>
    <n v="0.33749999999999997"/>
  </r>
  <r>
    <x v="3"/>
    <s v="GALANT FOOD                   "/>
    <s v="NC  "/>
    <x v="2"/>
    <n v="10019784"/>
    <x v="123"/>
    <x v="0"/>
    <s v="          "/>
    <s v="542 MARIPOSA ROAD             "/>
    <s v="MODESTO             "/>
    <s v="CA   "/>
    <n v="95354"/>
    <s v="PAUL MARTIN                   "/>
    <n v="2095295350"/>
    <s v="GFO88811       "/>
    <x v="12"/>
    <s v="Clara's "/>
    <n v="44"/>
    <s v="FROZEN FOODS        "/>
    <s v="12"/>
    <n v="8"/>
    <n v="194.4"/>
    <n v="6"/>
    <n v="32.4"/>
    <n v="2.6999999999999997"/>
    <n v="0.33749999999999997"/>
  </r>
  <r>
    <x v="3"/>
    <s v="GALANT FOOD                   "/>
    <s v="NC  "/>
    <x v="2"/>
    <n v="10269114"/>
    <x v="149"/>
    <x v="12"/>
    <s v="          "/>
    <s v="2601 WARRING ST               "/>
    <s v="BERKELEY            "/>
    <s v="CA   "/>
    <n v="94720"/>
    <s v="Boston Banks                  "/>
    <n v="5106431185"/>
    <s v="GFO88811       "/>
    <x v="12"/>
    <s v="Clara's "/>
    <n v="44"/>
    <s v="FROZEN FOODS        "/>
    <s v="12"/>
    <n v="8"/>
    <n v="32.4"/>
    <n v="1"/>
    <n v="32.4"/>
    <n v="2.6999999999999997"/>
    <n v="0.33749999999999997"/>
  </r>
  <r>
    <x v="3"/>
    <s v="GALANT FOOD        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88811       "/>
    <x v="12"/>
    <s v="Clara's "/>
    <n v="44"/>
    <s v="FROZEN FOODS        "/>
    <s v="12"/>
    <n v="8"/>
    <n v="162"/>
    <n v="5"/>
    <n v="32.4"/>
    <n v="2.6999999999999997"/>
    <n v="0.33749999999999997"/>
  </r>
  <r>
    <x v="3"/>
    <s v="GALANT FOOD                   "/>
    <s v="NC  "/>
    <x v="2"/>
    <n v="10382844"/>
    <x v="130"/>
    <x v="0"/>
    <s v="          "/>
    <s v="562 WHITNEY ST                "/>
    <s v="SAN LEANDRO         "/>
    <s v="CA   "/>
    <s v="94577-1114   "/>
    <s v="Claude Burns                  "/>
    <n v="5107662337"/>
    <s v="GFO88811       "/>
    <x v="12"/>
    <s v="Clara's "/>
    <n v="44"/>
    <s v="FROZEN FOODS        "/>
    <s v="12"/>
    <n v="8"/>
    <n v="32.4"/>
    <n v="1"/>
    <n v="32.4"/>
    <n v="2.6999999999999997"/>
    <n v="0.33749999999999997"/>
  </r>
  <r>
    <x v="3"/>
    <s v="GALANT FOOD                   "/>
    <s v="NC  "/>
    <x v="2"/>
    <n v="10081013"/>
    <x v="33"/>
    <x v="0"/>
    <s v="          "/>
    <s v="525 ANZAR ROAD                "/>
    <s v="SN JUN BATSTA       "/>
    <s v="CA   "/>
    <n v="95045"/>
    <s v="KATHY PLACES ORDERS           "/>
    <n v="8316234073"/>
    <s v="GFO90010       "/>
    <x v="3"/>
    <s v="Clara's "/>
    <n v="44"/>
    <s v="FROZEN FOODS        "/>
    <s v="12"/>
    <n v="4"/>
    <n v="28.8"/>
    <n v="1"/>
    <n v="28.8"/>
    <n v="2.4"/>
    <n v="0.6"/>
  </r>
  <r>
    <x v="3"/>
    <s v="GALANT FOOD        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90010       "/>
    <x v="3"/>
    <s v="Clara's "/>
    <n v="44"/>
    <s v="FROZEN FOODS        "/>
    <s v="12"/>
    <n v="4"/>
    <n v="144"/>
    <n v="5"/>
    <n v="28.8"/>
    <n v="2.4"/>
    <n v="0.6"/>
  </r>
  <r>
    <x v="3"/>
    <s v="GALANT FOOD                   "/>
    <s v="NC  "/>
    <x v="2"/>
    <n v="10382844"/>
    <x v="130"/>
    <x v="0"/>
    <s v="          "/>
    <s v="562 WHITNEY ST                "/>
    <s v="SAN LEANDRO         "/>
    <s v="CA   "/>
    <s v="94577-1114   "/>
    <s v="Claude Burns                  "/>
    <n v="5107662337"/>
    <s v="GFO90010       "/>
    <x v="3"/>
    <s v="Clara's "/>
    <n v="44"/>
    <s v="FROZEN FOODS        "/>
    <s v="12"/>
    <n v="4"/>
    <n v="115.2"/>
    <n v="4"/>
    <n v="28.8"/>
    <n v="2.4"/>
    <n v="0.6"/>
  </r>
  <r>
    <x v="3"/>
    <s v="GALANT FOOD                   "/>
    <s v="NC  "/>
    <x v="2"/>
    <n v="10501324"/>
    <x v="12"/>
    <x v="1"/>
    <s v="          "/>
    <s v="225 10TH ST                   "/>
    <s v="MARINA              "/>
    <s v="CA   "/>
    <s v="93933-6004   "/>
    <s v="Greg Palmer                   "/>
    <n v="8312754500"/>
    <s v="GFO90010       "/>
    <x v="3"/>
    <s v="Clara's "/>
    <n v="44"/>
    <s v="FROZEN FOODS        "/>
    <s v="12"/>
    <n v="4"/>
    <n v="144"/>
    <n v="5"/>
    <n v="28.8"/>
    <n v="2.4"/>
    <n v="0.6"/>
  </r>
  <r>
    <x v="3"/>
    <s v="GALANT FOOD                   "/>
    <s v="NY  "/>
    <x v="3"/>
    <n v="10421917"/>
    <x v="36"/>
    <x v="0"/>
    <s v="          "/>
    <s v="1 PEPSI WAY                   "/>
    <s v="NEWBURGH            "/>
    <s v="NY   "/>
    <s v="12550-3921   "/>
    <s v="Kathy                         "/>
    <n v="8455625400"/>
    <s v="GFO00008       "/>
    <x v="4"/>
    <s v="Clara's "/>
    <n v="44"/>
    <s v="FROZEN FOODS        "/>
    <s v="12"/>
    <n v="5"/>
    <n v="374.4"/>
    <n v="13"/>
    <n v="28.799999999999997"/>
    <n v="2.4"/>
    <n v="0.48"/>
  </r>
  <r>
    <x v="3"/>
    <s v="GALANT FOOD                   "/>
    <s v="NY  "/>
    <x v="3"/>
    <n v="10487019"/>
    <x v="151"/>
    <x v="12"/>
    <s v="          "/>
    <s v="231 E 55TH ST                 "/>
    <s v="NEW YORK            "/>
    <s v="NY   "/>
    <s v="10022-4001   "/>
    <s v="Rmar Meade                    "/>
    <n v="3479444163"/>
    <s v="GFO00008       "/>
    <x v="4"/>
    <s v="Clara's "/>
    <n v="44"/>
    <s v="FROZEN FOODS        "/>
    <s v="12"/>
    <n v="5"/>
    <n v="28.8"/>
    <n v="1"/>
    <n v="28.8"/>
    <n v="2.4"/>
    <n v="0.48"/>
  </r>
  <r>
    <x v="3"/>
    <s v="GALANT FOOD                   "/>
    <s v="NY  "/>
    <x v="3"/>
    <n v="10421917"/>
    <x v="36"/>
    <x v="0"/>
    <s v="          "/>
    <s v="1 PEPSI WAY                   "/>
    <s v="NEWBURGH            "/>
    <s v="NY   "/>
    <s v="12550-3921   "/>
    <s v="Kathy                         "/>
    <n v="8455625400"/>
    <s v="GFO10001       "/>
    <x v="0"/>
    <s v="Clara   "/>
    <n v="44"/>
    <s v="FROZEN FOODS        "/>
    <s v="12"/>
    <n v="8"/>
    <n v="108"/>
    <n v="4"/>
    <n v="27"/>
    <n v="2.25"/>
    <n v="0.28125"/>
  </r>
  <r>
    <x v="3"/>
    <s v="GALANT FOOD                   "/>
    <s v="NY  "/>
    <x v="3"/>
    <n v="10426965"/>
    <x v="38"/>
    <x v="1"/>
    <s v="          "/>
    <s v="350 US HIGHWAY 46             "/>
    <s v="WAYNE               "/>
    <s v="NJ   "/>
    <s v="07470-4822   "/>
    <s v="Kevin Giblin                  "/>
    <n v="9733058844"/>
    <s v="GFO20001       "/>
    <x v="6"/>
    <s v="Clara's "/>
    <n v="44"/>
    <s v="FROZEN FOODS        "/>
    <s v="12"/>
    <n v="5"/>
    <n v="115.2"/>
    <n v="4"/>
    <n v="28.8"/>
    <n v="2.4"/>
    <n v="0.48"/>
  </r>
  <r>
    <x v="3"/>
    <s v="GALANT FOOD                   "/>
    <s v="NY  "/>
    <x v="3"/>
    <n v="10017423"/>
    <x v="132"/>
    <x v="0"/>
    <s v="          "/>
    <s v="12 FIVE POINTS RD             "/>
    <s v="FREEHOLD            "/>
    <s v="NJ   "/>
    <s v="07728-7835   "/>
    <s v="Darlene Aufiero               "/>
    <n v="7187889040"/>
    <s v="GFO88811       "/>
    <x v="12"/>
    <s v="Clara's "/>
    <n v="44"/>
    <s v="FROZEN FOODS        "/>
    <s v="12"/>
    <n v="8"/>
    <n v="32.4"/>
    <n v="1"/>
    <n v="32.4"/>
    <n v="2.6999999999999997"/>
    <n v="0.33749999999999997"/>
  </r>
  <r>
    <x v="3"/>
    <s v="GALANT FOOD                   "/>
    <s v="NY  "/>
    <x v="3"/>
    <n v="10398901"/>
    <x v="37"/>
    <x v="0"/>
    <s v="          "/>
    <s v="215 WATERLOO VALLEY RD        "/>
    <s v="BUDD LAKE           "/>
    <s v="NJ   "/>
    <s v="07828-1394   "/>
    <s v="Raul Moreno                   "/>
    <n v="8622582200"/>
    <s v="GFO88811       "/>
    <x v="12"/>
    <s v="Clara's "/>
    <n v="44"/>
    <s v="FROZEN FOODS        "/>
    <s v="12"/>
    <n v="8"/>
    <n v="648"/>
    <n v="20"/>
    <n v="32.4"/>
    <n v="2.6999999999999997"/>
    <n v="0.33749999999999997"/>
  </r>
  <r>
    <x v="3"/>
    <s v="GALANT FOOD                   "/>
    <s v="SC  "/>
    <x v="5"/>
    <n v="10087606"/>
    <x v="152"/>
    <x v="3"/>
    <s v="          "/>
    <s v="1332 2ND ST                   "/>
    <s v="SANTA MONICA        "/>
    <s v="CA   "/>
    <n v="90401"/>
    <s v="ISSAC 310 600 8659            "/>
    <n v="3103949744"/>
    <s v="GFO12001       "/>
    <x v="0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SC  "/>
    <x v="5"/>
    <n v="10087612"/>
    <x v="105"/>
    <x v="3"/>
    <s v="          "/>
    <s v="17200 VENTURA BLVD            "/>
    <s v="ENCINO              "/>
    <s v="CA   "/>
    <n v="91316"/>
    <s v="Tony Medina                   "/>
    <n v="8189819847"/>
    <s v="GFO12001       "/>
    <x v="0"/>
    <s v="Benny's "/>
    <n v="44"/>
    <s v="FROZEN FOODS        "/>
    <s v="12"/>
    <n v="5"/>
    <n v="39.6"/>
    <n v="2"/>
    <n v="19.8"/>
    <n v="1.6500000000000001"/>
    <n v="0.33"/>
  </r>
  <r>
    <x v="3"/>
    <s v="GALANT FOOD                   "/>
    <s v="SC  "/>
    <x v="5"/>
    <n v="10282599"/>
    <x v="134"/>
    <x v="0"/>
    <s v="          "/>
    <s v="1661 S GROVE AVE B            "/>
    <s v="ONTARIO             "/>
    <s v="CA   "/>
    <n v="91761"/>
    <s v="Billy Darmawan                "/>
    <n v="9099306145"/>
    <s v="GFO12001       "/>
    <x v="0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SC  "/>
    <x v="5"/>
    <n v="10377830"/>
    <x v="43"/>
    <x v="3"/>
    <s v="          "/>
    <s v="450 W 2ND ST                  "/>
    <s v="CLAREMONT           "/>
    <s v="CA   "/>
    <s v="91711-4664   "/>
    <s v="Ben Michelle Cecilio          "/>
    <n v="9096215566"/>
    <s v="GFO12001       "/>
    <x v="0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SC  "/>
    <x v="5"/>
    <n v="10401646"/>
    <x v="46"/>
    <x v="3"/>
    <s v="          "/>
    <s v="8556 WILSHIRE BLVD            "/>
    <s v="BEVERLY HILLS       "/>
    <s v="CA   "/>
    <s v="90211-3103   "/>
    <s v="Michael S Hall                "/>
    <n v="3107018925"/>
    <s v="GFO12001       "/>
    <x v="0"/>
    <s v="Benny's "/>
    <n v="44"/>
    <s v="FROZEN FOODS        "/>
    <s v="12"/>
    <n v="5"/>
    <n v="79.2"/>
    <n v="4"/>
    <n v="19.8"/>
    <n v="1.6500000000000001"/>
    <n v="0.33"/>
  </r>
  <r>
    <x v="3"/>
    <s v="GALANT FOOD                   "/>
    <s v="SC  "/>
    <x v="5"/>
    <n v="10411295"/>
    <x v="47"/>
    <x v="3"/>
    <s v="          "/>
    <s v="22500 LYONS AVE               "/>
    <s v="NEWHALL             "/>
    <s v="CA   "/>
    <s v="91321-2851   "/>
    <s v="Cassie Gratton                "/>
    <n v="6614932663"/>
    <s v="GFO12001       "/>
    <x v="0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VP  "/>
    <x v="7"/>
    <n v="10274444"/>
    <x v="51"/>
    <x v="3"/>
    <s v="          "/>
    <s v="4816 RAINIER AVE SOUTH        "/>
    <s v="SEATTLE             "/>
    <s v="WA   "/>
    <n v="98118"/>
    <s v="David McRae                   "/>
    <n v="2069724763"/>
    <s v="GFO12001       "/>
    <x v="0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VP  "/>
    <x v="7"/>
    <n v="10433338"/>
    <x v="52"/>
    <x v="3"/>
    <s v="          "/>
    <s v="16505 5TH AVE NE              "/>
    <s v="SHORELINE           "/>
    <s v="WA   "/>
    <s v="98155-5001   "/>
    <s v="Damien Farley                 "/>
    <n v="2064508378"/>
    <s v="GFO12001       "/>
    <x v="0"/>
    <s v="Benny's "/>
    <n v="44"/>
    <s v="FROZEN FOODS        "/>
    <s v="12"/>
    <n v="5"/>
    <n v="39.6"/>
    <n v="2"/>
    <n v="19.8"/>
    <n v="1.6500000000000001"/>
    <n v="0.33"/>
  </r>
  <r>
    <x v="3"/>
    <s v="GALANT FOOD                   "/>
    <s v="VP  "/>
    <x v="7"/>
    <n v="10514496"/>
    <x v="153"/>
    <x v="5"/>
    <s v="          "/>
    <s v="32 CAMPUS DR                  "/>
    <s v="MISSOULA            "/>
    <s v="MT   "/>
    <s v="59812-0003   "/>
    <s v="Carrie Elensky                "/>
    <n v="4062435155"/>
    <s v="GFO12001       "/>
    <x v="0"/>
    <s v="Benny's "/>
    <n v="44"/>
    <s v="FROZEN FOODS        "/>
    <s v="12"/>
    <n v="5"/>
    <n v="39.6"/>
    <n v="2"/>
    <n v="19.8"/>
    <n v="1.6500000000000001"/>
    <n v="0.33"/>
  </r>
  <r>
    <x v="3"/>
    <s v="GALANT FOOD                   "/>
    <s v="VP  "/>
    <x v="7"/>
    <n v="10274444"/>
    <x v="51"/>
    <x v="3"/>
    <s v="          "/>
    <s v="4816 RAINIER AVE SOUTH        "/>
    <s v="SEATTLE             "/>
    <s v="WA   "/>
    <n v="98118"/>
    <s v="David McRae                   "/>
    <n v="2069724763"/>
    <s v="GFO12021       "/>
    <x v="1"/>
    <s v="Benny's "/>
    <n v="44"/>
    <s v="FROZEN FOODS        "/>
    <s v="12"/>
    <n v="5"/>
    <n v="39.6"/>
    <n v="2"/>
    <n v="19.8"/>
    <n v="1.6500000000000001"/>
    <n v="0.33"/>
  </r>
  <r>
    <x v="3"/>
    <s v="GALANT FOOD                   "/>
    <s v="VP  "/>
    <x v="7"/>
    <n v="10435948"/>
    <x v="136"/>
    <x v="0"/>
    <s v="          "/>
    <s v="987 N 1ST AVE                 "/>
    <s v="STAYTON             "/>
    <s v="OR   "/>
    <s v="97383-1254   "/>
    <s v="Philip Tingle                 "/>
    <n v="5039308914"/>
    <s v="GFO12021       "/>
    <x v="1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VP  "/>
    <x v="7"/>
    <n v="10472434"/>
    <x v="56"/>
    <x v="0"/>
    <s v="          "/>
    <s v="3253 BENNETT DR               "/>
    <s v="BELLINGHAM          "/>
    <s v="WA   "/>
    <s v="98225-1113   "/>
    <s v="Tracy Hruby    Ext  1         "/>
    <n v="3607347631"/>
    <s v="GFO12021       "/>
    <x v="1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VP  "/>
    <x v="7"/>
    <n v="10514496"/>
    <x v="153"/>
    <x v="5"/>
    <s v="          "/>
    <s v="32 CAMPUS DR                  "/>
    <s v="MISSOULA            "/>
    <s v="MT   "/>
    <s v="59812-0003   "/>
    <s v="Carrie Elensky                "/>
    <n v="4062435155"/>
    <s v="GFO12022       "/>
    <x v="2"/>
    <s v="Benny's "/>
    <n v="44"/>
    <s v="FROZEN FOODS        "/>
    <s v="12"/>
    <n v="5"/>
    <n v="39.6"/>
    <n v="2"/>
    <n v="19.8"/>
    <n v="1.6500000000000001"/>
    <n v="0.33"/>
  </r>
  <r>
    <x v="3"/>
    <s v="GALANT FOOD                   "/>
    <s v="WS  "/>
    <x v="8"/>
    <n v="10000787"/>
    <x v="60"/>
    <x v="0"/>
    <s v="          "/>
    <s v="16300 W SILVER SPRING DR      "/>
    <s v="MENOMONEE FALLS     "/>
    <s v="WI   "/>
    <s v="53051-5620   "/>
    <s v="Keith Springman Lori Monroe   "/>
    <n v="2627815855"/>
    <s v="GFO12001       "/>
    <x v="0"/>
    <s v="Benny's "/>
    <n v="44"/>
    <s v="FROZEN FOODS        "/>
    <s v="12"/>
    <n v="5"/>
    <n v="198"/>
    <n v="10"/>
    <n v="19.8"/>
    <n v="1.6500000000000001"/>
    <n v="0.33"/>
  </r>
  <r>
    <x v="3"/>
    <s v="GALANT FOOD                   "/>
    <s v="WS  "/>
    <x v="8"/>
    <n v="10000754"/>
    <x v="154"/>
    <x v="0"/>
    <s v="          "/>
    <s v="511 E 25TH ST                 "/>
    <s v="MARSHFIELD          "/>
    <s v="WI   "/>
    <s v="54449-5322   "/>
    <s v="Barry Gruen                   "/>
    <n v="7156762556"/>
    <s v="GFO12021       "/>
    <x v="1"/>
    <s v="Benny's "/>
    <n v="44"/>
    <s v="FROZEN FOODS        "/>
    <s v="12"/>
    <n v="5"/>
    <n v="19.8"/>
    <n v="1"/>
    <n v="19.8"/>
    <n v="1.6500000000000001"/>
    <n v="0.33"/>
  </r>
  <r>
    <x v="3"/>
    <s v="GALANT FOOD                   "/>
    <s v="WS  "/>
    <x v="8"/>
    <n v="10000787"/>
    <x v="60"/>
    <x v="0"/>
    <s v="          "/>
    <s v="16300 W SILVER SPRING DR      "/>
    <s v="MENOMONEE FALLS     "/>
    <s v="WI   "/>
    <s v="53051-5620   "/>
    <s v="Keith Springman Lori Monroe   "/>
    <n v="2627815855"/>
    <s v="GFO12021       "/>
    <x v="1"/>
    <s v="Benny's "/>
    <n v="44"/>
    <s v="FROZEN FOODS        "/>
    <s v="12"/>
    <n v="5"/>
    <n v="178.2"/>
    <n v="9"/>
    <n v="19.799999999999997"/>
    <n v="1.6499999999999997"/>
    <n v="0.32999999999999996"/>
  </r>
  <r>
    <x v="4"/>
    <s v="GALANT FOOD                   "/>
    <s v="IL  "/>
    <x v="0"/>
    <n v="10283091"/>
    <x v="140"/>
    <x v="13"/>
    <s v="          "/>
    <s v="300 ELM ST                    "/>
    <s v="ROCKFORD            "/>
    <s v="IL   "/>
    <n v="61101"/>
    <s v="Donna Johnson                 "/>
    <n v="8154898211"/>
    <s v="GFO12001       "/>
    <x v="29"/>
    <s v="Benny's "/>
    <n v="44"/>
    <s v="FROZEN FOODS        "/>
    <s v="12"/>
    <n v="5"/>
    <n v="198"/>
    <n v="10"/>
    <n v="19.8"/>
    <n v="1.6500000000000001"/>
    <n v="0.33"/>
  </r>
  <r>
    <x v="4"/>
    <s v="GALANT FOOD                   "/>
    <s v="IL  "/>
    <x v="0"/>
    <n v="10388714"/>
    <x v="141"/>
    <x v="14"/>
    <s v="          "/>
    <s v="530 WOLFE DR                  "/>
    <s v="FORT WAYNE          "/>
    <s v="IN   "/>
    <s v="46825-5253   "/>
    <s v="Mike Slusser                  "/>
    <n v="2604827475"/>
    <s v="GFO12001       "/>
    <x v="29"/>
    <s v="Benny's "/>
    <n v="44"/>
    <s v="FROZEN FOODS        "/>
    <s v="12"/>
    <n v="5"/>
    <n v="118.8"/>
    <n v="6"/>
    <n v="19.8"/>
    <n v="1.6500000000000001"/>
    <n v="0.33"/>
  </r>
  <r>
    <x v="4"/>
    <s v="GALANT FOOD                   "/>
    <s v="IL  "/>
    <x v="0"/>
    <n v="10444184"/>
    <x v="155"/>
    <x v="12"/>
    <s v="          "/>
    <s v="1 E JACKSON BLVD              "/>
    <s v="CHICAGO             "/>
    <s v="IL   "/>
    <s v="60604-2201   "/>
    <s v="Annieka Williams              "/>
    <n v="3123507112"/>
    <s v="GFO12001       "/>
    <x v="29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IL  "/>
    <x v="0"/>
    <n v="10386959"/>
    <x v="142"/>
    <x v="0"/>
    <s v="          "/>
    <s v="5280 BELMONT RD               "/>
    <s v="DOWNERS GROVE       "/>
    <s v="IL   "/>
    <s v="60515-4316   "/>
    <s v="Anthony Appleyard             "/>
    <n v="7088376574"/>
    <s v="GFO12021       "/>
    <x v="1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IL  "/>
    <x v="0"/>
    <n v="10388714"/>
    <x v="141"/>
    <x v="14"/>
    <s v="          "/>
    <s v="530 WOLFE DR                  "/>
    <s v="FORT WAYNE          "/>
    <s v="IN   "/>
    <s v="46825-5253   "/>
    <s v="Mike Slusser                  "/>
    <n v="2604827475"/>
    <s v="GFO12021       "/>
    <x v="1"/>
    <s v="Benny's "/>
    <n v="44"/>
    <s v="FROZEN FOODS        "/>
    <s v="12"/>
    <n v="5"/>
    <n v="118.8"/>
    <n v="6"/>
    <n v="19.8"/>
    <n v="1.6500000000000001"/>
    <n v="0.33"/>
  </r>
  <r>
    <x v="4"/>
    <s v="GALANT FOOD                   "/>
    <s v="IL  "/>
    <x v="0"/>
    <n v="10192843"/>
    <x v="5"/>
    <x v="0"/>
    <s v="          "/>
    <s v="2513 ELLINGTON ROAD           "/>
    <s v="QUINCY              "/>
    <s v="IL   "/>
    <n v="62305"/>
    <s v="Shelbi Otto Anthony Sawyers   "/>
    <n v="2172223343"/>
    <s v="GFO12022       "/>
    <x v="2"/>
    <s v="Benny's "/>
    <n v="44"/>
    <s v="FROZEN FOODS        "/>
    <s v="12"/>
    <n v="5"/>
    <n v="134.6"/>
    <n v="7"/>
    <n v="19.228571428571428"/>
    <n v="1.6023809523809522"/>
    <n v="0.32047619047619047"/>
  </r>
  <r>
    <x v="4"/>
    <s v="GALANT FOOD                   "/>
    <s v="IL  "/>
    <x v="0"/>
    <n v="10269748"/>
    <x v="156"/>
    <x v="0"/>
    <s v="          "/>
    <s v="529 MAIN ST                   "/>
    <s v="DANVILLE            "/>
    <s v="IL   "/>
    <n v="61832"/>
    <s v="Allen Rathgeber               "/>
    <n v="2173048919"/>
    <s v="GFO12022       "/>
    <x v="2"/>
    <s v="Benny's "/>
    <n v="44"/>
    <s v="FROZEN FOODS        "/>
    <s v="12"/>
    <n v="5"/>
    <n v="59.4"/>
    <n v="3"/>
    <n v="19.8"/>
    <n v="1.6500000000000001"/>
    <n v="0.33"/>
  </r>
  <r>
    <x v="4"/>
    <s v="GALANT FOOD                   "/>
    <s v="IL  "/>
    <x v="0"/>
    <n v="10283091"/>
    <x v="140"/>
    <x v="13"/>
    <s v="          "/>
    <s v="300 ELM ST                    "/>
    <s v="ROCKFORD            "/>
    <s v="IL   "/>
    <n v="61101"/>
    <s v="Donna Johnson                 "/>
    <n v="8154898211"/>
    <s v="GFO12022       "/>
    <x v="2"/>
    <s v="Benny's "/>
    <n v="44"/>
    <s v="FROZEN FOODS        "/>
    <s v="12"/>
    <n v="5"/>
    <n v="198"/>
    <n v="10"/>
    <n v="19.8"/>
    <n v="1.6500000000000001"/>
    <n v="0.33"/>
  </r>
  <r>
    <x v="4"/>
    <s v="GALANT FOOD                   "/>
    <s v="IL  "/>
    <x v="0"/>
    <n v="10386959"/>
    <x v="142"/>
    <x v="0"/>
    <s v="          "/>
    <s v="5280 BELMONT RD               "/>
    <s v="DOWNERS GROVE       "/>
    <s v="IL   "/>
    <s v="60515-4316   "/>
    <s v="Anthony Appleyard             "/>
    <n v="7088376574"/>
    <s v="GFO12022       "/>
    <x v="2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IL  "/>
    <x v="0"/>
    <n v="10388714"/>
    <x v="141"/>
    <x v="14"/>
    <s v="          "/>
    <s v="530 WOLFE DR                  "/>
    <s v="FORT WAYNE          "/>
    <s v="IN   "/>
    <s v="46825-5253   "/>
    <s v="Mike Slusser                  "/>
    <n v="2604827475"/>
    <s v="GFO12022       "/>
    <x v="2"/>
    <s v="Benny's "/>
    <n v="44"/>
    <s v="FROZEN FOODS        "/>
    <s v="12"/>
    <n v="5"/>
    <n v="118.8"/>
    <n v="6"/>
    <n v="19.8"/>
    <n v="1.6500000000000001"/>
    <n v="0.33"/>
  </r>
  <r>
    <x v="4"/>
    <s v="GALANT FOOD                   "/>
    <s v="MA  "/>
    <x v="1"/>
    <n v="10067691"/>
    <x v="7"/>
    <x v="0"/>
    <s v="          "/>
    <s v="150 GORDON DR                 "/>
    <s v="EXTON               "/>
    <s v="PA   "/>
    <s v="19341-1304   "/>
    <s v="Taylor Ward                   "/>
    <n v="6109350885"/>
    <s v="GFO02208       "/>
    <x v="5"/>
    <s v="Galina's"/>
    <n v="44"/>
    <s v="FROZEN FOODS        "/>
    <s v="12"/>
    <n v="4.5"/>
    <n v="198"/>
    <n v="10"/>
    <n v="19.8"/>
    <n v="1.6500000000000001"/>
    <n v="0.3666666666666667"/>
  </r>
  <r>
    <x v="4"/>
    <s v="GALANT FOOD                   "/>
    <s v="MA  "/>
    <x v="1"/>
    <n v="10003045"/>
    <x v="6"/>
    <x v="0"/>
    <s v="          "/>
    <s v="1805 BRIDGEBORO RD            "/>
    <s v="EDGEWATER PARK      "/>
    <s v="NJ   "/>
    <s v="08010        "/>
    <s v="Spence Epstien STANDING PASTRY"/>
    <n v="6098354400"/>
    <s v="GFO10001       "/>
    <x v="0"/>
    <s v="Clara   "/>
    <n v="44"/>
    <s v="FROZEN FOODS        "/>
    <s v="12"/>
    <n v="8"/>
    <n v="135"/>
    <n v="5"/>
    <n v="27"/>
    <n v="2.25"/>
    <n v="0.28125"/>
  </r>
  <r>
    <x v="4"/>
    <s v="GALANT FOOD                   "/>
    <s v="MA  "/>
    <x v="1"/>
    <n v="10067691"/>
    <x v="7"/>
    <x v="0"/>
    <s v="          "/>
    <s v="150 GORDON DR                 "/>
    <s v="EXTON               "/>
    <s v="PA   "/>
    <s v="19341-1304   "/>
    <s v="Taylor Ward                   "/>
    <n v="6109350885"/>
    <s v="GFO10001       "/>
    <x v="0"/>
    <s v="Clara   "/>
    <n v="44"/>
    <s v="FROZEN FOODS        "/>
    <s v="12"/>
    <n v="8"/>
    <n v="513"/>
    <n v="19"/>
    <n v="27"/>
    <n v="2.25"/>
    <n v="0.28125"/>
  </r>
  <r>
    <x v="4"/>
    <s v="GALANT FOOD                   "/>
    <s v="MA  "/>
    <x v="1"/>
    <n v="10003045"/>
    <x v="6"/>
    <x v="0"/>
    <s v="          "/>
    <s v="1805 BRIDGEBORO RD            "/>
    <s v="EDGEWATER PARK      "/>
    <s v="NJ   "/>
    <s v="08010        "/>
    <s v="Spence Epstien STANDING PASTRY"/>
    <n v="6098354400"/>
    <s v="GFO20001       "/>
    <x v="6"/>
    <s v="Clara's "/>
    <n v="44"/>
    <s v="FROZEN FOODS        "/>
    <s v="12"/>
    <n v="5"/>
    <n v="28.8"/>
    <n v="1"/>
    <n v="28.8"/>
    <n v="2.4"/>
    <n v="0.48"/>
  </r>
  <r>
    <x v="4"/>
    <s v="GALANT FOOD                   "/>
    <s v="MA  "/>
    <x v="1"/>
    <n v="10003045"/>
    <x v="6"/>
    <x v="0"/>
    <s v="          "/>
    <s v="1805 BRIDGEBORO RD            "/>
    <s v="EDGEWATER PARK      "/>
    <s v="NJ   "/>
    <s v="08010        "/>
    <s v="Spence Epstien STANDING PASTRY"/>
    <n v="6098354400"/>
    <s v="GFO90010       "/>
    <x v="3"/>
    <s v="Clara's "/>
    <n v="44"/>
    <s v="FROZEN FOODS        "/>
    <s v="12"/>
    <n v="4"/>
    <n v="314.8"/>
    <n v="11"/>
    <n v="28.618181818181821"/>
    <n v="2.3848484848484852"/>
    <n v="0.5962121212121213"/>
  </r>
  <r>
    <x v="4"/>
    <s v="GALANT FOOD                   "/>
    <s v="NC  "/>
    <x v="2"/>
    <n v="10019784"/>
    <x v="123"/>
    <x v="0"/>
    <s v="          "/>
    <s v="542 MARIPOSA ROAD             "/>
    <s v="MODESTO             "/>
    <s v="CA   "/>
    <n v="95354"/>
    <s v="PAUL MARTIN                   "/>
    <n v="2095295350"/>
    <s v="GFO00008       "/>
    <x v="4"/>
    <s v="Clara's "/>
    <n v="44"/>
    <s v="FROZEN FOODS        "/>
    <s v="12"/>
    <n v="5"/>
    <n v="172.8"/>
    <n v="6"/>
    <n v="28.8"/>
    <n v="2.4"/>
    <n v="0.48"/>
  </r>
  <r>
    <x v="4"/>
    <s v="GALANT FOOD                   "/>
    <s v="NC  "/>
    <x v="2"/>
    <n v="10252106"/>
    <x v="157"/>
    <x v="1"/>
    <s v="          "/>
    <s v="1121 15TH ST                  "/>
    <s v="SACRAMENTO          "/>
    <s v="CA   "/>
    <n v="95814"/>
    <s v="Joemel Panisa AGM             "/>
    <n v="9164430500"/>
    <s v="GFO00008       "/>
    <x v="4"/>
    <s v="Clara's "/>
    <n v="44"/>
    <s v="FROZEN FOODS        "/>
    <s v="12"/>
    <n v="5"/>
    <n v="57.6"/>
    <n v="2"/>
    <n v="28.8"/>
    <n v="2.4"/>
    <n v="0.48"/>
  </r>
  <r>
    <x v="4"/>
    <s v="GALANT FOOD        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00008       "/>
    <x v="4"/>
    <s v="Clara's "/>
    <n v="44"/>
    <s v="FROZEN FOODS        "/>
    <s v="12"/>
    <n v="5"/>
    <n v="57.6"/>
    <n v="2"/>
    <n v="28.8"/>
    <n v="2.4"/>
    <n v="0.48"/>
  </r>
  <r>
    <x v="4"/>
    <s v="GALANT FOOD                   "/>
    <s v="NC  "/>
    <x v="2"/>
    <n v="10439798"/>
    <x v="11"/>
    <x v="0"/>
    <s v="          "/>
    <s v="978 E GREG ST                 "/>
    <s v="SPARKS              "/>
    <s v="NV   "/>
    <s v="89431-6521   "/>
    <s v="Steve Cockrell                "/>
    <n v="9076024285"/>
    <s v="GFO00008       "/>
    <x v="4"/>
    <s v="Clara's "/>
    <n v="44"/>
    <s v="FROZEN FOODS        "/>
    <s v="12"/>
    <n v="5"/>
    <n v="316.8"/>
    <n v="11"/>
    <n v="28.8"/>
    <n v="2.4"/>
    <n v="0.48"/>
  </r>
  <r>
    <x v="4"/>
    <s v="GALANT FOOD                   "/>
    <s v="NC  "/>
    <x v="2"/>
    <n v="10501324"/>
    <x v="12"/>
    <x v="1"/>
    <s v="          "/>
    <s v="225 10TH ST                   "/>
    <s v="MARINA              "/>
    <s v="CA   "/>
    <s v="93933-6004   "/>
    <s v="Greg Palmer                   "/>
    <n v="8312754500"/>
    <s v="GFO00008       "/>
    <x v="4"/>
    <s v="Clara's "/>
    <n v="44"/>
    <s v="FROZEN FOODS        "/>
    <s v="12"/>
    <n v="5"/>
    <n v="374.4"/>
    <n v="13"/>
    <n v="28.799999999999997"/>
    <n v="2.4"/>
    <n v="0.48"/>
  </r>
  <r>
    <x v="4"/>
    <s v="GALANT FOOD                   "/>
    <s v="NC  "/>
    <x v="2"/>
    <n v="10019540"/>
    <x v="13"/>
    <x v="0"/>
    <s v="          "/>
    <s v="215 HARBOR WAY                "/>
    <s v="S SAN FRAN          "/>
    <s v="CA   "/>
    <n v="94080"/>
    <s v="ELAYSIA                       "/>
    <n v="6505895252"/>
    <s v="GFO02208       "/>
    <x v="5"/>
    <s v="Galina's"/>
    <n v="44"/>
    <s v="FROZEN FOODS        "/>
    <s v="12"/>
    <n v="4.5"/>
    <n v="39.6"/>
    <n v="2"/>
    <n v="19.8"/>
    <n v="1.6500000000000001"/>
    <n v="0.3666666666666667"/>
  </r>
  <r>
    <x v="4"/>
    <s v="GALANT FOOD                   "/>
    <s v="NC  "/>
    <x v="2"/>
    <n v="10019773"/>
    <x v="15"/>
    <x v="0"/>
    <s v="          "/>
    <s v="3025 DUTTON AVE               "/>
    <s v="SANTA ROSA          "/>
    <s v="CA   "/>
    <n v="95407"/>
    <s v="MELISSA NANCY KELLEY          "/>
    <n v="7075464544"/>
    <s v="GFO02208       "/>
    <x v="5"/>
    <s v="Galina's"/>
    <n v="44"/>
    <s v="FROZEN FOODS        "/>
    <s v="12"/>
    <n v="4.5"/>
    <n v="79.2"/>
    <n v="4"/>
    <n v="19.8"/>
    <n v="1.6500000000000001"/>
    <n v="0.3666666666666667"/>
  </r>
  <r>
    <x v="4"/>
    <s v="GALANT FOOD                   "/>
    <s v="NC  "/>
    <x v="2"/>
    <n v="99999999999999"/>
    <x v="17"/>
    <x v="2"/>
    <s v="XXXXXXXXXX"/>
    <s v="XXXXXXXXXXXXXXXXXXXXXXXXXXXXXX"/>
    <s v="XXXXXXXXXXXXXXXXXXXX"/>
    <s v="XX   "/>
    <n v="999999999"/>
    <s v="XXXXXXXXXXXXXXXXXXXXXXXXXXXXXX"/>
    <n v="9999999999"/>
    <s v="GFO02208       "/>
    <x v="5"/>
    <s v="Galina's"/>
    <n v="44"/>
    <s v="FROZEN FOODS        "/>
    <s v="12"/>
    <n v="4.5"/>
    <n v="277.2"/>
    <n v="14"/>
    <n v="19.8"/>
    <n v="1.6500000000000001"/>
    <n v="0.3666666666666667"/>
  </r>
  <r>
    <x v="4"/>
    <s v="GALANT FOOD                   "/>
    <s v="NC  "/>
    <x v="2"/>
    <n v="10019773"/>
    <x v="15"/>
    <x v="0"/>
    <s v="          "/>
    <s v="3025 DUTTON AVE               "/>
    <s v="SANTA ROSA          "/>
    <s v="CA   "/>
    <n v="95407"/>
    <s v="MELISSA NANCY KELLEY          "/>
    <n v="7075464544"/>
    <s v="GFO12001       "/>
    <x v="29"/>
    <s v="Benny's "/>
    <n v="44"/>
    <s v="FROZEN FOODS        "/>
    <s v="12"/>
    <n v="5"/>
    <n v="217.8"/>
    <n v="11"/>
    <n v="19.8"/>
    <n v="1.6500000000000001"/>
    <n v="0.33"/>
  </r>
  <r>
    <x v="4"/>
    <s v="GALANT FOOD                   "/>
    <s v="NC  "/>
    <x v="2"/>
    <n v="10053745"/>
    <x v="23"/>
    <x v="4"/>
    <s v="          "/>
    <s v="BLDG 341 NAVY EXCHANGE        "/>
    <s v="FALLON              "/>
    <s v="NV   "/>
    <n v="89406"/>
    <s v="NATALIE 775 541 5699 NEW      "/>
    <n v="7755415699"/>
    <s v="GFO12001       "/>
    <x v="29"/>
    <s v="Benny's "/>
    <n v="44"/>
    <s v="FROZEN FOODS        "/>
    <s v="12"/>
    <n v="5"/>
    <n v="39.6"/>
    <n v="2"/>
    <n v="19.8"/>
    <n v="1.6500000000000001"/>
    <n v="0.33"/>
  </r>
  <r>
    <x v="4"/>
    <s v="GALANT FOOD                   "/>
    <s v="NC  "/>
    <x v="2"/>
    <n v="10426364"/>
    <x v="127"/>
    <x v="0"/>
    <s v="          "/>
    <s v="1425 HULDA CT                 "/>
    <s v="SPARKS              "/>
    <s v="NV   "/>
    <s v="89431-7125   "/>
    <s v="JAMAL ANSARI BRANCH MANAGER   "/>
    <n v="7753385335"/>
    <s v="GFO12001       "/>
    <x v="29"/>
    <s v="Benny's "/>
    <n v="44"/>
    <s v="FROZEN FOODS        "/>
    <s v="12"/>
    <n v="5"/>
    <n v="198"/>
    <n v="10"/>
    <n v="19.8"/>
    <n v="1.6500000000000001"/>
    <n v="0.33"/>
  </r>
  <r>
    <x v="4"/>
    <s v="GALANT FOOD                   "/>
    <s v="NC  "/>
    <x v="2"/>
    <n v="10426435"/>
    <x v="22"/>
    <x v="3"/>
    <s v="          "/>
    <s v="2966 COLLEGE AVE              "/>
    <s v="BERKELEY            "/>
    <s v="CA   "/>
    <s v="94705-2214   "/>
    <s v="Suki Van Arsdale 510 540 6482 "/>
    <n v="7078293456"/>
    <s v="GFO12001       "/>
    <x v="29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NC  "/>
    <x v="2"/>
    <n v="10469914"/>
    <x v="158"/>
    <x v="0"/>
    <s v="          "/>
    <s v="70 RATTLER WAY                "/>
    <s v="MOUND HOUSE         "/>
    <s v="NV   "/>
    <s v="89706-7784   "/>
    <s v="Aaron Rivera                  "/>
    <n v="2092332914"/>
    <s v="GFO12001       "/>
    <x v="29"/>
    <s v="Benny's "/>
    <n v="44"/>
    <s v="FROZEN FOODS        "/>
    <s v="12"/>
    <n v="5"/>
    <n v="99"/>
    <n v="5"/>
    <n v="19.8"/>
    <n v="1.6500000000000001"/>
    <n v="0.33"/>
  </r>
  <r>
    <x v="4"/>
    <s v="GALANT FOOD                   "/>
    <s v="NC  "/>
    <x v="2"/>
    <n v="10496376"/>
    <x v="32"/>
    <x v="5"/>
    <s v="          "/>
    <s v="6505 S MANTHEY RD             "/>
    <s v="FRENCH CAMP         "/>
    <s v="CA   "/>
    <s v="95231-9518   "/>
    <s v="Duong Vu  DON                 "/>
    <n v="9162338469"/>
    <s v="GFO12001       "/>
    <x v="29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NC  "/>
    <x v="2"/>
    <n v="10512055"/>
    <x v="159"/>
    <x v="3"/>
    <s v="          "/>
    <s v="57 E COMMERCIAL ST            "/>
    <s v="WILLITS             "/>
    <s v="CA   "/>
    <s v="95490-3101   "/>
    <s v="Michelle Hutchins             "/>
    <n v="7074969725"/>
    <s v="GFO12001       "/>
    <x v="29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NC  "/>
    <x v="2"/>
    <n v="10019540"/>
    <x v="13"/>
    <x v="0"/>
    <s v="          "/>
    <s v="215 HARBOR WAY                "/>
    <s v="S SAN FRAN          "/>
    <s v="CA   "/>
    <n v="94080"/>
    <s v="ELAYSIA                       "/>
    <n v="6505895252"/>
    <s v="GFO12021       "/>
    <x v="1"/>
    <s v="Benny's "/>
    <n v="44"/>
    <s v="FROZEN FOODS        "/>
    <s v="12"/>
    <n v="5"/>
    <n v="59.4"/>
    <n v="3"/>
    <n v="19.8"/>
    <n v="1.6500000000000001"/>
    <n v="0.33"/>
  </r>
  <r>
    <x v="4"/>
    <s v="GALANT FOOD                   "/>
    <s v="NC  "/>
    <x v="2"/>
    <n v="10053745"/>
    <x v="23"/>
    <x v="4"/>
    <s v="          "/>
    <s v="BLDG 341 NAVY EXCHANGE        "/>
    <s v="FALLON              "/>
    <s v="NV   "/>
    <n v="89406"/>
    <s v="NATALIE 775 541 5699 NEW      "/>
    <n v="7755415699"/>
    <s v="GFO12021       "/>
    <x v="1"/>
    <s v="Benny's "/>
    <n v="44"/>
    <s v="FROZEN FOODS        "/>
    <s v="12"/>
    <n v="5"/>
    <n v="39.6"/>
    <n v="2"/>
    <n v="19.8"/>
    <n v="1.6500000000000001"/>
    <n v="0.33"/>
  </r>
  <r>
    <x v="4"/>
    <s v="GALANT FOOD                   "/>
    <s v="NC  "/>
    <x v="2"/>
    <n v="10281705"/>
    <x v="160"/>
    <x v="1"/>
    <s v="          "/>
    <s v="10683 WHITE ROCK RD           "/>
    <s v="RANCHO CORDOVA      "/>
    <s v="CA   "/>
    <n v="95670"/>
    <s v="Ron places the order          "/>
    <n v="9166383800"/>
    <s v="GFO12021       "/>
    <x v="1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NC  "/>
    <x v="2"/>
    <n v="10301973"/>
    <x v="124"/>
    <x v="1"/>
    <s v="          "/>
    <s v="10 SKYPORT DRIVE              "/>
    <s v="SAN JOSE            "/>
    <s v="CA   "/>
    <s v="95110-1354   "/>
    <s v="RODGER  CELL  661 310 5597    "/>
    <n v="4086500590"/>
    <s v="GFO12021       "/>
    <x v="1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NC  "/>
    <x v="2"/>
    <n v="10349243"/>
    <x v="25"/>
    <x v="0"/>
    <s v="          "/>
    <s v="260 FREEPORT BLVD STE 19      "/>
    <s v="SPARKS              "/>
    <s v="NV   "/>
    <s v="89431-6248   "/>
    <s v="Reno Albertazzi               "/>
    <n v="7754437931"/>
    <s v="GFO12021       "/>
    <x v="1"/>
    <s v="Benny's "/>
    <n v="44"/>
    <s v="FROZEN FOODS        "/>
    <s v="12"/>
    <n v="5"/>
    <n v="59.4"/>
    <n v="3"/>
    <n v="19.8"/>
    <n v="1.6500000000000001"/>
    <n v="0.33"/>
  </r>
  <r>
    <x v="4"/>
    <s v="GALANT FOOD                   "/>
    <s v="NC  "/>
    <x v="2"/>
    <n v="10426364"/>
    <x v="127"/>
    <x v="0"/>
    <s v="          "/>
    <s v="1425 HULDA CT                 "/>
    <s v="SPARKS              "/>
    <s v="NV   "/>
    <s v="89431-7125   "/>
    <s v="JAMAL ANSARI BRANCH MANAGER   "/>
    <n v="7753385335"/>
    <s v="GFO12021       "/>
    <x v="1"/>
    <s v="Benny's "/>
    <n v="44"/>
    <s v="FROZEN FOODS        "/>
    <s v="12"/>
    <n v="5"/>
    <n v="297"/>
    <n v="15"/>
    <n v="19.8"/>
    <n v="1.6500000000000001"/>
    <n v="0.33"/>
  </r>
  <r>
    <x v="4"/>
    <s v="GALANT FOOD                   "/>
    <s v="NC  "/>
    <x v="2"/>
    <n v="10426435"/>
    <x v="22"/>
    <x v="3"/>
    <s v="          "/>
    <s v="2966 COLLEGE AVE              "/>
    <s v="BERKELEY            "/>
    <s v="CA   "/>
    <s v="94705-2214   "/>
    <s v="Suki Van Arsdale 510 540 6482 "/>
    <n v="7078293456"/>
    <s v="GFO12021       "/>
    <x v="1"/>
    <s v="Benny's "/>
    <n v="44"/>
    <s v="FROZEN FOODS        "/>
    <s v="12"/>
    <n v="5"/>
    <n v="39.6"/>
    <n v="2"/>
    <n v="19.8"/>
    <n v="1.6500000000000001"/>
    <n v="0.33"/>
  </r>
  <r>
    <x v="4"/>
    <s v="GALANT FOOD                   "/>
    <s v="NC  "/>
    <x v="2"/>
    <n v="10496376"/>
    <x v="32"/>
    <x v="5"/>
    <s v="          "/>
    <s v="6505 S MANTHEY RD             "/>
    <s v="FRENCH CAMP         "/>
    <s v="CA   "/>
    <s v="95231-9518   "/>
    <s v="Duong Vu  DON                 "/>
    <n v="9162338469"/>
    <s v="GFO12021       "/>
    <x v="1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NC  "/>
    <x v="2"/>
    <n v="10019540"/>
    <x v="13"/>
    <x v="0"/>
    <s v="          "/>
    <s v="215 HARBOR WAY                "/>
    <s v="S SAN FRAN          "/>
    <s v="CA   "/>
    <n v="94080"/>
    <s v="ELAYSIA                       "/>
    <n v="6505895252"/>
    <s v="GFO12022       "/>
    <x v="2"/>
    <s v="Benny's "/>
    <n v="44"/>
    <s v="FROZEN FOODS        "/>
    <s v="12"/>
    <n v="5"/>
    <n v="59.4"/>
    <n v="3"/>
    <n v="19.8"/>
    <n v="1.6500000000000001"/>
    <n v="0.33"/>
  </r>
  <r>
    <x v="4"/>
    <s v="GALANT FOOD                   "/>
    <s v="NC  "/>
    <x v="2"/>
    <n v="10053745"/>
    <x v="23"/>
    <x v="4"/>
    <s v="          "/>
    <s v="BLDG 341 NAVY EXCHANGE        "/>
    <s v="FALLON              "/>
    <s v="NV   "/>
    <n v="89406"/>
    <s v="NATALIE 775 541 5699 NEW      "/>
    <n v="7755415699"/>
    <s v="GFO12022       "/>
    <x v="2"/>
    <s v="Benny's "/>
    <n v="44"/>
    <s v="FROZEN FOODS        "/>
    <s v="12"/>
    <n v="5"/>
    <n v="99"/>
    <n v="5"/>
    <n v="19.8"/>
    <n v="1.6500000000000001"/>
    <n v="0.33"/>
  </r>
  <r>
    <x v="4"/>
    <s v="GALANT FOOD                   "/>
    <s v="NC  "/>
    <x v="2"/>
    <n v="10426364"/>
    <x v="127"/>
    <x v="0"/>
    <s v="          "/>
    <s v="1425 HULDA CT                 "/>
    <s v="SPARKS              "/>
    <s v="NV   "/>
    <s v="89431-7125   "/>
    <s v="JAMAL ANSARI BRANCH MANAGER   "/>
    <n v="7753385335"/>
    <s v="GFO12022       "/>
    <x v="2"/>
    <s v="Benny's "/>
    <n v="44"/>
    <s v="FROZEN FOODS        "/>
    <s v="12"/>
    <n v="5"/>
    <n v="297"/>
    <n v="15"/>
    <n v="19.8"/>
    <n v="1.6500000000000001"/>
    <n v="0.33"/>
  </r>
  <r>
    <x v="4"/>
    <s v="GALANT FOOD                   "/>
    <s v="NC  "/>
    <x v="2"/>
    <n v="10439798"/>
    <x v="11"/>
    <x v="0"/>
    <s v="          "/>
    <s v="978 E GREG ST                 "/>
    <s v="SPARKS              "/>
    <s v="NV   "/>
    <s v="89431-6521   "/>
    <s v="Steve Cockrell                "/>
    <n v="9076024285"/>
    <s v="GFO12022       "/>
    <x v="2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NC  "/>
    <x v="2"/>
    <n v="10469914"/>
    <x v="158"/>
    <x v="0"/>
    <s v="          "/>
    <s v="70 RATTLER WAY                "/>
    <s v="MOUND HOUSE         "/>
    <s v="NV   "/>
    <s v="89706-7784   "/>
    <s v="Aaron Rivera                  "/>
    <n v="2092332914"/>
    <s v="GFO12022       "/>
    <x v="2"/>
    <s v="Benny's "/>
    <n v="44"/>
    <s v="FROZEN FOODS        "/>
    <s v="12"/>
    <n v="5"/>
    <n v="99"/>
    <n v="5"/>
    <n v="19.8"/>
    <n v="1.6500000000000001"/>
    <n v="0.33"/>
  </r>
  <r>
    <x v="4"/>
    <s v="GALANT FOOD                   "/>
    <s v="NC  "/>
    <x v="2"/>
    <n v="10496376"/>
    <x v="32"/>
    <x v="5"/>
    <s v="          "/>
    <s v="6505 S MANTHEY RD             "/>
    <s v="FRENCH CAMP         "/>
    <s v="CA   "/>
    <s v="95231-9518   "/>
    <s v="Duong Vu  DON                 "/>
    <n v="9162338469"/>
    <s v="GFO12022       "/>
    <x v="2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NC  "/>
    <x v="2"/>
    <n v="10124473"/>
    <x v="27"/>
    <x v="0"/>
    <s v="          "/>
    <s v="1000 GREENLEY ROAD            "/>
    <s v="SONORA              "/>
    <s v="CA   "/>
    <n v="95370"/>
    <s v="OWEN  HORNIBROOK 209 822 4051 "/>
    <n v="2095363674"/>
    <s v="GFO20001       "/>
    <x v="6"/>
    <s v="Clara's "/>
    <n v="44"/>
    <s v="FROZEN FOODS        "/>
    <s v="12"/>
    <n v="5"/>
    <n v="115.2"/>
    <n v="4"/>
    <n v="28.8"/>
    <n v="2.4"/>
    <n v="0.48"/>
  </r>
  <r>
    <x v="4"/>
    <s v="GALANT FOOD                   "/>
    <s v="NC  "/>
    <x v="2"/>
    <n v="10252106"/>
    <x v="157"/>
    <x v="1"/>
    <s v="          "/>
    <s v="1121 15TH ST                  "/>
    <s v="SACRAMENTO          "/>
    <s v="CA   "/>
    <n v="95814"/>
    <s v="Joemel Panisa AGM             "/>
    <n v="9164430500"/>
    <s v="GFO20001       "/>
    <x v="6"/>
    <s v="Clara's "/>
    <n v="44"/>
    <s v="FROZEN FOODS        "/>
    <s v="12"/>
    <n v="5"/>
    <n v="57.6"/>
    <n v="2"/>
    <n v="28.8"/>
    <n v="2.4"/>
    <n v="0.48"/>
  </r>
  <r>
    <x v="4"/>
    <s v="GALANT FOOD        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20001       "/>
    <x v="6"/>
    <s v="Clara's "/>
    <n v="44"/>
    <s v="FROZEN FOODS        "/>
    <s v="12"/>
    <n v="5"/>
    <n v="172.8"/>
    <n v="6"/>
    <n v="28.8"/>
    <n v="2.4"/>
    <n v="0.48"/>
  </r>
  <r>
    <x v="4"/>
    <s v="GALANT FOOD                   "/>
    <s v="NC  "/>
    <x v="2"/>
    <n v="10393606"/>
    <x v="30"/>
    <x v="1"/>
    <s v="          "/>
    <s v="1111 MEADOWOOD MALL LINK      "/>
    <s v="RENO                "/>
    <s v="NV   "/>
    <s v="89502-6542   "/>
    <s v="Sushil Patel                  "/>
    <n v="7755077248"/>
    <s v="GFO20001       "/>
    <x v="6"/>
    <s v="Clara's "/>
    <n v="44"/>
    <s v="FROZEN FOODS        "/>
    <s v="12"/>
    <n v="5"/>
    <n v="288"/>
    <n v="10"/>
    <n v="28.8"/>
    <n v="2.4"/>
    <n v="0.48"/>
  </r>
  <r>
    <x v="4"/>
    <s v="GALANT FOOD                   "/>
    <s v="NC  "/>
    <x v="2"/>
    <n v="10418538"/>
    <x v="10"/>
    <x v="0"/>
    <s v="          "/>
    <s v="1650 SANTA ANA AVE            "/>
    <s v="SACRAMENTO          "/>
    <s v="CA   "/>
    <s v="95838-1752   "/>
    <s v="Traci Matsunaga               "/>
    <n v="9164724633"/>
    <s v="GFO20001       "/>
    <x v="6"/>
    <s v="Clara's "/>
    <n v="44"/>
    <s v="FROZEN FOODS        "/>
    <s v="12"/>
    <n v="5"/>
    <n v="28.8"/>
    <n v="1"/>
    <n v="28.8"/>
    <n v="2.4"/>
    <n v="0.48"/>
  </r>
  <r>
    <x v="4"/>
    <s v="GALANT FOOD                   "/>
    <s v="NC  "/>
    <x v="2"/>
    <n v="10496376"/>
    <x v="32"/>
    <x v="5"/>
    <s v="          "/>
    <s v="6505 S MANTHEY RD             "/>
    <s v="FRENCH CAMP         "/>
    <s v="CA   "/>
    <s v="95231-9518   "/>
    <s v="Duong Vu  DON                 "/>
    <n v="9162338469"/>
    <s v="GFO20001       "/>
    <x v="6"/>
    <s v="Clara's "/>
    <n v="44"/>
    <s v="FROZEN FOODS        "/>
    <s v="12"/>
    <n v="5"/>
    <n v="86.4"/>
    <n v="3"/>
    <n v="28.8"/>
    <n v="2.4"/>
    <n v="0.48"/>
  </r>
  <r>
    <x v="4"/>
    <s v="GALANT FOOD                   "/>
    <s v="NC  "/>
    <x v="2"/>
    <n v="10501324"/>
    <x v="12"/>
    <x v="1"/>
    <s v="          "/>
    <s v="225 10TH ST                   "/>
    <s v="MARINA              "/>
    <s v="CA   "/>
    <s v="93933-6004   "/>
    <s v="Greg Palmer                   "/>
    <n v="8312754500"/>
    <s v="GFO20001       "/>
    <x v="6"/>
    <s v="Clara's "/>
    <n v="44"/>
    <s v="FROZEN FOODS        "/>
    <s v="12"/>
    <n v="5"/>
    <n v="172.8"/>
    <n v="6"/>
    <n v="28.8"/>
    <n v="2.4"/>
    <n v="0.48"/>
  </r>
  <r>
    <x v="4"/>
    <s v="GALANT FOOD                   "/>
    <s v="NC  "/>
    <x v="2"/>
    <n v="10020343"/>
    <x v="129"/>
    <x v="4"/>
    <s v="          "/>
    <s v="BLDG 773 NAS                  "/>
    <s v="LEMOORE             "/>
    <s v="CA   "/>
    <n v="93245"/>
    <s v="Chris Bradford 559 426 0003   "/>
    <n v="5599984735"/>
    <s v="GFO20002       "/>
    <x v="7"/>
    <s v="Clara's "/>
    <n v="44"/>
    <s v="FROZEN FOODS        "/>
    <s v="12"/>
    <n v="5"/>
    <n v="172.8"/>
    <n v="6"/>
    <n v="28.8"/>
    <n v="2.4"/>
    <n v="0.48"/>
  </r>
  <r>
    <x v="4"/>
    <s v="GALANT FOOD                   "/>
    <s v="NC  "/>
    <x v="2"/>
    <n v="10124473"/>
    <x v="27"/>
    <x v="0"/>
    <s v="          "/>
    <s v="1000 GREENLEY ROAD            "/>
    <s v="SONORA              "/>
    <s v="CA   "/>
    <n v="95370"/>
    <s v="OWEN  HORNIBROOK 209 822 4051 "/>
    <n v="2095363674"/>
    <s v="GFO20002       "/>
    <x v="7"/>
    <s v="Clara's "/>
    <n v="44"/>
    <s v="FROZEN FOODS        "/>
    <s v="12"/>
    <n v="5"/>
    <n v="86.4"/>
    <n v="3"/>
    <n v="28.8"/>
    <n v="2.4"/>
    <n v="0.48"/>
  </r>
  <r>
    <x v="4"/>
    <s v="GALANT FOOD        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20002       "/>
    <x v="7"/>
    <s v="Clara's "/>
    <n v="44"/>
    <s v="FROZEN FOODS        "/>
    <s v="12"/>
    <n v="5"/>
    <n v="57.6"/>
    <n v="2"/>
    <n v="28.8"/>
    <n v="2.4"/>
    <n v="0.48"/>
  </r>
  <r>
    <x v="4"/>
    <s v="GALANT FOOD                   "/>
    <s v="NC  "/>
    <x v="2"/>
    <n v="10501324"/>
    <x v="12"/>
    <x v="1"/>
    <s v="          "/>
    <s v="225 10TH ST                   "/>
    <s v="MARINA              "/>
    <s v="CA   "/>
    <s v="93933-6004   "/>
    <s v="Greg Palmer                   "/>
    <n v="8312754500"/>
    <s v="GFO20002       "/>
    <x v="7"/>
    <s v="Clara's "/>
    <n v="44"/>
    <s v="FROZEN FOODS        "/>
    <s v="12"/>
    <n v="5"/>
    <n v="115.2"/>
    <n v="4"/>
    <n v="28.8"/>
    <n v="2.4"/>
    <n v="0.48"/>
  </r>
  <r>
    <x v="4"/>
    <s v="GALANT FOOD        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88000       "/>
    <x v="8"/>
    <s v="Clara's "/>
    <n v="44"/>
    <s v="FROZEN FOODS        "/>
    <s v="12"/>
    <n v="8"/>
    <n v="162"/>
    <n v="5"/>
    <n v="32.4"/>
    <n v="2.6999999999999997"/>
    <n v="0.33749999999999997"/>
  </r>
  <r>
    <x v="4"/>
    <s v="GALANT FOOD                   "/>
    <s v="NC  "/>
    <x v="2"/>
    <n v="10019784"/>
    <x v="123"/>
    <x v="0"/>
    <s v="          "/>
    <s v="542 MARIPOSA ROAD             "/>
    <s v="MODESTO             "/>
    <s v="CA   "/>
    <n v="95354"/>
    <s v="PAUL MARTIN                   "/>
    <n v="2095295350"/>
    <s v="GFO88017       "/>
    <x v="9"/>
    <s v="Clara's "/>
    <n v="44"/>
    <s v="FROZEN FOODS        "/>
    <s v="12"/>
    <n v="8"/>
    <n v="324"/>
    <n v="10"/>
    <n v="32.4"/>
    <n v="2.6999999999999997"/>
    <n v="0.33749999999999997"/>
  </r>
  <r>
    <x v="4"/>
    <s v="GALANT FOOD                   "/>
    <s v="NC  "/>
    <x v="2"/>
    <n v="10138941"/>
    <x v="150"/>
    <x v="13"/>
    <s v="          "/>
    <s v="1664 N VIRGINIA ST            "/>
    <s v="RENO                "/>
    <s v="NV   "/>
    <n v="89557"/>
    <s v="Paul Gillette GM 775 303 9275 "/>
    <n v="7753222537"/>
    <s v="GFO88017       "/>
    <x v="9"/>
    <s v="Clara's "/>
    <n v="44"/>
    <s v="FROZEN FOODS        "/>
    <s v="12"/>
    <n v="8"/>
    <n v="259.2"/>
    <n v="8"/>
    <n v="32.4"/>
    <n v="2.6999999999999997"/>
    <n v="0.33749999999999997"/>
  </r>
  <r>
    <x v="4"/>
    <s v="GALANT FOOD        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88017       "/>
    <x v="9"/>
    <s v="Clara's "/>
    <n v="44"/>
    <s v="FROZEN FOODS        "/>
    <s v="12"/>
    <n v="8"/>
    <n v="226.8"/>
    <n v="7"/>
    <n v="32.4"/>
    <n v="2.6999999999999997"/>
    <n v="0.33749999999999997"/>
  </r>
  <r>
    <x v="4"/>
    <s v="GALANT FOOD                   "/>
    <s v="NC  "/>
    <x v="2"/>
    <n v="10349331"/>
    <x v="161"/>
    <x v="1"/>
    <s v="          "/>
    <s v="10593 FAIRWAY DR              "/>
    <s v="ROSEVILLE           "/>
    <s v="CA   "/>
    <s v="95678-3570   "/>
    <s v="MICHAEL WILLIAMS              "/>
    <n v="9167822989"/>
    <s v="GFO88017       "/>
    <x v="9"/>
    <s v="Clara's "/>
    <n v="44"/>
    <s v="FROZEN FOODS        "/>
    <s v="12"/>
    <n v="8"/>
    <n v="32.4"/>
    <n v="1"/>
    <n v="32.4"/>
    <n v="2.6999999999999997"/>
    <n v="0.33749999999999997"/>
  </r>
  <r>
    <x v="4"/>
    <s v="GALANT FOOD                   "/>
    <s v="NC  "/>
    <x v="2"/>
    <n v="10439798"/>
    <x v="11"/>
    <x v="0"/>
    <s v="          "/>
    <s v="978 E GREG ST                 "/>
    <s v="SPARKS              "/>
    <s v="NV   "/>
    <s v="89431-6521   "/>
    <s v="Steve Cockrell                "/>
    <n v="9076024285"/>
    <s v="GFO88017       "/>
    <x v="9"/>
    <s v="Clara's "/>
    <n v="44"/>
    <s v="FROZEN FOODS        "/>
    <s v="12"/>
    <n v="8"/>
    <n v="226.8"/>
    <n v="7"/>
    <n v="32.4"/>
    <n v="2.6999999999999997"/>
    <n v="0.33749999999999997"/>
  </r>
  <r>
    <x v="4"/>
    <s v="GALANT FOOD        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88116       "/>
    <x v="10"/>
    <s v="Clara's "/>
    <n v="44"/>
    <s v="FROZEN FOODS        "/>
    <s v="12"/>
    <n v="8"/>
    <n v="194.4"/>
    <n v="6"/>
    <n v="32.4"/>
    <n v="2.6999999999999997"/>
    <n v="0.33749999999999997"/>
  </r>
  <r>
    <x v="4"/>
    <s v="GALANT FOOD                   "/>
    <s v="NC  "/>
    <x v="2"/>
    <n v="10413735"/>
    <x v="162"/>
    <x v="12"/>
    <s v="          "/>
    <s v="6000 J ST                     "/>
    <s v="SACRAMENTO          "/>
    <s v="CA   "/>
    <s v="95819-2605   "/>
    <s v="Manager                       "/>
    <n v="9162786446"/>
    <s v="GFO88116       "/>
    <x v="10"/>
    <s v="Clara's "/>
    <n v="44"/>
    <s v="FROZEN FOODS        "/>
    <s v="12"/>
    <n v="8"/>
    <n v="32.4"/>
    <n v="1"/>
    <n v="32.4"/>
    <n v="2.6999999999999997"/>
    <n v="0.33749999999999997"/>
  </r>
  <r>
    <x v="4"/>
    <s v="GALANT FOOD                   "/>
    <s v="NC  "/>
    <x v="2"/>
    <n v="10442641"/>
    <x v="163"/>
    <x v="0"/>
    <s v="          "/>
    <s v="7400 USA PKWY                 "/>
    <s v="SPARKS              "/>
    <s v="NV   "/>
    <s v="89437-6800   "/>
    <s v="Kevin O Dowd                  "/>
    <n v="7753991600"/>
    <s v="GFO88116       "/>
    <x v="10"/>
    <s v="Clara's "/>
    <n v="44"/>
    <s v="FROZEN FOODS        "/>
    <s v="12"/>
    <n v="8"/>
    <n v="64.8"/>
    <n v="2"/>
    <n v="32.4"/>
    <n v="2.6999999999999997"/>
    <n v="0.33749999999999997"/>
  </r>
  <r>
    <x v="4"/>
    <s v="GALANT FOOD                   "/>
    <s v="NC  "/>
    <x v="2"/>
    <n v="10501324"/>
    <x v="12"/>
    <x v="1"/>
    <s v="          "/>
    <s v="225 10TH ST                   "/>
    <s v="MARINA              "/>
    <s v="CA   "/>
    <s v="93933-6004   "/>
    <s v="Greg Palmer                   "/>
    <n v="8312754500"/>
    <s v="GFO88116       "/>
    <x v="10"/>
    <s v="Clara's "/>
    <n v="44"/>
    <s v="FROZEN FOODS        "/>
    <s v="12"/>
    <n v="8"/>
    <n v="162"/>
    <n v="5"/>
    <n v="32.4"/>
    <n v="2.6999999999999997"/>
    <n v="0.33749999999999997"/>
  </r>
  <r>
    <x v="4"/>
    <s v="GALANT FOOD                   "/>
    <s v="NC  "/>
    <x v="2"/>
    <n v="99999999999999"/>
    <x v="17"/>
    <x v="0"/>
    <s v="XXXXXXXXXX"/>
    <s v="XXXXXXXXXXXXXXXXXXXXXXXXXXXXXX"/>
    <s v="XXXXXXXXXXXXXXXXXXXX"/>
    <s v="XX   "/>
    <n v="999999999"/>
    <s v="XXXXXXXXXXXXXXXXXXXXXXXXXXXXXX"/>
    <n v="9999999999"/>
    <s v="GFO88116       "/>
    <x v="10"/>
    <s v="Clara's "/>
    <n v="44"/>
    <s v="FROZEN FOODS        "/>
    <s v="12"/>
    <n v="8"/>
    <n v="32.4"/>
    <n v="1"/>
    <n v="32.4"/>
    <n v="2.6999999999999997"/>
    <n v="0.33749999999999997"/>
  </r>
  <r>
    <x v="4"/>
    <s v="GALANT FOOD                   "/>
    <s v="NC  "/>
    <x v="2"/>
    <n v="10124473"/>
    <x v="27"/>
    <x v="0"/>
    <s v="          "/>
    <s v="1000 GREENLEY ROAD            "/>
    <s v="SONORA              "/>
    <s v="CA   "/>
    <n v="95370"/>
    <s v="OWEN  HORNIBROOK 209 822 4051 "/>
    <n v="2095363674"/>
    <s v="GFO88810       "/>
    <x v="11"/>
    <s v="Clara's "/>
    <n v="44"/>
    <s v="FROZEN FOODS        "/>
    <s v="12"/>
    <n v="8"/>
    <n v="32.4"/>
    <n v="1"/>
    <n v="32.4"/>
    <n v="2.6999999999999997"/>
    <n v="0.33749999999999997"/>
  </r>
  <r>
    <x v="4"/>
    <s v="GALANT FOOD                   "/>
    <s v="NC  "/>
    <x v="2"/>
    <n v="10290494"/>
    <x v="164"/>
    <x v="1"/>
    <s v="          "/>
    <s v="523 WORK ST                   "/>
    <s v="SALINAS             "/>
    <s v="CA   "/>
    <n v="93901"/>
    <s v="Michelle Love                 "/>
    <n v="8317544700"/>
    <s v="GFO88810       "/>
    <x v="11"/>
    <s v="Clara's "/>
    <n v="44"/>
    <s v="FROZEN FOODS        "/>
    <s v="12"/>
    <n v="8"/>
    <n v="32.4"/>
    <n v="1"/>
    <n v="32.4"/>
    <n v="2.6999999999999997"/>
    <n v="0.33749999999999997"/>
  </r>
  <r>
    <x v="4"/>
    <s v="GALANT FOOD                   "/>
    <s v="NC  "/>
    <x v="2"/>
    <n v="10019784"/>
    <x v="123"/>
    <x v="0"/>
    <s v="          "/>
    <s v="542 MARIPOSA ROAD             "/>
    <s v="MODESTO             "/>
    <s v="CA   "/>
    <n v="95354"/>
    <s v="PAUL MARTIN                   "/>
    <n v="2095295350"/>
    <s v="GFO88811       "/>
    <x v="12"/>
    <s v="Clara's "/>
    <n v="44"/>
    <s v="FROZEN FOODS        "/>
    <s v="12"/>
    <n v="8"/>
    <n v="324"/>
    <n v="10"/>
    <n v="32.4"/>
    <n v="2.6999999999999997"/>
    <n v="0.33749999999999997"/>
  </r>
  <r>
    <x v="4"/>
    <s v="GALANT FOOD                   "/>
    <s v="NC  "/>
    <x v="2"/>
    <n v="10413735"/>
    <x v="162"/>
    <x v="12"/>
    <s v="          "/>
    <s v="6000 J ST                     "/>
    <s v="SACRAMENTO          "/>
    <s v="CA   "/>
    <s v="95819-2605   "/>
    <s v="Manager                       "/>
    <n v="9162786446"/>
    <s v="GFO88811       "/>
    <x v="12"/>
    <s v="Clara's "/>
    <n v="44"/>
    <s v="FROZEN FOODS        "/>
    <s v="12"/>
    <n v="8"/>
    <n v="32.4"/>
    <n v="1"/>
    <n v="32.4"/>
    <n v="2.6999999999999997"/>
    <n v="0.33749999999999997"/>
  </r>
  <r>
    <x v="4"/>
    <s v="GALANT FOOD                   "/>
    <s v="NC  "/>
    <x v="2"/>
    <n v="10081013"/>
    <x v="33"/>
    <x v="0"/>
    <s v="          "/>
    <s v="525 ANZAR ROAD                "/>
    <s v="SN JUN BATSTA       "/>
    <s v="CA   "/>
    <n v="95045"/>
    <s v="KATHY PLACES ORDERS           "/>
    <n v="8316234073"/>
    <s v="GFO90010       "/>
    <x v="3"/>
    <s v="Clara's "/>
    <n v="44"/>
    <s v="FROZEN FOODS        "/>
    <s v="12"/>
    <n v="4"/>
    <n v="57.6"/>
    <n v="2"/>
    <n v="28.8"/>
    <n v="2.4"/>
    <n v="0.6"/>
  </r>
  <r>
    <x v="4"/>
    <s v="GALANT FOOD        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90010       "/>
    <x v="3"/>
    <s v="Clara's "/>
    <n v="44"/>
    <s v="FROZEN FOODS        "/>
    <s v="12"/>
    <n v="4"/>
    <n v="144"/>
    <n v="5"/>
    <n v="28.8"/>
    <n v="2.4"/>
    <n v="0.6"/>
  </r>
  <r>
    <x v="4"/>
    <s v="GALANT FOOD                   "/>
    <s v="NC  "/>
    <x v="2"/>
    <n v="10382844"/>
    <x v="130"/>
    <x v="0"/>
    <s v="          "/>
    <s v="562 WHITNEY ST                "/>
    <s v="SAN LEANDRO         "/>
    <s v="CA   "/>
    <s v="94577-1114   "/>
    <s v="Claude Burns                  "/>
    <n v="5107662337"/>
    <s v="GFO90010       "/>
    <x v="3"/>
    <s v="Clara's "/>
    <n v="44"/>
    <s v="FROZEN FOODS        "/>
    <s v="12"/>
    <n v="4"/>
    <n v="28.8"/>
    <n v="1"/>
    <n v="28.8"/>
    <n v="2.4"/>
    <n v="0.6"/>
  </r>
  <r>
    <x v="4"/>
    <s v="GALANT FOOD                   "/>
    <s v="NC  "/>
    <x v="2"/>
    <n v="10501324"/>
    <x v="12"/>
    <x v="1"/>
    <s v="          "/>
    <s v="225 10TH ST                   "/>
    <s v="MARINA              "/>
    <s v="CA   "/>
    <s v="93933-6004   "/>
    <s v="Greg Palmer                   "/>
    <n v="8312754500"/>
    <s v="GFO90010       "/>
    <x v="3"/>
    <s v="Clara's "/>
    <n v="44"/>
    <s v="FROZEN FOODS        "/>
    <s v="12"/>
    <n v="4"/>
    <n v="259.2"/>
    <n v="9"/>
    <n v="28.799999999999997"/>
    <n v="2.4"/>
    <n v="0.6"/>
  </r>
  <r>
    <x v="4"/>
    <s v="GALANT FOOD                   "/>
    <s v="NY  "/>
    <x v="3"/>
    <n v="10421917"/>
    <x v="36"/>
    <x v="0"/>
    <s v="          "/>
    <s v="1 PEPSI WAY                   "/>
    <s v="NEWBURGH            "/>
    <s v="NY   "/>
    <s v="12550-3921   "/>
    <s v="Kathy                         "/>
    <n v="8455625400"/>
    <s v="GFO00008       "/>
    <x v="4"/>
    <s v="Clara's "/>
    <n v="44"/>
    <s v="FROZEN FOODS        "/>
    <s v="12"/>
    <n v="5"/>
    <n v="572"/>
    <n v="20"/>
    <n v="28.6"/>
    <n v="2.3833333333333333"/>
    <n v="0.47666666666666668"/>
  </r>
  <r>
    <x v="4"/>
    <s v="GALANT FOOD                   "/>
    <s v="NY  "/>
    <x v="3"/>
    <n v="10421917"/>
    <x v="36"/>
    <x v="0"/>
    <s v="          "/>
    <s v="1 PEPSI WAY                   "/>
    <s v="NEWBURGH            "/>
    <s v="NY   "/>
    <s v="12550-3921   "/>
    <s v="Kathy                         "/>
    <n v="8455625400"/>
    <s v="GFO10001       "/>
    <x v="0"/>
    <s v="Clara   "/>
    <n v="44"/>
    <s v="FROZEN FOODS        "/>
    <s v="12"/>
    <n v="8"/>
    <n v="212"/>
    <n v="8"/>
    <n v="26.5"/>
    <n v="2.2083333333333335"/>
    <n v="0.27604166666666669"/>
  </r>
  <r>
    <x v="4"/>
    <s v="GALANT FOOD                   "/>
    <s v="NY  "/>
    <x v="3"/>
    <n v="10426965"/>
    <x v="38"/>
    <x v="1"/>
    <s v="          "/>
    <s v="350 US HIGHWAY 46             "/>
    <s v="WAYNE               "/>
    <s v="NJ   "/>
    <s v="07470-4822   "/>
    <s v="Kevin Giblin                  "/>
    <n v="9733058844"/>
    <s v="GFO20001       "/>
    <x v="6"/>
    <s v="Clara's "/>
    <n v="44"/>
    <s v="FROZEN FOODS        "/>
    <s v="12"/>
    <n v="5"/>
    <n v="86.4"/>
    <n v="3"/>
    <n v="28.8"/>
    <n v="2.4"/>
    <n v="0.48"/>
  </r>
  <r>
    <x v="4"/>
    <s v="GALANT FOOD                   "/>
    <s v="NY  "/>
    <x v="3"/>
    <n v="10017423"/>
    <x v="132"/>
    <x v="0"/>
    <s v="          "/>
    <s v="12 FIVE POINTS RD             "/>
    <s v="FREEHOLD            "/>
    <s v="NJ   "/>
    <s v="07728-7835   "/>
    <s v="Darlene Aufiero               "/>
    <n v="7187889040"/>
    <s v="GFO88811       "/>
    <x v="12"/>
    <s v="Clara's "/>
    <n v="44"/>
    <s v="FROZEN FOODS        "/>
    <s v="12"/>
    <n v="8"/>
    <n v="64.8"/>
    <n v="2"/>
    <n v="32.4"/>
    <n v="2.6999999999999997"/>
    <n v="0.33749999999999997"/>
  </r>
  <r>
    <x v="4"/>
    <s v="GALANT FOOD                   "/>
    <s v="NY  "/>
    <x v="3"/>
    <n v="10398901"/>
    <x v="37"/>
    <x v="0"/>
    <s v="          "/>
    <s v="215 WATERLOO VALLEY RD        "/>
    <s v="BUDD LAKE           "/>
    <s v="NJ   "/>
    <s v="07828-1394   "/>
    <s v="Raul Moreno                   "/>
    <n v="8622582200"/>
    <s v="GFO88811       "/>
    <x v="12"/>
    <s v="Clara's "/>
    <n v="44"/>
    <s v="FROZEN FOODS        "/>
    <s v="12"/>
    <n v="8"/>
    <n v="324"/>
    <n v="10"/>
    <n v="32.4"/>
    <n v="2.6999999999999997"/>
    <n v="0.33749999999999997"/>
  </r>
  <r>
    <x v="4"/>
    <s v="GALANT FOOD                   "/>
    <s v="SC  "/>
    <x v="5"/>
    <n v="10092651"/>
    <x v="165"/>
    <x v="14"/>
    <s v="          "/>
    <s v="12640 KNOTT AVE               "/>
    <s v="GARDEN GROVE        "/>
    <s v="CA   "/>
    <n v="92841"/>
    <s v="Michael Julian                "/>
    <n v="7148992524"/>
    <s v="GFO00008       "/>
    <x v="4"/>
    <s v="Clara's "/>
    <n v="44"/>
    <s v="FROZEN FOODS        "/>
    <s v="12"/>
    <n v="5"/>
    <n v="1152"/>
    <n v="40"/>
    <n v="28.8"/>
    <n v="2.4"/>
    <n v="0.48"/>
  </r>
  <r>
    <x v="4"/>
    <s v="GALANT FOOD                   "/>
    <s v="SC  "/>
    <x v="5"/>
    <n v="10309611"/>
    <x v="166"/>
    <x v="14"/>
    <s v="          "/>
    <s v="7121 CASE AVE                 "/>
    <s v="NORTH HOLLYWOOD     "/>
    <s v="CA   "/>
    <s v="91605-6302   "/>
    <s v="Oscar P                       "/>
    <n v="8189423381"/>
    <s v="GFO00008       "/>
    <x v="4"/>
    <s v="Clara's "/>
    <n v="44"/>
    <s v="FROZEN FOODS        "/>
    <s v="12"/>
    <n v="5"/>
    <n v="1152"/>
    <n v="40"/>
    <n v="28.8"/>
    <n v="2.4"/>
    <n v="0.48"/>
  </r>
  <r>
    <x v="4"/>
    <s v="GALANT FOOD                   "/>
    <s v="SC  "/>
    <x v="5"/>
    <n v="10377830"/>
    <x v="43"/>
    <x v="3"/>
    <s v="          "/>
    <s v="450 W 2ND ST                  "/>
    <s v="CLAREMONT           "/>
    <s v="CA   "/>
    <s v="91711-4664   "/>
    <s v="Ben Michelle Cecilio          "/>
    <n v="9096215566"/>
    <s v="GFO12001       "/>
    <x v="29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SC  "/>
    <x v="5"/>
    <n v="10377831"/>
    <x v="44"/>
    <x v="3"/>
    <s v="          "/>
    <s v="5240 LANKERSHIM BLVD          "/>
    <s v="NORTH HOLLYWOOD     "/>
    <s v="CA   "/>
    <s v="91601-3109   "/>
    <s v="GUY VALDEZ                    "/>
    <n v="8187626400"/>
    <s v="GFO12001       "/>
    <x v="29"/>
    <s v="Benny's "/>
    <n v="44"/>
    <s v="FROZEN FOODS        "/>
    <s v="12"/>
    <n v="5"/>
    <n v="39.6"/>
    <n v="2"/>
    <n v="19.8"/>
    <n v="1.6500000000000001"/>
    <n v="0.33"/>
  </r>
  <r>
    <x v="4"/>
    <s v="GALANT FOOD                   "/>
    <s v="SC  "/>
    <x v="5"/>
    <n v="10386552"/>
    <x v="45"/>
    <x v="3"/>
    <s v="          "/>
    <s v="207 N MARYLAND AVE            "/>
    <s v="GLENDALE            "/>
    <s v="CA   "/>
    <s v="91206-4237   "/>
    <s v="CASSIE GRATTON LUPE MENDOZA   "/>
    <n v="8188397000"/>
    <s v="GFO12001       "/>
    <x v="29"/>
    <s v="Benny's "/>
    <n v="44"/>
    <s v="FROZEN FOODS        "/>
    <s v="12"/>
    <n v="5"/>
    <n v="39.6"/>
    <n v="2"/>
    <n v="19.8"/>
    <n v="1.6500000000000001"/>
    <n v="0.33"/>
  </r>
  <r>
    <x v="4"/>
    <s v="GALANT FOOD                   "/>
    <s v="SC  "/>
    <x v="5"/>
    <n v="10401646"/>
    <x v="46"/>
    <x v="3"/>
    <s v="          "/>
    <s v="8556 WILSHIRE BLVD            "/>
    <s v="BEVERLY HILLS       "/>
    <s v="CA   "/>
    <s v="90211-3103   "/>
    <s v="Michael S Hall                "/>
    <n v="3107018925"/>
    <s v="GFO12001       "/>
    <x v="29"/>
    <s v="Benny's "/>
    <n v="44"/>
    <s v="FROZEN FOODS        "/>
    <s v="12"/>
    <n v="5"/>
    <n v="138.6"/>
    <n v="7"/>
    <n v="19.8"/>
    <n v="1.6500000000000001"/>
    <n v="0.33"/>
  </r>
  <r>
    <x v="4"/>
    <s v="GALANT FOOD                   "/>
    <s v="SC  "/>
    <x v="5"/>
    <n v="10411295"/>
    <x v="47"/>
    <x v="3"/>
    <s v="          "/>
    <s v="22500 LYONS AVE               "/>
    <s v="NEWHALL             "/>
    <s v="CA   "/>
    <s v="91321-2851   "/>
    <s v="Cassie Gratton                "/>
    <n v="6614932663"/>
    <s v="GFO12001       "/>
    <x v="29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SC  "/>
    <x v="5"/>
    <n v="10377679"/>
    <x v="167"/>
    <x v="1"/>
    <s v="          "/>
    <s v="4940 DEAN MARTIN DRIVE        "/>
    <s v="LAS VEGAS           "/>
    <s v="NV   "/>
    <n v="89103"/>
    <s v="Tava Dalton    LAYOVER        "/>
    <n v="7028910124"/>
    <s v="GFO20001       "/>
    <x v="6"/>
    <s v="Clara's "/>
    <n v="44"/>
    <s v="FROZEN FOODS        "/>
    <s v="12"/>
    <n v="5"/>
    <n v="28.8"/>
    <n v="1"/>
    <n v="28.8"/>
    <n v="2.4"/>
    <n v="0.48"/>
  </r>
  <r>
    <x v="4"/>
    <s v="GALANT FOOD                   "/>
    <s v="SC  "/>
    <x v="5"/>
    <n v="10092651"/>
    <x v="165"/>
    <x v="14"/>
    <s v="          "/>
    <s v="12640 KNOTT AVE               "/>
    <s v="GARDEN GROVE        "/>
    <s v="CA   "/>
    <n v="92841"/>
    <s v="Michael Julian                "/>
    <n v="7148992524"/>
    <s v="GFO88017       "/>
    <x v="9"/>
    <s v="Clara's "/>
    <n v="44"/>
    <s v="FROZEN FOODS        "/>
    <s v="12"/>
    <n v="8"/>
    <n v="1296"/>
    <n v="40"/>
    <n v="32.4"/>
    <n v="2.6999999999999997"/>
    <n v="0.33749999999999997"/>
  </r>
  <r>
    <x v="4"/>
    <s v="GALANT FOOD                   "/>
    <s v="SC  "/>
    <x v="5"/>
    <n v="10309611"/>
    <x v="166"/>
    <x v="14"/>
    <s v="          "/>
    <s v="7121 CASE AVE                 "/>
    <s v="NORTH HOLLYWOOD     "/>
    <s v="CA   "/>
    <s v="91605-6302   "/>
    <s v="Oscar P                       "/>
    <n v="8189423381"/>
    <s v="GFO88017       "/>
    <x v="9"/>
    <s v="Clara's "/>
    <n v="44"/>
    <s v="FROZEN FOODS        "/>
    <s v="12"/>
    <n v="8"/>
    <n v="1620"/>
    <n v="50"/>
    <n v="32.4"/>
    <n v="2.6999999999999997"/>
    <n v="0.33749999999999997"/>
  </r>
  <r>
    <x v="4"/>
    <s v="GALANT FOOD                   "/>
    <s v="SC  "/>
    <x v="5"/>
    <n v="10092651"/>
    <x v="165"/>
    <x v="14"/>
    <s v="          "/>
    <s v="12640 KNOTT AVE               "/>
    <s v="GARDEN GROVE        "/>
    <s v="CA   "/>
    <n v="92841"/>
    <s v="Michael Julian                "/>
    <n v="7148992524"/>
    <s v="GFO88116       "/>
    <x v="10"/>
    <s v="Clara's "/>
    <n v="44"/>
    <s v="FROZEN FOODS        "/>
    <s v="12"/>
    <n v="8"/>
    <n v="1296"/>
    <n v="40"/>
    <n v="32.4"/>
    <n v="2.6999999999999997"/>
    <n v="0.33749999999999997"/>
  </r>
  <r>
    <x v="4"/>
    <s v="GALANT FOOD                   "/>
    <s v="SC  "/>
    <x v="5"/>
    <n v="10309611"/>
    <x v="166"/>
    <x v="14"/>
    <s v="          "/>
    <s v="7121 CASE AVE                 "/>
    <s v="NORTH HOLLYWOOD     "/>
    <s v="CA   "/>
    <s v="91605-6302   "/>
    <s v="Oscar P                       "/>
    <n v="8189423381"/>
    <s v="GFO88116       "/>
    <x v="10"/>
    <s v="Clara's "/>
    <n v="44"/>
    <s v="FROZEN FOODS        "/>
    <s v="12"/>
    <n v="8"/>
    <n v="907.2"/>
    <n v="28"/>
    <n v="32.4"/>
    <n v="2.6999999999999997"/>
    <n v="0.33749999999999997"/>
  </r>
  <r>
    <x v="4"/>
    <s v="GALANT FOOD                   "/>
    <s v="SC  "/>
    <x v="5"/>
    <n v="10423062"/>
    <x v="168"/>
    <x v="1"/>
    <s v="          "/>
    <s v="2320 DOUBLE PLAY WAY          "/>
    <s v="LANCASTER           "/>
    <s v="CA   "/>
    <s v="93536-7404   "/>
    <s v="Andrea Morris                 "/>
    <n v="6617238040"/>
    <s v="GFO88116       "/>
    <x v="10"/>
    <s v="Clara's "/>
    <n v="44"/>
    <s v="FROZEN FOODS        "/>
    <s v="12"/>
    <n v="8"/>
    <n v="32.4"/>
    <n v="1"/>
    <n v="32.4"/>
    <n v="2.6999999999999997"/>
    <n v="0.33749999999999997"/>
  </r>
  <r>
    <x v="4"/>
    <s v="GALANT FOOD                   "/>
    <s v="SC  "/>
    <x v="5"/>
    <n v="10504938"/>
    <x v="169"/>
    <x v="0"/>
    <s v="          "/>
    <s v="2826 LA MIRADA DR             "/>
    <s v="VISTA               "/>
    <s v="CA   "/>
    <s v="92081-8481   "/>
    <s v="Christian Woons               "/>
    <n v="8587613355"/>
    <s v="GFO88116       "/>
    <x v="10"/>
    <s v="Clara's "/>
    <n v="44"/>
    <s v="FROZEN FOODS        "/>
    <s v="12"/>
    <n v="8"/>
    <n v="32.4"/>
    <n v="1"/>
    <n v="32.4"/>
    <n v="2.6999999999999997"/>
    <n v="0.33749999999999997"/>
  </r>
  <r>
    <x v="4"/>
    <s v="GALANT FOOD                   "/>
    <s v="SCC "/>
    <x v="6"/>
    <n v="10282688"/>
    <x v="170"/>
    <x v="0"/>
    <s v="          "/>
    <s v="14038 ORANGE AVE              "/>
    <s v="PARAMOUNT           "/>
    <s v="CA   "/>
    <n v="90723"/>
    <s v="Phil Russell                  "/>
    <n v="5626338363"/>
    <s v="GFO88116       "/>
    <x v="10"/>
    <s v="Clara's "/>
    <n v="44"/>
    <s v="FROZEN FOODS        "/>
    <s v="12"/>
    <n v="8"/>
    <n v="32.4"/>
    <n v="1"/>
    <n v="32.4"/>
    <n v="2.6999999999999997"/>
    <n v="0.33749999999999997"/>
  </r>
  <r>
    <x v="4"/>
    <s v="GALANT FOOD                   "/>
    <s v="VP  "/>
    <x v="7"/>
    <n v="10090382"/>
    <x v="50"/>
    <x v="0"/>
    <s v="          "/>
    <s v="1244 15TH ST UNIT 40 41       "/>
    <s v="CLARKSTON           "/>
    <s v="WA   "/>
    <s v="99403-1805   "/>
    <s v="Phil Ross                     "/>
    <n v="2085539584"/>
    <s v="GFO12001       "/>
    <x v="29"/>
    <s v="Benny's "/>
    <n v="44"/>
    <s v="FROZEN FOODS        "/>
    <s v="12"/>
    <n v="5"/>
    <n v="39.6"/>
    <n v="2"/>
    <n v="19.8"/>
    <n v="1.6500000000000001"/>
    <n v="0.33"/>
  </r>
  <r>
    <x v="4"/>
    <s v="GALANT FOOD                   "/>
    <s v="VP  "/>
    <x v="7"/>
    <n v="10274444"/>
    <x v="51"/>
    <x v="3"/>
    <s v="          "/>
    <s v="4816 RAINIER AVE SOUTH        "/>
    <s v="SEATTLE             "/>
    <s v="WA   "/>
    <n v="98118"/>
    <s v="David McRae                   "/>
    <n v="2069724763"/>
    <s v="GFO12001       "/>
    <x v="29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VP  "/>
    <x v="7"/>
    <n v="10435883"/>
    <x v="53"/>
    <x v="3"/>
    <s v="          "/>
    <s v="415 MAIN ST                   "/>
    <s v="EDMONDS             "/>
    <s v="WA   "/>
    <s v="98020-3137   "/>
    <s v="Dorothea Mayes                "/>
    <n v="4254717873"/>
    <s v="GFO12001       "/>
    <x v="29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VP  "/>
    <x v="7"/>
    <n v="10514496"/>
    <x v="153"/>
    <x v="5"/>
    <s v="          "/>
    <s v="32 CAMPUS DR                  "/>
    <s v="MISSOULA            "/>
    <s v="MT   "/>
    <s v="59812-0003   "/>
    <s v="Matthew Parkey                "/>
    <n v="4062435155"/>
    <s v="GFO12001       "/>
    <x v="29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VP  "/>
    <x v="7"/>
    <n v="10090382"/>
    <x v="50"/>
    <x v="0"/>
    <s v="          "/>
    <s v="1244 15TH ST UNIT 40 41       "/>
    <s v="CLARKSTON           "/>
    <s v="WA   "/>
    <s v="99403-1805   "/>
    <s v="Phil Ross                     "/>
    <n v="2085539584"/>
    <s v="GFO12021       "/>
    <x v="1"/>
    <s v="Benny's "/>
    <n v="44"/>
    <s v="FROZEN FOODS        "/>
    <s v="12"/>
    <n v="5"/>
    <n v="39.6"/>
    <n v="2"/>
    <n v="19.8"/>
    <n v="1.6500000000000001"/>
    <n v="0.33"/>
  </r>
  <r>
    <x v="4"/>
    <s v="GALANT FOOD                   "/>
    <s v="VP  "/>
    <x v="7"/>
    <n v="10435883"/>
    <x v="53"/>
    <x v="3"/>
    <s v="          "/>
    <s v="415 MAIN ST                   "/>
    <s v="EDMONDS             "/>
    <s v="WA   "/>
    <s v="98020-3137   "/>
    <s v="Dorothea Mayes                "/>
    <n v="4254717873"/>
    <s v="GFO12021       "/>
    <x v="1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VP  "/>
    <x v="7"/>
    <n v="10436492"/>
    <x v="55"/>
    <x v="0"/>
    <s v="          "/>
    <s v="250 STANDARD VENEER RD        "/>
    <s v="CRESCENT CITY       "/>
    <s v="CA   "/>
    <s v="95531-7454   "/>
    <s v="Andy Cleveland                "/>
    <n v="7074436773"/>
    <s v="GFO12021       "/>
    <x v="1"/>
    <s v="Benny's "/>
    <n v="44"/>
    <s v="FROZEN FOODS        "/>
    <s v="12"/>
    <n v="5"/>
    <n v="39.6"/>
    <n v="2"/>
    <n v="19.8"/>
    <n v="1.6500000000000001"/>
    <n v="0.33"/>
  </r>
  <r>
    <x v="4"/>
    <s v="GALANT FOOD                   "/>
    <s v="VP  "/>
    <x v="7"/>
    <n v="10472434"/>
    <x v="56"/>
    <x v="0"/>
    <s v="          "/>
    <s v="3253 BENNETT DR               "/>
    <s v="BELLINGHAM          "/>
    <s v="WA   "/>
    <s v="98225-1113   "/>
    <s v="Tracy Hruby    Ext  1         "/>
    <n v="3607347631"/>
    <s v="GFO12021       "/>
    <x v="1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VP  "/>
    <x v="7"/>
    <n v="10282571"/>
    <x v="171"/>
    <x v="0"/>
    <s v="          "/>
    <s v="96B S COLE RD                 "/>
    <s v="BOISE               "/>
    <s v="ID   "/>
    <s v="83709-0930   "/>
    <s v="Aaron Lawton                  "/>
    <n v="2086297948"/>
    <s v="GFO12022       "/>
    <x v="2"/>
    <s v="Benny's "/>
    <n v="44"/>
    <s v="FROZEN FOODS        "/>
    <s v="12"/>
    <n v="5"/>
    <n v="99"/>
    <n v="5"/>
    <n v="19.8"/>
    <n v="1.6500000000000001"/>
    <n v="0.33"/>
  </r>
  <r>
    <x v="4"/>
    <s v="GALANT FOOD                   "/>
    <s v="VP  "/>
    <x v="7"/>
    <n v="10347125"/>
    <x v="137"/>
    <x v="0"/>
    <s v="          "/>
    <s v="330 N 2ND ST                  "/>
    <s v="BOISE               "/>
    <s v="ID   "/>
    <s v="83702-6113   "/>
    <s v="Jason De Alba                 "/>
    <n v="2083812442"/>
    <s v="GFO88814       "/>
    <x v="28"/>
    <s v="Clara's "/>
    <n v="44"/>
    <s v="FROZEN FOODS        "/>
    <s v="12"/>
    <n v="8"/>
    <n v="32.4"/>
    <n v="1"/>
    <n v="32.4"/>
    <n v="2.6999999999999997"/>
    <n v="0.33749999999999997"/>
  </r>
  <r>
    <x v="4"/>
    <s v="GALANT FOOD                   "/>
    <s v="WS  "/>
    <x v="8"/>
    <n v="10000787"/>
    <x v="60"/>
    <x v="0"/>
    <s v="          "/>
    <s v="16300 W SILVER SPRING DR      "/>
    <s v="MENOMONEE FALLS     "/>
    <s v="WI   "/>
    <s v="53051-5620   "/>
    <s v="Keith Springman Lori Monroe   "/>
    <n v="2627815855"/>
    <s v="GFO12001       "/>
    <x v="29"/>
    <s v="Benny's "/>
    <n v="44"/>
    <s v="FROZEN FOODS        "/>
    <s v="12"/>
    <n v="5"/>
    <n v="198"/>
    <n v="10"/>
    <n v="19.8"/>
    <n v="1.6500000000000001"/>
    <n v="0.33"/>
  </r>
  <r>
    <x v="4"/>
    <s v="GALANT FOOD                   "/>
    <s v="WS  "/>
    <x v="8"/>
    <n v="99999999999999"/>
    <x v="17"/>
    <x v="0"/>
    <s v="XXXXXXXXXX"/>
    <s v="XXXXXXXXXXXXXXXXXXXXXXXXXXXXXX"/>
    <s v="XXXXXXXXXXXXXXXXXXXX"/>
    <s v="XX   "/>
    <n v="999999999"/>
    <s v="XXXXXXXXXXXXXXXXXXXXXXXXXXXXXX"/>
    <n v="9999999999"/>
    <s v="GFO12001       "/>
    <x v="29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WS  "/>
    <x v="8"/>
    <n v="10000754"/>
    <x v="154"/>
    <x v="0"/>
    <s v="          "/>
    <s v="511 E 25TH ST                 "/>
    <s v="MARSHFIELD          "/>
    <s v="WI   "/>
    <s v="54449-5322   "/>
    <s v="Barry Gruen                   "/>
    <n v="7156762556"/>
    <s v="GFO12021       "/>
    <x v="1"/>
    <s v="Benny's "/>
    <n v="44"/>
    <s v="FROZEN FOODS        "/>
    <s v="12"/>
    <n v="5"/>
    <n v="19.8"/>
    <n v="1"/>
    <n v="19.8"/>
    <n v="1.6500000000000001"/>
    <n v="0.33"/>
  </r>
  <r>
    <x v="4"/>
    <s v="GALANT FOOD                   "/>
    <s v="WS  "/>
    <x v="8"/>
    <n v="10000787"/>
    <x v="60"/>
    <x v="0"/>
    <s v="          "/>
    <s v="16300 W SILVER SPRING DR      "/>
    <s v="MENOMONEE FALLS     "/>
    <s v="WI   "/>
    <s v="53051-5620   "/>
    <s v="Keith Springman Lori Monroe   "/>
    <n v="2627815855"/>
    <s v="GFO12021       "/>
    <x v="1"/>
    <s v="Benny's "/>
    <n v="44"/>
    <s v="FROZEN FOODS        "/>
    <s v="12"/>
    <n v="5"/>
    <n v="178.2"/>
    <n v="9"/>
    <n v="19.799999999999997"/>
    <n v="1.6499999999999997"/>
    <n v="0.32999999999999996"/>
  </r>
  <r>
    <x v="5"/>
    <s v="GALANT FOOD                   "/>
    <s v="BV  "/>
    <x v="21"/>
    <n v="10396529"/>
    <x v="172"/>
    <x v="0"/>
    <s v="          "/>
    <s v="100 S 1ST ST                  "/>
    <s v="MINNEAPOLIS         "/>
    <s v="MN   "/>
    <s v="55401-2037   "/>
    <s v="John Zitek                    "/>
    <n v="6127039998"/>
    <s v="GFO20001       "/>
    <x v="6"/>
    <s v="Clara's "/>
    <n v="44"/>
    <s v="FROZEN FOODS        "/>
    <s v="12"/>
    <n v="5"/>
    <n v="57.6"/>
    <n v="2"/>
    <n v="28.8"/>
    <n v="2.4"/>
    <n v="0.48"/>
  </r>
  <r>
    <x v="5"/>
    <s v="GALANT FOOD                   "/>
    <s v="CR  "/>
    <x v="22"/>
    <n v="99999999999999"/>
    <x v="17"/>
    <x v="0"/>
    <s v="XXXXXXXXXX"/>
    <s v="XXXXXXXXXXXXXXXXXXXXXXXXXXXXXX"/>
    <s v="XXXXXXXXXXXXXXXXXXXX"/>
    <s v="XX   "/>
    <n v="999999999"/>
    <s v="XXXXXXXXXXXXXXXXXXXXXXXXXXXXXX"/>
    <n v="9999999999"/>
    <s v="GFO12001       "/>
    <x v="29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IL  "/>
    <x v="0"/>
    <n v="10006826"/>
    <x v="122"/>
    <x v="0"/>
    <s v="          "/>
    <s v="64 SAYTON ROAD                "/>
    <s v="FOX LAKE            "/>
    <s v="IL   "/>
    <s v="60020-1756   "/>
    <s v="Brad Kupsche                  "/>
    <n v="8473444446"/>
    <s v="GFO12001       "/>
    <x v="29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IL  "/>
    <x v="0"/>
    <n v="10388714"/>
    <x v="141"/>
    <x v="14"/>
    <s v="          "/>
    <s v="530 WOLFE DR                  "/>
    <s v="FORT WAYNE          "/>
    <s v="IN   "/>
    <s v="46825-5253   "/>
    <s v="Mike Slusser                  "/>
    <n v="2604827475"/>
    <s v="GFO12001       "/>
    <x v="29"/>
    <s v="Benny's "/>
    <n v="44"/>
    <s v="FROZEN FOODS        "/>
    <s v="12"/>
    <n v="5"/>
    <n v="99"/>
    <n v="5"/>
    <n v="19.8"/>
    <n v="1.6500000000000001"/>
    <n v="0.33"/>
  </r>
  <r>
    <x v="5"/>
    <s v="GALANT FOOD                   "/>
    <s v="IL  "/>
    <x v="0"/>
    <n v="10396746"/>
    <x v="173"/>
    <x v="0"/>
    <s v="          "/>
    <s v="N173W21441NW PASSAGE WAY      "/>
    <s v="JACKSON             "/>
    <s v="WI   "/>
    <n v="53037"/>
    <s v="Steve Ports                   "/>
    <n v="2626774080"/>
    <s v="GFO12001       "/>
    <x v="29"/>
    <s v="Benny's "/>
    <n v="44"/>
    <s v="FROZEN FOODS        "/>
    <s v="12"/>
    <n v="5"/>
    <n v="39.6"/>
    <n v="2"/>
    <n v="19.8"/>
    <n v="1.6500000000000001"/>
    <n v="0.33"/>
  </r>
  <r>
    <x v="5"/>
    <s v="GALANT FOOD                   "/>
    <s v="IL  "/>
    <x v="0"/>
    <n v="10428680"/>
    <x v="174"/>
    <x v="0"/>
    <s v="          "/>
    <s v="920 RIDGE AVE                 "/>
    <s v="LOMBARD             "/>
    <s v="IL   "/>
    <n v="60148"/>
    <s v="Giovanni Francese             "/>
    <n v="7083415785"/>
    <s v="GFO12001       "/>
    <x v="29"/>
    <s v="Benny's "/>
    <n v="44"/>
    <s v="FROZEN FOODS        "/>
    <s v="12"/>
    <n v="5"/>
    <n v="39.6"/>
    <n v="2"/>
    <n v="19.8"/>
    <n v="1.6500000000000001"/>
    <n v="0.33"/>
  </r>
  <r>
    <x v="5"/>
    <s v="GALANT FOOD                   "/>
    <s v="IL  "/>
    <x v="0"/>
    <n v="10006826"/>
    <x v="122"/>
    <x v="0"/>
    <s v="          "/>
    <s v="64 SAYTON ROAD                "/>
    <s v="FOX LAKE            "/>
    <s v="IL   "/>
    <s v="60020-1756   "/>
    <s v="Brad Kupsche                  "/>
    <n v="8473444446"/>
    <s v="GFO12021       "/>
    <x v="1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IL  "/>
    <x v="0"/>
    <n v="10388714"/>
    <x v="141"/>
    <x v="14"/>
    <s v="          "/>
    <s v="530 WOLFE DR                  "/>
    <s v="FORT WAYNE          "/>
    <s v="IN   "/>
    <s v="46825-5253   "/>
    <s v="Mike Slusser                  "/>
    <n v="2604827475"/>
    <s v="GFO12021       "/>
    <x v="1"/>
    <s v="Benny's "/>
    <n v="44"/>
    <s v="FROZEN FOODS        "/>
    <s v="12"/>
    <n v="5"/>
    <n v="99"/>
    <n v="5"/>
    <n v="19.8"/>
    <n v="1.6500000000000001"/>
    <n v="0.33"/>
  </r>
  <r>
    <x v="5"/>
    <s v="GALANT FOOD                   "/>
    <s v="IL  "/>
    <x v="0"/>
    <n v="10428680"/>
    <x v="174"/>
    <x v="0"/>
    <s v="          "/>
    <s v="920 RIDGE AVE                 "/>
    <s v="LOMBARD             "/>
    <s v="IL   "/>
    <n v="60148"/>
    <s v="Giovanni Francese             "/>
    <n v="7083415785"/>
    <s v="GFO12021       "/>
    <x v="1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IL  "/>
    <x v="0"/>
    <n v="10487650"/>
    <x v="2"/>
    <x v="0"/>
    <s v="          "/>
    <s v="1151 1151 ROHLWING RD         "/>
    <s v="ROLLING MEADOWS     "/>
    <s v="IL   "/>
    <n v="60008"/>
    <s v="Jess Adams                    "/>
    <n v="6308857029"/>
    <s v="GFO12021       "/>
    <x v="1"/>
    <s v="Benny's "/>
    <n v="44"/>
    <s v="FROZEN FOODS        "/>
    <s v="12"/>
    <n v="5"/>
    <n v="118.8"/>
    <n v="6"/>
    <n v="19.8"/>
    <n v="1.6500000000000001"/>
    <n v="0.33"/>
  </r>
  <r>
    <x v="5"/>
    <s v="GALANT FOOD                   "/>
    <s v="IL  "/>
    <x v="0"/>
    <n v="99999999999999"/>
    <x v="17"/>
    <x v="0"/>
    <s v="XXXXXXXXXX"/>
    <s v="XXXXXXXXXXXXXXXXXXXXXXXXXXXXXX"/>
    <s v="XXXXXXXXXXXXXXXXXXXX"/>
    <s v="XX   "/>
    <n v="999999999"/>
    <s v="XXXXXXXXXXXXXXXXXXXXXXXXXXXXXX"/>
    <n v="9999999999"/>
    <s v="GFO12021       "/>
    <x v="1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IL  "/>
    <x v="0"/>
    <n v="10006826"/>
    <x v="122"/>
    <x v="0"/>
    <s v="          "/>
    <s v="64 SAYTON ROAD                "/>
    <s v="FOX LAKE            "/>
    <s v="IL   "/>
    <s v="60020-1756   "/>
    <s v="Brad Kupsche                  "/>
    <n v="8473444446"/>
    <s v="GFO12022       "/>
    <x v="2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IL  "/>
    <x v="0"/>
    <n v="10192843"/>
    <x v="5"/>
    <x v="0"/>
    <s v="          "/>
    <s v="2513 ELLINGTON ROAD           "/>
    <s v="QUINCY              "/>
    <s v="IL   "/>
    <n v="62305"/>
    <s v="Shelbi Otto Anthony Sawyers   "/>
    <n v="2172223343"/>
    <s v="GFO12022       "/>
    <x v="2"/>
    <s v="Benny's "/>
    <n v="44"/>
    <s v="FROZEN FOODS        "/>
    <s v="12"/>
    <n v="5"/>
    <n v="110.8"/>
    <n v="6"/>
    <n v="18.466666666666665"/>
    <n v="1.5388888888888888"/>
    <n v="0.30777777777777776"/>
  </r>
  <r>
    <x v="5"/>
    <s v="GALANT FOOD                   "/>
    <s v="IL  "/>
    <x v="0"/>
    <n v="10269748"/>
    <x v="156"/>
    <x v="0"/>
    <s v="          "/>
    <s v="529 MAIN ST                   "/>
    <s v="DANVILLE            "/>
    <s v="IL   "/>
    <n v="61832"/>
    <s v="Allen Rathgeber               "/>
    <n v="2173048919"/>
    <s v="GFO12022       "/>
    <x v="2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IL  "/>
    <x v="0"/>
    <n v="10352007"/>
    <x v="175"/>
    <x v="0"/>
    <s v="          "/>
    <s v="9205 S KEATING AVE            "/>
    <s v="OAK LAWN            "/>
    <s v="IL   "/>
    <s v="60453-4652   "/>
    <s v="Chris DiStefano               "/>
    <n v="7084224747"/>
    <s v="GFO12022       "/>
    <x v="2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IL  "/>
    <x v="0"/>
    <n v="10386959"/>
    <x v="142"/>
    <x v="0"/>
    <s v="          "/>
    <s v="5280 BELMONT RD               "/>
    <s v="DOWNERS GROVE       "/>
    <s v="IL   "/>
    <s v="60515-4316   "/>
    <s v="Anthony Appleyard             "/>
    <n v="7088376574"/>
    <s v="GFO12022       "/>
    <x v="2"/>
    <s v="Benny's "/>
    <n v="44"/>
    <s v="FROZEN FOODS        "/>
    <s v="12"/>
    <n v="5"/>
    <n v="39.6"/>
    <n v="2"/>
    <n v="19.8"/>
    <n v="1.6500000000000001"/>
    <n v="0.33"/>
  </r>
  <r>
    <x v="5"/>
    <s v="GALANT FOOD                   "/>
    <s v="IL  "/>
    <x v="0"/>
    <n v="10388714"/>
    <x v="141"/>
    <x v="14"/>
    <s v="          "/>
    <s v="530 WOLFE DR                  "/>
    <s v="FORT WAYNE          "/>
    <s v="IN   "/>
    <s v="46825-5253   "/>
    <s v="Mike Slusser                  "/>
    <n v="2604827475"/>
    <s v="GFO12022       "/>
    <x v="2"/>
    <s v="Benny's "/>
    <n v="44"/>
    <s v="FROZEN FOODS        "/>
    <s v="12"/>
    <n v="5"/>
    <n v="99"/>
    <n v="5"/>
    <n v="19.8"/>
    <n v="1.6500000000000001"/>
    <n v="0.33"/>
  </r>
  <r>
    <x v="5"/>
    <s v="GALANT FOOD                   "/>
    <s v="IL  "/>
    <x v="0"/>
    <n v="10428680"/>
    <x v="174"/>
    <x v="0"/>
    <s v="          "/>
    <s v="920 RIDGE AVE                 "/>
    <s v="LOMBARD             "/>
    <s v="IL   "/>
    <n v="60148"/>
    <s v="Giovanni Francese             "/>
    <n v="7083415785"/>
    <s v="GFO12022       "/>
    <x v="2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MA  "/>
    <x v="1"/>
    <n v="10067691"/>
    <x v="7"/>
    <x v="0"/>
    <s v="          "/>
    <s v="150 GORDON DR                 "/>
    <s v="EXTON               "/>
    <s v="PA   "/>
    <s v="19341-1304   "/>
    <s v="Taylor Ward                   "/>
    <n v="6109350885"/>
    <s v="GFO02208       "/>
    <x v="5"/>
    <s v="Galina's"/>
    <n v="44"/>
    <s v="FROZEN FOODS        "/>
    <s v="12"/>
    <n v="4.5"/>
    <n v="158.4"/>
    <n v="8"/>
    <n v="19.8"/>
    <n v="1.6500000000000001"/>
    <n v="0.3666666666666667"/>
  </r>
  <r>
    <x v="5"/>
    <s v="GALANT FOOD                   "/>
    <s v="MA  "/>
    <x v="1"/>
    <n v="10003045"/>
    <x v="6"/>
    <x v="0"/>
    <s v="          "/>
    <s v="1805 BRIDGEBORO RD            "/>
    <s v="EDGEWATER PARK      "/>
    <s v="NJ   "/>
    <s v="08010        "/>
    <s v="Spence Epstien STANDING PASTRY"/>
    <n v="6098354400"/>
    <s v="GFO10001       "/>
    <x v="0"/>
    <s v="Clara   "/>
    <n v="44"/>
    <s v="FROZEN FOODS        "/>
    <s v="12"/>
    <n v="8"/>
    <n v="108"/>
    <n v="4"/>
    <n v="27"/>
    <n v="2.25"/>
    <n v="0.28125"/>
  </r>
  <r>
    <x v="5"/>
    <s v="GALANT FOOD                   "/>
    <s v="MA  "/>
    <x v="1"/>
    <n v="10067691"/>
    <x v="7"/>
    <x v="0"/>
    <s v="          "/>
    <s v="150 GORDON DR                 "/>
    <s v="EXTON               "/>
    <s v="PA   "/>
    <s v="19341-1304   "/>
    <s v="Taylor Ward                   "/>
    <n v="6109350885"/>
    <s v="GFO10001       "/>
    <x v="0"/>
    <s v="Clara   "/>
    <n v="44"/>
    <s v="FROZEN FOODS        "/>
    <s v="12"/>
    <n v="8"/>
    <n v="810"/>
    <n v="30"/>
    <n v="27"/>
    <n v="2.25"/>
    <n v="0.28125"/>
  </r>
  <r>
    <x v="5"/>
    <s v="GALANT FOOD                   "/>
    <s v="MA  "/>
    <x v="1"/>
    <n v="99999999999999"/>
    <x v="17"/>
    <x v="14"/>
    <s v="XXXXXXXXXX"/>
    <s v="XXXXXXXXXXXXXXXXXXXXXXXXXXXXXX"/>
    <s v="XXXXXXXXXXXXXXXXXXXX"/>
    <s v="XX   "/>
    <n v="999999999"/>
    <s v="XXXXXXXXXXXXXXXXXXXXXXXXXXXXXX"/>
    <n v="9999999999"/>
    <s v="GFO10001       "/>
    <x v="0"/>
    <s v="Clara   "/>
    <n v="44"/>
    <s v="FROZEN FOODS        "/>
    <s v="12"/>
    <n v="8"/>
    <n v="225"/>
    <n v="9"/>
    <n v="25"/>
    <n v="2.0833333333333335"/>
    <n v="0.26041666666666669"/>
  </r>
  <r>
    <x v="5"/>
    <s v="GALANT FOOD                   "/>
    <s v="MA  "/>
    <x v="1"/>
    <n v="10003045"/>
    <x v="6"/>
    <x v="0"/>
    <s v="          "/>
    <s v="1805 BRIDGEBORO RD            "/>
    <s v="EDGEWATER PARK      "/>
    <s v="NJ   "/>
    <s v="08010        "/>
    <s v="Spence Epstien STANDING PASTRY"/>
    <n v="6098354400"/>
    <s v="GFO20001       "/>
    <x v="6"/>
    <s v="Clara's "/>
    <n v="44"/>
    <s v="FROZEN FOODS        "/>
    <s v="12"/>
    <n v="5"/>
    <n v="86.4"/>
    <n v="3"/>
    <n v="28.8"/>
    <n v="2.4"/>
    <n v="0.48"/>
  </r>
  <r>
    <x v="5"/>
    <s v="GALANT FOOD                   "/>
    <s v="MA  "/>
    <x v="1"/>
    <n v="99999999999999"/>
    <x v="17"/>
    <x v="14"/>
    <s v="XXXXXXXXXX"/>
    <s v="XXXXXXXXXXXXXXXXXXXXXXXXXXXXXX"/>
    <s v="XXXXXXXXXXXXXXXXXXXX"/>
    <s v="XX   "/>
    <n v="999999999"/>
    <s v="XXXXXXXXXXXXXXXXXXXXXXXXXXXXXX"/>
    <n v="9999999999"/>
    <s v="GFO20001       "/>
    <x v="6"/>
    <s v="Clara's "/>
    <n v="44"/>
    <s v="FROZEN FOODS        "/>
    <s v="12"/>
    <n v="5"/>
    <n v="241.2"/>
    <n v="9"/>
    <n v="26.799999999999997"/>
    <n v="2.2333333333333329"/>
    <n v="0.4466666666666666"/>
  </r>
  <r>
    <x v="5"/>
    <s v="GALANT FOOD                   "/>
    <s v="MA  "/>
    <x v="1"/>
    <n v="10067691"/>
    <x v="7"/>
    <x v="0"/>
    <s v="          "/>
    <s v="150 GORDON DR                 "/>
    <s v="EXTON               "/>
    <s v="PA   "/>
    <s v="19341-1304   "/>
    <s v="Taylor Ward                   "/>
    <n v="6109350885"/>
    <s v="GFO20002       "/>
    <x v="7"/>
    <s v="Clara's "/>
    <n v="44"/>
    <s v="FROZEN FOODS        "/>
    <s v="12"/>
    <n v="5"/>
    <n v="-86.4"/>
    <n v="-3"/>
    <n v="28.8"/>
    <n v="2.4"/>
    <n v="0.48"/>
  </r>
  <r>
    <x v="5"/>
    <s v="GALANT FOOD                   "/>
    <s v="MA  "/>
    <x v="1"/>
    <n v="10089326"/>
    <x v="176"/>
    <x v="0"/>
    <s v="          "/>
    <s v="17 STARTER DR                 "/>
    <s v="FRACKVILLE          "/>
    <s v="PA   "/>
    <n v="17931"/>
    <s v="Brian Honish                  "/>
    <n v="5708744782"/>
    <s v="GFO20002       "/>
    <x v="7"/>
    <s v="Clara's "/>
    <n v="44"/>
    <s v="FROZEN FOODS        "/>
    <s v="12"/>
    <n v="5"/>
    <n v="536"/>
    <n v="20"/>
    <n v="26.8"/>
    <n v="2.2333333333333334"/>
    <n v="0.44666666666666666"/>
  </r>
  <r>
    <x v="5"/>
    <s v="GALANT FOOD                   "/>
    <s v="MA  "/>
    <x v="1"/>
    <n v="99999999999999"/>
    <x v="17"/>
    <x v="14"/>
    <s v="XXXXXXXXXX"/>
    <s v="XXXXXXXXXXXXXXXXXXXXXXXXXXXXXX"/>
    <s v="XXXXXXXXXXXXXXXXXXXX"/>
    <s v="XX   "/>
    <n v="999999999"/>
    <s v="XXXXXXXXXXXXXXXXXXXXXXXXXXXXXX"/>
    <n v="9999999999"/>
    <s v="GFO20002       "/>
    <x v="7"/>
    <s v="Clara's "/>
    <n v="44"/>
    <s v="FROZEN FOODS        "/>
    <s v="12"/>
    <n v="5"/>
    <n v="241.2"/>
    <n v="9"/>
    <n v="26.799999999999997"/>
    <n v="2.2333333333333329"/>
    <n v="0.4466666666666666"/>
  </r>
  <r>
    <x v="5"/>
    <s v="GALANT FOOD                   "/>
    <s v="MA  "/>
    <x v="1"/>
    <n v="10089326"/>
    <x v="176"/>
    <x v="0"/>
    <s v="          "/>
    <s v="17 STARTER DR                 "/>
    <s v="FRACKVILLE          "/>
    <s v="PA   "/>
    <n v="17931"/>
    <s v="Brian Honish                  "/>
    <n v="5708744782"/>
    <s v="GFO88116       "/>
    <x v="10"/>
    <s v="Clara's "/>
    <n v="44"/>
    <s v="FROZEN FOODS        "/>
    <s v="12"/>
    <n v="8"/>
    <n v="608"/>
    <n v="20"/>
    <n v="30.4"/>
    <n v="2.5333333333333332"/>
    <n v="0.31666666666666665"/>
  </r>
  <r>
    <x v="5"/>
    <s v="GALANT FOOD                   "/>
    <s v="MA  "/>
    <x v="1"/>
    <n v="10003045"/>
    <x v="6"/>
    <x v="0"/>
    <s v="          "/>
    <s v="1805 BRIDGEBORO RD            "/>
    <s v="EDGEWATER PARK      "/>
    <s v="NJ   "/>
    <s v="08010        "/>
    <s v="Spence Epstien STANDING PASTRY"/>
    <n v="6098354400"/>
    <s v="GFO90010       "/>
    <x v="3"/>
    <s v="Clara's "/>
    <n v="44"/>
    <s v="FROZEN FOODS        "/>
    <s v="12"/>
    <n v="4"/>
    <n v="310.8"/>
    <n v="11"/>
    <n v="28.254545454545454"/>
    <n v="2.3545454545454545"/>
    <n v="0.58863636363636362"/>
  </r>
  <r>
    <x v="5"/>
    <s v="GALANT FOOD                   "/>
    <s v="NC  "/>
    <x v="2"/>
    <n v="10019784"/>
    <x v="123"/>
    <x v="0"/>
    <s v="          "/>
    <s v="542 MARIPOSA ROAD             "/>
    <s v="MODESTO             "/>
    <s v="CA   "/>
    <n v="95354"/>
    <s v="MELANIE KOMMAVONG             "/>
    <n v="2095295350"/>
    <s v="GFO00008       "/>
    <x v="4"/>
    <s v="Clara's "/>
    <n v="44"/>
    <s v="FROZEN FOODS        "/>
    <s v="12"/>
    <n v="5"/>
    <n v="201.6"/>
    <n v="7"/>
    <n v="28.8"/>
    <n v="2.4"/>
    <n v="0.48"/>
  </r>
  <r>
    <x v="5"/>
    <s v="GALANT FOOD                   "/>
    <s v="NC  "/>
    <x v="2"/>
    <n v="10252106"/>
    <x v="157"/>
    <x v="1"/>
    <s v="          "/>
    <s v="1121 15TH ST                  "/>
    <s v="SACRAMENTO          "/>
    <s v="CA   "/>
    <n v="95814"/>
    <s v="Joemel Panisa AGM             "/>
    <n v="9164430500"/>
    <s v="GFO00008       "/>
    <x v="4"/>
    <s v="Clara's "/>
    <n v="44"/>
    <s v="FROZEN FOODS        "/>
    <s v="12"/>
    <n v="5"/>
    <n v="57.6"/>
    <n v="2"/>
    <n v="28.8"/>
    <n v="2.4"/>
    <n v="0.48"/>
  </r>
  <r>
    <x v="5"/>
    <s v="GALANT FOOD        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00008       "/>
    <x v="4"/>
    <s v="Clara's "/>
    <n v="44"/>
    <s v="FROZEN FOODS        "/>
    <s v="12"/>
    <n v="5"/>
    <n v="144"/>
    <n v="5"/>
    <n v="28.8"/>
    <n v="2.4"/>
    <n v="0.48"/>
  </r>
  <r>
    <x v="5"/>
    <s v="GALANT FOOD                   "/>
    <s v="NC  "/>
    <x v="2"/>
    <n v="10439798"/>
    <x v="11"/>
    <x v="0"/>
    <s v="          "/>
    <s v="978 E GREG ST                 "/>
    <s v="SPARKS              "/>
    <s v="NV   "/>
    <s v="89431-6521   "/>
    <s v="Steve Cockrell                "/>
    <n v="9076024285"/>
    <s v="GFO00008       "/>
    <x v="4"/>
    <s v="Clara's "/>
    <n v="44"/>
    <s v="FROZEN FOODS        "/>
    <s v="12"/>
    <n v="5"/>
    <n v="288"/>
    <n v="10"/>
    <n v="28.8"/>
    <n v="2.4"/>
    <n v="0.48"/>
  </r>
  <r>
    <x v="5"/>
    <s v="GALANT FOOD                   "/>
    <s v="NC  "/>
    <x v="2"/>
    <n v="10501324"/>
    <x v="12"/>
    <x v="1"/>
    <s v="          "/>
    <s v="225 10TH ST                   "/>
    <s v="MARINA              "/>
    <s v="CA   "/>
    <s v="93933-6004   "/>
    <s v="Greg Palmer                   "/>
    <n v="8312754500"/>
    <s v="GFO00008       "/>
    <x v="4"/>
    <s v="Clara's "/>
    <n v="44"/>
    <s v="FROZEN FOODS        "/>
    <s v="12"/>
    <n v="5"/>
    <n v="115.2"/>
    <n v="4"/>
    <n v="28.8"/>
    <n v="2.4"/>
    <n v="0.48"/>
  </r>
  <r>
    <x v="5"/>
    <s v="GALANT FOOD                   "/>
    <s v="NC  "/>
    <x v="2"/>
    <n v="10019540"/>
    <x v="13"/>
    <x v="0"/>
    <s v="          "/>
    <s v="215 HARBOR WAY                "/>
    <s v="S SAN FRAN          "/>
    <s v="CA   "/>
    <n v="94080"/>
    <s v="ELAYSIA                       "/>
    <n v="6505895252"/>
    <s v="GFO02208       "/>
    <x v="5"/>
    <s v="Galina's"/>
    <n v="44"/>
    <s v="FROZEN FOODS        "/>
    <s v="12"/>
    <n v="4.5"/>
    <n v="19.8"/>
    <n v="1"/>
    <n v="19.8"/>
    <n v="1.6500000000000001"/>
    <n v="0.3666666666666667"/>
  </r>
  <r>
    <x v="5"/>
    <s v="GALANT FOOD                   "/>
    <s v="NC  "/>
    <x v="2"/>
    <n v="10019773"/>
    <x v="15"/>
    <x v="0"/>
    <s v="          "/>
    <s v="3025 DUTTON AVE               "/>
    <s v="SANTA ROSA          "/>
    <s v="CA   "/>
    <n v="95407"/>
    <s v="MELISSA NANCY KELLEY          "/>
    <n v="7075464544"/>
    <s v="GFO02208       "/>
    <x v="5"/>
    <s v="Galina's"/>
    <n v="44"/>
    <s v="FROZEN FOODS        "/>
    <s v="12"/>
    <n v="4.5"/>
    <n v="59.4"/>
    <n v="3"/>
    <n v="19.8"/>
    <n v="1.6500000000000001"/>
    <n v="0.3666666666666667"/>
  </r>
  <r>
    <x v="5"/>
    <s v="GALANT FOOD                   "/>
    <s v="NC  "/>
    <x v="2"/>
    <n v="10081013"/>
    <x v="33"/>
    <x v="0"/>
    <s v="          "/>
    <s v="525 ANZAR ROAD                "/>
    <s v="SN JUN BATSTA       "/>
    <s v="CA   "/>
    <n v="95045"/>
    <s v="KATHY PLACES ORDERS           "/>
    <n v="8316234073"/>
    <s v="GFO02208       "/>
    <x v="5"/>
    <s v="Galina's"/>
    <n v="44"/>
    <s v="FROZEN FOODS        "/>
    <s v="12"/>
    <n v="4.5"/>
    <n v="19.8"/>
    <n v="1"/>
    <n v="19.8"/>
    <n v="1.6500000000000001"/>
    <n v="0.3666666666666667"/>
  </r>
  <r>
    <x v="5"/>
    <s v="GALANT FOOD                   "/>
    <s v="NC  "/>
    <x v="2"/>
    <n v="99999999999999"/>
    <x v="17"/>
    <x v="2"/>
    <s v="XXXXXXXXXX"/>
    <s v="XXXXXXXXXXXXXXXXXXXXXXXXXXXXXX"/>
    <s v="XXXXXXXXXXXXXXXXXXXX"/>
    <s v="XX   "/>
    <n v="999999999"/>
    <s v="XXXXXXXXXXXXXXXXXXXXXXXXXXXXXX"/>
    <n v="9999999999"/>
    <s v="GFO02208       "/>
    <x v="5"/>
    <s v="Galina's"/>
    <n v="44"/>
    <s v="FROZEN FOODS        "/>
    <s v="12"/>
    <n v="4.5"/>
    <n v="277.2"/>
    <n v="14"/>
    <n v="19.8"/>
    <n v="1.6500000000000001"/>
    <n v="0.3666666666666667"/>
  </r>
  <r>
    <x v="5"/>
    <s v="GALANT FOOD                   "/>
    <s v="NC  "/>
    <x v="2"/>
    <n v="10019773"/>
    <x v="15"/>
    <x v="0"/>
    <s v="          "/>
    <s v="3025 DUTTON AVE               "/>
    <s v="SANTA ROSA          "/>
    <s v="CA   "/>
    <n v="95407"/>
    <s v="MELISSA NANCY KELLEY          "/>
    <n v="7075464544"/>
    <s v="GFO12001       "/>
    <x v="29"/>
    <s v="Benny's "/>
    <n v="44"/>
    <s v="FROZEN FOODS        "/>
    <s v="12"/>
    <n v="5"/>
    <n v="237.6"/>
    <n v="12"/>
    <n v="19.8"/>
    <n v="1.6500000000000001"/>
    <n v="0.33"/>
  </r>
  <r>
    <x v="5"/>
    <s v="GALANT FOOD                   "/>
    <s v="NC  "/>
    <x v="2"/>
    <n v="10053745"/>
    <x v="23"/>
    <x v="4"/>
    <s v="          "/>
    <s v="BLDG 341 NAVY EXCHANGE        "/>
    <s v="FALLON              "/>
    <s v="NV   "/>
    <n v="89406"/>
    <s v="NATALIE 775 541 5699 NEW      "/>
    <n v="7755415699"/>
    <s v="GFO12001       "/>
    <x v="29"/>
    <s v="Benny's "/>
    <n v="44"/>
    <s v="FROZEN FOODS        "/>
    <s v="12"/>
    <n v="5"/>
    <n v="39.6"/>
    <n v="2"/>
    <n v="19.8"/>
    <n v="1.6500000000000001"/>
    <n v="0.33"/>
  </r>
  <r>
    <x v="5"/>
    <s v="GALANT FOOD                   "/>
    <s v="NC  "/>
    <x v="2"/>
    <n v="10281997"/>
    <x v="19"/>
    <x v="0"/>
    <s v="          "/>
    <s v="4083 MONTEZ DR                "/>
    <s v="CARSON CITY         "/>
    <s v="NV   "/>
    <n v="89706"/>
    <s v="Nate Smithee                  "/>
    <n v="7753429754"/>
    <s v="GFO12001       "/>
    <x v="29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NC  "/>
    <x v="2"/>
    <n v="10301973"/>
    <x v="124"/>
    <x v="1"/>
    <s v="          "/>
    <s v="10 SKYPORT DRIVE              "/>
    <s v="SAN JOSE            "/>
    <s v="CA   "/>
    <s v="95110-1354   "/>
    <s v="RODGER  CELL  661 310 5597    "/>
    <n v="4086500590"/>
    <s v="GFO12001       "/>
    <x v="29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NC  "/>
    <x v="2"/>
    <n v="10373770"/>
    <x v="21"/>
    <x v="3"/>
    <s v="          "/>
    <s v="4186 PIEDMONT AVE             "/>
    <s v="OAKLAND             "/>
    <s v="CA   "/>
    <s v="94611-5133   "/>
    <s v="ANNALISA or GLENN             "/>
    <n v="5102770646"/>
    <s v="GFO12001       "/>
    <x v="29"/>
    <s v="Benny's "/>
    <n v="44"/>
    <s v="FROZEN FOODS        "/>
    <s v="12"/>
    <n v="5"/>
    <n v="79.2"/>
    <n v="4"/>
    <n v="19.8"/>
    <n v="1.6500000000000001"/>
    <n v="0.33"/>
  </r>
  <r>
    <x v="5"/>
    <s v="GALANT FOOD                   "/>
    <s v="NC  "/>
    <x v="2"/>
    <n v="10426364"/>
    <x v="127"/>
    <x v="0"/>
    <s v="          "/>
    <s v="1425 HULDA CT                 "/>
    <s v="SPARKS              "/>
    <s v="NV   "/>
    <s v="89431-7125   "/>
    <s v="JAMAL ANSARI BRANCH MANAGER   "/>
    <n v="7753385335"/>
    <s v="GFO12001       "/>
    <x v="29"/>
    <s v="Benny's "/>
    <n v="44"/>
    <s v="FROZEN FOODS        "/>
    <s v="12"/>
    <n v="5"/>
    <n v="99"/>
    <n v="5"/>
    <n v="19.8"/>
    <n v="1.6500000000000001"/>
    <n v="0.33"/>
  </r>
  <r>
    <x v="5"/>
    <s v="GALANT FOOD                   "/>
    <s v="NC  "/>
    <x v="2"/>
    <n v="10426435"/>
    <x v="22"/>
    <x v="3"/>
    <s v="          "/>
    <s v="2966 COLLEGE AVE              "/>
    <s v="BERKELEY            "/>
    <s v="CA   "/>
    <s v="94705-2214   "/>
    <s v="Suki Van Arsdale 510 540 6482 "/>
    <n v="7078293456"/>
    <s v="GFO12001       "/>
    <x v="29"/>
    <s v="Benny's "/>
    <n v="44"/>
    <s v="FROZEN FOODS        "/>
    <s v="12"/>
    <n v="5"/>
    <n v="39.6"/>
    <n v="2"/>
    <n v="19.8"/>
    <n v="1.6500000000000001"/>
    <n v="0.33"/>
  </r>
  <r>
    <x v="5"/>
    <s v="GALANT FOOD                   "/>
    <s v="NC  "/>
    <x v="2"/>
    <n v="10447206"/>
    <x v="148"/>
    <x v="12"/>
    <s v="          "/>
    <s v="1664 N VIRGINIA ST            "/>
    <s v="RENO                "/>
    <s v="NV   "/>
    <s v="89557-0001   "/>
    <s v="RACHEL MAIN CONTACT CC MAE    "/>
    <n v="4153780577"/>
    <s v="GFO12001       "/>
    <x v="29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NC  "/>
    <x v="2"/>
    <n v="10512055"/>
    <x v="159"/>
    <x v="3"/>
    <s v="          "/>
    <s v="57 E COMMERCIAL ST            "/>
    <s v="WILLITS             "/>
    <s v="CA   "/>
    <s v="95490-3101   "/>
    <s v="Michelle Hutchins             "/>
    <n v="7074969725"/>
    <s v="GFO12001       "/>
    <x v="29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NC  "/>
    <x v="2"/>
    <n v="10053745"/>
    <x v="23"/>
    <x v="4"/>
    <s v="          "/>
    <s v="BLDG 341 NAVY EXCHANGE        "/>
    <s v="FALLON              "/>
    <s v="NV   "/>
    <n v="89406"/>
    <s v="NATALIE 775 541 5699 NEW      "/>
    <n v="7755415699"/>
    <s v="GFO12021       "/>
    <x v="1"/>
    <s v="Benny's "/>
    <n v="44"/>
    <s v="FROZEN FOODS        "/>
    <s v="12"/>
    <n v="5"/>
    <n v="59.4"/>
    <n v="3"/>
    <n v="19.8"/>
    <n v="1.6500000000000001"/>
    <n v="0.33"/>
  </r>
  <r>
    <x v="5"/>
    <s v="GALANT FOOD                   "/>
    <s v="NC  "/>
    <x v="2"/>
    <n v="10299917"/>
    <x v="16"/>
    <x v="0"/>
    <s v="          "/>
    <s v="447 REYNOLDS CIR              "/>
    <s v="SAN JOSE            "/>
    <s v="CA   "/>
    <s v="95112-1104   "/>
    <s v="Al Albiani                    "/>
    <n v="6503228363"/>
    <s v="GFO12021       "/>
    <x v="1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NC  "/>
    <x v="2"/>
    <n v="10301973"/>
    <x v="124"/>
    <x v="1"/>
    <s v="          "/>
    <s v="10 SKYPORT DRIVE              "/>
    <s v="SAN JOSE            "/>
    <s v="CA   "/>
    <s v="95110-1354   "/>
    <s v="RODGER  CELL  661 310 5597    "/>
    <n v="4086500590"/>
    <s v="GFO12021       "/>
    <x v="1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NC  "/>
    <x v="2"/>
    <n v="10349243"/>
    <x v="25"/>
    <x v="0"/>
    <s v="          "/>
    <s v="260 FREEPORT BLVD STE 19      "/>
    <s v="SPARKS              "/>
    <s v="NV   "/>
    <s v="89431-6248   "/>
    <s v="Reno Albertazzi               "/>
    <n v="7754437931"/>
    <s v="GFO12021       "/>
    <x v="1"/>
    <s v="Benny's "/>
    <n v="44"/>
    <s v="FROZEN FOODS        "/>
    <s v="12"/>
    <n v="5"/>
    <n v="39.6"/>
    <n v="2"/>
    <n v="19.8"/>
    <n v="1.6500000000000001"/>
    <n v="0.33"/>
  </r>
  <r>
    <x v="5"/>
    <s v="GALANT FOOD                   "/>
    <s v="NC  "/>
    <x v="2"/>
    <n v="10426364"/>
    <x v="127"/>
    <x v="0"/>
    <s v="          "/>
    <s v="1425 HULDA CT                 "/>
    <s v="SPARKS              "/>
    <s v="NV   "/>
    <s v="89431-7125   "/>
    <s v="JAMAL ANSARI BRANCH MANAGER   "/>
    <n v="7753385335"/>
    <s v="GFO12021       "/>
    <x v="1"/>
    <s v="Benny's "/>
    <n v="44"/>
    <s v="FROZEN FOODS        "/>
    <s v="12"/>
    <n v="5"/>
    <n v="99"/>
    <n v="5"/>
    <n v="19.8"/>
    <n v="1.6500000000000001"/>
    <n v="0.33"/>
  </r>
  <r>
    <x v="5"/>
    <s v="GALANT FOOD                   "/>
    <s v="NC  "/>
    <x v="2"/>
    <n v="10426435"/>
    <x v="22"/>
    <x v="3"/>
    <s v="          "/>
    <s v="2966 COLLEGE AVE              "/>
    <s v="BERKELEY            "/>
    <s v="CA   "/>
    <s v="94705-2214   "/>
    <s v="Suki Van Arsdale 510 540 6482 "/>
    <n v="7078293456"/>
    <s v="GFO12021       "/>
    <x v="1"/>
    <s v="Benny's "/>
    <n v="44"/>
    <s v="FROZEN FOODS        "/>
    <s v="12"/>
    <n v="5"/>
    <n v="59.4"/>
    <n v="3"/>
    <n v="19.8"/>
    <n v="1.6500000000000001"/>
    <n v="0.33"/>
  </r>
  <r>
    <x v="5"/>
    <s v="GALANT FOOD                   "/>
    <s v="NC  "/>
    <x v="2"/>
    <n v="10053745"/>
    <x v="23"/>
    <x v="4"/>
    <s v="          "/>
    <s v="BLDG 341 NAVY EXCHANGE        "/>
    <s v="FALLON              "/>
    <s v="NV   "/>
    <n v="89406"/>
    <s v="NATALIE 775 541 5699 NEW      "/>
    <n v="7755415699"/>
    <s v="GFO12022       "/>
    <x v="2"/>
    <s v="Benny's "/>
    <n v="44"/>
    <s v="FROZEN FOODS        "/>
    <s v="12"/>
    <n v="5"/>
    <n v="79.2"/>
    <n v="4"/>
    <n v="19.8"/>
    <n v="1.6500000000000001"/>
    <n v="0.33"/>
  </r>
  <r>
    <x v="5"/>
    <s v="GALANT FOOD                   "/>
    <s v="NC  "/>
    <x v="2"/>
    <n v="10299917"/>
    <x v="16"/>
    <x v="0"/>
    <s v="          "/>
    <s v="447 REYNOLDS CIR              "/>
    <s v="SAN JOSE            "/>
    <s v="CA   "/>
    <s v="95112-1104   "/>
    <s v="Al Albiani                    "/>
    <n v="6503228363"/>
    <s v="GFO12022       "/>
    <x v="2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NC  "/>
    <x v="2"/>
    <n v="10426364"/>
    <x v="127"/>
    <x v="0"/>
    <s v="          "/>
    <s v="1425 HULDA CT                 "/>
    <s v="SPARKS              "/>
    <s v="NV   "/>
    <s v="89431-7125   "/>
    <s v="JAMAL ANSARI BRANCH MANAGER   "/>
    <n v="7753385335"/>
    <s v="GFO12022       "/>
    <x v="2"/>
    <s v="Benny's "/>
    <n v="44"/>
    <s v="FROZEN FOODS        "/>
    <s v="12"/>
    <n v="5"/>
    <n v="99"/>
    <n v="5"/>
    <n v="19.8"/>
    <n v="1.6500000000000001"/>
    <n v="0.33"/>
  </r>
  <r>
    <x v="5"/>
    <s v="GALANT FOOD                   "/>
    <s v="NC  "/>
    <x v="2"/>
    <n v="10439798"/>
    <x v="11"/>
    <x v="0"/>
    <s v="          "/>
    <s v="978 E GREG ST                 "/>
    <s v="SPARKS              "/>
    <s v="NV   "/>
    <s v="89431-6521   "/>
    <s v="Steve Cockrell                "/>
    <n v="9076024285"/>
    <s v="GFO12022       "/>
    <x v="2"/>
    <s v="Benny's "/>
    <n v="44"/>
    <s v="FROZEN FOODS        "/>
    <s v="12"/>
    <n v="5"/>
    <n v="99"/>
    <n v="5"/>
    <n v="19.8"/>
    <n v="1.6500000000000001"/>
    <n v="0.33"/>
  </r>
  <r>
    <x v="5"/>
    <s v="GALANT FOOD                   "/>
    <s v="NC  "/>
    <x v="2"/>
    <n v="10124473"/>
    <x v="27"/>
    <x v="0"/>
    <s v="          "/>
    <s v="1000 GREENLEY ROAD            "/>
    <s v="SONORA              "/>
    <s v="CA   "/>
    <n v="95370"/>
    <s v="OWEN  HORNIBROOK 209 822 4051 "/>
    <n v="2095363674"/>
    <s v="GFO20001       "/>
    <x v="6"/>
    <s v="Clara's "/>
    <n v="44"/>
    <s v="FROZEN FOODS        "/>
    <s v="12"/>
    <n v="5"/>
    <n v="86.4"/>
    <n v="3"/>
    <n v="28.8"/>
    <n v="2.4"/>
    <n v="0.48"/>
  </r>
  <r>
    <x v="5"/>
    <s v="GALANT FOOD                   "/>
    <s v="NC  "/>
    <x v="2"/>
    <n v="10252106"/>
    <x v="157"/>
    <x v="1"/>
    <s v="          "/>
    <s v="1121 15TH ST                  "/>
    <s v="SACRAMENTO          "/>
    <s v="CA   "/>
    <n v="95814"/>
    <s v="Joemel Panisa AGM             "/>
    <n v="9164430500"/>
    <s v="GFO20001       "/>
    <x v="6"/>
    <s v="Clara's "/>
    <n v="44"/>
    <s v="FROZEN FOODS        "/>
    <s v="12"/>
    <n v="5"/>
    <n v="57.6"/>
    <n v="2"/>
    <n v="28.8"/>
    <n v="2.4"/>
    <n v="0.48"/>
  </r>
  <r>
    <x v="5"/>
    <s v="GALANT FOOD                   "/>
    <s v="NC  "/>
    <x v="2"/>
    <n v="10267588"/>
    <x v="128"/>
    <x v="12"/>
    <s v="          "/>
    <s v="2400 DURANT AVE               "/>
    <s v="BERKELEY            "/>
    <s v="CA   "/>
    <n v="94720"/>
    <s v="RON                           "/>
    <n v="5106425392"/>
    <s v="GFO20001       "/>
    <x v="6"/>
    <s v="Clara's "/>
    <n v="44"/>
    <s v="FROZEN FOODS        "/>
    <s v="12"/>
    <n v="5"/>
    <n v="57.6"/>
    <n v="2"/>
    <n v="28.8"/>
    <n v="2.4"/>
    <n v="0.48"/>
  </r>
  <r>
    <x v="5"/>
    <s v="GALANT FOOD        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20001       "/>
    <x v="6"/>
    <s v="Clara's "/>
    <n v="44"/>
    <s v="FROZEN FOODS        "/>
    <s v="12"/>
    <n v="5"/>
    <n v="172.8"/>
    <n v="6"/>
    <n v="28.8"/>
    <n v="2.4"/>
    <n v="0.48"/>
  </r>
  <r>
    <x v="5"/>
    <s v="GALANT FOOD                   "/>
    <s v="NC  "/>
    <x v="2"/>
    <n v="10393606"/>
    <x v="30"/>
    <x v="1"/>
    <s v="          "/>
    <s v="1111 MEADOWOOD MALL LINK      "/>
    <s v="RENO                "/>
    <s v="NV   "/>
    <s v="89502-6542   "/>
    <s v="Sushil Patel                  "/>
    <n v="7755077248"/>
    <s v="GFO20001       "/>
    <x v="6"/>
    <s v="Clara's "/>
    <n v="44"/>
    <s v="FROZEN FOODS        "/>
    <s v="12"/>
    <n v="5"/>
    <n v="230.4"/>
    <n v="8"/>
    <n v="28.8"/>
    <n v="2.4"/>
    <n v="0.48"/>
  </r>
  <r>
    <x v="5"/>
    <s v="GALANT FOOD                   "/>
    <s v="NC  "/>
    <x v="2"/>
    <n v="10496376"/>
    <x v="32"/>
    <x v="5"/>
    <s v="          "/>
    <s v="6505 S MANTHEY RD             "/>
    <s v="FRENCH CAMP         "/>
    <s v="CA   "/>
    <s v="95231-9518   "/>
    <s v="Duong Vu  DON                 "/>
    <n v="9162338469"/>
    <s v="GFO20001       "/>
    <x v="6"/>
    <s v="Clara's "/>
    <n v="44"/>
    <s v="FROZEN FOODS        "/>
    <s v="12"/>
    <n v="5"/>
    <n v="86.4"/>
    <n v="3"/>
    <n v="28.8"/>
    <n v="2.4"/>
    <n v="0.48"/>
  </r>
  <r>
    <x v="5"/>
    <s v="GALANT FOOD                   "/>
    <s v="NC  "/>
    <x v="2"/>
    <n v="10501324"/>
    <x v="12"/>
    <x v="1"/>
    <s v="          "/>
    <s v="225 10TH ST                   "/>
    <s v="MARINA              "/>
    <s v="CA   "/>
    <s v="93933-6004   "/>
    <s v="Greg Palmer                   "/>
    <n v="8312754500"/>
    <s v="GFO20001       "/>
    <x v="6"/>
    <s v="Clara's "/>
    <n v="44"/>
    <s v="FROZEN FOODS        "/>
    <s v="12"/>
    <n v="5"/>
    <n v="259.2"/>
    <n v="9"/>
    <n v="28.799999999999997"/>
    <n v="2.4"/>
    <n v="0.48"/>
  </r>
  <r>
    <x v="5"/>
    <s v="GALANT FOOD                   "/>
    <s v="NC  "/>
    <x v="2"/>
    <n v="10124473"/>
    <x v="27"/>
    <x v="0"/>
    <s v="          "/>
    <s v="1000 GREENLEY ROAD            "/>
    <s v="SONORA              "/>
    <s v="CA   "/>
    <n v="95370"/>
    <s v="OWEN  HORNIBROOK 209 822 4051 "/>
    <n v="2095363674"/>
    <s v="GFO20002       "/>
    <x v="7"/>
    <s v="Clara's "/>
    <n v="44"/>
    <s v="FROZEN FOODS        "/>
    <s v="12"/>
    <n v="5"/>
    <n v="57.6"/>
    <n v="2"/>
    <n v="28.8"/>
    <n v="2.4"/>
    <n v="0.48"/>
  </r>
  <r>
    <x v="5"/>
    <s v="GALANT FOOD        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20002       "/>
    <x v="7"/>
    <s v="Clara's "/>
    <n v="44"/>
    <s v="FROZEN FOODS        "/>
    <s v="12"/>
    <n v="5"/>
    <n v="115.2"/>
    <n v="4"/>
    <n v="28.8"/>
    <n v="2.4"/>
    <n v="0.48"/>
  </r>
  <r>
    <x v="5"/>
    <s v="GALANT FOOD                   "/>
    <s v="NC  "/>
    <x v="2"/>
    <n v="10501324"/>
    <x v="12"/>
    <x v="1"/>
    <s v="          "/>
    <s v="225 10TH ST                   "/>
    <s v="MARINA              "/>
    <s v="CA   "/>
    <s v="93933-6004   "/>
    <s v="Greg Palmer                   "/>
    <n v="8312754500"/>
    <s v="GFO20002       "/>
    <x v="7"/>
    <s v="Clara's "/>
    <n v="44"/>
    <s v="FROZEN FOODS        "/>
    <s v="12"/>
    <n v="5"/>
    <n v="115.2"/>
    <n v="4"/>
    <n v="28.8"/>
    <n v="2.4"/>
    <n v="0.48"/>
  </r>
  <r>
    <x v="5"/>
    <s v="GALANT FOOD                   "/>
    <s v="NC  "/>
    <x v="2"/>
    <n v="10019784"/>
    <x v="123"/>
    <x v="0"/>
    <s v="          "/>
    <s v="542 MARIPOSA ROAD             "/>
    <s v="MODESTO             "/>
    <s v="CA   "/>
    <n v="95354"/>
    <s v="MELANIE KOMMAVONG             "/>
    <n v="2095295350"/>
    <s v="GFO88000       "/>
    <x v="8"/>
    <s v="Clara's "/>
    <n v="44"/>
    <s v="FROZEN FOODS        "/>
    <s v="12"/>
    <n v="8"/>
    <n v="226.8"/>
    <n v="7"/>
    <n v="32.4"/>
    <n v="2.6999999999999997"/>
    <n v="0.33749999999999997"/>
  </r>
  <r>
    <x v="5"/>
    <s v="GALANT FOOD                   "/>
    <s v="NC  "/>
    <x v="2"/>
    <n v="10267588"/>
    <x v="128"/>
    <x v="12"/>
    <s v="          "/>
    <s v="2400 DURANT AVE               "/>
    <s v="BERKELEY            "/>
    <s v="CA   "/>
    <n v="94720"/>
    <s v="RON                           "/>
    <n v="5106425392"/>
    <s v="GFO88000       "/>
    <x v="8"/>
    <s v="Clara's "/>
    <n v="44"/>
    <s v="FROZEN FOODS        "/>
    <s v="12"/>
    <n v="8"/>
    <n v="64.8"/>
    <n v="2"/>
    <n v="32.4"/>
    <n v="2.6999999999999997"/>
    <n v="0.33749999999999997"/>
  </r>
  <r>
    <x v="5"/>
    <s v="GALANT FOOD        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88000       "/>
    <x v="8"/>
    <s v="Clara's "/>
    <n v="44"/>
    <s v="FROZEN FOODS        "/>
    <s v="12"/>
    <n v="8"/>
    <n v="32.4"/>
    <n v="1"/>
    <n v="32.4"/>
    <n v="2.6999999999999997"/>
    <n v="0.33749999999999997"/>
  </r>
  <r>
    <x v="5"/>
    <s v="GALANT FOOD                   "/>
    <s v="NC  "/>
    <x v="2"/>
    <n v="10019784"/>
    <x v="123"/>
    <x v="0"/>
    <s v="          "/>
    <s v="542 MARIPOSA ROAD             "/>
    <s v="MODESTO             "/>
    <s v="CA   "/>
    <n v="95354"/>
    <s v="MELANIE KOMMAVONG             "/>
    <n v="2095295350"/>
    <s v="GFO88017       "/>
    <x v="9"/>
    <s v="Clara's "/>
    <n v="44"/>
    <s v="FROZEN FOODS        "/>
    <s v="12"/>
    <n v="8"/>
    <n v="421.2"/>
    <n v="13"/>
    <n v="32.4"/>
    <n v="2.6999999999999997"/>
    <n v="0.33749999999999997"/>
  </r>
  <r>
    <x v="5"/>
    <s v="GALANT FOOD                   "/>
    <s v="NC  "/>
    <x v="2"/>
    <n v="10267588"/>
    <x v="128"/>
    <x v="12"/>
    <s v="          "/>
    <s v="2400 DURANT AVE               "/>
    <s v="BERKELEY            "/>
    <s v="CA   "/>
    <n v="94720"/>
    <s v="RON                           "/>
    <n v="5106425392"/>
    <s v="GFO88017       "/>
    <x v="9"/>
    <s v="Clara's "/>
    <n v="44"/>
    <s v="FROZEN FOODS        "/>
    <s v="12"/>
    <n v="8"/>
    <n v="64.8"/>
    <n v="2"/>
    <n v="32.4"/>
    <n v="2.6999999999999997"/>
    <n v="0.33749999999999997"/>
  </r>
  <r>
    <x v="5"/>
    <s v="GALANT FOOD        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88017       "/>
    <x v="9"/>
    <s v="Clara's "/>
    <n v="44"/>
    <s v="FROZEN FOODS        "/>
    <s v="12"/>
    <n v="8"/>
    <n v="162"/>
    <n v="5"/>
    <n v="32.4"/>
    <n v="2.6999999999999997"/>
    <n v="0.33749999999999997"/>
  </r>
  <r>
    <x v="5"/>
    <s v="GALANT FOOD                   "/>
    <s v="NC  "/>
    <x v="2"/>
    <n v="10439798"/>
    <x v="11"/>
    <x v="0"/>
    <s v="          "/>
    <s v="978 E GREG ST                 "/>
    <s v="SPARKS              "/>
    <s v="NV   "/>
    <s v="89431-6521   "/>
    <s v="Steve Cockrell                "/>
    <n v="9076024285"/>
    <s v="GFO88017       "/>
    <x v="9"/>
    <s v="Clara's "/>
    <n v="44"/>
    <s v="FROZEN FOODS        "/>
    <s v="12"/>
    <n v="8"/>
    <n v="226.8"/>
    <n v="7"/>
    <n v="32.4"/>
    <n v="2.6999999999999997"/>
    <n v="0.33749999999999997"/>
  </r>
  <r>
    <x v="5"/>
    <s v="GALANT FOOD                   "/>
    <s v="NC  "/>
    <x v="2"/>
    <n v="10442641"/>
    <x v="163"/>
    <x v="0"/>
    <s v="          "/>
    <s v="7400 USA PKWY                 "/>
    <s v="SPARKS              "/>
    <s v="NV   "/>
    <s v="89437-6800   "/>
    <s v="Kevin O Dowd                  "/>
    <n v="7753991600"/>
    <s v="GFO88017       "/>
    <x v="9"/>
    <s v="Clara's "/>
    <n v="44"/>
    <s v="FROZEN FOODS        "/>
    <s v="12"/>
    <n v="8"/>
    <n v="64.8"/>
    <n v="2"/>
    <n v="32.4"/>
    <n v="2.6999999999999997"/>
    <n v="0.33749999999999997"/>
  </r>
  <r>
    <x v="5"/>
    <s v="GALANT FOOD        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88116       "/>
    <x v="10"/>
    <s v="Clara's "/>
    <n v="44"/>
    <s v="FROZEN FOODS        "/>
    <s v="12"/>
    <n v="8"/>
    <n v="194.4"/>
    <n v="6"/>
    <n v="32.4"/>
    <n v="2.6999999999999997"/>
    <n v="0.33749999999999997"/>
  </r>
  <r>
    <x v="5"/>
    <s v="GALANT FOOD                   "/>
    <s v="NC  "/>
    <x v="2"/>
    <n v="10501324"/>
    <x v="12"/>
    <x v="1"/>
    <s v="          "/>
    <s v="225 10TH ST                   "/>
    <s v="MARINA              "/>
    <s v="CA   "/>
    <s v="93933-6004   "/>
    <s v="Greg Palmer                   "/>
    <n v="8312754500"/>
    <s v="GFO88116       "/>
    <x v="10"/>
    <s v="Clara's "/>
    <n v="44"/>
    <s v="FROZEN FOODS        "/>
    <s v="12"/>
    <n v="8"/>
    <n v="129.6"/>
    <n v="4"/>
    <n v="32.4"/>
    <n v="2.6999999999999997"/>
    <n v="0.33749999999999997"/>
  </r>
  <r>
    <x v="5"/>
    <s v="GALANT FOOD                   "/>
    <s v="NC  "/>
    <x v="2"/>
    <n v="10124473"/>
    <x v="27"/>
    <x v="0"/>
    <s v="          "/>
    <s v="1000 GREENLEY ROAD            "/>
    <s v="SONORA              "/>
    <s v="CA   "/>
    <n v="95370"/>
    <s v="OWEN  HORNIBROOK 209 822 4051 "/>
    <n v="2095363674"/>
    <s v="GFO88810       "/>
    <x v="11"/>
    <s v="Clara's "/>
    <n v="44"/>
    <s v="FROZEN FOODS        "/>
    <s v="12"/>
    <n v="8"/>
    <n v="32.4"/>
    <n v="1"/>
    <n v="32.4"/>
    <n v="2.6999999999999997"/>
    <n v="0.33749999999999997"/>
  </r>
  <r>
    <x v="5"/>
    <s v="GALANT FOOD                   "/>
    <s v="NC  "/>
    <x v="2"/>
    <n v="10267588"/>
    <x v="128"/>
    <x v="12"/>
    <s v="          "/>
    <s v="2400 DURANT AVE               "/>
    <s v="BERKELEY            "/>
    <s v="CA   "/>
    <n v="94720"/>
    <s v="RON                           "/>
    <n v="5106425392"/>
    <s v="GFO88810       "/>
    <x v="11"/>
    <s v="Clara's "/>
    <n v="44"/>
    <s v="FROZEN FOODS        "/>
    <s v="12"/>
    <n v="8"/>
    <n v="32.4"/>
    <n v="1"/>
    <n v="32.4"/>
    <n v="2.6999999999999997"/>
    <n v="0.33749999999999997"/>
  </r>
  <r>
    <x v="5"/>
    <s v="GALANT FOOD        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88810       "/>
    <x v="11"/>
    <s v="Clara's "/>
    <n v="44"/>
    <s v="FROZEN FOODS        "/>
    <s v="12"/>
    <n v="8"/>
    <n v="64.8"/>
    <n v="2"/>
    <n v="32.4"/>
    <n v="2.6999999999999997"/>
    <n v="0.33749999999999997"/>
  </r>
  <r>
    <x v="5"/>
    <s v="GALANT FOOD                   "/>
    <s v="NC  "/>
    <x v="2"/>
    <n v="10019784"/>
    <x v="123"/>
    <x v="0"/>
    <s v="          "/>
    <s v="542 MARIPOSA ROAD             "/>
    <s v="MODESTO             "/>
    <s v="CA   "/>
    <n v="95354"/>
    <s v="MELANIE KOMMAVONG             "/>
    <n v="2095295350"/>
    <s v="GFO88811       "/>
    <x v="12"/>
    <s v="Clara's "/>
    <n v="44"/>
    <s v="FROZEN FOODS        "/>
    <s v="12"/>
    <n v="8"/>
    <n v="291.60000000000002"/>
    <n v="9"/>
    <n v="32.400000000000006"/>
    <n v="2.7000000000000006"/>
    <n v="0.33750000000000008"/>
  </r>
  <r>
    <x v="5"/>
    <s v="GALANT FOOD                   "/>
    <s v="NC  "/>
    <x v="2"/>
    <n v="10267588"/>
    <x v="128"/>
    <x v="12"/>
    <s v="          "/>
    <s v="2400 DURANT AVE               "/>
    <s v="BERKELEY            "/>
    <s v="CA   "/>
    <n v="94720"/>
    <s v="RON                           "/>
    <n v="5106425392"/>
    <s v="GFO88811       "/>
    <x v="12"/>
    <s v="Clara's "/>
    <n v="44"/>
    <s v="FROZEN FOODS        "/>
    <s v="12"/>
    <n v="8"/>
    <n v="64.8"/>
    <n v="2"/>
    <n v="32.4"/>
    <n v="2.6999999999999997"/>
    <n v="0.33749999999999997"/>
  </r>
  <r>
    <x v="5"/>
    <s v="GALANT FOOD        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88811       "/>
    <x v="12"/>
    <s v="Clara's "/>
    <n v="44"/>
    <s v="FROZEN FOODS        "/>
    <s v="12"/>
    <n v="8"/>
    <n v="194.4"/>
    <n v="6"/>
    <n v="32.4"/>
    <n v="2.6999999999999997"/>
    <n v="0.33749999999999997"/>
  </r>
  <r>
    <x v="5"/>
    <s v="GALANT FOOD                   "/>
    <s v="NC  "/>
    <x v="2"/>
    <n v="10382844"/>
    <x v="130"/>
    <x v="0"/>
    <s v="          "/>
    <s v="562 WHITNEY ST                "/>
    <s v="SAN LEANDRO         "/>
    <s v="CA   "/>
    <s v="94577-1114   "/>
    <s v="Claude Burns                  "/>
    <n v="5107662337"/>
    <s v="GFO88811       "/>
    <x v="12"/>
    <s v="Clara's "/>
    <n v="44"/>
    <s v="FROZEN FOODS        "/>
    <s v="12"/>
    <n v="8"/>
    <n v="32.4"/>
    <n v="1"/>
    <n v="32.4"/>
    <n v="2.6999999999999997"/>
    <n v="0.33749999999999997"/>
  </r>
  <r>
    <x v="5"/>
    <s v="GALANT FOOD                   "/>
    <s v="NC  "/>
    <x v="2"/>
    <n v="10081013"/>
    <x v="33"/>
    <x v="0"/>
    <s v="          "/>
    <s v="525 ANZAR ROAD                "/>
    <s v="SN JUN BATSTA       "/>
    <s v="CA   "/>
    <n v="95045"/>
    <s v="KATHY PLACES ORDERS           "/>
    <n v="8316234073"/>
    <s v="GFO90010       "/>
    <x v="3"/>
    <s v="Clara's "/>
    <n v="44"/>
    <s v="FROZEN FOODS        "/>
    <s v="12"/>
    <n v="4"/>
    <n v="28.8"/>
    <n v="1"/>
    <n v="28.8"/>
    <n v="2.4"/>
    <n v="0.6"/>
  </r>
  <r>
    <x v="5"/>
    <s v="GALANT FOOD                   "/>
    <s v="NC  "/>
    <x v="2"/>
    <n v="10342048"/>
    <x v="9"/>
    <x v="0"/>
    <s v="          "/>
    <s v="2635 AUGUSTINE DR             "/>
    <s v="SANTA CLARA         "/>
    <s v="CA   "/>
    <s v="95054-2902   "/>
    <s v="Margaret Fuhrer               "/>
    <n v="9258267841"/>
    <s v="GFO90010       "/>
    <x v="3"/>
    <s v="Clara's "/>
    <n v="44"/>
    <s v="FROZEN FOODS        "/>
    <s v="12"/>
    <n v="4"/>
    <n v="172.8"/>
    <n v="6"/>
    <n v="28.8"/>
    <n v="2.4"/>
    <n v="0.6"/>
  </r>
  <r>
    <x v="5"/>
    <s v="GALANT FOOD                   "/>
    <s v="NC  "/>
    <x v="2"/>
    <n v="10501324"/>
    <x v="12"/>
    <x v="1"/>
    <s v="          "/>
    <s v="225 10TH ST                   "/>
    <s v="MARINA              "/>
    <s v="CA   "/>
    <s v="93933-6004   "/>
    <s v="Greg Palmer                   "/>
    <n v="8312754500"/>
    <s v="GFO90010       "/>
    <x v="3"/>
    <s v="Clara's "/>
    <n v="44"/>
    <s v="FROZEN FOODS        "/>
    <s v="12"/>
    <n v="4"/>
    <n v="115.2"/>
    <n v="4"/>
    <n v="28.8"/>
    <n v="2.4"/>
    <n v="0.6"/>
  </r>
  <r>
    <x v="5"/>
    <s v="GALANT FOOD                   "/>
    <s v="NG  "/>
    <x v="23"/>
    <n v="10218303"/>
    <x v="177"/>
    <x v="0"/>
    <s v="          "/>
    <s v="296 NONOTUCK ST               "/>
    <s v="FLORENCE            "/>
    <s v="MA   "/>
    <s v="01062-2657   "/>
    <s v="David Starr                   "/>
    <n v="4139238092"/>
    <s v="GFO88000       "/>
    <x v="8"/>
    <s v="Clara's "/>
    <n v="44"/>
    <s v="FROZEN FOODS        "/>
    <s v="12"/>
    <n v="8"/>
    <n v="30.4"/>
    <n v="1"/>
    <n v="30.4"/>
    <n v="2.5333333333333332"/>
    <n v="0.31666666666666665"/>
  </r>
  <r>
    <x v="5"/>
    <s v="GALANT FOOD                   "/>
    <s v="NY  "/>
    <x v="3"/>
    <n v="10421917"/>
    <x v="36"/>
    <x v="0"/>
    <s v="          "/>
    <s v="1 PEPSI WAY                   "/>
    <s v="NEWBURGH            "/>
    <s v="NY   "/>
    <s v="12550-3921   "/>
    <s v="Kathy                         "/>
    <n v="8455625400"/>
    <s v="GFO00008       "/>
    <x v="4"/>
    <s v="Clara's "/>
    <n v="44"/>
    <s v="FROZEN FOODS        "/>
    <s v="12"/>
    <n v="5"/>
    <n v="226.4"/>
    <n v="8"/>
    <n v="28.3"/>
    <n v="2.3583333333333334"/>
    <n v="0.47166666666666668"/>
  </r>
  <r>
    <x v="5"/>
    <s v="GALANT FOOD                   "/>
    <s v="NY  "/>
    <x v="3"/>
    <n v="10421917"/>
    <x v="36"/>
    <x v="0"/>
    <s v="          "/>
    <s v="1 PEPSI WAY                   "/>
    <s v="NEWBURGH            "/>
    <s v="NY   "/>
    <s v="12550-3921   "/>
    <s v="Kathy                         "/>
    <n v="8455625400"/>
    <s v="GFO10001       "/>
    <x v="0"/>
    <s v="Clara   "/>
    <n v="44"/>
    <s v="FROZEN FOODS        "/>
    <s v="12"/>
    <n v="8"/>
    <n v="374"/>
    <n v="14"/>
    <n v="26.714285714285715"/>
    <n v="2.2261904761904763"/>
    <n v="0.27827380952380953"/>
  </r>
  <r>
    <x v="5"/>
    <s v="GALANT FOOD                   "/>
    <s v="OH  "/>
    <x v="4"/>
    <n v="10006621"/>
    <x v="178"/>
    <x v="0"/>
    <s v="          "/>
    <s v="646 MIAMI ST                  "/>
    <s v="TIFFIN              "/>
    <s v="OH   "/>
    <s v="44883-1934   "/>
    <s v="Andy Fleck Connie             "/>
    <n v="4194484545"/>
    <s v="GFO00008       "/>
    <x v="4"/>
    <s v="Clara's "/>
    <n v="44"/>
    <s v="FROZEN FOODS        "/>
    <s v="12"/>
    <n v="5"/>
    <n v="268"/>
    <n v="10"/>
    <n v="26.8"/>
    <n v="2.2333333333333334"/>
    <n v="0.44666666666666666"/>
  </r>
  <r>
    <x v="5"/>
    <s v="GALANT FOOD                   "/>
    <s v="OH  "/>
    <x v="4"/>
    <n v="10026590"/>
    <x v="179"/>
    <x v="0"/>
    <s v="          "/>
    <s v="2201 GEORGE ST                "/>
    <s v="SANDUSKY            "/>
    <s v="OH   "/>
    <n v="44870"/>
    <s v="Samantha Frierson             "/>
    <n v="4192020202"/>
    <s v="GFO12022       "/>
    <x v="2"/>
    <s v="Benny's "/>
    <n v="44"/>
    <s v="FROZEN FOODS        "/>
    <s v="12"/>
    <n v="5"/>
    <n v="124.6"/>
    <n v="7"/>
    <n v="17.8"/>
    <n v="1.4833333333333334"/>
    <n v="0.29666666666666669"/>
  </r>
  <r>
    <x v="5"/>
    <s v="GALANT FOOD                   "/>
    <s v="OH  "/>
    <x v="4"/>
    <n v="10005855"/>
    <x v="180"/>
    <x v="0"/>
    <s v="          "/>
    <s v="3959 CONSTITUTION BLVD        "/>
    <s v="DARLINGTON          "/>
    <s v="PA   "/>
    <n v="16115"/>
    <s v="Natalie Sperlunto             "/>
    <n v="7248566960"/>
    <s v="GFO20002       "/>
    <x v="7"/>
    <s v="Clara's "/>
    <n v="44"/>
    <s v="FROZEN FOODS        "/>
    <s v="12"/>
    <n v="5"/>
    <n v="408"/>
    <n v="15"/>
    <n v="27.2"/>
    <n v="2.2666666666666666"/>
    <n v="0.45333333333333331"/>
  </r>
  <r>
    <x v="5"/>
    <s v="GALANT FOOD                   "/>
    <s v="OH  "/>
    <x v="4"/>
    <n v="10006621"/>
    <x v="178"/>
    <x v="0"/>
    <s v="          "/>
    <s v="646 MIAMI ST                  "/>
    <s v="TIFFIN              "/>
    <s v="OH   "/>
    <s v="44883-1934   "/>
    <s v="Andy Fleck Connie             "/>
    <n v="4194484545"/>
    <s v="GFO20002       "/>
    <x v="7"/>
    <s v="Clara's "/>
    <n v="44"/>
    <s v="FROZEN FOODS        "/>
    <s v="12"/>
    <n v="5"/>
    <n v="134"/>
    <n v="5"/>
    <n v="26.8"/>
    <n v="2.2333333333333334"/>
    <n v="0.44666666666666666"/>
  </r>
  <r>
    <x v="5"/>
    <s v="GALANT FOOD                   "/>
    <s v="OH  "/>
    <x v="4"/>
    <n v="10026590"/>
    <x v="179"/>
    <x v="0"/>
    <s v="          "/>
    <s v="2201 GEORGE ST                "/>
    <s v="SANDUSKY            "/>
    <s v="OH   "/>
    <n v="44870"/>
    <s v="Samantha Frierson             "/>
    <n v="4192020202"/>
    <s v="GFO88017       "/>
    <x v="9"/>
    <s v="Clara's "/>
    <n v="44"/>
    <s v="FROZEN FOODS        "/>
    <s v="12"/>
    <n v="8"/>
    <n v="304"/>
    <n v="10"/>
    <n v="30.4"/>
    <n v="2.5333333333333332"/>
    <n v="0.31666666666666665"/>
  </r>
  <r>
    <x v="5"/>
    <s v="GALANT FOOD                   "/>
    <s v="OH  "/>
    <x v="4"/>
    <n v="10006621"/>
    <x v="178"/>
    <x v="0"/>
    <s v="          "/>
    <s v="646 MIAMI ST                  "/>
    <s v="TIFFIN              "/>
    <s v="OH   "/>
    <s v="44883-1934   "/>
    <s v="Andy Fleck Connie             "/>
    <n v="4194484545"/>
    <s v="GFO90010       "/>
    <x v="3"/>
    <s v="Clara's "/>
    <n v="44"/>
    <s v="FROZEN FOODS        "/>
    <s v="12"/>
    <n v="4"/>
    <n v="321.60000000000002"/>
    <n v="12"/>
    <n v="26.8"/>
    <n v="2.2333333333333334"/>
    <n v="0.55833333333333335"/>
  </r>
  <r>
    <x v="5"/>
    <s v="GALANT FOOD                   "/>
    <s v="OH  "/>
    <x v="4"/>
    <n v="10026590"/>
    <x v="179"/>
    <x v="0"/>
    <s v="          "/>
    <s v="2201 GEORGE ST                "/>
    <s v="SANDUSKY            "/>
    <s v="OH   "/>
    <n v="44870"/>
    <s v="Samantha Frierson             "/>
    <n v="4192020202"/>
    <s v="GFO90010       "/>
    <x v="3"/>
    <s v="Clara's "/>
    <n v="44"/>
    <s v="FROZEN FOODS        "/>
    <s v="12"/>
    <n v="4"/>
    <n v="321.60000000000002"/>
    <n v="12"/>
    <n v="26.8"/>
    <n v="2.2333333333333334"/>
    <n v="0.55833333333333335"/>
  </r>
  <r>
    <x v="5"/>
    <s v="GALANT FOOD                   "/>
    <s v="SC  "/>
    <x v="5"/>
    <n v="10092651"/>
    <x v="165"/>
    <x v="14"/>
    <s v="          "/>
    <s v="12640 KNOTT AVE               "/>
    <s v="GARDEN GROVE        "/>
    <s v="CA   "/>
    <n v="92841"/>
    <s v="Michael Julian                "/>
    <n v="7148992524"/>
    <s v="GFO00008       "/>
    <x v="4"/>
    <s v="Clara's "/>
    <n v="44"/>
    <s v="FROZEN FOODS        "/>
    <s v="12"/>
    <n v="5"/>
    <n v="864"/>
    <n v="30"/>
    <n v="28.8"/>
    <n v="2.4"/>
    <n v="0.48"/>
  </r>
  <r>
    <x v="5"/>
    <s v="GALANT FOOD                   "/>
    <s v="SC  "/>
    <x v="5"/>
    <n v="10309611"/>
    <x v="166"/>
    <x v="14"/>
    <s v="          "/>
    <s v="7121 CASE AVE                 "/>
    <s v="NORTH HOLLYWOOD     "/>
    <s v="CA   "/>
    <s v="91605-6302   "/>
    <s v="Oscar P                       "/>
    <n v="8189423381"/>
    <s v="GFO00008       "/>
    <x v="4"/>
    <s v="Clara's "/>
    <n v="44"/>
    <s v="FROZEN FOODS        "/>
    <s v="12"/>
    <n v="5"/>
    <n v="1152"/>
    <n v="40"/>
    <n v="28.8"/>
    <n v="2.4"/>
    <n v="0.48"/>
  </r>
  <r>
    <x v="5"/>
    <s v="GALANT FOOD                   "/>
    <s v="SC  "/>
    <x v="5"/>
    <n v="10087568"/>
    <x v="181"/>
    <x v="3"/>
    <s v="          "/>
    <s v="11523 SANTA MONICA BLVD       "/>
    <s v="LOS ANGELES         "/>
    <s v="CA   "/>
    <n v="90025"/>
    <s v="Tony Bravo                    "/>
    <n v="3104781041"/>
    <s v="GFO12001       "/>
    <x v="29"/>
    <s v="Benny's "/>
    <n v="44"/>
    <s v="FROZEN FOODS        "/>
    <s v="12"/>
    <n v="5"/>
    <n v="39.6"/>
    <n v="2"/>
    <n v="19.8"/>
    <n v="1.6500000000000001"/>
    <n v="0.33"/>
  </r>
  <r>
    <x v="5"/>
    <s v="GALANT FOOD                   "/>
    <s v="SC  "/>
    <x v="5"/>
    <n v="10087606"/>
    <x v="152"/>
    <x v="3"/>
    <s v="          "/>
    <s v="1332 2ND ST                   "/>
    <s v="SANTA MONICA        "/>
    <s v="CA   "/>
    <n v="90401"/>
    <s v="ISSAC 310 600 8659            "/>
    <n v="3103949744"/>
    <s v="GFO12001       "/>
    <x v="29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SC  "/>
    <x v="5"/>
    <n v="10377831"/>
    <x v="44"/>
    <x v="3"/>
    <s v="          "/>
    <s v="5240 LANKERSHIM BLVD          "/>
    <s v="NORTH HOLLYWOOD     "/>
    <s v="CA   "/>
    <s v="91601-3109   "/>
    <s v="GUY VALDEZ                    "/>
    <n v="8187626400"/>
    <s v="GFO12001       "/>
    <x v="29"/>
    <s v="Benny's "/>
    <n v="44"/>
    <s v="FROZEN FOODS        "/>
    <s v="12"/>
    <n v="5"/>
    <n v="39.6"/>
    <n v="2"/>
    <n v="19.8"/>
    <n v="1.6500000000000001"/>
    <n v="0.33"/>
  </r>
  <r>
    <x v="5"/>
    <s v="GALANT FOOD                   "/>
    <s v="SC  "/>
    <x v="5"/>
    <n v="10386552"/>
    <x v="45"/>
    <x v="3"/>
    <s v="          "/>
    <s v="207 N MARYLAND AVE            "/>
    <s v="GLENDALE            "/>
    <s v="CA   "/>
    <s v="91206-4237   "/>
    <s v="CASSIE GRATTON LUPE MENDOZA   "/>
    <n v="8188397000"/>
    <s v="GFO12001       "/>
    <x v="29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SC  "/>
    <x v="5"/>
    <n v="10401646"/>
    <x v="46"/>
    <x v="3"/>
    <s v="          "/>
    <s v="8556 WILSHIRE BLVD            "/>
    <s v="BEVERLY HILLS       "/>
    <s v="CA   "/>
    <s v="90211-3103   "/>
    <s v="Michael S Hall                "/>
    <n v="3107018925"/>
    <s v="GFO12001       "/>
    <x v="29"/>
    <s v="Benny's "/>
    <n v="44"/>
    <s v="FROZEN FOODS        "/>
    <s v="12"/>
    <n v="5"/>
    <n v="118.8"/>
    <n v="6"/>
    <n v="19.8"/>
    <n v="1.6500000000000001"/>
    <n v="0.33"/>
  </r>
  <r>
    <x v="5"/>
    <s v="GALANT FOOD                   "/>
    <s v="SC  "/>
    <x v="5"/>
    <n v="10255284"/>
    <x v="182"/>
    <x v="0"/>
    <s v="          "/>
    <s v="3990 W NAPLES DR              "/>
    <s v="LAS VEGAS           "/>
    <s v="NV   "/>
    <n v="89103"/>
    <s v="RICH PAULEY                   "/>
    <n v="7024965753"/>
    <s v="GFO20001       "/>
    <x v="6"/>
    <s v="Clara's "/>
    <n v="44"/>
    <s v="FROZEN FOODS        "/>
    <s v="12"/>
    <n v="5"/>
    <n v="288"/>
    <n v="10"/>
    <n v="28.8"/>
    <n v="2.4"/>
    <n v="0.48"/>
  </r>
  <r>
    <x v="5"/>
    <s v="GALANT FOOD                   "/>
    <s v="SC  "/>
    <x v="5"/>
    <n v="10092651"/>
    <x v="165"/>
    <x v="14"/>
    <s v="          "/>
    <s v="12640 KNOTT AVE               "/>
    <s v="GARDEN GROVE        "/>
    <s v="CA   "/>
    <n v="92841"/>
    <s v="Michael Julian                "/>
    <n v="7148992524"/>
    <s v="GFO88017       "/>
    <x v="9"/>
    <s v="Clara's "/>
    <n v="44"/>
    <s v="FROZEN FOODS        "/>
    <s v="12"/>
    <n v="8"/>
    <n v="972"/>
    <n v="30"/>
    <n v="32.4"/>
    <n v="2.6999999999999997"/>
    <n v="0.33749999999999997"/>
  </r>
  <r>
    <x v="5"/>
    <s v="GALANT FOOD                   "/>
    <s v="SC  "/>
    <x v="5"/>
    <n v="10309611"/>
    <x v="166"/>
    <x v="14"/>
    <s v="          "/>
    <s v="7121 CASE AVE                 "/>
    <s v="NORTH HOLLYWOOD     "/>
    <s v="CA   "/>
    <s v="91605-6302   "/>
    <s v="Oscar P                       "/>
    <n v="8189423381"/>
    <s v="GFO88017       "/>
    <x v="9"/>
    <s v="Clara's "/>
    <n v="44"/>
    <s v="FROZEN FOODS        "/>
    <s v="12"/>
    <n v="8"/>
    <n v="1166.4000000000001"/>
    <n v="36"/>
    <n v="32.400000000000006"/>
    <n v="2.7000000000000006"/>
    <n v="0.33750000000000008"/>
  </r>
  <r>
    <x v="5"/>
    <s v="GALANT FOOD                   "/>
    <s v="SC  "/>
    <x v="5"/>
    <n v="10092651"/>
    <x v="165"/>
    <x v="14"/>
    <s v="          "/>
    <s v="12640 KNOTT AVE               "/>
    <s v="GARDEN GROVE        "/>
    <s v="CA   "/>
    <n v="92841"/>
    <s v="Michael Julian                "/>
    <n v="7148992524"/>
    <s v="GFO88116       "/>
    <x v="10"/>
    <s v="Clara's "/>
    <n v="44"/>
    <s v="FROZEN FOODS        "/>
    <s v="12"/>
    <n v="8"/>
    <n v="972"/>
    <n v="30"/>
    <n v="32.4"/>
    <n v="2.6999999999999997"/>
    <n v="0.33749999999999997"/>
  </r>
  <r>
    <x v="5"/>
    <s v="GALANT FOOD                   "/>
    <s v="SC  "/>
    <x v="5"/>
    <n v="10309611"/>
    <x v="166"/>
    <x v="14"/>
    <s v="          "/>
    <s v="7121 CASE AVE                 "/>
    <s v="NORTH HOLLYWOOD     "/>
    <s v="CA   "/>
    <s v="91605-6302   "/>
    <s v="Oscar P                       "/>
    <n v="8189423381"/>
    <s v="GFO88116       "/>
    <x v="10"/>
    <s v="Clara's "/>
    <n v="44"/>
    <s v="FROZEN FOODS        "/>
    <s v="12"/>
    <n v="8"/>
    <n v="1296"/>
    <n v="40"/>
    <n v="32.4"/>
    <n v="2.6999999999999997"/>
    <n v="0.33749999999999997"/>
  </r>
  <r>
    <x v="5"/>
    <s v="GALANT FOOD                   "/>
    <s v="VP  "/>
    <x v="7"/>
    <n v="10274444"/>
    <x v="51"/>
    <x v="3"/>
    <s v="          "/>
    <s v="4816 RAINIER AVE SOUTH        "/>
    <s v="SEATTLE             "/>
    <s v="WA   "/>
    <n v="98118"/>
    <s v="David McRae                   "/>
    <n v="2063312741"/>
    <s v="GFO12001       "/>
    <x v="29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VP  "/>
    <x v="7"/>
    <n v="10399290"/>
    <x v="183"/>
    <x v="0"/>
    <s v="          "/>
    <s v="6090 D ST                     "/>
    <s v="TILLAMOOK           "/>
    <s v="OR   "/>
    <s v="97141-9612   "/>
    <s v="Josiah Pfeiffer               "/>
    <n v="9183513766"/>
    <s v="GFO12001       "/>
    <x v="29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VP  "/>
    <x v="7"/>
    <n v="10433338"/>
    <x v="52"/>
    <x v="3"/>
    <s v="          "/>
    <s v="16505 5TH AVE NE              "/>
    <s v="SHORELINE           "/>
    <s v="WA   "/>
    <s v="98155-5001   "/>
    <s v="Damien Farley                 "/>
    <n v="2064508378"/>
    <s v="GFO12001       "/>
    <x v="29"/>
    <s v="Benny's "/>
    <n v="44"/>
    <s v="FROZEN FOODS        "/>
    <s v="12"/>
    <n v="5"/>
    <n v="79.2"/>
    <n v="4"/>
    <n v="19.8"/>
    <n v="1.6500000000000001"/>
    <n v="0.33"/>
  </r>
  <r>
    <x v="5"/>
    <s v="GALANT FOOD                   "/>
    <s v="VP  "/>
    <x v="7"/>
    <n v="10435883"/>
    <x v="53"/>
    <x v="3"/>
    <s v="          "/>
    <s v="415 MAIN ST                   "/>
    <s v="EDMONDS             "/>
    <s v="WA   "/>
    <s v="98020-3137   "/>
    <s v="Justin Pritchett              "/>
    <n v="2063547470"/>
    <s v="GFO12001       "/>
    <x v="29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VP  "/>
    <x v="7"/>
    <n v="10448120"/>
    <x v="184"/>
    <x v="12"/>
    <s v="          "/>
    <s v="2112 CLEVELAND BLVD           "/>
    <s v="CALDWELL            "/>
    <s v="ID   "/>
    <s v="83605-4432   "/>
    <s v="Mandy                         "/>
    <n v="2087035038"/>
    <s v="GFO12001       "/>
    <x v="29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VP  "/>
    <x v="7"/>
    <n v="10274444"/>
    <x v="51"/>
    <x v="3"/>
    <s v="          "/>
    <s v="4816 RAINIER AVE SOUTH        "/>
    <s v="SEATTLE             "/>
    <s v="WA   "/>
    <n v="98118"/>
    <s v="David McRae                   "/>
    <n v="2063312741"/>
    <s v="GFO12021       "/>
    <x v="1"/>
    <s v="Benny's "/>
    <n v="44"/>
    <s v="FROZEN FOODS        "/>
    <s v="12"/>
    <n v="5"/>
    <n v="39.6"/>
    <n v="2"/>
    <n v="19.8"/>
    <n v="1.6500000000000001"/>
    <n v="0.33"/>
  </r>
  <r>
    <x v="5"/>
    <s v="GALANT FOOD                   "/>
    <s v="VP  "/>
    <x v="7"/>
    <n v="10435883"/>
    <x v="53"/>
    <x v="3"/>
    <s v="          "/>
    <s v="415 MAIN ST                   "/>
    <s v="EDMONDS             "/>
    <s v="WA   "/>
    <s v="98020-3137   "/>
    <s v="Justin Pritchett              "/>
    <n v="2063547470"/>
    <s v="GFO12021       "/>
    <x v="1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VP  "/>
    <x v="7"/>
    <n v="10436492"/>
    <x v="55"/>
    <x v="0"/>
    <s v="          "/>
    <s v="250 STANDARD VENEER RD        "/>
    <s v="CRESCENT CITY       "/>
    <s v="CA   "/>
    <s v="95531-7454   "/>
    <s v="Andy Cleveland                "/>
    <n v="7074436773"/>
    <s v="GFO12021       "/>
    <x v="1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VP  "/>
    <x v="7"/>
    <n v="10448120"/>
    <x v="184"/>
    <x v="12"/>
    <s v="          "/>
    <s v="2112 CLEVELAND BLVD           "/>
    <s v="CALDWELL            "/>
    <s v="ID   "/>
    <s v="83605-4432   "/>
    <s v="Mandy                         "/>
    <n v="2087035038"/>
    <s v="GFO12021       "/>
    <x v="1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VP  "/>
    <x v="7"/>
    <n v="10282571"/>
    <x v="171"/>
    <x v="0"/>
    <s v="          "/>
    <s v="96B S COLE RD                 "/>
    <s v="BOISE               "/>
    <s v="ID   "/>
    <s v="83709-0930   "/>
    <s v="Aaron Lawton                  "/>
    <n v="2086297948"/>
    <s v="GFO12022       "/>
    <x v="2"/>
    <s v="Benny's "/>
    <n v="44"/>
    <s v="FROZEN FOODS        "/>
    <s v="12"/>
    <n v="5"/>
    <n v="118.8"/>
    <n v="6"/>
    <n v="19.8"/>
    <n v="1.6500000000000001"/>
    <n v="0.33"/>
  </r>
  <r>
    <x v="5"/>
    <s v="GALANT FOOD                   "/>
    <s v="VP  "/>
    <x v="7"/>
    <n v="10399290"/>
    <x v="183"/>
    <x v="0"/>
    <s v="          "/>
    <s v="6090 D ST                     "/>
    <s v="TILLAMOOK           "/>
    <s v="OR   "/>
    <s v="97141-9612   "/>
    <s v="Josiah Pfeiffer               "/>
    <n v="9183513766"/>
    <s v="GFO12022       "/>
    <x v="2"/>
    <s v="Benny's "/>
    <n v="44"/>
    <s v="FROZEN FOODS        "/>
    <s v="12"/>
    <n v="5"/>
    <n v="19.8"/>
    <n v="1"/>
    <n v="19.8"/>
    <n v="1.6500000000000001"/>
    <n v="0.33"/>
  </r>
  <r>
    <x v="5"/>
    <s v="GALANT FOOD                   "/>
    <s v="WS  "/>
    <x v="8"/>
    <n v="10000787"/>
    <x v="60"/>
    <x v="0"/>
    <s v="          "/>
    <s v="16300 W SILVER SPRING DR      "/>
    <s v="MENOMONEE FALLS     "/>
    <s v="WI   "/>
    <s v="53051-5620   "/>
    <s v="Keith Springman Lori Monroe   "/>
    <n v="2627815855"/>
    <s v="GFO12001       "/>
    <x v="29"/>
    <s v="Benny's "/>
    <n v="44"/>
    <s v="FROZEN FOODS        "/>
    <s v="12"/>
    <n v="5"/>
    <n v="237.6"/>
    <n v="12"/>
    <n v="19.8"/>
    <n v="1.6500000000000001"/>
    <n v="0.33"/>
  </r>
  <r>
    <x v="5"/>
    <s v="GALANT FOOD                   "/>
    <s v="WS  "/>
    <x v="8"/>
    <n v="10000787"/>
    <x v="60"/>
    <x v="0"/>
    <s v="          "/>
    <s v="16300 W SILVER SPRING DR      "/>
    <s v="MENOMONEE FALLS     "/>
    <s v="WI   "/>
    <s v="53051-5620   "/>
    <s v="Keith Springman Lori Monroe   "/>
    <n v="2627815855"/>
    <s v="GFO12021       "/>
    <x v="1"/>
    <s v="Benny's "/>
    <n v="44"/>
    <s v="FROZEN FOODS        "/>
    <s v="12"/>
    <n v="5"/>
    <n v="178.2"/>
    <n v="9"/>
    <n v="19.799999999999997"/>
    <n v="1.6499999999999997"/>
    <n v="0.32999999999999996"/>
  </r>
  <r>
    <x v="6"/>
    <s v="GALANT FOOD"/>
    <s v="AZ"/>
    <x v="24"/>
    <n v="10483799"/>
    <x v="185"/>
    <x v="6"/>
    <m/>
    <s v="2351 HP WAY NE"/>
    <s v="RIO RANCHO"/>
    <s v="NM"/>
    <s v="87144-2000"/>
    <s v="Sheri Hess"/>
    <n v="5059074874"/>
    <s v="GFO88811"/>
    <x v="22"/>
    <s v="Clara's"/>
    <n v="44"/>
    <s v="FROZEN FOODS"/>
    <n v="12"/>
    <n v="8"/>
    <n v="32.4"/>
    <n v="1"/>
    <n v="32.4"/>
    <n v="2.6999999999999997"/>
    <n v="0.33749999999999997"/>
  </r>
  <r>
    <x v="6"/>
    <s v="GALANT FOOD"/>
    <s v="BV"/>
    <x v="25"/>
    <n v="10131256"/>
    <x v="186"/>
    <x v="6"/>
    <m/>
    <s v="9480 JAMAICA AVE S"/>
    <s v="COTTAGE GROVE"/>
    <s v="MN"/>
    <n v="55016"/>
    <s v="Troy Malmer"/>
    <n v="6517346268"/>
    <s v="GFO00008"/>
    <x v="18"/>
    <s v="Clara's"/>
    <n v="44"/>
    <s v="FROZEN FOODS"/>
    <n v="12"/>
    <n v="5"/>
    <n v="57.6"/>
    <n v="2"/>
    <n v="28.8"/>
    <n v="2.4"/>
    <n v="0.48"/>
  </r>
  <r>
    <x v="6"/>
    <s v="GALANT FOOD"/>
    <s v="BV"/>
    <x v="25"/>
    <n v="10033783"/>
    <x v="187"/>
    <x v="6"/>
    <m/>
    <s v="7900 COMPUTER AVE S"/>
    <s v="BLOOMINGTON"/>
    <s v="MN"/>
    <n v="55435"/>
    <s v="Brian Clemens"/>
    <n v="6512105870"/>
    <s v="GFO12022"/>
    <x v="16"/>
    <s v="Benny's"/>
    <n v="44"/>
    <s v="FROZEN FOODS"/>
    <n v="12"/>
    <n v="5"/>
    <n v="118.8"/>
    <n v="6"/>
    <n v="19.8"/>
    <n v="1.6500000000000001"/>
    <n v="0.33"/>
  </r>
  <r>
    <x v="6"/>
    <s v="GALANT FOOD"/>
    <s v="BV"/>
    <x v="25"/>
    <n v="10131256"/>
    <x v="186"/>
    <x v="6"/>
    <m/>
    <s v="9480 JAMAICA AVE S"/>
    <s v="COTTAGE GROVE"/>
    <s v="MN"/>
    <n v="55016"/>
    <s v="Troy Malmer"/>
    <n v="6517346268"/>
    <s v="GFO12022"/>
    <x v="16"/>
    <s v="Benny's"/>
    <n v="44"/>
    <s v="FROZEN FOODS"/>
    <n v="12"/>
    <n v="5"/>
    <n v="39.6"/>
    <n v="2"/>
    <n v="19.8"/>
    <n v="1.6500000000000001"/>
    <n v="0.33"/>
  </r>
  <r>
    <x v="6"/>
    <s v="GALANT FOOD"/>
    <s v="BV"/>
    <x v="25"/>
    <n v="10131256"/>
    <x v="186"/>
    <x v="6"/>
    <m/>
    <s v="9480 JAMAICA AVE S"/>
    <s v="COTTAGE GROVE"/>
    <s v="MN"/>
    <n v="55016"/>
    <s v="Troy Malmer"/>
    <n v="6517346268"/>
    <s v="GFO90010"/>
    <x v="21"/>
    <s v="Clara's"/>
    <n v="44"/>
    <s v="FROZEN FOODS"/>
    <n v="12"/>
    <n v="4"/>
    <n v="57.6"/>
    <n v="2"/>
    <n v="28.8"/>
    <n v="2.4"/>
    <n v="0.6"/>
  </r>
  <r>
    <x v="6"/>
    <s v="GALANT FOOD"/>
    <s v="CR"/>
    <x v="26"/>
    <n v="10290458"/>
    <x v="188"/>
    <x v="6"/>
    <m/>
    <s v="108 PRIDES WAY DR"/>
    <s v="LEXINGTON"/>
    <s v="SC"/>
    <s v="29072-3737"/>
    <s v="Gaye Tankersley"/>
    <n v="8034901040"/>
    <s v="GFO12001"/>
    <x v="30"/>
    <s v="Benny's"/>
    <n v="44"/>
    <s v="FROZEN FOODS"/>
    <n v="12"/>
    <n v="5"/>
    <n v="19.8"/>
    <n v="1"/>
    <n v="19.8"/>
    <n v="1.6500000000000001"/>
    <n v="0.33"/>
  </r>
  <r>
    <x v="6"/>
    <s v="GALANT FOOD"/>
    <s v="CR"/>
    <x v="26"/>
    <n v="99999999999999"/>
    <x v="63"/>
    <x v="6"/>
    <s v="XXXXXXXXXX"/>
    <s v="XXXXXXXXXXXXXXXXXXXXXXXXXXXXXX"/>
    <s v="XXXXXXXXXXXXXXXXXXXX"/>
    <s v="XX"/>
    <n v="999999999"/>
    <s v="XXXXXXXXXXXXXXXXXXXXXXXXXXXXXX"/>
    <n v="9999999999"/>
    <s v="GFO12021"/>
    <x v="17"/>
    <s v="Benny's"/>
    <n v="44"/>
    <s v="FROZEN FOODS"/>
    <n v="12"/>
    <n v="5"/>
    <n v="19.8"/>
    <n v="1"/>
    <n v="19.8"/>
    <n v="1.6500000000000001"/>
    <n v="0.33"/>
  </r>
  <r>
    <x v="6"/>
    <s v="GALANT FOOD"/>
    <s v="CR"/>
    <x v="26"/>
    <n v="10290458"/>
    <x v="188"/>
    <x v="6"/>
    <m/>
    <s v="108 PRIDES WAY DR"/>
    <s v="LEXINGTON"/>
    <s v="SC"/>
    <s v="29072-3737"/>
    <s v="Gaye Tankersley"/>
    <n v="8034901040"/>
    <s v="GFO12022"/>
    <x v="16"/>
    <s v="Benny's"/>
    <n v="44"/>
    <s v="FROZEN FOODS"/>
    <n v="12"/>
    <n v="5"/>
    <n v="19.8"/>
    <n v="1"/>
    <n v="19.8"/>
    <n v="1.6500000000000001"/>
    <n v="0.33"/>
  </r>
  <r>
    <x v="6"/>
    <s v="GALANT FOOD"/>
    <s v="CR"/>
    <x v="26"/>
    <n v="10430662"/>
    <x v="189"/>
    <x v="6"/>
    <m/>
    <s v="400 E 5TH NORTH ST"/>
    <s v="SUMMERVILLE"/>
    <s v="SC"/>
    <s v="29483-6879"/>
    <s v="Gaye Tankersley"/>
    <n v="8032203513"/>
    <s v="GFO12022"/>
    <x v="16"/>
    <s v="Benny's"/>
    <n v="44"/>
    <s v="FROZEN FOODS"/>
    <n v="12"/>
    <n v="5"/>
    <n v="19.8"/>
    <n v="1"/>
    <n v="19.8"/>
    <n v="1.6500000000000001"/>
    <n v="0.33"/>
  </r>
  <r>
    <x v="6"/>
    <s v="GALANT FOOD"/>
    <s v="IL"/>
    <x v="10"/>
    <n v="10204541"/>
    <x v="190"/>
    <x v="6"/>
    <m/>
    <s v="200 N MILWAUKEE AVE"/>
    <s v="VERNON HILLS"/>
    <s v="IL"/>
    <n v="60061"/>
    <s v="Scott Paro"/>
    <n v="8473716055"/>
    <s v="GFO12001"/>
    <x v="30"/>
    <s v="Benny's"/>
    <n v="44"/>
    <s v="FROZEN FOODS"/>
    <n v="12"/>
    <n v="5"/>
    <n v="19.8"/>
    <n v="1"/>
    <n v="19.8"/>
    <n v="1.6500000000000001"/>
    <n v="0.33"/>
  </r>
  <r>
    <x v="6"/>
    <s v="GALANT FOOD"/>
    <s v="IL"/>
    <x v="10"/>
    <n v="10388714"/>
    <x v="191"/>
    <x v="15"/>
    <m/>
    <s v="530 WOLFE DR"/>
    <s v="FORT WAYNE"/>
    <s v="IN"/>
    <s v="46825-5253"/>
    <s v="Mike Slusser"/>
    <n v="2604827475"/>
    <s v="GFO12001"/>
    <x v="30"/>
    <s v="Benny's"/>
    <n v="44"/>
    <s v="FROZEN FOODS"/>
    <n v="12"/>
    <n v="5"/>
    <n v="79.2"/>
    <n v="4"/>
    <n v="19.8"/>
    <n v="1.6500000000000001"/>
    <n v="0.33"/>
  </r>
  <r>
    <x v="6"/>
    <s v="GALANT FOOD"/>
    <s v="IL"/>
    <x v="10"/>
    <n v="10204541"/>
    <x v="190"/>
    <x v="6"/>
    <m/>
    <s v="200 N MILWAUKEE AVE"/>
    <s v="VERNON HILLS"/>
    <s v="IL"/>
    <n v="60061"/>
    <s v="Scott Paro"/>
    <n v="8473716055"/>
    <s v="GFO12021"/>
    <x v="17"/>
    <s v="Benny's"/>
    <n v="44"/>
    <s v="FROZEN FOODS"/>
    <n v="12"/>
    <n v="5"/>
    <n v="19.8"/>
    <n v="1"/>
    <n v="19.8"/>
    <n v="1.6500000000000001"/>
    <n v="0.33"/>
  </r>
  <r>
    <x v="6"/>
    <s v="GALANT FOOD"/>
    <s v="IL"/>
    <x v="10"/>
    <n v="10388714"/>
    <x v="191"/>
    <x v="15"/>
    <m/>
    <s v="530 WOLFE DR"/>
    <s v="FORT WAYNE"/>
    <s v="IN"/>
    <s v="46825-5253"/>
    <s v="Mike Slusser"/>
    <n v="2604827475"/>
    <s v="GFO12021"/>
    <x v="17"/>
    <s v="Benny's"/>
    <n v="44"/>
    <s v="FROZEN FOODS"/>
    <n v="12"/>
    <n v="5"/>
    <n v="79.2"/>
    <n v="4"/>
    <n v="19.8"/>
    <n v="1.6500000000000001"/>
    <n v="0.33"/>
  </r>
  <r>
    <x v="6"/>
    <s v="GALANT FOOD"/>
    <s v="IL"/>
    <x v="10"/>
    <n v="10007086"/>
    <x v="192"/>
    <x v="6"/>
    <m/>
    <s v="390 HERKY ST STE 4E"/>
    <s v="NORTH LIBERTY"/>
    <s v="IA"/>
    <s v="52317-8520"/>
    <s v="Dwain Sundine"/>
    <n v="3196658363"/>
    <s v="GFO12022"/>
    <x v="16"/>
    <s v="Benny's"/>
    <n v="44"/>
    <s v="FROZEN FOODS"/>
    <n v="12"/>
    <n v="5"/>
    <n v="118.8"/>
    <n v="6"/>
    <n v="19.8"/>
    <n v="1.6500000000000001"/>
    <n v="0.33"/>
  </r>
  <r>
    <x v="6"/>
    <s v="GALANT FOOD"/>
    <s v="IL"/>
    <x v="10"/>
    <n v="10192843"/>
    <x v="68"/>
    <x v="6"/>
    <m/>
    <s v="2513 ELLINGTON ROAD"/>
    <s v="QUINCY"/>
    <s v="IL"/>
    <n v="62305"/>
    <s v="Shelbi Otto Anthony Sawyers"/>
    <n v="2172223343"/>
    <s v="GFO12022"/>
    <x v="16"/>
    <s v="Benny's"/>
    <n v="44"/>
    <s v="FROZEN FOODS"/>
    <n v="12"/>
    <n v="5"/>
    <n v="174.2"/>
    <n v="9"/>
    <n v="19.355555555555554"/>
    <n v="1.6129629629629629"/>
    <n v="0.3225925925925926"/>
  </r>
  <r>
    <x v="6"/>
    <s v="GALANT FOOD"/>
    <s v="IL"/>
    <x v="10"/>
    <n v="10257830"/>
    <x v="193"/>
    <x v="6"/>
    <m/>
    <s v="3407 78TH AVE W"/>
    <s v="ROCK ISLAND"/>
    <s v="IL"/>
    <s v="61201-7305"/>
    <s v="Jerry Schreiner"/>
    <n v="3093735502"/>
    <s v="GFO12022"/>
    <x v="16"/>
    <s v="Benny's"/>
    <n v="44"/>
    <s v="FROZEN FOODS"/>
    <n v="12"/>
    <n v="5"/>
    <n v="39.6"/>
    <n v="2"/>
    <n v="19.8"/>
    <n v="1.6500000000000001"/>
    <n v="0.33"/>
  </r>
  <r>
    <x v="6"/>
    <s v="GALANT FOOD"/>
    <s v="IL"/>
    <x v="10"/>
    <n v="10388714"/>
    <x v="191"/>
    <x v="15"/>
    <m/>
    <s v="530 WOLFE DR"/>
    <s v="FORT WAYNE"/>
    <s v="IN"/>
    <s v="46825-5253"/>
    <s v="Mike Slusser"/>
    <n v="2604827475"/>
    <s v="GFO12022"/>
    <x v="16"/>
    <s v="Benny's"/>
    <n v="44"/>
    <s v="FROZEN FOODS"/>
    <n v="12"/>
    <n v="5"/>
    <n v="79.2"/>
    <n v="4"/>
    <n v="19.8"/>
    <n v="1.6500000000000001"/>
    <n v="0.33"/>
  </r>
  <r>
    <x v="6"/>
    <s v="GALANT FOOD"/>
    <s v="MA"/>
    <x v="11"/>
    <n v="10003045"/>
    <x v="71"/>
    <x v="6"/>
    <m/>
    <s v="1805 BRIDGEBORO RD"/>
    <s v="EDGEWATER PARK"/>
    <s v="NJ"/>
    <n v="8010"/>
    <s v="Spence Epstien STANDING PASTRY"/>
    <n v="6098354400"/>
    <s v="GFO00008"/>
    <x v="18"/>
    <s v="Clara's"/>
    <n v="44"/>
    <s v="FROZEN FOODS"/>
    <n v="12"/>
    <n v="5"/>
    <n v="144"/>
    <n v="5"/>
    <n v="28.8"/>
    <n v="2.4"/>
    <n v="0.48"/>
  </r>
  <r>
    <x v="6"/>
    <s v="GALANT FOOD"/>
    <s v="MA"/>
    <x v="11"/>
    <n v="10502593"/>
    <x v="194"/>
    <x v="6"/>
    <m/>
    <s v="600 TECHNOLOGY DR"/>
    <s v="NEWARK"/>
    <s v="DE"/>
    <s v="19702-2463"/>
    <s v="Rich Plummer"/>
    <n v="6108033951"/>
    <s v="GFO00008"/>
    <x v="18"/>
    <s v="Clara's"/>
    <n v="44"/>
    <s v="FROZEN FOODS"/>
    <n v="12"/>
    <n v="5"/>
    <n v="28.8"/>
    <n v="1"/>
    <n v="28.8"/>
    <n v="2.4"/>
    <n v="0.48"/>
  </r>
  <r>
    <x v="6"/>
    <s v="GALANT FOOD"/>
    <s v="MA"/>
    <x v="11"/>
    <n v="10067691"/>
    <x v="70"/>
    <x v="6"/>
    <m/>
    <s v="150 GORDON DR"/>
    <s v="EXTON"/>
    <s v="PA"/>
    <s v="19341-1304"/>
    <s v="Taylor Ward"/>
    <n v="6109350885"/>
    <s v="GFO02208"/>
    <x v="19"/>
    <s v="Galina's"/>
    <n v="44"/>
    <s v="FROZEN FOODS"/>
    <n v="12"/>
    <n v="4.5"/>
    <n v="-237.6"/>
    <n v="-12"/>
    <n v="19.8"/>
    <n v="1.6500000000000001"/>
    <n v="0.3666666666666667"/>
  </r>
  <r>
    <x v="6"/>
    <s v="GALANT FOOD"/>
    <s v="MA"/>
    <x v="11"/>
    <n v="10003045"/>
    <x v="71"/>
    <x v="6"/>
    <m/>
    <s v="1805 BRIDGEBORO RD"/>
    <s v="EDGEWATER PARK"/>
    <s v="NJ"/>
    <n v="8010"/>
    <s v="Spence Epstien STANDING PASTRY"/>
    <n v="6098354400"/>
    <s v="GFO10001"/>
    <x v="15"/>
    <s v="Clara"/>
    <n v="44"/>
    <s v="FROZEN FOODS"/>
    <n v="12"/>
    <n v="8"/>
    <n v="162"/>
    <n v="6"/>
    <n v="27"/>
    <n v="2.25"/>
    <n v="0.28125"/>
  </r>
  <r>
    <x v="6"/>
    <s v="GALANT FOOD"/>
    <s v="MA"/>
    <x v="11"/>
    <n v="10067691"/>
    <x v="70"/>
    <x v="6"/>
    <m/>
    <s v="150 GORDON DR"/>
    <s v="EXTON"/>
    <s v="PA"/>
    <s v="19341-1304"/>
    <s v="Taylor Ward"/>
    <n v="6109350885"/>
    <s v="GFO10001"/>
    <x v="15"/>
    <s v="Clara"/>
    <n v="44"/>
    <s v="FROZEN FOODS"/>
    <n v="12"/>
    <n v="8"/>
    <n v="513"/>
    <n v="19"/>
    <n v="27"/>
    <n v="2.25"/>
    <n v="0.28125"/>
  </r>
  <r>
    <x v="6"/>
    <s v="GALANT FOOD"/>
    <s v="MA"/>
    <x v="11"/>
    <n v="99999999999999"/>
    <x v="63"/>
    <x v="15"/>
    <s v="XXXXXXXXXX"/>
    <s v="XXXXXXXXXXXXXXXXXXXXXXXXXXXXXX"/>
    <s v="XXXXXXXXXXXXXXXXXXXX"/>
    <s v="XX"/>
    <n v="999999999"/>
    <s v="XXXXXXXXXXXXXXXXXXXXXXXXXXXXXX"/>
    <n v="9999999999"/>
    <s v="GFO10001"/>
    <x v="15"/>
    <s v="Clara"/>
    <n v="44"/>
    <s v="FROZEN FOODS"/>
    <n v="12"/>
    <n v="8"/>
    <n v="225"/>
    <n v="9"/>
    <n v="25"/>
    <n v="2.0833333333333335"/>
    <n v="0.26041666666666669"/>
  </r>
  <r>
    <x v="6"/>
    <s v="GALANT FOOD"/>
    <s v="MA"/>
    <x v="11"/>
    <n v="99999999999999"/>
    <x v="63"/>
    <x v="15"/>
    <s v="XXXXXXXXXX"/>
    <s v="XXXXXXXXXXXXXXXXXXXXXXXXXXXXXX"/>
    <s v="XXXXXXXXXXXXXXXXXXXX"/>
    <s v="XX"/>
    <n v="999999999"/>
    <s v="XXXXXXXXXXXXXXXXXXXXXXXXXXXXXX"/>
    <n v="9999999999"/>
    <s v="GFO20001"/>
    <x v="24"/>
    <s v="Clara's"/>
    <n v="44"/>
    <s v="FROZEN FOODS"/>
    <n v="12"/>
    <n v="5"/>
    <n v="160.80000000000001"/>
    <n v="6"/>
    <n v="26.8"/>
    <n v="2.2333333333333334"/>
    <n v="0.44666666666666666"/>
  </r>
  <r>
    <x v="6"/>
    <s v="GALANT FOOD"/>
    <s v="MA"/>
    <x v="11"/>
    <n v="10089326"/>
    <x v="176"/>
    <x v="6"/>
    <m/>
    <s v="17 STARTER DR"/>
    <s v="FRACKVILLE"/>
    <s v="PA"/>
    <n v="17931"/>
    <s v="Brian Honish"/>
    <n v="5708744782"/>
    <s v="GFO20002"/>
    <x v="20"/>
    <s v="Clara's"/>
    <n v="44"/>
    <s v="FROZEN FOODS"/>
    <n v="12"/>
    <n v="5"/>
    <n v="268"/>
    <n v="10"/>
    <n v="26.8"/>
    <n v="2.2333333333333334"/>
    <n v="0.44666666666666666"/>
  </r>
  <r>
    <x v="6"/>
    <s v="GALANT FOOD"/>
    <s v="MA"/>
    <x v="11"/>
    <n v="99999999999999"/>
    <x v="63"/>
    <x v="15"/>
    <s v="XXXXXXXXXX"/>
    <s v="XXXXXXXXXXXXXXXXXXXXXXXXXXXXXX"/>
    <s v="XXXXXXXXXXXXXXXXXXXX"/>
    <s v="XX"/>
    <n v="999999999"/>
    <s v="XXXXXXXXXXXXXXXXXXXXXXXXXXXXXX"/>
    <n v="9999999999"/>
    <s v="GFO20002"/>
    <x v="20"/>
    <s v="Clara's"/>
    <n v="44"/>
    <s v="FROZEN FOODS"/>
    <n v="12"/>
    <n v="5"/>
    <n v="241.2"/>
    <n v="9"/>
    <n v="26.799999999999997"/>
    <n v="2.2333333333333329"/>
    <n v="0.4466666666666666"/>
  </r>
  <r>
    <x v="6"/>
    <s v="GALANT FOOD"/>
    <s v="MA"/>
    <x v="11"/>
    <n v="10089326"/>
    <x v="176"/>
    <x v="6"/>
    <m/>
    <s v="17 STARTER DR"/>
    <s v="FRACKVILLE"/>
    <s v="PA"/>
    <n v="17931"/>
    <s v="Brian Honish"/>
    <n v="5708744782"/>
    <s v="GFO88116"/>
    <x v="26"/>
    <s v="Clara's"/>
    <n v="44"/>
    <s v="FROZEN FOODS"/>
    <n v="12"/>
    <n v="8"/>
    <n v="304"/>
    <n v="10"/>
    <n v="30.4"/>
    <n v="2.5333333333333332"/>
    <n v="0.31666666666666665"/>
  </r>
  <r>
    <x v="6"/>
    <s v="GALANT FOOD"/>
    <s v="MA"/>
    <x v="11"/>
    <n v="10003045"/>
    <x v="71"/>
    <x v="6"/>
    <m/>
    <s v="1805 BRIDGEBORO RD"/>
    <s v="EDGEWATER PARK"/>
    <s v="NJ"/>
    <n v="8010"/>
    <s v="Spence Epstien STANDING PASTRY"/>
    <n v="6098354400"/>
    <s v="GFO90010"/>
    <x v="21"/>
    <s v="Clara's"/>
    <n v="44"/>
    <s v="FROZEN FOODS"/>
    <n v="12"/>
    <n v="4"/>
    <n v="168.8"/>
    <n v="6"/>
    <n v="28.133333333333336"/>
    <n v="2.3444444444444446"/>
    <n v="0.58611111111111114"/>
  </r>
  <r>
    <x v="6"/>
    <s v="GALANT FOOD"/>
    <s v="NC"/>
    <x v="13"/>
    <n v="10019784"/>
    <x v="87"/>
    <x v="6"/>
    <m/>
    <s v="542 MARIPOSA ROAD"/>
    <s v="MODESTO"/>
    <s v="CA"/>
    <n v="95354"/>
    <s v="MELANIE KOMMAVONG"/>
    <n v="2095295350"/>
    <s v="GFO00008"/>
    <x v="18"/>
    <s v="Clara's"/>
    <n v="44"/>
    <s v="FROZEN FOODS"/>
    <n v="12"/>
    <n v="5"/>
    <n v="345.6"/>
    <n v="12"/>
    <n v="28.8"/>
    <n v="2.4"/>
    <n v="0.48"/>
  </r>
  <r>
    <x v="6"/>
    <s v="GALANT FOOD"/>
    <s v="NC"/>
    <x v="13"/>
    <n v="10138941"/>
    <x v="195"/>
    <x v="16"/>
    <m/>
    <s v="1664 N VIRGINIA ST"/>
    <s v="RENO"/>
    <s v="NV"/>
    <n v="89557"/>
    <s v="Paul Gillette GM 775 303 9275"/>
    <n v="7753222537"/>
    <s v="GFO00008"/>
    <x v="18"/>
    <s v="Clara's"/>
    <n v="44"/>
    <s v="FROZEN FOODS"/>
    <n v="12"/>
    <n v="5"/>
    <n v="57.6"/>
    <n v="2"/>
    <n v="28.8"/>
    <n v="2.4"/>
    <n v="0.48"/>
  </r>
  <r>
    <x v="6"/>
    <s v="GALANT FOOD"/>
    <s v="NC"/>
    <x v="13"/>
    <n v="10252106"/>
    <x v="196"/>
    <x v="7"/>
    <m/>
    <s v="1121 15TH ST"/>
    <s v="SACRAMENTO"/>
    <s v="CA"/>
    <n v="95814"/>
    <s v="Joemel Panisa AGM"/>
    <n v="9164430500"/>
    <s v="GFO00008"/>
    <x v="18"/>
    <s v="Clara's"/>
    <n v="44"/>
    <s v="FROZEN FOODS"/>
    <n v="12"/>
    <n v="5"/>
    <n v="57.6"/>
    <n v="2"/>
    <n v="28.8"/>
    <n v="2.4"/>
    <n v="0.48"/>
  </r>
  <r>
    <x v="6"/>
    <s v="GALANT FOOD"/>
    <s v="NC"/>
    <x v="13"/>
    <n v="10342048"/>
    <x v="75"/>
    <x v="6"/>
    <m/>
    <s v="2635 AUGUSTINE DR"/>
    <s v="SANTA CLARA"/>
    <s v="CA"/>
    <s v="95054-2902"/>
    <s v="Margaret Fuhrer"/>
    <n v="9258267841"/>
    <s v="GFO00008"/>
    <x v="18"/>
    <s v="Clara's"/>
    <n v="44"/>
    <s v="FROZEN FOODS"/>
    <n v="12"/>
    <n v="5"/>
    <n v="28.8"/>
    <n v="1"/>
    <n v="28.8"/>
    <n v="2.4"/>
    <n v="0.48"/>
  </r>
  <r>
    <x v="6"/>
    <s v="GALANT FOOD"/>
    <s v="NC"/>
    <x v="13"/>
    <n v="10439798"/>
    <x v="76"/>
    <x v="6"/>
    <m/>
    <s v="978 E GREG ST"/>
    <s v="SPARKS"/>
    <s v="NV"/>
    <s v="89431-6521"/>
    <s v="Steve Cockrell"/>
    <n v="9076024285"/>
    <s v="GFO00008"/>
    <x v="18"/>
    <s v="Clara's"/>
    <n v="44"/>
    <s v="FROZEN FOODS"/>
    <n v="12"/>
    <n v="5"/>
    <n v="201.6"/>
    <n v="7"/>
    <n v="28.8"/>
    <n v="2.4"/>
    <n v="0.48"/>
  </r>
  <r>
    <x v="6"/>
    <s v="GALANT FOOD"/>
    <s v="NC"/>
    <x v="13"/>
    <n v="10501324"/>
    <x v="78"/>
    <x v="7"/>
    <m/>
    <s v="225 10TH ST"/>
    <s v="MARINA"/>
    <s v="CA"/>
    <s v="93933-6004"/>
    <s v="Greg Palmer"/>
    <n v="8312754500"/>
    <s v="GFO00008"/>
    <x v="18"/>
    <s v="Clara's"/>
    <n v="44"/>
    <s v="FROZEN FOODS"/>
    <n v="12"/>
    <n v="5"/>
    <n v="604.79999999999995"/>
    <n v="21"/>
    <n v="28.799999999999997"/>
    <n v="2.4"/>
    <n v="0.48"/>
  </r>
  <r>
    <x v="6"/>
    <s v="GALANT FOOD"/>
    <s v="NC"/>
    <x v="13"/>
    <n v="10019540"/>
    <x v="79"/>
    <x v="6"/>
    <m/>
    <s v="215 HARBOR WAY"/>
    <s v="S SAN FRAN"/>
    <s v="CA"/>
    <n v="94080"/>
    <s v="ELAYSIA"/>
    <n v="6505895252"/>
    <s v="GFO02208"/>
    <x v="19"/>
    <s v="Galina's"/>
    <n v="44"/>
    <s v="FROZEN FOODS"/>
    <n v="12"/>
    <n v="4.5"/>
    <n v="39.6"/>
    <n v="2"/>
    <n v="19.8"/>
    <n v="1.6500000000000001"/>
    <n v="0.3666666666666667"/>
  </r>
  <r>
    <x v="6"/>
    <s v="GALANT FOOD"/>
    <s v="NC"/>
    <x v="13"/>
    <n v="10019773"/>
    <x v="81"/>
    <x v="6"/>
    <m/>
    <s v="3025 DUTTON AVE"/>
    <s v="SANTA ROSA"/>
    <s v="CA"/>
    <n v="95407"/>
    <s v="MELISSA NANCY KELLEY"/>
    <n v="7075464544"/>
    <s v="GFO02208"/>
    <x v="19"/>
    <s v="Galina's"/>
    <n v="44"/>
    <s v="FROZEN FOODS"/>
    <n v="12"/>
    <n v="4.5"/>
    <n v="118.8"/>
    <n v="6"/>
    <n v="19.8"/>
    <n v="1.6500000000000001"/>
    <n v="0.3666666666666667"/>
  </r>
  <r>
    <x v="6"/>
    <s v="GALANT FOOD"/>
    <s v="NC"/>
    <x v="13"/>
    <n v="99999999999999"/>
    <x v="63"/>
    <x v="8"/>
    <s v="XXXXXXXXXX"/>
    <s v="XXXXXXXXXXXXXXXXXXXXXXXXXXXXXX"/>
    <s v="XXXXXXXXXXXXXXXXXXXX"/>
    <s v="XX"/>
    <n v="999999999"/>
    <s v="XXXXXXXXXXXXXXXXXXXXXXXXXXXXXX"/>
    <n v="9999999999"/>
    <s v="GFO02208"/>
    <x v="19"/>
    <s v="Galina's"/>
    <n v="44"/>
    <s v="FROZEN FOODS"/>
    <n v="12"/>
    <n v="4.5"/>
    <n v="336.6"/>
    <n v="17"/>
    <n v="19.8"/>
    <n v="1.6500000000000001"/>
    <n v="0.3666666666666667"/>
  </r>
  <r>
    <x v="6"/>
    <s v="GALANT FOOD"/>
    <s v="NC"/>
    <x v="13"/>
    <n v="10019773"/>
    <x v="81"/>
    <x v="6"/>
    <m/>
    <s v="3025 DUTTON AVE"/>
    <s v="SANTA ROSA"/>
    <s v="CA"/>
    <n v="95407"/>
    <s v="MELISSA NANCY KELLEY"/>
    <n v="7075464544"/>
    <s v="GFO12001"/>
    <x v="30"/>
    <s v="Benny's"/>
    <n v="44"/>
    <s v="FROZEN FOODS"/>
    <n v="12"/>
    <n v="5"/>
    <n v="316.8"/>
    <n v="16"/>
    <n v="19.8"/>
    <n v="1.6500000000000001"/>
    <n v="0.33"/>
  </r>
  <r>
    <x v="6"/>
    <s v="GALANT FOOD"/>
    <s v="NC"/>
    <x v="13"/>
    <n v="10053745"/>
    <x v="83"/>
    <x v="9"/>
    <m/>
    <s v="BLDG 341 NAVY EXCHANGE"/>
    <s v="FALLON"/>
    <s v="NV"/>
    <n v="89406"/>
    <s v="NATALIE 775 541 5699 NEW"/>
    <n v="7755415699"/>
    <s v="GFO12001"/>
    <x v="30"/>
    <s v="Benny's"/>
    <n v="44"/>
    <s v="FROZEN FOODS"/>
    <n v="12"/>
    <n v="5"/>
    <n v="39.6"/>
    <n v="2"/>
    <n v="19.8"/>
    <n v="1.6500000000000001"/>
    <n v="0.33"/>
  </r>
  <r>
    <x v="6"/>
    <s v="GALANT FOOD"/>
    <s v="NC"/>
    <x v="13"/>
    <n v="10373747"/>
    <x v="84"/>
    <x v="10"/>
    <m/>
    <s v="1124 PACIFIC AVE"/>
    <s v="SANTA CRUZ"/>
    <s v="CA"/>
    <s v="95060-4415"/>
    <s v="Patrick Nolte"/>
    <n v="8314403220"/>
    <s v="GFO12001"/>
    <x v="30"/>
    <s v="Benny's"/>
    <n v="44"/>
    <s v="FROZEN FOODS"/>
    <n v="12"/>
    <n v="5"/>
    <n v="39.6"/>
    <n v="2"/>
    <n v="19.8"/>
    <n v="1.6500000000000001"/>
    <n v="0.33"/>
  </r>
  <r>
    <x v="6"/>
    <s v="GALANT FOOD"/>
    <s v="NC"/>
    <x v="13"/>
    <n v="10373770"/>
    <x v="21"/>
    <x v="10"/>
    <m/>
    <s v="4186 PIEDMONT AVE"/>
    <s v="OAKLAND"/>
    <s v="CA"/>
    <s v="94611-5133"/>
    <s v="ANNALISA or GLENN"/>
    <n v="5102770646"/>
    <s v="GFO12001"/>
    <x v="30"/>
    <s v="Benny's"/>
    <n v="44"/>
    <s v="FROZEN FOODS"/>
    <n v="12"/>
    <n v="5"/>
    <n v="79.2"/>
    <n v="4"/>
    <n v="19.8"/>
    <n v="1.6500000000000001"/>
    <n v="0.33"/>
  </r>
  <r>
    <x v="6"/>
    <s v="GALANT FOOD"/>
    <s v="NC"/>
    <x v="13"/>
    <n v="10426435"/>
    <x v="85"/>
    <x v="10"/>
    <m/>
    <s v="2966 COLLEGE AVE"/>
    <s v="BERKELEY"/>
    <s v="CA"/>
    <s v="94705-2214"/>
    <s v="Suki Van Arsdale 510 540 6482"/>
    <n v="7078293456"/>
    <s v="GFO12001"/>
    <x v="30"/>
    <s v="Benny's"/>
    <n v="44"/>
    <s v="FROZEN FOODS"/>
    <n v="12"/>
    <n v="5"/>
    <n v="59.4"/>
    <n v="3"/>
    <n v="19.8"/>
    <n v="1.6500000000000001"/>
    <n v="0.33"/>
  </r>
  <r>
    <x v="6"/>
    <s v="GALANT FOOD"/>
    <s v="NC"/>
    <x v="13"/>
    <n v="10053745"/>
    <x v="83"/>
    <x v="9"/>
    <m/>
    <s v="BLDG 341 NAVY EXCHANGE"/>
    <s v="FALLON"/>
    <s v="NV"/>
    <n v="89406"/>
    <s v="NATALIE 775 541 5699 NEW"/>
    <n v="7755415699"/>
    <s v="GFO12021"/>
    <x v="17"/>
    <s v="Benny's"/>
    <n v="44"/>
    <s v="FROZEN FOODS"/>
    <n v="12"/>
    <n v="5"/>
    <n v="39.6"/>
    <n v="2"/>
    <n v="19.8"/>
    <n v="1.6500000000000001"/>
    <n v="0.33"/>
  </r>
  <r>
    <x v="6"/>
    <s v="GALANT FOOD"/>
    <s v="NC"/>
    <x v="13"/>
    <n v="10349243"/>
    <x v="88"/>
    <x v="6"/>
    <m/>
    <s v="260 FREEPORT BLVD STE 19"/>
    <s v="SPARKS"/>
    <s v="NV"/>
    <s v="89431-6248"/>
    <s v="Reno Albertazzi"/>
    <n v="7754437931"/>
    <s v="GFO12021"/>
    <x v="17"/>
    <s v="Benny's"/>
    <n v="44"/>
    <s v="FROZEN FOODS"/>
    <n v="12"/>
    <n v="5"/>
    <n v="59.4"/>
    <n v="3"/>
    <n v="19.8"/>
    <n v="1.6500000000000001"/>
    <n v="0.33"/>
  </r>
  <r>
    <x v="6"/>
    <s v="GALANT FOOD"/>
    <s v="NC"/>
    <x v="13"/>
    <n v="10426435"/>
    <x v="85"/>
    <x v="10"/>
    <m/>
    <s v="2966 COLLEGE AVE"/>
    <s v="BERKELEY"/>
    <s v="CA"/>
    <s v="94705-2214"/>
    <s v="Suki Van Arsdale 510 540 6482"/>
    <n v="7078293456"/>
    <s v="GFO12021"/>
    <x v="17"/>
    <s v="Benny's"/>
    <n v="44"/>
    <s v="FROZEN FOODS"/>
    <n v="12"/>
    <n v="5"/>
    <n v="39.6"/>
    <n v="2"/>
    <n v="19.8"/>
    <n v="1.6500000000000001"/>
    <n v="0.33"/>
  </r>
  <r>
    <x v="6"/>
    <s v="GALANT FOOD"/>
    <s v="NC"/>
    <x v="13"/>
    <n v="10019784"/>
    <x v="87"/>
    <x v="6"/>
    <m/>
    <s v="542 MARIPOSA ROAD"/>
    <s v="MODESTO"/>
    <s v="CA"/>
    <n v="95354"/>
    <s v="MELANIE KOMMAVONG"/>
    <n v="2095295350"/>
    <s v="GFO12022"/>
    <x v="16"/>
    <s v="Benny's"/>
    <n v="44"/>
    <s v="FROZEN FOODS"/>
    <n v="12"/>
    <n v="5"/>
    <n v="59.4"/>
    <n v="3"/>
    <n v="19.8"/>
    <n v="1.6500000000000001"/>
    <n v="0.33"/>
  </r>
  <r>
    <x v="6"/>
    <s v="GALANT FOOD"/>
    <s v="NC"/>
    <x v="13"/>
    <n v="10053745"/>
    <x v="83"/>
    <x v="9"/>
    <m/>
    <s v="BLDG 341 NAVY EXCHANGE"/>
    <s v="FALLON"/>
    <s v="NV"/>
    <n v="89406"/>
    <s v="NATALIE 775 541 5699 NEW"/>
    <n v="7755415699"/>
    <s v="GFO12022"/>
    <x v="16"/>
    <s v="Benny's"/>
    <n v="44"/>
    <s v="FROZEN FOODS"/>
    <n v="12"/>
    <n v="5"/>
    <n v="59.4"/>
    <n v="3"/>
    <n v="19.8"/>
    <n v="1.6500000000000001"/>
    <n v="0.33"/>
  </r>
  <r>
    <x v="6"/>
    <s v="GALANT FOOD"/>
    <s v="NC"/>
    <x v="13"/>
    <n v="10125310"/>
    <x v="89"/>
    <x v="6"/>
    <m/>
    <s v="236 S SANTA CRUZ AVE"/>
    <s v="MODESTO"/>
    <s v="CA"/>
    <s v="95354-3776"/>
    <s v="Enrico Morelli"/>
    <n v="2096028622"/>
    <s v="GFO12022"/>
    <x v="16"/>
    <s v="Benny's"/>
    <n v="44"/>
    <s v="FROZEN FOODS"/>
    <n v="12"/>
    <n v="5"/>
    <n v="19.8"/>
    <n v="1"/>
    <n v="19.8"/>
    <n v="1.6500000000000001"/>
    <n v="0.33"/>
  </r>
  <r>
    <x v="6"/>
    <s v="GALANT FOOD"/>
    <s v="NC"/>
    <x v="13"/>
    <n v="10439798"/>
    <x v="76"/>
    <x v="6"/>
    <m/>
    <s v="978 E GREG ST"/>
    <s v="SPARKS"/>
    <s v="NV"/>
    <s v="89431-6521"/>
    <s v="Steve Cockrell"/>
    <n v="9076024285"/>
    <s v="GFO12022"/>
    <x v="16"/>
    <s v="Benny's"/>
    <n v="44"/>
    <s v="FROZEN FOODS"/>
    <n v="12"/>
    <n v="5"/>
    <n v="79.2"/>
    <n v="4"/>
    <n v="19.8"/>
    <n v="1.6500000000000001"/>
    <n v="0.33"/>
  </r>
  <r>
    <x v="6"/>
    <s v="GALANT FOOD"/>
    <s v="NC"/>
    <x v="13"/>
    <n v="10124473"/>
    <x v="27"/>
    <x v="6"/>
    <m/>
    <s v="1000 GREENLEY ROAD"/>
    <s v="SONORA"/>
    <s v="CA"/>
    <n v="95370"/>
    <s v="OWEN HORNIBROOK 209 822 4051"/>
    <n v="2095363674"/>
    <s v="GFO20001"/>
    <x v="24"/>
    <s v="Clara's"/>
    <n v="44"/>
    <s v="FROZEN FOODS"/>
    <n v="12"/>
    <n v="5"/>
    <n v="144"/>
    <n v="5"/>
    <n v="28.8"/>
    <n v="2.4"/>
    <n v="0.48"/>
  </r>
  <r>
    <x v="6"/>
    <s v="GALANT FOOD"/>
    <s v="NC"/>
    <x v="13"/>
    <n v="10252106"/>
    <x v="196"/>
    <x v="7"/>
    <m/>
    <s v="1121 15TH ST"/>
    <s v="SACRAMENTO"/>
    <s v="CA"/>
    <n v="95814"/>
    <s v="Joemel Panisa AGM"/>
    <n v="9164430500"/>
    <s v="GFO20001"/>
    <x v="24"/>
    <s v="Clara's"/>
    <n v="44"/>
    <s v="FROZEN FOODS"/>
    <n v="12"/>
    <n v="5"/>
    <n v="57.6"/>
    <n v="2"/>
    <n v="28.8"/>
    <n v="2.4"/>
    <n v="0.48"/>
  </r>
  <r>
    <x v="6"/>
    <s v="GALANT FOOD"/>
    <s v="NC"/>
    <x v="13"/>
    <n v="10342048"/>
    <x v="75"/>
    <x v="6"/>
    <m/>
    <s v="2635 AUGUSTINE DR"/>
    <s v="SANTA CLARA"/>
    <s v="CA"/>
    <s v="95054-2902"/>
    <s v="Margaret Fuhrer"/>
    <n v="9258267841"/>
    <s v="GFO20001"/>
    <x v="24"/>
    <s v="Clara's"/>
    <n v="44"/>
    <s v="FROZEN FOODS"/>
    <n v="12"/>
    <n v="5"/>
    <n v="57.6"/>
    <n v="2"/>
    <n v="28.8"/>
    <n v="2.4"/>
    <n v="0.48"/>
  </r>
  <r>
    <x v="6"/>
    <s v="GALANT FOOD"/>
    <s v="NC"/>
    <x v="13"/>
    <n v="10393606"/>
    <x v="90"/>
    <x v="7"/>
    <m/>
    <s v="1111 MEADOWOOD MALL LINK"/>
    <s v="RENO"/>
    <s v="NV"/>
    <s v="89502-6542"/>
    <s v="Joaquin Duran"/>
    <n v="7755077248"/>
    <s v="GFO20001"/>
    <x v="24"/>
    <s v="Clara's"/>
    <n v="44"/>
    <s v="FROZEN FOODS"/>
    <n v="12"/>
    <n v="5"/>
    <n v="115.2"/>
    <n v="4"/>
    <n v="28.8"/>
    <n v="2.4"/>
    <n v="0.48"/>
  </r>
  <r>
    <x v="6"/>
    <s v="GALANT FOOD"/>
    <s v="NC"/>
    <x v="13"/>
    <n v="10442641"/>
    <x v="94"/>
    <x v="6"/>
    <m/>
    <s v="7400 USA PKWY"/>
    <s v="SPARKS"/>
    <s v="NV"/>
    <s v="89437-6800"/>
    <s v="Kevin O Dowd"/>
    <n v="7753991600"/>
    <s v="GFO20001"/>
    <x v="24"/>
    <s v="Clara's"/>
    <n v="44"/>
    <s v="FROZEN FOODS"/>
    <n v="12"/>
    <n v="5"/>
    <n v="57.6"/>
    <n v="2"/>
    <n v="28.8"/>
    <n v="2.4"/>
    <n v="0.48"/>
  </r>
  <r>
    <x v="6"/>
    <s v="GALANT FOOD"/>
    <s v="NC"/>
    <x v="13"/>
    <n v="10496376"/>
    <x v="197"/>
    <x v="17"/>
    <m/>
    <s v="6505 S MANTHEY RD"/>
    <s v="FRENCH CAMP"/>
    <s v="CA"/>
    <s v="95231-9518"/>
    <s v="Duong Vu DON"/>
    <n v="9162338469"/>
    <s v="GFO20001"/>
    <x v="24"/>
    <s v="Clara's"/>
    <n v="44"/>
    <s v="FROZEN FOODS"/>
    <n v="12"/>
    <n v="5"/>
    <n v="57.6"/>
    <n v="2"/>
    <n v="28.8"/>
    <n v="2.4"/>
    <n v="0.48"/>
  </r>
  <r>
    <x v="6"/>
    <s v="GALANT FOOD"/>
    <s v="NC"/>
    <x v="13"/>
    <n v="10501324"/>
    <x v="78"/>
    <x v="7"/>
    <m/>
    <s v="225 10TH ST"/>
    <s v="MARINA"/>
    <s v="CA"/>
    <s v="93933-6004"/>
    <s v="Greg Palmer"/>
    <n v="8312754500"/>
    <s v="GFO20001"/>
    <x v="24"/>
    <s v="Clara's"/>
    <n v="44"/>
    <s v="FROZEN FOODS"/>
    <n v="12"/>
    <n v="5"/>
    <n v="144"/>
    <n v="5"/>
    <n v="28.8"/>
    <n v="2.4"/>
    <n v="0.48"/>
  </r>
  <r>
    <x v="6"/>
    <s v="GALANT FOOD"/>
    <s v="NC"/>
    <x v="13"/>
    <n v="10124473"/>
    <x v="27"/>
    <x v="6"/>
    <m/>
    <s v="1000 GREENLEY ROAD"/>
    <s v="SONORA"/>
    <s v="CA"/>
    <n v="95370"/>
    <s v="OWEN HORNIBROOK 209 822 4051"/>
    <n v="2095363674"/>
    <s v="GFO20002"/>
    <x v="20"/>
    <s v="Clara's"/>
    <n v="44"/>
    <s v="FROZEN FOODS"/>
    <n v="12"/>
    <n v="5"/>
    <n v="115.2"/>
    <n v="4"/>
    <n v="28.8"/>
    <n v="2.4"/>
    <n v="0.48"/>
  </r>
  <r>
    <x v="6"/>
    <s v="GALANT FOOD"/>
    <s v="NC"/>
    <x v="13"/>
    <n v="10342048"/>
    <x v="75"/>
    <x v="6"/>
    <m/>
    <s v="2635 AUGUSTINE DR"/>
    <s v="SANTA CLARA"/>
    <s v="CA"/>
    <s v="95054-2902"/>
    <s v="Margaret Fuhrer"/>
    <n v="9258267841"/>
    <s v="GFO20002"/>
    <x v="20"/>
    <s v="Clara's"/>
    <n v="44"/>
    <s v="FROZEN FOODS"/>
    <n v="12"/>
    <n v="5"/>
    <n v="28.8"/>
    <n v="1"/>
    <n v="28.8"/>
    <n v="2.4"/>
    <n v="0.48"/>
  </r>
  <r>
    <x v="6"/>
    <s v="GALANT FOOD"/>
    <s v="NC"/>
    <x v="13"/>
    <n v="10418538"/>
    <x v="91"/>
    <x v="6"/>
    <m/>
    <s v="1650 SANTA ANA AVE"/>
    <s v="SACRAMENTO"/>
    <s v="CA"/>
    <s v="95838-1752"/>
    <s v="Traci Matsunaga"/>
    <n v="9164724633"/>
    <s v="GFO20002"/>
    <x v="20"/>
    <s v="Clara's"/>
    <n v="44"/>
    <s v="FROZEN FOODS"/>
    <n v="12"/>
    <n v="5"/>
    <n v="28.8"/>
    <n v="1"/>
    <n v="28.8"/>
    <n v="2.4"/>
    <n v="0.48"/>
  </r>
  <r>
    <x v="6"/>
    <s v="GALANT FOOD"/>
    <s v="NC"/>
    <x v="13"/>
    <n v="10501324"/>
    <x v="78"/>
    <x v="7"/>
    <m/>
    <s v="225 10TH ST"/>
    <s v="MARINA"/>
    <s v="CA"/>
    <s v="93933-6004"/>
    <s v="Greg Palmer"/>
    <n v="8312754500"/>
    <s v="GFO20002"/>
    <x v="20"/>
    <s v="Clara's"/>
    <n v="44"/>
    <s v="FROZEN FOODS"/>
    <n v="12"/>
    <n v="5"/>
    <n v="288"/>
    <n v="10"/>
    <n v="28.8"/>
    <n v="2.4"/>
    <n v="0.48"/>
  </r>
  <r>
    <x v="6"/>
    <s v="GALANT FOOD"/>
    <s v="NC"/>
    <x v="13"/>
    <n v="10019784"/>
    <x v="87"/>
    <x v="6"/>
    <m/>
    <s v="542 MARIPOSA ROAD"/>
    <s v="MODESTO"/>
    <s v="CA"/>
    <n v="95354"/>
    <s v="MELANIE KOMMAVONG"/>
    <n v="2095295350"/>
    <s v="GFO88000"/>
    <x v="8"/>
    <s v="Clara's"/>
    <n v="44"/>
    <s v="FROZEN FOODS"/>
    <n v="12"/>
    <n v="8"/>
    <n v="259.2"/>
    <n v="8"/>
    <n v="32.4"/>
    <n v="2.6999999999999997"/>
    <n v="0.33749999999999997"/>
  </r>
  <r>
    <x v="6"/>
    <s v="GALANT FOOD"/>
    <s v="NC"/>
    <x v="13"/>
    <n v="10342048"/>
    <x v="75"/>
    <x v="6"/>
    <m/>
    <s v="2635 AUGUSTINE DR"/>
    <s v="SANTA CLARA"/>
    <s v="CA"/>
    <s v="95054-2902"/>
    <s v="Margaret Fuhrer"/>
    <n v="9258267841"/>
    <s v="GFO88000"/>
    <x v="8"/>
    <s v="Clara's"/>
    <n v="44"/>
    <s v="FROZEN FOODS"/>
    <n v="12"/>
    <n v="8"/>
    <n v="64.8"/>
    <n v="2"/>
    <n v="32.4"/>
    <n v="2.6999999999999997"/>
    <n v="0.33749999999999997"/>
  </r>
  <r>
    <x v="6"/>
    <s v="GALANT FOOD"/>
    <s v="NC"/>
    <x v="13"/>
    <n v="10418538"/>
    <x v="91"/>
    <x v="6"/>
    <m/>
    <s v="1650 SANTA ANA AVE"/>
    <s v="SACRAMENTO"/>
    <s v="CA"/>
    <s v="95838-1752"/>
    <s v="Traci Matsunaga"/>
    <n v="9164724633"/>
    <s v="GFO88000"/>
    <x v="8"/>
    <s v="Clara's"/>
    <n v="44"/>
    <s v="FROZEN FOODS"/>
    <n v="12"/>
    <n v="8"/>
    <n v="32.4"/>
    <n v="1"/>
    <n v="32.4"/>
    <n v="2.6999999999999997"/>
    <n v="0.33749999999999997"/>
  </r>
  <r>
    <x v="6"/>
    <s v="GALANT FOOD"/>
    <s v="NC"/>
    <x v="13"/>
    <n v="10019784"/>
    <x v="87"/>
    <x v="6"/>
    <m/>
    <s v="542 MARIPOSA ROAD"/>
    <s v="MODESTO"/>
    <s v="CA"/>
    <n v="95354"/>
    <s v="MELANIE KOMMAVONG"/>
    <n v="2095295350"/>
    <s v="GFO88017"/>
    <x v="25"/>
    <s v="Clara's"/>
    <n v="44"/>
    <s v="FROZEN FOODS"/>
    <n v="12"/>
    <n v="8"/>
    <n v="388.8"/>
    <n v="12"/>
    <n v="32.4"/>
    <n v="2.6999999999999997"/>
    <n v="0.33749999999999997"/>
  </r>
  <r>
    <x v="6"/>
    <s v="GALANT FOOD"/>
    <s v="NC"/>
    <x v="13"/>
    <n v="10081013"/>
    <x v="97"/>
    <x v="6"/>
    <m/>
    <s v="525 ANZAR ROAD"/>
    <s v="SN JUN BATSTA"/>
    <s v="CA"/>
    <n v="95045"/>
    <s v="KATHY PLACES ORDERS"/>
    <n v="8316234073"/>
    <s v="GFO88017"/>
    <x v="25"/>
    <s v="Clara's"/>
    <n v="44"/>
    <s v="FROZEN FOODS"/>
    <n v="12"/>
    <n v="8"/>
    <n v="64.8"/>
    <n v="2"/>
    <n v="32.4"/>
    <n v="2.6999999999999997"/>
    <n v="0.33749999999999997"/>
  </r>
  <r>
    <x v="6"/>
    <s v="GALANT FOOD"/>
    <s v="NC"/>
    <x v="13"/>
    <n v="10342048"/>
    <x v="75"/>
    <x v="6"/>
    <m/>
    <s v="2635 AUGUSTINE DR"/>
    <s v="SANTA CLARA"/>
    <s v="CA"/>
    <s v="95054-2902"/>
    <s v="Margaret Fuhrer"/>
    <n v="9258267841"/>
    <s v="GFO88017"/>
    <x v="25"/>
    <s v="Clara's"/>
    <n v="44"/>
    <s v="FROZEN FOODS"/>
    <n v="12"/>
    <n v="8"/>
    <n v="32.4"/>
    <n v="1"/>
    <n v="32.4"/>
    <n v="2.6999999999999997"/>
    <n v="0.33749999999999997"/>
  </r>
  <r>
    <x v="6"/>
    <s v="GALANT FOOD"/>
    <s v="NC"/>
    <x v="13"/>
    <n v="10439798"/>
    <x v="76"/>
    <x v="6"/>
    <m/>
    <s v="978 E GREG ST"/>
    <s v="SPARKS"/>
    <s v="NV"/>
    <s v="89431-6521"/>
    <s v="Steve Cockrell"/>
    <n v="9076024285"/>
    <s v="GFO88017"/>
    <x v="25"/>
    <s v="Clara's"/>
    <n v="44"/>
    <s v="FROZEN FOODS"/>
    <n v="12"/>
    <n v="8"/>
    <n v="259.2"/>
    <n v="8"/>
    <n v="32.4"/>
    <n v="2.6999999999999997"/>
    <n v="0.33749999999999997"/>
  </r>
  <r>
    <x v="6"/>
    <s v="GALANT FOOD"/>
    <s v="NC"/>
    <x v="13"/>
    <n v="10081013"/>
    <x v="97"/>
    <x v="6"/>
    <m/>
    <s v="525 ANZAR ROAD"/>
    <s v="SN JUN BATSTA"/>
    <s v="CA"/>
    <n v="95045"/>
    <s v="KATHY PLACES ORDERS"/>
    <n v="8316234073"/>
    <s v="GFO88116"/>
    <x v="26"/>
    <s v="Clara's"/>
    <n v="44"/>
    <s v="FROZEN FOODS"/>
    <n v="12"/>
    <n v="8"/>
    <n v="64.8"/>
    <n v="2"/>
    <n v="32.4"/>
    <n v="2.6999999999999997"/>
    <n v="0.33749999999999997"/>
  </r>
  <r>
    <x v="6"/>
    <s v="GALANT FOOD"/>
    <s v="NC"/>
    <x v="13"/>
    <n v="10342048"/>
    <x v="75"/>
    <x v="6"/>
    <m/>
    <s v="2635 AUGUSTINE DR"/>
    <s v="SANTA CLARA"/>
    <s v="CA"/>
    <s v="95054-2902"/>
    <s v="Margaret Fuhrer"/>
    <n v="9258267841"/>
    <s v="GFO88116"/>
    <x v="26"/>
    <s v="Clara's"/>
    <n v="44"/>
    <s v="FROZEN FOODS"/>
    <n v="12"/>
    <n v="8"/>
    <n v="64.8"/>
    <n v="2"/>
    <n v="32.4"/>
    <n v="2.6999999999999997"/>
    <n v="0.33749999999999997"/>
  </r>
  <r>
    <x v="6"/>
    <s v="GALANT FOOD"/>
    <s v="NC"/>
    <x v="13"/>
    <n v="10501324"/>
    <x v="78"/>
    <x v="7"/>
    <m/>
    <s v="225 10TH ST"/>
    <s v="MARINA"/>
    <s v="CA"/>
    <s v="93933-6004"/>
    <s v="Greg Palmer"/>
    <n v="8312754500"/>
    <s v="GFO88116"/>
    <x v="26"/>
    <s v="Clara's"/>
    <n v="44"/>
    <s v="FROZEN FOODS"/>
    <n v="12"/>
    <n v="8"/>
    <n v="97.2"/>
    <n v="3"/>
    <n v="32.4"/>
    <n v="2.6999999999999997"/>
    <n v="0.33749999999999997"/>
  </r>
  <r>
    <x v="6"/>
    <s v="GALANT FOOD"/>
    <s v="NC"/>
    <x v="13"/>
    <n v="10520168"/>
    <x v="198"/>
    <x v="6"/>
    <m/>
    <s v="1798 TIMOTHY DR"/>
    <s v="SAN LEANDRO"/>
    <s v="CA"/>
    <s v="94577-2314"/>
    <s v="Ryan Morningstar"/>
    <n v="5089442083"/>
    <s v="GFO88116"/>
    <x v="26"/>
    <s v="Clara's"/>
    <n v="44"/>
    <s v="FROZEN FOODS"/>
    <n v="12"/>
    <n v="8"/>
    <n v="32.4"/>
    <n v="1"/>
    <n v="32.4"/>
    <n v="2.6999999999999997"/>
    <n v="0.33749999999999997"/>
  </r>
  <r>
    <x v="6"/>
    <s v="GALANT FOOD"/>
    <s v="NC"/>
    <x v="13"/>
    <n v="10019758"/>
    <x v="80"/>
    <x v="6"/>
    <m/>
    <s v="4041 C ST"/>
    <s v="SACRAMENTO"/>
    <s v="CA"/>
    <n v="95819"/>
    <s v="JULIE BERGER"/>
    <n v="9164524041"/>
    <s v="GFO88810"/>
    <x v="27"/>
    <s v="Clara's"/>
    <n v="44"/>
    <s v="FROZEN FOODS"/>
    <n v="12"/>
    <n v="8"/>
    <n v="162"/>
    <n v="5"/>
    <n v="32.4"/>
    <n v="2.6999999999999997"/>
    <n v="0.33749999999999997"/>
  </r>
  <r>
    <x v="6"/>
    <s v="GALANT FOOD"/>
    <s v="NC"/>
    <x v="13"/>
    <n v="10124473"/>
    <x v="27"/>
    <x v="6"/>
    <m/>
    <s v="1000 GREENLEY ROAD"/>
    <s v="SONORA"/>
    <s v="CA"/>
    <n v="95370"/>
    <s v="OWEN HORNIBROOK 209 822 4051"/>
    <n v="2095363674"/>
    <s v="GFO88810"/>
    <x v="27"/>
    <s v="Clara's"/>
    <n v="44"/>
    <s v="FROZEN FOODS"/>
    <n v="12"/>
    <n v="8"/>
    <n v="32.4"/>
    <n v="1"/>
    <n v="32.4"/>
    <n v="2.6999999999999997"/>
    <n v="0.33749999999999997"/>
  </r>
  <r>
    <x v="6"/>
    <s v="GALANT FOOD"/>
    <s v="NC"/>
    <x v="13"/>
    <n v="10019784"/>
    <x v="87"/>
    <x v="6"/>
    <m/>
    <s v="542 MARIPOSA ROAD"/>
    <s v="MODESTO"/>
    <s v="CA"/>
    <n v="95354"/>
    <s v="MELANIE KOMMAVONG"/>
    <n v="2095295350"/>
    <s v="GFO88811"/>
    <x v="22"/>
    <s v="Clara's"/>
    <n v="44"/>
    <s v="FROZEN FOODS"/>
    <n v="12"/>
    <n v="8"/>
    <n v="259.2"/>
    <n v="8"/>
    <n v="32.4"/>
    <n v="2.6999999999999997"/>
    <n v="0.33749999999999997"/>
  </r>
  <r>
    <x v="6"/>
    <s v="GALANT FOOD"/>
    <s v="NC"/>
    <x v="13"/>
    <n v="10342048"/>
    <x v="75"/>
    <x v="6"/>
    <m/>
    <s v="2635 AUGUSTINE DR"/>
    <s v="SANTA CLARA"/>
    <s v="CA"/>
    <s v="95054-2902"/>
    <s v="Margaret Fuhrer"/>
    <n v="9258267841"/>
    <s v="GFO88811"/>
    <x v="22"/>
    <s v="Clara's"/>
    <n v="44"/>
    <s v="FROZEN FOODS"/>
    <n v="12"/>
    <n v="8"/>
    <n v="64.8"/>
    <n v="2"/>
    <n v="32.4"/>
    <n v="2.6999999999999997"/>
    <n v="0.33749999999999997"/>
  </r>
  <r>
    <x v="6"/>
    <s v="GALANT FOOD"/>
    <s v="NC"/>
    <x v="13"/>
    <n v="10081013"/>
    <x v="97"/>
    <x v="6"/>
    <m/>
    <s v="525 ANZAR ROAD"/>
    <s v="SN JUN BATSTA"/>
    <s v="CA"/>
    <n v="95045"/>
    <s v="KATHY PLACES ORDERS"/>
    <n v="8316234073"/>
    <s v="GFO90010"/>
    <x v="21"/>
    <s v="Clara's"/>
    <n v="44"/>
    <s v="FROZEN FOODS"/>
    <n v="12"/>
    <n v="4"/>
    <n v="28.8"/>
    <n v="1"/>
    <n v="28.8"/>
    <n v="2.4"/>
    <n v="0.6"/>
  </r>
  <r>
    <x v="6"/>
    <s v="GALANT FOOD"/>
    <s v="NC"/>
    <x v="13"/>
    <n v="10342048"/>
    <x v="75"/>
    <x v="6"/>
    <m/>
    <s v="2635 AUGUSTINE DR"/>
    <s v="SANTA CLARA"/>
    <s v="CA"/>
    <s v="95054-2902"/>
    <s v="Margaret Fuhrer"/>
    <n v="9258267841"/>
    <s v="GFO90010"/>
    <x v="21"/>
    <s v="Clara's"/>
    <n v="44"/>
    <s v="FROZEN FOODS"/>
    <n v="12"/>
    <n v="4"/>
    <n v="57.6"/>
    <n v="2"/>
    <n v="28.8"/>
    <n v="2.4"/>
    <n v="0.6"/>
  </r>
  <r>
    <x v="6"/>
    <s v="GALANT FOOD"/>
    <s v="NC"/>
    <x v="13"/>
    <n v="10382844"/>
    <x v="199"/>
    <x v="6"/>
    <m/>
    <s v="562 WHITNEY ST"/>
    <s v="SAN LEANDRO"/>
    <s v="CA"/>
    <s v="94577-1114"/>
    <s v="Claude Burns"/>
    <n v="5107662337"/>
    <s v="GFO90010"/>
    <x v="21"/>
    <s v="Clara's"/>
    <n v="44"/>
    <s v="FROZEN FOODS"/>
    <n v="12"/>
    <n v="4"/>
    <n v="28.8"/>
    <n v="1"/>
    <n v="28.8"/>
    <n v="2.4"/>
    <n v="0.6"/>
  </r>
  <r>
    <x v="6"/>
    <s v="GALANT FOOD"/>
    <s v="NC"/>
    <x v="13"/>
    <n v="10501324"/>
    <x v="78"/>
    <x v="7"/>
    <m/>
    <s v="225 10TH ST"/>
    <s v="MARINA"/>
    <s v="CA"/>
    <s v="93933-6004"/>
    <s v="Greg Palmer"/>
    <n v="8312754500"/>
    <s v="GFO90010"/>
    <x v="21"/>
    <s v="Clara's"/>
    <n v="44"/>
    <s v="FROZEN FOODS"/>
    <n v="12"/>
    <n v="4"/>
    <n v="489.6"/>
    <n v="17"/>
    <n v="28.8"/>
    <n v="2.4"/>
    <n v="0.6"/>
  </r>
  <r>
    <x v="6"/>
    <s v="GALANT FOOD"/>
    <s v="NY"/>
    <x v="14"/>
    <n v="10421917"/>
    <x v="99"/>
    <x v="6"/>
    <m/>
    <s v="1 PEPSI WAY"/>
    <s v="NEWBURGH"/>
    <s v="NY"/>
    <s v="12550-3921"/>
    <s v="Kathy"/>
    <n v="8455625400"/>
    <s v="GFO00008"/>
    <x v="18"/>
    <s v="Clara's"/>
    <n v="44"/>
    <s v="FROZEN FOODS"/>
    <n v="12"/>
    <n v="5"/>
    <n v="284"/>
    <n v="10"/>
    <n v="28.4"/>
    <n v="2.3666666666666667"/>
    <n v="0.47333333333333333"/>
  </r>
  <r>
    <x v="6"/>
    <s v="GALANT FOOD"/>
    <s v="NY"/>
    <x v="14"/>
    <n v="10421917"/>
    <x v="99"/>
    <x v="6"/>
    <m/>
    <s v="1 PEPSI WAY"/>
    <s v="NEWBURGH"/>
    <s v="NY"/>
    <s v="12550-3921"/>
    <s v="Kathy"/>
    <n v="8455625400"/>
    <s v="GFO10001"/>
    <x v="15"/>
    <s v="Clara"/>
    <n v="44"/>
    <s v="FROZEN FOODS"/>
    <n v="12"/>
    <n v="8"/>
    <n v="320"/>
    <n v="12"/>
    <n v="26.666666666666668"/>
    <n v="2.2222222222222223"/>
    <n v="0.27777777777777779"/>
  </r>
  <r>
    <x v="6"/>
    <s v="GALANT FOOD"/>
    <s v="OH"/>
    <x v="15"/>
    <n v="10005855"/>
    <x v="200"/>
    <x v="6"/>
    <m/>
    <s v="3959 CONSTITUTION BLVD"/>
    <s v="DARLINGTON"/>
    <s v="PA"/>
    <n v="16115"/>
    <s v="Natalie Sperlunto"/>
    <n v="7248566960"/>
    <s v="GFO20002"/>
    <x v="20"/>
    <s v="Clara's"/>
    <n v="44"/>
    <s v="FROZEN FOODS"/>
    <n v="12"/>
    <n v="5"/>
    <n v="107.2"/>
    <n v="4"/>
    <n v="26.8"/>
    <n v="2.2333333333333334"/>
    <n v="0.44666666666666666"/>
  </r>
  <r>
    <x v="6"/>
    <s v="GALANT FOOD"/>
    <s v="OH"/>
    <x v="15"/>
    <n v="10006621"/>
    <x v="201"/>
    <x v="6"/>
    <m/>
    <s v="646 MIAMI ST"/>
    <s v="TIFFIN"/>
    <s v="OH"/>
    <s v="44883-1934"/>
    <s v="Andy Fleck Connie"/>
    <n v="4194484545"/>
    <s v="GFO20002"/>
    <x v="20"/>
    <s v="Clara's"/>
    <n v="44"/>
    <s v="FROZEN FOODS"/>
    <n v="12"/>
    <n v="5"/>
    <n v="134"/>
    <n v="5"/>
    <n v="26.8"/>
    <n v="2.2333333333333334"/>
    <n v="0.44666666666666666"/>
  </r>
  <r>
    <x v="6"/>
    <s v="GALANT FOOD"/>
    <s v="OH"/>
    <x v="15"/>
    <n v="10006621"/>
    <x v="201"/>
    <x v="6"/>
    <m/>
    <s v="646 MIAMI ST"/>
    <s v="TIFFIN"/>
    <s v="OH"/>
    <s v="44883-1934"/>
    <s v="Andy Fleck Connie"/>
    <n v="4194484545"/>
    <s v="GFO90010"/>
    <x v="21"/>
    <s v="Clara's"/>
    <n v="44"/>
    <s v="FROZEN FOODS"/>
    <n v="12"/>
    <n v="4"/>
    <n v="160.80000000000001"/>
    <n v="6"/>
    <n v="26.8"/>
    <n v="2.2333333333333334"/>
    <n v="0.55833333333333335"/>
  </r>
  <r>
    <x v="6"/>
    <s v="GALANT FOOD"/>
    <s v="SC"/>
    <x v="16"/>
    <n v="10013840"/>
    <x v="202"/>
    <x v="6"/>
    <m/>
    <s v="12640 KNOTT AVE"/>
    <s v="GARDEN GROVE"/>
    <s v="CA"/>
    <n v="92841"/>
    <s v="Andrew Prince John McGrew"/>
    <n v="7148992539"/>
    <s v="GFO00008"/>
    <x v="18"/>
    <s v="Clara's"/>
    <n v="44"/>
    <s v="FROZEN FOODS"/>
    <n v="12"/>
    <n v="5"/>
    <n v="1728"/>
    <n v="60"/>
    <n v="28.8"/>
    <n v="2.4"/>
    <n v="0.48"/>
  </r>
  <r>
    <x v="6"/>
    <s v="GALANT FOOD"/>
    <s v="SC"/>
    <x v="16"/>
    <n v="10053983"/>
    <x v="203"/>
    <x v="6"/>
    <m/>
    <s v="7121 CASE AVE"/>
    <s v="NORTH HOLLYWOOD"/>
    <s v="CA"/>
    <s v="91605-6302"/>
    <s v="Oscar Paez 626 926 9567"/>
    <n v="8189423379"/>
    <s v="GFO00008"/>
    <x v="18"/>
    <s v="Clara's"/>
    <n v="44"/>
    <s v="FROZEN FOODS"/>
    <n v="12"/>
    <n v="5"/>
    <n v="604.79999999999995"/>
    <n v="21"/>
    <n v="28.799999999999997"/>
    <n v="2.4"/>
    <n v="0.48"/>
  </r>
  <r>
    <x v="6"/>
    <s v="GALANT FOOD"/>
    <s v="SC"/>
    <x v="16"/>
    <n v="10092651"/>
    <x v="204"/>
    <x v="15"/>
    <m/>
    <s v="12640 KNOTT AVE"/>
    <s v="GARDEN GROVE"/>
    <s v="CA"/>
    <n v="92841"/>
    <s v="Michael Julian"/>
    <n v="7148992524"/>
    <s v="GFO00008"/>
    <x v="18"/>
    <s v="Clara's"/>
    <n v="44"/>
    <s v="FROZEN FOODS"/>
    <n v="12"/>
    <n v="5"/>
    <n v="1929.6"/>
    <n v="67"/>
    <n v="28.799999999999997"/>
    <n v="2.4"/>
    <n v="0.48"/>
  </r>
  <r>
    <x v="6"/>
    <s v="GALANT FOOD"/>
    <s v="SC"/>
    <x v="16"/>
    <n v="10087612"/>
    <x v="105"/>
    <x v="10"/>
    <m/>
    <s v="17200 VENTURA BLVD"/>
    <s v="ENCINO"/>
    <s v="CA"/>
    <n v="91316"/>
    <s v="Tony Medina"/>
    <n v="8189819847"/>
    <s v="GFO12001"/>
    <x v="30"/>
    <s v="Benny's"/>
    <n v="44"/>
    <s v="FROZEN FOODS"/>
    <n v="12"/>
    <n v="5"/>
    <n v="19.8"/>
    <n v="1"/>
    <n v="19.8"/>
    <n v="1.6500000000000001"/>
    <n v="0.33"/>
  </r>
  <r>
    <x v="6"/>
    <s v="GALANT FOOD"/>
    <s v="SC"/>
    <x v="16"/>
    <n v="10282599"/>
    <x v="106"/>
    <x v="6"/>
    <m/>
    <s v="1661 S GROVE AVE B"/>
    <s v="ONTARIO"/>
    <s v="CA"/>
    <n v="91761"/>
    <s v="Billy Darmawan"/>
    <n v="9099306145"/>
    <s v="GFO12001"/>
    <x v="30"/>
    <s v="Benny's"/>
    <n v="44"/>
    <s v="FROZEN FOODS"/>
    <n v="12"/>
    <n v="5"/>
    <n v="39.6"/>
    <n v="2"/>
    <n v="19.8"/>
    <n v="1.6500000000000001"/>
    <n v="0.33"/>
  </r>
  <r>
    <x v="6"/>
    <s v="GALANT FOOD"/>
    <s v="SC"/>
    <x v="16"/>
    <n v="10377830"/>
    <x v="108"/>
    <x v="10"/>
    <m/>
    <s v="450 W 2ND ST"/>
    <s v="CLAREMONT"/>
    <s v="CA"/>
    <s v="91711-4664"/>
    <s v="Ben Michelle Cecilio"/>
    <n v="9096215566"/>
    <s v="GFO12001"/>
    <x v="30"/>
    <s v="Benny's"/>
    <n v="44"/>
    <s v="FROZEN FOODS"/>
    <n v="12"/>
    <n v="5"/>
    <n v="19.8"/>
    <n v="1"/>
    <n v="19.8"/>
    <n v="1.6500000000000001"/>
    <n v="0.33"/>
  </r>
  <r>
    <x v="6"/>
    <s v="GALANT FOOD"/>
    <s v="SC"/>
    <x v="16"/>
    <n v="10377831"/>
    <x v="109"/>
    <x v="10"/>
    <m/>
    <s v="5240 LANKERSHIM BLVD"/>
    <s v="NORTH HOLLYWOOD"/>
    <s v="CA"/>
    <s v="91601-3109"/>
    <s v="GUY VALDEZ"/>
    <n v="8187626400"/>
    <s v="GFO12001"/>
    <x v="30"/>
    <s v="Benny's"/>
    <n v="44"/>
    <s v="FROZEN FOODS"/>
    <n v="12"/>
    <n v="5"/>
    <n v="39.6"/>
    <n v="2"/>
    <n v="19.8"/>
    <n v="1.6500000000000001"/>
    <n v="0.33"/>
  </r>
  <r>
    <x v="6"/>
    <s v="GALANT FOOD"/>
    <s v="SC"/>
    <x v="16"/>
    <n v="10386552"/>
    <x v="110"/>
    <x v="10"/>
    <m/>
    <s v="207 N MARYLAND AVE"/>
    <s v="GLENDALE"/>
    <s v="CA"/>
    <s v="91206-4237"/>
    <s v="CASSIE GRATTON LUPE MENDOZA"/>
    <n v="8188397000"/>
    <s v="GFO12001"/>
    <x v="30"/>
    <s v="Benny's"/>
    <n v="44"/>
    <s v="FROZEN FOODS"/>
    <n v="12"/>
    <n v="5"/>
    <n v="59.4"/>
    <n v="3"/>
    <n v="19.8"/>
    <n v="1.6500000000000001"/>
    <n v="0.33"/>
  </r>
  <r>
    <x v="6"/>
    <s v="GALANT FOOD"/>
    <s v="SC"/>
    <x v="16"/>
    <n v="10401646"/>
    <x v="46"/>
    <x v="10"/>
    <m/>
    <s v="8556 WILSHIRE BLVD"/>
    <s v="BEVERLY HILLS"/>
    <s v="CA"/>
    <s v="90211-3103"/>
    <s v="Michael S Hall"/>
    <n v="3107018925"/>
    <s v="GFO12001"/>
    <x v="30"/>
    <s v="Benny's"/>
    <n v="44"/>
    <s v="FROZEN FOODS"/>
    <n v="12"/>
    <n v="5"/>
    <n v="19.8"/>
    <n v="1"/>
    <n v="19.8"/>
    <n v="1.6500000000000001"/>
    <n v="0.33"/>
  </r>
  <r>
    <x v="6"/>
    <s v="GALANT FOOD"/>
    <s v="SC"/>
    <x v="16"/>
    <n v="10411295"/>
    <x v="111"/>
    <x v="10"/>
    <m/>
    <s v="22500 LYONS AVE"/>
    <s v="NEWHALL"/>
    <s v="CA"/>
    <s v="91321-2851"/>
    <s v="Cassie Gratton"/>
    <n v="6614932663"/>
    <s v="GFO12001"/>
    <x v="30"/>
    <s v="Benny's"/>
    <n v="44"/>
    <s v="FROZEN FOODS"/>
    <n v="12"/>
    <n v="5"/>
    <n v="39.6"/>
    <n v="2"/>
    <n v="19.8"/>
    <n v="1.6500000000000001"/>
    <n v="0.33"/>
  </r>
  <r>
    <x v="6"/>
    <s v="GALANT FOOD"/>
    <s v="SC"/>
    <x v="16"/>
    <n v="10255284"/>
    <x v="205"/>
    <x v="6"/>
    <m/>
    <s v="3990 W NAPLES DR"/>
    <s v="LAS VEGAS"/>
    <s v="NV"/>
    <n v="89103"/>
    <s v="RICH PAULEY"/>
    <n v="7024965753"/>
    <s v="GFO20001"/>
    <x v="24"/>
    <s v="Clara's"/>
    <n v="44"/>
    <s v="FROZEN FOODS"/>
    <n v="12"/>
    <n v="5"/>
    <n v="288"/>
    <n v="10"/>
    <n v="28.8"/>
    <n v="2.4"/>
    <n v="0.48"/>
  </r>
  <r>
    <x v="6"/>
    <s v="GALANT FOOD"/>
    <s v="SC"/>
    <x v="16"/>
    <n v="10013840"/>
    <x v="202"/>
    <x v="6"/>
    <m/>
    <s v="12640 KNOTT AVE"/>
    <s v="GARDEN GROVE"/>
    <s v="CA"/>
    <n v="92841"/>
    <s v="Andrew Prince John McGrew"/>
    <n v="7148992539"/>
    <s v="GFO88017"/>
    <x v="25"/>
    <s v="Clara's"/>
    <n v="44"/>
    <s v="FROZEN FOODS"/>
    <n v="12"/>
    <n v="8"/>
    <n v="1944"/>
    <n v="60"/>
    <n v="32.4"/>
    <n v="2.6999999999999997"/>
    <n v="0.33749999999999997"/>
  </r>
  <r>
    <x v="6"/>
    <s v="GALANT FOOD"/>
    <s v="SC"/>
    <x v="16"/>
    <n v="10053983"/>
    <x v="203"/>
    <x v="6"/>
    <m/>
    <s v="7121 CASE AVE"/>
    <s v="NORTH HOLLYWOOD"/>
    <s v="CA"/>
    <s v="91605-6302"/>
    <s v="Oscar Paez 626 926 9567"/>
    <n v="8189423379"/>
    <s v="GFO88017"/>
    <x v="25"/>
    <s v="Clara's"/>
    <n v="44"/>
    <s v="FROZEN FOODS"/>
    <n v="12"/>
    <n v="8"/>
    <n v="388.8"/>
    <n v="12"/>
    <n v="32.4"/>
    <n v="2.6999999999999997"/>
    <n v="0.33749999999999997"/>
  </r>
  <r>
    <x v="6"/>
    <s v="GALANT FOOD"/>
    <s v="SC"/>
    <x v="16"/>
    <n v="10092651"/>
    <x v="204"/>
    <x v="15"/>
    <m/>
    <s v="12640 KNOTT AVE"/>
    <s v="GARDEN GROVE"/>
    <s v="CA"/>
    <n v="92841"/>
    <s v="Michael Julian"/>
    <n v="7148992524"/>
    <s v="GFO88017"/>
    <x v="25"/>
    <s v="Clara's"/>
    <n v="44"/>
    <s v="FROZEN FOODS"/>
    <n v="12"/>
    <n v="8"/>
    <n v="2592"/>
    <n v="80"/>
    <n v="32.4"/>
    <n v="2.6999999999999997"/>
    <n v="0.33749999999999997"/>
  </r>
  <r>
    <x v="6"/>
    <s v="GALANT FOOD"/>
    <s v="SC"/>
    <x v="16"/>
    <n v="10427062"/>
    <x v="206"/>
    <x v="7"/>
    <m/>
    <s v="12300 LAS VEGAS BLVD S"/>
    <s v="HENDERSON"/>
    <s v="NV"/>
    <s v="89044-9506"/>
    <s v="STEPHANIE ROMANO"/>
    <n v="7027392512"/>
    <s v="GFO88017"/>
    <x v="25"/>
    <s v="Clara's"/>
    <n v="44"/>
    <s v="FROZEN FOODS"/>
    <n v="12"/>
    <n v="8"/>
    <n v="32.4"/>
    <n v="1"/>
    <n v="32.4"/>
    <n v="2.6999999999999997"/>
    <n v="0.33749999999999997"/>
  </r>
  <r>
    <x v="6"/>
    <s v="GALANT FOOD"/>
    <s v="SC"/>
    <x v="16"/>
    <n v="10013840"/>
    <x v="202"/>
    <x v="6"/>
    <m/>
    <s v="12640 KNOTT AVE"/>
    <s v="GARDEN GROVE"/>
    <s v="CA"/>
    <n v="92841"/>
    <s v="Andrew Prince John McGrew"/>
    <n v="7148992539"/>
    <s v="GFO88116"/>
    <x v="26"/>
    <s v="Clara's"/>
    <n v="44"/>
    <s v="FROZEN FOODS"/>
    <n v="12"/>
    <n v="8"/>
    <n v="1393.2"/>
    <n v="43"/>
    <n v="32.4"/>
    <n v="2.6999999999999997"/>
    <n v="0.33749999999999997"/>
  </r>
  <r>
    <x v="6"/>
    <s v="GALANT FOOD"/>
    <s v="SC"/>
    <x v="16"/>
    <n v="10053983"/>
    <x v="203"/>
    <x v="6"/>
    <m/>
    <s v="7121 CASE AVE"/>
    <s v="NORTH HOLLYWOOD"/>
    <s v="CA"/>
    <s v="91605-6302"/>
    <s v="Oscar Paez 626 926 9567"/>
    <n v="8189423379"/>
    <s v="GFO88116"/>
    <x v="26"/>
    <s v="Clara's"/>
    <n v="44"/>
    <s v="FROZEN FOODS"/>
    <n v="12"/>
    <n v="8"/>
    <n v="712.8"/>
    <n v="22"/>
    <n v="32.4"/>
    <n v="2.6999999999999997"/>
    <n v="0.33749999999999997"/>
  </r>
  <r>
    <x v="6"/>
    <s v="GALANT FOOD"/>
    <s v="SC"/>
    <x v="16"/>
    <n v="10092651"/>
    <x v="204"/>
    <x v="15"/>
    <m/>
    <s v="12640 KNOTT AVE"/>
    <s v="GARDEN GROVE"/>
    <s v="CA"/>
    <n v="92841"/>
    <s v="Michael Julian"/>
    <n v="7148992524"/>
    <s v="GFO88116"/>
    <x v="26"/>
    <s v="Clara's"/>
    <n v="44"/>
    <s v="FROZEN FOODS"/>
    <n v="12"/>
    <n v="8"/>
    <n v="1782"/>
    <n v="55"/>
    <n v="32.4"/>
    <n v="2.6999999999999997"/>
    <n v="0.33749999999999997"/>
  </r>
  <r>
    <x v="6"/>
    <s v="GALANT FOOD"/>
    <s v="SC"/>
    <x v="16"/>
    <n v="10290809"/>
    <x v="207"/>
    <x v="7"/>
    <m/>
    <s v="2576 LANING RD"/>
    <s v="SAN DIEGO"/>
    <s v="CA"/>
    <n v="92106"/>
    <s v="Freddy Albarran"/>
    <n v="6192220500"/>
    <s v="GFO88811"/>
    <x v="22"/>
    <s v="Clara's"/>
    <n v="44"/>
    <s v="FROZEN FOODS"/>
    <n v="12"/>
    <n v="8"/>
    <n v="32.4"/>
    <n v="1"/>
    <n v="32.4"/>
    <n v="2.6999999999999997"/>
    <n v="0.33749999999999997"/>
  </r>
  <r>
    <x v="6"/>
    <s v="GALANT FOOD"/>
    <s v="VP"/>
    <x v="18"/>
    <n v="10268771"/>
    <x v="208"/>
    <x v="11"/>
    <m/>
    <s v="1039 VALLEY AVE NW"/>
    <s v="PUYALLUP"/>
    <s v="WA"/>
    <s v="98371-2515"/>
    <s v="Irene Cohen"/>
    <n v="5204811548"/>
    <s v="GFO12001"/>
    <x v="30"/>
    <s v="Benny's"/>
    <n v="44"/>
    <s v="FROZEN FOODS"/>
    <n v="12"/>
    <n v="5"/>
    <n v="19.8"/>
    <n v="1"/>
    <n v="19.8"/>
    <n v="1.6500000000000001"/>
    <n v="0.33"/>
  </r>
  <r>
    <x v="6"/>
    <s v="GALANT FOOD"/>
    <s v="VP"/>
    <x v="18"/>
    <n v="10274444"/>
    <x v="117"/>
    <x v="10"/>
    <m/>
    <s v="4816 RAINIER AVE SOUTH"/>
    <s v="SEATTLE"/>
    <s v="WA"/>
    <n v="98118"/>
    <s v="David McRae"/>
    <n v="2063312741"/>
    <s v="GFO12001"/>
    <x v="30"/>
    <s v="Benny's"/>
    <n v="44"/>
    <s v="FROZEN FOODS"/>
    <n v="12"/>
    <n v="5"/>
    <n v="39.6"/>
    <n v="2"/>
    <n v="19.8"/>
    <n v="1.6500000000000001"/>
    <n v="0.33"/>
  </r>
  <r>
    <x v="6"/>
    <s v="GALANT FOOD"/>
    <s v="VP"/>
    <x v="18"/>
    <n v="10399290"/>
    <x v="209"/>
    <x v="6"/>
    <m/>
    <s v="6090 D ST"/>
    <s v="TILLAMOOK"/>
    <s v="OR"/>
    <s v="97141-9612"/>
    <s v="Josiah Pfeiffer"/>
    <n v="9183513766"/>
    <s v="GFO12001"/>
    <x v="30"/>
    <s v="Benny's"/>
    <n v="44"/>
    <s v="FROZEN FOODS"/>
    <n v="12"/>
    <n v="5"/>
    <n v="19.8"/>
    <n v="1"/>
    <n v="19.8"/>
    <n v="1.6500000000000001"/>
    <n v="0.33"/>
  </r>
  <r>
    <x v="6"/>
    <s v="GALANT FOOD"/>
    <s v="VP"/>
    <x v="18"/>
    <n v="10433338"/>
    <x v="52"/>
    <x v="10"/>
    <m/>
    <s v="16505 5TH AVE NE"/>
    <s v="SHORELINE"/>
    <s v="WA"/>
    <s v="98155-5001"/>
    <s v="Damien Farley"/>
    <n v="2064508378"/>
    <s v="GFO12001"/>
    <x v="30"/>
    <s v="Benny's"/>
    <n v="44"/>
    <s v="FROZEN FOODS"/>
    <n v="12"/>
    <n v="5"/>
    <n v="99"/>
    <n v="5"/>
    <n v="19.8"/>
    <n v="1.6500000000000001"/>
    <n v="0.33"/>
  </r>
  <r>
    <x v="6"/>
    <s v="GALANT FOOD"/>
    <s v="VP"/>
    <x v="18"/>
    <n v="10435948"/>
    <x v="119"/>
    <x v="6"/>
    <m/>
    <s v="987 N 1ST AVE"/>
    <s v="STAYTON"/>
    <s v="OR"/>
    <s v="97383-1254"/>
    <s v="Philip Tingle"/>
    <n v="5039308914"/>
    <s v="GFO12001"/>
    <x v="30"/>
    <s v="Benny's"/>
    <n v="44"/>
    <s v="FROZEN FOODS"/>
    <n v="12"/>
    <n v="5"/>
    <n v="19.8"/>
    <n v="1"/>
    <n v="19.8"/>
    <n v="1.6500000000000001"/>
    <n v="0.33"/>
  </r>
  <r>
    <x v="6"/>
    <s v="GALANT FOOD"/>
    <s v="VP"/>
    <x v="18"/>
    <n v="10090300"/>
    <x v="210"/>
    <x v="6"/>
    <m/>
    <s v="12670 SW HALL BLVD BLDG 3"/>
    <s v="TIGARD"/>
    <s v="OR"/>
    <n v="97223"/>
    <s v="Mark Schmidling"/>
    <n v="5034902132"/>
    <s v="GFO12021"/>
    <x v="17"/>
    <s v="Benny's"/>
    <n v="44"/>
    <s v="FROZEN FOODS"/>
    <n v="12"/>
    <n v="5"/>
    <n v="198"/>
    <n v="10"/>
    <n v="19.8"/>
    <n v="1.6500000000000001"/>
    <n v="0.33"/>
  </r>
  <r>
    <x v="6"/>
    <s v="GALANT FOOD"/>
    <s v="VP"/>
    <x v="18"/>
    <n v="10268771"/>
    <x v="208"/>
    <x v="11"/>
    <m/>
    <s v="1039 VALLEY AVE NW"/>
    <s v="PUYALLUP"/>
    <s v="WA"/>
    <s v="98371-2515"/>
    <s v="Irene Cohen"/>
    <n v="5204811548"/>
    <s v="GFO12021"/>
    <x v="17"/>
    <s v="Benny's"/>
    <n v="44"/>
    <s v="FROZEN FOODS"/>
    <n v="12"/>
    <n v="5"/>
    <n v="19.8"/>
    <n v="1"/>
    <n v="19.8"/>
    <n v="1.6500000000000001"/>
    <n v="0.33"/>
  </r>
  <r>
    <x v="6"/>
    <s v="GALANT FOOD"/>
    <s v="VP"/>
    <x v="18"/>
    <n v="10274444"/>
    <x v="117"/>
    <x v="10"/>
    <m/>
    <s v="4816 RAINIER AVE SOUTH"/>
    <s v="SEATTLE"/>
    <s v="WA"/>
    <n v="98118"/>
    <s v="David McRae"/>
    <n v="2063312741"/>
    <s v="GFO12021"/>
    <x v="17"/>
    <s v="Benny's"/>
    <n v="44"/>
    <s v="FROZEN FOODS"/>
    <n v="12"/>
    <n v="5"/>
    <n v="59.4"/>
    <n v="3"/>
    <n v="19.8"/>
    <n v="1.6500000000000001"/>
    <n v="0.33"/>
  </r>
  <r>
    <x v="6"/>
    <s v="GALANT FOOD"/>
    <s v="VP"/>
    <x v="18"/>
    <n v="10435948"/>
    <x v="119"/>
    <x v="6"/>
    <m/>
    <s v="987 N 1ST AVE"/>
    <s v="STAYTON"/>
    <s v="OR"/>
    <s v="97383-1254"/>
    <s v="Philip Tingle"/>
    <n v="5039308914"/>
    <s v="GFO12021"/>
    <x v="17"/>
    <s v="Benny's"/>
    <n v="44"/>
    <s v="FROZEN FOODS"/>
    <n v="12"/>
    <n v="5"/>
    <n v="19.8"/>
    <n v="1"/>
    <n v="19.8"/>
    <n v="1.6500000000000001"/>
    <n v="0.33"/>
  </r>
  <r>
    <x v="6"/>
    <s v="GALANT FOOD"/>
    <s v="VP"/>
    <x v="18"/>
    <n v="10436492"/>
    <x v="211"/>
    <x v="6"/>
    <m/>
    <s v="250 STANDARD VENEER RD"/>
    <s v="CRESCENT CITY"/>
    <s v="CA"/>
    <s v="95531-7454"/>
    <s v="Andy Cleveland"/>
    <n v="7074436773"/>
    <s v="GFO12021"/>
    <x v="17"/>
    <s v="Benny's"/>
    <n v="44"/>
    <s v="FROZEN FOODS"/>
    <n v="12"/>
    <n v="5"/>
    <n v="19.8"/>
    <n v="1"/>
    <n v="19.8"/>
    <n v="1.6500000000000001"/>
    <n v="0.33"/>
  </r>
  <r>
    <x v="6"/>
    <s v="GALANT FOOD"/>
    <s v="VP"/>
    <x v="18"/>
    <n v="10282571"/>
    <x v="212"/>
    <x v="6"/>
    <m/>
    <s v="96B S COLE RD"/>
    <s v="BOISE"/>
    <s v="ID"/>
    <s v="83709-0930"/>
    <s v="Aaron Lawton"/>
    <n v="2086297948"/>
    <s v="GFO12022"/>
    <x v="16"/>
    <s v="Benny's"/>
    <n v="44"/>
    <s v="FROZEN FOODS"/>
    <n v="12"/>
    <n v="5"/>
    <n v="138.6"/>
    <n v="7"/>
    <n v="19.8"/>
    <n v="1.6500000000000001"/>
    <n v="0.33"/>
  </r>
  <r>
    <x v="6"/>
    <s v="GALANT FOOD"/>
    <s v="VP"/>
    <x v="18"/>
    <n v="10399290"/>
    <x v="209"/>
    <x v="6"/>
    <m/>
    <s v="6090 D ST"/>
    <s v="TILLAMOOK"/>
    <s v="OR"/>
    <s v="97141-9612"/>
    <s v="Josiah Pfeiffer"/>
    <n v="9183513766"/>
    <s v="GFO12022"/>
    <x v="16"/>
    <s v="Benny's"/>
    <n v="44"/>
    <s v="FROZEN FOODS"/>
    <n v="12"/>
    <n v="5"/>
    <n v="19.8"/>
    <n v="1"/>
    <n v="19.8"/>
    <n v="1.6500000000000001"/>
    <n v="0.33"/>
  </r>
  <r>
    <x v="6"/>
    <s v="GALANT FOOD"/>
    <s v="VP"/>
    <x v="18"/>
    <n v="10435948"/>
    <x v="119"/>
    <x v="6"/>
    <m/>
    <s v="987 N 1ST AVE"/>
    <s v="STAYTON"/>
    <s v="OR"/>
    <s v="97383-1254"/>
    <s v="Philip Tingle"/>
    <n v="5039308914"/>
    <s v="GFO12022"/>
    <x v="16"/>
    <s v="Benny's"/>
    <n v="44"/>
    <s v="FROZEN FOODS"/>
    <n v="12"/>
    <n v="5"/>
    <n v="19.8"/>
    <n v="1"/>
    <n v="19.8"/>
    <n v="1.6500000000000001"/>
    <n v="0.33"/>
  </r>
  <r>
    <x v="6"/>
    <s v="GALANT FOOD"/>
    <s v="VP"/>
    <x v="18"/>
    <n v="10347339"/>
    <x v="213"/>
    <x v="6"/>
    <m/>
    <s v="520 S EAGLE RD"/>
    <s v="MERIDIAN"/>
    <s v="ID"/>
    <s v="83642-6351"/>
    <s v="Denise Smith"/>
    <n v="2087065205"/>
    <s v="GFO88812"/>
    <x v="31"/>
    <s v="Clara"/>
    <n v="44"/>
    <s v="FROZEN FOODS"/>
    <n v="12"/>
    <n v="8"/>
    <n v="32.4"/>
    <n v="1"/>
    <n v="32.4"/>
    <n v="2.6999999999999997"/>
    <n v="0.33749999999999997"/>
  </r>
  <r>
    <x v="6"/>
    <s v="GALANT FOOD"/>
    <s v="VP"/>
    <x v="18"/>
    <n v="10282571"/>
    <x v="212"/>
    <x v="6"/>
    <m/>
    <s v="96B S COLE RD"/>
    <s v="BOISE"/>
    <s v="ID"/>
    <s v="83709-0930"/>
    <s v="Aaron Lawton"/>
    <n v="2086297948"/>
    <s v="GFO88813"/>
    <x v="14"/>
    <s v="Clara"/>
    <n v="44"/>
    <s v="FROZEN FOODS"/>
    <n v="12"/>
    <n v="8"/>
    <n v="129.6"/>
    <n v="4"/>
    <n v="32.4"/>
    <n v="2.6999999999999997"/>
    <n v="0.33749999999999997"/>
  </r>
  <r>
    <x v="6"/>
    <s v="GALANT FOOD"/>
    <s v="VP"/>
    <x v="18"/>
    <n v="10347339"/>
    <x v="213"/>
    <x v="6"/>
    <m/>
    <s v="520 S EAGLE RD"/>
    <s v="MERIDIAN"/>
    <s v="ID"/>
    <s v="83642-6351"/>
    <s v="Denise Smith"/>
    <n v="2087065205"/>
    <s v="GFO88813"/>
    <x v="14"/>
    <s v="Clara"/>
    <n v="44"/>
    <s v="FROZEN FOODS"/>
    <n v="12"/>
    <n v="8"/>
    <n v="32.4"/>
    <n v="1"/>
    <n v="32.4"/>
    <n v="2.6999999999999997"/>
    <n v="0.33749999999999997"/>
  </r>
  <r>
    <x v="6"/>
    <s v="GALANT FOOD"/>
    <s v="VP"/>
    <x v="18"/>
    <n v="99999999999999"/>
    <x v="63"/>
    <x v="6"/>
    <s v="XXXXXXXXXX"/>
    <s v="XXXXXXXXXXXXXXXXXXXXXXXXXXXXXX"/>
    <s v="XXXXXXXXXXXXXXXXXXXX"/>
    <s v="XX"/>
    <n v="999999999"/>
    <s v="XXXXXXXXXXXXXXXXXXXXXXXXXXXXXX"/>
    <n v="9999999999"/>
    <s v="GFO88813"/>
    <x v="14"/>
    <s v="Clara"/>
    <n v="44"/>
    <s v="FROZEN FOODS"/>
    <n v="12"/>
    <n v="8"/>
    <n v="32.4"/>
    <n v="1"/>
    <n v="32.4"/>
    <n v="2.6999999999999997"/>
    <n v="0.33749999999999997"/>
  </r>
  <r>
    <x v="6"/>
    <s v="GALANT FOOD"/>
    <s v="VP"/>
    <x v="18"/>
    <n v="10347125"/>
    <x v="214"/>
    <x v="6"/>
    <m/>
    <s v="330 N 2ND ST"/>
    <s v="BOISE"/>
    <s v="ID"/>
    <s v="83702-6113"/>
    <s v="Jason De Alba"/>
    <n v="2083812442"/>
    <s v="GFO88814"/>
    <x v="32"/>
    <s v="Clara's"/>
    <n v="44"/>
    <s v="FROZEN FOODS"/>
    <n v="12"/>
    <n v="8"/>
    <n v="32.4"/>
    <n v="1"/>
    <n v="32.4"/>
    <n v="2.6999999999999997"/>
    <n v="0.33749999999999997"/>
  </r>
  <r>
    <x v="6"/>
    <s v="GALANT FOOD"/>
    <s v="WS"/>
    <x v="19"/>
    <n v="10000787"/>
    <x v="121"/>
    <x v="6"/>
    <m/>
    <s v="16300 W SILVER SPRING DR"/>
    <s v="MENOMONEE FALLS"/>
    <s v="WI"/>
    <s v="53051-5620"/>
    <s v="Keith Springman Lori Monroe"/>
    <n v="2627815855"/>
    <s v="GFO12001"/>
    <x v="30"/>
    <s v="Benny's"/>
    <n v="44"/>
    <s v="FROZEN FOODS"/>
    <n v="12"/>
    <n v="5"/>
    <n v="237.6"/>
    <n v="12"/>
    <n v="19.8"/>
    <n v="1.6500000000000001"/>
    <n v="0.33"/>
  </r>
  <r>
    <x v="6"/>
    <s v="GALANT FOOD"/>
    <s v="WS"/>
    <x v="19"/>
    <n v="99999999999999"/>
    <x v="63"/>
    <x v="6"/>
    <s v="XXXXXXXXXX"/>
    <s v="XXXXXXXXXXXXXXXXXXXXXXXXXXXXXX"/>
    <s v="XXXXXXXXXXXXXXXXXXXX"/>
    <s v="XX"/>
    <n v="999999999"/>
    <s v="XXXXXXXXXXXXXXXXXXXXXXXXXXXXXX"/>
    <n v="9999999999"/>
    <s v="GFO12001"/>
    <x v="30"/>
    <s v="Benny's"/>
    <n v="44"/>
    <s v="FROZEN FOODS"/>
    <n v="12"/>
    <n v="5"/>
    <n v="19.8"/>
    <n v="1"/>
    <n v="19.8"/>
    <n v="1.6500000000000001"/>
    <n v="0.33"/>
  </r>
  <r>
    <x v="6"/>
    <s v="GALANT FOOD"/>
    <s v="WS"/>
    <x v="19"/>
    <n v="10000754"/>
    <x v="215"/>
    <x v="6"/>
    <m/>
    <s v="511 E 25TH ST"/>
    <s v="MARSHFIELD"/>
    <s v="WI"/>
    <s v="54449-5322"/>
    <s v="Barry Gruen"/>
    <n v="7156762556"/>
    <s v="GFO12021"/>
    <x v="17"/>
    <s v="Benny's"/>
    <n v="44"/>
    <s v="FROZEN FOODS"/>
    <n v="12"/>
    <n v="5"/>
    <n v="19.8"/>
    <n v="1"/>
    <n v="19.8"/>
    <n v="1.6500000000000001"/>
    <n v="0.33"/>
  </r>
  <r>
    <x v="6"/>
    <s v="GALANT FOOD"/>
    <s v="WS"/>
    <x v="19"/>
    <n v="10000787"/>
    <x v="121"/>
    <x v="6"/>
    <m/>
    <s v="16300 W SILVER SPRING DR"/>
    <s v="MENOMONEE FALLS"/>
    <s v="WI"/>
    <s v="53051-5620"/>
    <s v="Keith Springman Lori Monroe"/>
    <n v="2627815855"/>
    <s v="GFO12021"/>
    <x v="17"/>
    <s v="Benny's"/>
    <n v="44"/>
    <s v="FROZEN FOODS"/>
    <n v="12"/>
    <n v="5"/>
    <n v="178.2"/>
    <n v="9"/>
    <n v="19.799999999999997"/>
    <n v="1.6499999999999997"/>
    <n v="0.32999999999999996"/>
  </r>
  <r>
    <x v="6"/>
    <s v="GALANT FOOD"/>
    <s v="WS"/>
    <x v="19"/>
    <n v="99999999999999"/>
    <x v="63"/>
    <x v="6"/>
    <s v="XXXXXXXXXX"/>
    <s v="XXXXXXXXXXXXXXXXXXXXXXXXXXXXXX"/>
    <s v="XXXXXXXXXXXXXXXXXXXX"/>
    <s v="XX"/>
    <n v="999999999"/>
    <s v="XXXXXXXXXXXXXXXXXXXXXXXXXXXXXX"/>
    <n v="9999999999"/>
    <s v="GFO12021"/>
    <x v="17"/>
    <s v="Benny's"/>
    <n v="44"/>
    <s v="FROZEN FOODS"/>
    <n v="12"/>
    <n v="5"/>
    <n v="19.8"/>
    <n v="1"/>
    <n v="19.8"/>
    <n v="1.6500000000000001"/>
    <n v="0.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769D95-8950-4717-9041-067DA4960C16}" name="PivotTable9" cacheId="7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6" firstHeaderRow="1" firstDataRow="2" firstDataCol="1" rowPageCount="1" colPageCount="1"/>
  <pivotFields count="26">
    <pivotField axis="axisCol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axis="axisPage" showAll="0">
      <items count="23">
        <item x="10"/>
        <item x="9"/>
        <item x="15"/>
        <item x="18"/>
        <item x="17"/>
        <item x="4"/>
        <item x="13"/>
        <item x="21"/>
        <item x="11"/>
        <item x="2"/>
        <item x="12"/>
        <item x="19"/>
        <item x="5"/>
        <item x="0"/>
        <item x="1"/>
        <item x="6"/>
        <item x="7"/>
        <item x="14"/>
        <item x="20"/>
        <item x="3"/>
        <item x="16"/>
        <item x="8"/>
        <item t="default"/>
      </items>
    </pivotField>
    <pivotField showAll="0"/>
    <pivotField showAll="0">
      <items count="323">
        <item x="170"/>
        <item x="157"/>
        <item x="71"/>
        <item x="224"/>
        <item x="171"/>
        <item x="72"/>
        <item x="0"/>
        <item x="105"/>
        <item x="1"/>
        <item x="276"/>
        <item x="172"/>
        <item x="277"/>
        <item x="2"/>
        <item x="127"/>
        <item x="278"/>
        <item x="279"/>
        <item x="173"/>
        <item x="225"/>
        <item x="280"/>
        <item x="281"/>
        <item x="174"/>
        <item x="175"/>
        <item x="176"/>
        <item x="177"/>
        <item x="178"/>
        <item x="179"/>
        <item x="180"/>
        <item x="282"/>
        <item x="283"/>
        <item x="226"/>
        <item x="181"/>
        <item x="182"/>
        <item x="183"/>
        <item x="184"/>
        <item x="185"/>
        <item x="227"/>
        <item x="186"/>
        <item x="228"/>
        <item x="187"/>
        <item x="229"/>
        <item x="230"/>
        <item x="231"/>
        <item x="188"/>
        <item x="189"/>
        <item x="284"/>
        <item x="190"/>
        <item x="191"/>
        <item x="232"/>
        <item x="192"/>
        <item x="193"/>
        <item x="194"/>
        <item x="233"/>
        <item x="195"/>
        <item x="285"/>
        <item x="286"/>
        <item x="287"/>
        <item x="234"/>
        <item x="196"/>
        <item x="235"/>
        <item x="197"/>
        <item x="198"/>
        <item x="236"/>
        <item x="237"/>
        <item x="238"/>
        <item x="239"/>
        <item x="199"/>
        <item x="240"/>
        <item x="73"/>
        <item x="3"/>
        <item x="74"/>
        <item x="288"/>
        <item x="75"/>
        <item x="4"/>
        <item x="158"/>
        <item x="241"/>
        <item x="128"/>
        <item x="129"/>
        <item x="106"/>
        <item x="289"/>
        <item x="159"/>
        <item x="242"/>
        <item x="290"/>
        <item x="200"/>
        <item x="160"/>
        <item x="243"/>
        <item x="146"/>
        <item x="76"/>
        <item x="5"/>
        <item x="201"/>
        <item x="6"/>
        <item x="202"/>
        <item x="291"/>
        <item x="147"/>
        <item x="244"/>
        <item x="148"/>
        <item x="7"/>
        <item x="8"/>
        <item x="245"/>
        <item x="246"/>
        <item x="107"/>
        <item x="130"/>
        <item x="131"/>
        <item x="247"/>
        <item x="248"/>
        <item x="77"/>
        <item x="203"/>
        <item x="9"/>
        <item x="10"/>
        <item x="11"/>
        <item x="292"/>
        <item x="12"/>
        <item x="132"/>
        <item x="13"/>
        <item x="14"/>
        <item x="293"/>
        <item x="249"/>
        <item x="15"/>
        <item x="250"/>
        <item x="294"/>
        <item x="16"/>
        <item x="108"/>
        <item x="161"/>
        <item x="133"/>
        <item x="17"/>
        <item x="78"/>
        <item x="79"/>
        <item x="80"/>
        <item x="18"/>
        <item x="134"/>
        <item x="135"/>
        <item x="19"/>
        <item x="109"/>
        <item x="295"/>
        <item x="251"/>
        <item x="204"/>
        <item x="252"/>
        <item x="81"/>
        <item x="296"/>
        <item x="297"/>
        <item x="253"/>
        <item x="298"/>
        <item x="20"/>
        <item x="254"/>
        <item x="299"/>
        <item x="255"/>
        <item x="21"/>
        <item x="136"/>
        <item x="22"/>
        <item x="256"/>
        <item x="23"/>
        <item x="82"/>
        <item x="24"/>
        <item x="257"/>
        <item x="205"/>
        <item x="258"/>
        <item x="25"/>
        <item x="259"/>
        <item x="206"/>
        <item x="260"/>
        <item x="300"/>
        <item x="261"/>
        <item x="207"/>
        <item x="208"/>
        <item x="209"/>
        <item x="26"/>
        <item x="210"/>
        <item x="83"/>
        <item x="110"/>
        <item x="137"/>
        <item x="27"/>
        <item x="28"/>
        <item x="149"/>
        <item x="211"/>
        <item x="29"/>
        <item x="30"/>
        <item x="31"/>
        <item x="32"/>
        <item x="301"/>
        <item x="150"/>
        <item x="111"/>
        <item x="33"/>
        <item x="84"/>
        <item x="112"/>
        <item x="162"/>
        <item x="262"/>
        <item x="85"/>
        <item x="34"/>
        <item x="86"/>
        <item x="138"/>
        <item x="87"/>
        <item x="263"/>
        <item x="264"/>
        <item x="35"/>
        <item x="113"/>
        <item x="36"/>
        <item x="37"/>
        <item x="38"/>
        <item x="139"/>
        <item x="302"/>
        <item x="303"/>
        <item x="304"/>
        <item x="212"/>
        <item x="39"/>
        <item x="40"/>
        <item x="305"/>
        <item x="265"/>
        <item x="151"/>
        <item x="140"/>
        <item x="41"/>
        <item x="213"/>
        <item x="42"/>
        <item x="43"/>
        <item x="266"/>
        <item x="44"/>
        <item x="114"/>
        <item x="115"/>
        <item x="306"/>
        <item x="307"/>
        <item x="214"/>
        <item x="45"/>
        <item x="163"/>
        <item x="88"/>
        <item x="46"/>
        <item x="116"/>
        <item x="47"/>
        <item x="48"/>
        <item x="89"/>
        <item x="49"/>
        <item x="50"/>
        <item x="117"/>
        <item x="51"/>
        <item x="90"/>
        <item x="308"/>
        <item x="52"/>
        <item x="53"/>
        <item x="54"/>
        <item x="118"/>
        <item x="55"/>
        <item x="152"/>
        <item x="215"/>
        <item x="153"/>
        <item x="164"/>
        <item x="154"/>
        <item x="309"/>
        <item x="310"/>
        <item x="216"/>
        <item x="56"/>
        <item x="91"/>
        <item x="165"/>
        <item x="57"/>
        <item x="267"/>
        <item x="58"/>
        <item x="59"/>
        <item x="155"/>
        <item x="141"/>
        <item x="60"/>
        <item x="119"/>
        <item x="166"/>
        <item x="120"/>
        <item x="217"/>
        <item x="61"/>
        <item x="218"/>
        <item x="92"/>
        <item x="311"/>
        <item x="156"/>
        <item x="268"/>
        <item x="93"/>
        <item x="94"/>
        <item x="312"/>
        <item x="219"/>
        <item x="220"/>
        <item x="142"/>
        <item x="95"/>
        <item x="221"/>
        <item x="121"/>
        <item x="96"/>
        <item x="62"/>
        <item x="122"/>
        <item x="63"/>
        <item x="222"/>
        <item x="313"/>
        <item x="269"/>
        <item x="270"/>
        <item x="97"/>
        <item x="271"/>
        <item x="272"/>
        <item x="314"/>
        <item x="64"/>
        <item x="98"/>
        <item x="315"/>
        <item x="316"/>
        <item x="65"/>
        <item x="99"/>
        <item x="123"/>
        <item x="100"/>
        <item x="273"/>
        <item x="66"/>
        <item x="101"/>
        <item x="317"/>
        <item x="274"/>
        <item x="318"/>
        <item x="124"/>
        <item x="143"/>
        <item x="167"/>
        <item x="144"/>
        <item x="319"/>
        <item x="102"/>
        <item x="223"/>
        <item x="103"/>
        <item x="67"/>
        <item x="68"/>
        <item x="69"/>
        <item x="145"/>
        <item x="125"/>
        <item x="70"/>
        <item x="275"/>
        <item x="320"/>
        <item x="168"/>
        <item x="169"/>
        <item x="104"/>
        <item x="126"/>
        <item x="321"/>
        <item t="default"/>
      </items>
    </pivotField>
    <pivotField showAll="0">
      <items count="11">
        <item x="6"/>
        <item x="3"/>
        <item x="8"/>
        <item x="7"/>
        <item x="9"/>
        <item x="4"/>
        <item x="2"/>
        <item x="5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3">
        <item x="6"/>
        <item x="2"/>
        <item x="4"/>
        <item x="3"/>
        <item x="15"/>
        <item x="14"/>
        <item x="7"/>
        <item x="0"/>
        <item x="21"/>
        <item x="8"/>
        <item x="20"/>
        <item x="19"/>
        <item x="17"/>
        <item x="16"/>
        <item x="18"/>
        <item x="11"/>
        <item x="12"/>
        <item x="5"/>
        <item x="1"/>
        <item x="13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numFmtId="164" showAll="0"/>
    <pivotField numFmtId="164" showAll="0"/>
    <pivotField numFmtId="164" showAll="0"/>
  </pivotFields>
  <rowFields count="1">
    <field x="15"/>
  </rowFields>
  <rowItems count="2">
    <i>
      <x v="11"/>
    </i>
    <i t="grand">
      <x/>
    </i>
  </rowItems>
  <colFields count="1">
    <field x="0"/>
  </colFields>
  <colItems count="2">
    <i>
      <x v="8"/>
    </i>
    <i t="grand">
      <x/>
    </i>
  </colItems>
  <pageFields count="1">
    <pageField fld="3" item="7" hier="-1"/>
  </pageFields>
  <dataFields count="1">
    <dataField name="Sum of Qty Shp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572600-D268-47A8-A3C9-BAFB3D9C19D2}" name="PivotTable4" cacheId="8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I12" firstHeaderRow="1" firstDataRow="2" firstDataCol="1" rowPageCount="1" colPageCount="1"/>
  <pivotFields count="26"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multipleItemSelectionAllowed="1" showAll="0"/>
    <pivotField axis="axisPage" multipleItemSelectionAllowed="1" showAll="0">
      <items count="28">
        <item h="1" x="17"/>
        <item h="1" x="6"/>
        <item h="1" x="26"/>
        <item h="1" x="22"/>
        <item h="1" x="10"/>
        <item h="1" x="0"/>
        <item h="1" x="12"/>
        <item h="1" x="11"/>
        <item h="1" x="1"/>
        <item h="1" x="25"/>
        <item h="1" x="21"/>
        <item h="1" x="23"/>
        <item h="1" x="14"/>
        <item h="1" x="3"/>
        <item h="1" x="13"/>
        <item h="1" x="2"/>
        <item h="1" x="18"/>
        <item h="1" x="7"/>
        <item h="1" x="15"/>
        <item h="1" x="4"/>
        <item h="1" x="24"/>
        <item h="1" x="9"/>
        <item h="1" x="20"/>
        <item h="1" x="16"/>
        <item h="1" x="5"/>
        <item x="19"/>
        <item x="8"/>
        <item t="default"/>
      </items>
    </pivotField>
    <pivotField showAll="0"/>
    <pivotField multipleItemSelectionAllowed="1" showAll="0">
      <items count="217">
        <item x="142"/>
        <item x="144"/>
        <item x="69"/>
        <item x="4"/>
        <item x="97"/>
        <item x="33"/>
        <item x="158"/>
        <item x="117"/>
        <item x="51"/>
        <item x="201"/>
        <item x="178"/>
        <item x="16"/>
        <item x="145"/>
        <item x="79"/>
        <item x="13"/>
        <item x="74"/>
        <item x="26"/>
        <item x="128"/>
        <item x="89"/>
        <item x="126"/>
        <item x="177"/>
        <item x="71"/>
        <item x="6"/>
        <item x="140"/>
        <item x="187"/>
        <item x="39"/>
        <item x="31"/>
        <item x="138"/>
        <item x="98"/>
        <item x="72"/>
        <item x="202"/>
        <item x="191"/>
        <item x="141"/>
        <item x="87"/>
        <item x="123"/>
        <item x="80"/>
        <item x="14"/>
        <item x="156"/>
        <item x="41"/>
        <item x="204"/>
        <item x="165"/>
        <item x="166"/>
        <item x="81"/>
        <item x="15"/>
        <item x="68"/>
        <item x="5"/>
        <item x="210"/>
        <item x="40"/>
        <item x="211"/>
        <item x="55"/>
        <item x="99"/>
        <item x="36"/>
        <item x="120"/>
        <item x="56"/>
        <item x="70"/>
        <item x="7"/>
        <item x="176"/>
        <item x="203"/>
        <item x="192"/>
        <item x="19"/>
        <item x="200"/>
        <item x="180"/>
        <item x="175"/>
        <item x="65"/>
        <item x="149"/>
        <item x="135"/>
        <item x="160"/>
        <item x="107"/>
        <item x="42"/>
        <item x="146"/>
        <item x="184"/>
        <item x="155"/>
        <item x="148"/>
        <item x="194"/>
        <item x="185"/>
        <item x="122"/>
        <item x="121"/>
        <item x="60"/>
        <item x="133"/>
        <item x="139"/>
        <item x="118"/>
        <item x="53"/>
        <item x="9"/>
        <item x="75"/>
        <item x="67"/>
        <item x="54"/>
        <item x="46"/>
        <item x="179"/>
        <item x="205"/>
        <item x="182"/>
        <item x="127"/>
        <item x="102"/>
        <item x="162"/>
        <item x="189"/>
        <item x="188"/>
        <item x="198"/>
        <item x="215"/>
        <item x="154"/>
        <item x="94"/>
        <item x="163"/>
        <item x="106"/>
        <item x="134"/>
        <item x="112"/>
        <item x="164"/>
        <item x="96"/>
        <item x="131"/>
        <item x="62"/>
        <item x="82"/>
        <item x="8"/>
        <item x="28"/>
        <item x="95"/>
        <item x="24"/>
        <item x="1"/>
        <item x="167"/>
        <item x="78"/>
        <item x="12"/>
        <item x="92"/>
        <item x="90"/>
        <item x="30"/>
        <item x="29"/>
        <item x="100"/>
        <item x="38"/>
        <item x="168"/>
        <item x="207"/>
        <item x="132"/>
        <item x="59"/>
        <item x="61"/>
        <item x="197"/>
        <item x="32"/>
        <item x="172"/>
        <item x="88"/>
        <item x="25"/>
        <item x="111"/>
        <item x="47"/>
        <item x="108"/>
        <item x="43"/>
        <item x="110"/>
        <item x="45"/>
        <item x="103"/>
        <item x="181"/>
        <item x="109"/>
        <item x="44"/>
        <item x="104"/>
        <item x="152"/>
        <item x="105"/>
        <item x="52"/>
        <item x="84"/>
        <item x="125"/>
        <item x="21"/>
        <item x="143"/>
        <item x="151"/>
        <item x="64"/>
        <item x="0"/>
        <item x="83"/>
        <item x="23"/>
        <item x="63"/>
        <item x="17"/>
        <item x="73"/>
        <item x="86"/>
        <item x="159"/>
        <item x="20"/>
        <item x="37"/>
        <item x="212"/>
        <item x="171"/>
        <item x="113"/>
        <item x="199"/>
        <item x="130"/>
        <item x="209"/>
        <item x="183"/>
        <item x="58"/>
        <item x="57"/>
        <item x="206"/>
        <item x="85"/>
        <item x="22"/>
        <item x="169"/>
        <item x="77"/>
        <item x="101"/>
        <item x="196"/>
        <item x="157"/>
        <item x="147"/>
        <item x="48"/>
        <item x="34"/>
        <item x="119"/>
        <item x="136"/>
        <item x="114"/>
        <item x="2"/>
        <item x="76"/>
        <item x="11"/>
        <item x="18"/>
        <item x="190"/>
        <item x="91"/>
        <item x="10"/>
        <item x="137"/>
        <item x="214"/>
        <item x="213"/>
        <item x="150"/>
        <item x="195"/>
        <item x="66"/>
        <item x="3"/>
        <item x="27"/>
        <item x="161"/>
        <item x="124"/>
        <item x="174"/>
        <item x="208"/>
        <item x="153"/>
        <item x="186"/>
        <item x="93"/>
        <item x="129"/>
        <item x="116"/>
        <item x="50"/>
        <item x="193"/>
        <item x="49"/>
        <item x="173"/>
        <item x="170"/>
        <item x="115"/>
        <item x="35"/>
        <item t="default"/>
      </items>
    </pivotField>
    <pivotField showAll="0">
      <items count="19">
        <item x="9"/>
        <item x="4"/>
        <item x="11"/>
        <item x="12"/>
        <item x="16"/>
        <item x="13"/>
        <item x="8"/>
        <item x="2"/>
        <item x="7"/>
        <item x="1"/>
        <item x="15"/>
        <item x="14"/>
        <item x="17"/>
        <item x="5"/>
        <item x="10"/>
        <item x="3"/>
        <item x="6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34">
        <item x="15"/>
        <item x="0"/>
        <item x="30"/>
        <item x="29"/>
        <item x="16"/>
        <item x="2"/>
        <item x="17"/>
        <item x="1"/>
        <item x="32"/>
        <item x="28"/>
        <item x="31"/>
        <item x="14"/>
        <item x="25"/>
        <item x="9"/>
        <item x="26"/>
        <item x="10"/>
        <item x="8"/>
        <item x="23"/>
        <item x="13"/>
        <item x="19"/>
        <item x="5"/>
        <item x="20"/>
        <item x="7"/>
        <item x="18"/>
        <item x="4"/>
        <item x="21"/>
        <item x="3"/>
        <item x="24"/>
        <item x="6"/>
        <item x="22"/>
        <item x="12"/>
        <item x="27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numFmtId="164" showAll="0"/>
    <pivotField numFmtId="164" showAll="0"/>
    <pivotField numFmtId="164" showAll="0"/>
  </pivotFields>
  <rowFields count="1">
    <field x="15"/>
  </rowFields>
  <rowItems count="7">
    <i>
      <x/>
    </i>
    <i>
      <x v="1"/>
    </i>
    <i>
      <x v="2"/>
    </i>
    <i>
      <x v="3"/>
    </i>
    <i>
      <x v="6"/>
    </i>
    <i>
      <x v="7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3" hier="-1"/>
  </pageFields>
  <dataFields count="1">
    <dataField name="Sum of Qty Shp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946A85-18E5-4496-8E8A-29B537B65B55}" name="Table1" displayName="Table1" ref="B3:H20" totalsRowShown="0" tableBorderDxfId="819">
  <autoFilter ref="B3:H20" xr:uid="{5B946A85-18E5-4496-8E8A-29B537B65B55}"/>
  <sortState xmlns:xlrd2="http://schemas.microsoft.com/office/spreadsheetml/2017/richdata2" ref="B4:H18">
    <sortCondition descending="1" ref="C3:C18"/>
  </sortState>
  <tableColumns count="7">
    <tableColumn id="1" xr3:uid="{83E8E192-2BC5-43B9-933B-A2D043C4E9D8}" name="Opco" dataDxfId="818"/>
    <tableColumn id="2" xr3:uid="{F981B75F-549A-432A-9AAB-54721480AB89}" name="Sum of Qty Shp" dataDxfId="817"/>
    <tableColumn id="3" xr3:uid="{F481A314-8FAB-420E-9436-A591DF9A910B}" name="Sum of Cost       " dataDxfId="816"/>
    <tableColumn id="4" xr3:uid="{090444A4-59CB-4233-8055-F1D2DA181B3F}" name="Case Cost" dataDxfId="815">
      <calculatedColumnFormula>Table1[[#This Row],[Sum of Cost       ]]/Table1[[#This Row],[Sum of Qty Shp]]</calculatedColumnFormula>
    </tableColumn>
    <tableColumn id="5" xr3:uid="{C40BC38E-7F38-4A72-AB26-CCCD836EC173}" name="Unit Cost" dataDxfId="814">
      <calculatedColumnFormula>Table1[[#This Row],[Case Cost]]/12</calculatedColumnFormula>
    </tableColumn>
    <tableColumn id="6" xr3:uid="{0F7CA7D7-2E23-42EC-AFBA-3DCC12F276B1}" name="Volume %" dataDxfId="813">
      <calculatedColumnFormula>Table1[[#This Row],[Sum of Qty Shp]]/C$19</calculatedColumnFormula>
    </tableColumn>
    <tableColumn id="7" xr3:uid="{68792DD1-FEA3-4AA6-9102-7388557E0F60}" name="Dollars %" dataDxfId="812">
      <calculatedColumnFormula>Table1[[#This Row],[Sum of Cost       ]]/D$19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07F9AF-2739-482D-A594-11F1A8D67D9F}" name="Table2" displayName="Table2" ref="J3:P27" totalsRowShown="0" tableBorderDxfId="811">
  <autoFilter ref="J3:P27" xr:uid="{7B07F9AF-2739-482D-A594-11F1A8D67D9F}"/>
  <sortState xmlns:xlrd2="http://schemas.microsoft.com/office/spreadsheetml/2017/richdata2" ref="J4:L24">
    <sortCondition descending="1" ref="K3:K24"/>
  </sortState>
  <tableColumns count="7">
    <tableColumn id="1" xr3:uid="{BA44CDE3-40D3-4E19-B9C7-DB65BBD95581}" name="Opco" dataDxfId="810"/>
    <tableColumn id="2" xr3:uid="{566DA585-C348-4746-9DC4-4051C24F5ED7}" name="Sum of Qty Shp" dataDxfId="809"/>
    <tableColumn id="3" xr3:uid="{32C634E3-5A34-42DA-BA16-FA0751DFFBCE}" name="Sum of Cost       " dataDxfId="808"/>
    <tableColumn id="4" xr3:uid="{417E1E4C-3759-4F8A-8C4F-B7DB6A3FC326}" name="Case Cost" dataDxfId="807">
      <calculatedColumnFormula>Table2[[#This Row],[Sum of Cost       ]]/Table2[[#This Row],[Sum of Qty Shp]]</calculatedColumnFormula>
    </tableColumn>
    <tableColumn id="5" xr3:uid="{C5F15322-8D6A-4853-A4EA-6C845CC74758}" name="Unit Cost" dataDxfId="806">
      <calculatedColumnFormula>Table2[[#This Row],[Case Cost]]/12</calculatedColumnFormula>
    </tableColumn>
    <tableColumn id="6" xr3:uid="{3FD6CDDF-6D82-43BF-A44D-3933A7C59695}" name="Volume %" dataDxfId="805">
      <calculatedColumnFormula>Table2[[#This Row],[Sum of Qty Shp]]/K$26</calculatedColumnFormula>
    </tableColumn>
    <tableColumn id="7" xr3:uid="{D75D9174-5B88-471A-A520-A898352AD1C8}" name="Dollar %" dataDxfId="804">
      <calculatedColumnFormula>Table2[[#This Row],[Sum of Cost       ]]/L$26</calculatedColumnFormula>
    </tableColumn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BBC06C-BA1D-483B-A4CD-707A4C287288}" name="Table3" displayName="Table3" ref="B30:H40" totalsRowShown="0">
  <autoFilter ref="B30:H40" xr:uid="{96BBC06C-BA1D-483B-A4CD-707A4C287288}"/>
  <sortState xmlns:xlrd2="http://schemas.microsoft.com/office/spreadsheetml/2017/richdata2" ref="B31:D39">
    <sortCondition descending="1" ref="C30:C39"/>
  </sortState>
  <tableColumns count="7">
    <tableColumn id="1" xr3:uid="{A97131A9-5AC8-44E7-BAD3-501D41CD6FF4}" name="Segment" dataDxfId="803"/>
    <tableColumn id="2" xr3:uid="{D5EC191C-7524-41B2-9040-59831CCD3D75}" name="Sum of Qty Shp" dataDxfId="802"/>
    <tableColumn id="3" xr3:uid="{2B5C8D42-33F3-409D-9266-9D68F26726DA}" name="Sum of Cost       " dataDxfId="801"/>
    <tableColumn id="4" xr3:uid="{DF1FF83E-B791-4B15-AFC9-953113F5B0AC}" name="Case Cost" dataDxfId="800">
      <calculatedColumnFormula>Table3[[#This Row],[Sum of Cost       ]]/Table3[[#This Row],[Sum of Qty Shp]]</calculatedColumnFormula>
    </tableColumn>
    <tableColumn id="5" xr3:uid="{EC45177D-C646-4207-985A-5D69C7D72871}" name="Unit Cost" dataDxfId="799">
      <calculatedColumnFormula>Table3[[#This Row],[Case Cost]]/12</calculatedColumnFormula>
    </tableColumn>
    <tableColumn id="6" xr3:uid="{2AB208CF-96CF-4E24-AF1E-4A0CF3204EDE}" name="Volume %" dataDxfId="798">
      <calculatedColumnFormula>Table3[[#This Row],[Sum of Qty Shp]]/C$40</calculatedColumnFormula>
    </tableColumn>
    <tableColumn id="7" xr3:uid="{EF797C16-F082-4B2A-BFED-C892C421EE10}" name="Dollar %" dataDxfId="797" dataCellStyle="Percent">
      <calculatedColumnFormula>Table3[[#This Row],[Sum of Cost       ]]/D$40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718727-50B3-47D8-AC55-9E3171965071}" name="Table4" displayName="Table4" ref="J30:P41" totalsRowShown="0">
  <autoFilter ref="J30:P41" xr:uid="{9D718727-50B3-47D8-AC55-9E3171965071}"/>
  <sortState xmlns:xlrd2="http://schemas.microsoft.com/office/spreadsheetml/2017/richdata2" ref="J31:L40">
    <sortCondition descending="1" ref="K30:K40"/>
  </sortState>
  <tableColumns count="7">
    <tableColumn id="1" xr3:uid="{342703E7-04E9-48B5-BCAB-96520F0E43A1}" name="Segment" dataDxfId="796"/>
    <tableColumn id="2" xr3:uid="{989F49A3-964F-4E30-A07E-7C38013A5662}" name="Sum of Qty Shp" dataDxfId="795"/>
    <tableColumn id="3" xr3:uid="{16023E05-B284-44DC-AF55-259018F64000}" name="Sum of Cost       " dataDxfId="794"/>
    <tableColumn id="4" xr3:uid="{01F62611-3F42-463F-90DF-0C503F072871}" name="Case Cost" dataDxfId="793">
      <calculatedColumnFormula>Table4[[#This Row],[Sum of Cost       ]]/Table4[[#This Row],[Sum of Qty Shp]]</calculatedColumnFormula>
    </tableColumn>
    <tableColumn id="5" xr3:uid="{F56357EF-28D5-442B-84A8-C7DEAAB7E485}" name="Unit Cost" dataDxfId="792">
      <calculatedColumnFormula>Table4[[#This Row],[Case Cost]]/12</calculatedColumnFormula>
    </tableColumn>
    <tableColumn id="6" xr3:uid="{A5212109-35E8-4C77-8680-E453877D2171}" name="Volume %" dataDxfId="791">
      <calculatedColumnFormula>Table4[[#This Row],[Sum of Qty Shp]]/K$41</calculatedColumnFormula>
    </tableColumn>
    <tableColumn id="7" xr3:uid="{34C236CB-453E-4617-8BFB-42483AFA0392}" name="Dollar %" dataDxfId="790">
      <calculatedColumnFormula>Table4[[#This Row],[Sum of Cost       ]]/L$41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AD4AFC-7CAA-4A7F-AF7F-0D0D48F8BD92}" name="Table5" displayName="Table5" ref="B45:H50" totalsRowShown="0" tableBorderDxfId="789">
  <autoFilter ref="B45:H50" xr:uid="{BBAD4AFC-7CAA-4A7F-AF7F-0D0D48F8BD92}"/>
  <sortState xmlns:xlrd2="http://schemas.microsoft.com/office/spreadsheetml/2017/richdata2" ref="B46:D49">
    <sortCondition descending="1" ref="C45:C49"/>
  </sortState>
  <tableColumns count="7">
    <tableColumn id="1" xr3:uid="{6CD4EAD5-092F-4B76-9DF4-9E46D4592EEF}" name="Brand"/>
    <tableColumn id="2" xr3:uid="{61CACE30-0A55-4758-99A7-385A26E716A5}" name="Sum of Qty Shp" dataDxfId="788"/>
    <tableColumn id="3" xr3:uid="{A34892CC-8B67-4723-B378-B73F55D08AF0}" name="Sum of Cost       " dataDxfId="787"/>
    <tableColumn id="4" xr3:uid="{FEA6CE74-945B-40F7-AF51-AED2FBBAEFA7}" name="Case Cost" dataDxfId="786">
      <calculatedColumnFormula>Table5[[#This Row],[Sum of Cost       ]]/Table5[[#This Row],[Sum of Qty Shp]]</calculatedColumnFormula>
    </tableColumn>
    <tableColumn id="5" xr3:uid="{40C0CAC9-7CE2-45D5-9E04-C578725BF5D2}" name="Unit Cost" dataDxfId="785">
      <calculatedColumnFormula>Table5[[#This Row],[Case Cost]]/12</calculatedColumnFormula>
    </tableColumn>
    <tableColumn id="6" xr3:uid="{0C55A27D-4D35-4BEB-9CC2-C5EFA13F0AC7}" name="Volume %" dataDxfId="784">
      <calculatedColumnFormula>Table5[[#This Row],[Sum of Qty Shp]]/C$50</calculatedColumnFormula>
    </tableColumn>
    <tableColumn id="7" xr3:uid="{8F674CB5-4001-49D3-916F-D79523C44616}" name="Dollar %" dataDxfId="783">
      <calculatedColumnFormula>Table5[[#This Row],[Sum of Cost       ]]/D$50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5C4F2F-99F6-401A-878A-7F6F8B683067}" name="Table6" displayName="Table6" ref="J45:P50" totalsRowShown="0" tableBorderDxfId="782">
  <autoFilter ref="J45:P50" xr:uid="{C85C4F2F-99F6-401A-878A-7F6F8B683067}"/>
  <sortState xmlns:xlrd2="http://schemas.microsoft.com/office/spreadsheetml/2017/richdata2" ref="J46:L49">
    <sortCondition descending="1" ref="K45:K49"/>
  </sortState>
  <tableColumns count="7">
    <tableColumn id="1" xr3:uid="{B44972C9-92D1-4187-8505-4E98A7EC955B}" name="Brand" dataDxfId="781"/>
    <tableColumn id="2" xr3:uid="{0155EAA5-F9E6-4794-885A-4AA95FF4ECF3}" name="Sum of Qty Shp" dataDxfId="780"/>
    <tableColumn id="3" xr3:uid="{3A6BF813-DC20-4372-BF7D-F17BCF80B563}" name="Sum of Cost       " dataDxfId="779"/>
    <tableColumn id="4" xr3:uid="{AEAB813F-4F01-4D06-A222-11B8CD51617D}" name="Case Cost" dataDxfId="778">
      <calculatedColumnFormula>Table6[[#This Row],[Sum of Cost       ]]/Table6[[#This Row],[Sum of Qty Shp]]</calculatedColumnFormula>
    </tableColumn>
    <tableColumn id="5" xr3:uid="{FBF5B2BF-F7D3-48A5-A7AB-88654F390518}" name="Unit Cost" dataDxfId="777">
      <calculatedColumnFormula>Table6[[#This Row],[Case Cost]]/12</calculatedColumnFormula>
    </tableColumn>
    <tableColumn id="6" xr3:uid="{56CDDF5B-D7C2-4153-8F6C-8B4E77FF6A02}" name="Volume %" dataDxfId="776">
      <calculatedColumnFormula>Table6[[#This Row],[Sum of Qty Shp]]/K$50</calculatedColumnFormula>
    </tableColumn>
    <tableColumn id="7" xr3:uid="{E22215B1-137A-42E1-A3F4-F4826B9E42EF}" name="Dollar %" dataDxfId="775">
      <calculatedColumnFormula>Table6[[#This Row],[Sum of Cost       ]]/L$50</calculatedColumnFormula>
    </tableColumn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EB4604E-003A-41DB-A6C6-08C267BD34CC}" name="Table7" displayName="Table7" ref="B55:H74" totalsRowShown="0" tableBorderDxfId="774">
  <autoFilter ref="B55:H74" xr:uid="{EEB4604E-003A-41DB-A6C6-08C267BD34CC}"/>
  <sortState xmlns:xlrd2="http://schemas.microsoft.com/office/spreadsheetml/2017/richdata2" ref="B56:F73">
    <sortCondition descending="1" ref="C55:C73"/>
  </sortState>
  <tableColumns count="7">
    <tableColumn id="1" xr3:uid="{A49FA5A1-E81C-49FC-AC3A-51CDC54072F2}" name="Item" dataDxfId="773"/>
    <tableColumn id="2" xr3:uid="{65127B1C-9384-432C-94EF-B025D15467DD}" name="Sum of Qty Shp" dataDxfId="772"/>
    <tableColumn id="3" xr3:uid="{7AE148F5-7CF0-4292-BCF7-0D7246B05570}" name="Sum of Cost       " dataDxfId="771"/>
    <tableColumn id="4" xr3:uid="{8D4FCBB5-DB4D-4F52-B88A-7249237984A0}" name="Case Cost" dataDxfId="770">
      <calculatedColumnFormula>Table7[[#This Row],[Sum of Cost       ]]/Table7[[#This Row],[Sum of Qty Shp]]</calculatedColumnFormula>
    </tableColumn>
    <tableColumn id="5" xr3:uid="{6D26665B-5117-4FB6-87C5-1A8384B36560}" name="Unit Cost" dataDxfId="769">
      <calculatedColumnFormula>Table7[[#This Row],[Case Cost]]/12</calculatedColumnFormula>
    </tableColumn>
    <tableColumn id="6" xr3:uid="{53F7367B-9C7A-40C0-8D36-2FD67C6B480C}" name="Volume %" dataDxfId="768">
      <calculatedColumnFormula>Table7[[#This Row],[Sum of Qty Shp]]/C$74</calculatedColumnFormula>
    </tableColumn>
    <tableColumn id="7" xr3:uid="{C5F12DCD-A369-419A-AC54-4A23BCCBAC6D}" name="Dollar %" dataDxfId="767">
      <calculatedColumnFormula>Table7[[#This Row],[Sum of Cost       ]]/D$74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736C00-E9CF-4441-B70E-97687474C56C}" name="Table8" displayName="Table8" ref="J55:P78" totalsRowShown="0" tableBorderDxfId="766">
  <autoFilter ref="J55:P78" xr:uid="{29736C00-E9CF-4441-B70E-97687474C56C}"/>
  <sortState xmlns:xlrd2="http://schemas.microsoft.com/office/spreadsheetml/2017/richdata2" ref="J56:L77">
    <sortCondition descending="1" ref="K55:K77"/>
  </sortState>
  <tableColumns count="7">
    <tableColumn id="1" xr3:uid="{FD6639E0-47E0-4641-AC57-26A5A6EA6F53}" name="Row Labels"/>
    <tableColumn id="2" xr3:uid="{ECABF8CF-5825-46D0-806F-D067902153E5}" name="Sum of Qty Shp" dataDxfId="765"/>
    <tableColumn id="3" xr3:uid="{FC8DE024-EF36-4D35-9EA5-6DFDA7E85B15}" name="Sum of Cost       " dataDxfId="764"/>
    <tableColumn id="4" xr3:uid="{16C4662B-E74E-4555-8B06-23D16925F890}" name="Case Cost" dataDxfId="763">
      <calculatedColumnFormula>Table8[[#This Row],[Sum of Cost       ]]/Table8[[#This Row],[Sum of Qty Shp]]</calculatedColumnFormula>
    </tableColumn>
    <tableColumn id="5" xr3:uid="{03BD6F2D-8C26-487F-9467-68E4EB20BE6B}" name="Unit Cost" dataDxfId="762">
      <calculatedColumnFormula>Table8[[#This Row],[Case Cost]]/12</calculatedColumnFormula>
    </tableColumn>
    <tableColumn id="6" xr3:uid="{ADB590DF-2173-44CE-BE49-BD0A6F4EB245}" name="Volume %" dataDxfId="761">
      <calculatedColumnFormula>Table8[[#This Row],[Sum of Qty Shp]]/K$78</calculatedColumnFormula>
    </tableColumn>
    <tableColumn id="7" xr3:uid="{773A7207-6459-44FF-8581-55DEFCAC76F6}" name="Dollar %" dataDxfId="760">
      <calculatedColumnFormula>Table8[[#This Row],[Sum of Cost       ]]/L$78</calculatedColumnFormula>
    </tableColumn>
  </tableColumns>
  <tableStyleInfo name="TableStyleLight1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2DBD46-B2AD-4FDD-A44C-B96CEDAF4DC2}" name="Table9" displayName="Table9" ref="A3:Q27" totalsRowShown="0" headerRowDxfId="759">
  <autoFilter ref="A3:Q27" xr:uid="{6C2DBD46-B2AD-4FDD-A44C-B96CEDAF4DC2}"/>
  <tableColumns count="17">
    <tableColumn id="1" xr3:uid="{7BAAFC91-9196-4DBA-B11E-3B75DDDF0E24}" name="Opco "/>
    <tableColumn id="2" xr3:uid="{F104AAF1-9B46-4302-BC93-47E75AB15381}" name="Jun-24"/>
    <tableColumn id="3" xr3:uid="{D7A703FF-A565-41F9-B824-B53490EBCF04}" name="Jul-24"/>
    <tableColumn id="4" xr3:uid="{0A81AC7B-F32D-4D50-B85C-DCF371F687B3}" name="Aug-24"/>
    <tableColumn id="5" xr3:uid="{C121D23D-91FB-4EEC-9671-5186EBC8F923}" name="Sep-24"/>
    <tableColumn id="6" xr3:uid="{1D4E9C94-D18C-43A3-A8B7-10DE521443BD}" name="Oct-24"/>
    <tableColumn id="7" xr3:uid="{6876588B-44E0-4F00-BDF2-7C52E5A88537}" name="Nov-24"/>
    <tableColumn id="8" xr3:uid="{3F5B424E-9141-4EB4-BCED-46930CDC7B99}" name="Dec-24"/>
    <tableColumn id="9" xr3:uid="{61FFF6BC-EFD7-4818-B16E-0A87D2ED9B7B}" name="Jan-25"/>
    <tableColumn id="10" xr3:uid="{9E5E2432-35B8-4AA9-9709-177C3163E4D4}" name="Feb-25"/>
    <tableColumn id="11" xr3:uid="{C5118ACB-A603-4310-BDB7-4A5239F3FF84}" name="Mar-25"/>
    <tableColumn id="12" xr3:uid="{3BD453A1-BF83-40EF-B0E7-EB533E7A787C}" name="Apr-25"/>
    <tableColumn id="13" xr3:uid="{4C787C5A-8D69-4BD9-9FC7-A8C46BF816A3}" name="May-25"/>
    <tableColumn id="14" xr3:uid="{FD0A6557-97E4-4B43-9862-BE580EFA0F45}" name="Jun-25"/>
    <tableColumn id="15" xr3:uid="{DDFFC63B-4B75-4F4E-9123-64344E1902C7}" name="Jul-25"/>
    <tableColumn id="16" xr3:uid="{BB8BE055-3A30-4B3D-A2D4-1CE95CB19B33}" name="Aug-25"/>
    <tableColumn id="17" xr3:uid="{59C81BDA-B061-41DE-B58F-DFB7665252A0}" name="Sep-2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1935767-6AC5-4B75-AD56-FF6ACC547CF3}" name="Table912" displayName="Table912" ref="A30:Q54" totalsRowShown="0" headerRowDxfId="758">
  <autoFilter ref="A30:Q54" xr:uid="{31935767-6AC5-4B75-AD56-FF6ACC547CF3}"/>
  <tableColumns count="17">
    <tableColumn id="1" xr3:uid="{C422ACB7-3EDE-4B63-8E57-F7C41FC9E18D}" name="Opco "/>
    <tableColumn id="2" xr3:uid="{88CA6B85-8426-41E0-992C-529EFF12B9F7}" name="Jun-24"/>
    <tableColumn id="3" xr3:uid="{EE0F3893-E009-4E50-A030-C50BAAD3EA15}" name="Jul-24"/>
    <tableColumn id="4" xr3:uid="{56D3158B-07B1-4591-9155-2CB1DDC73223}" name="Aug-24"/>
    <tableColumn id="5" xr3:uid="{EAEAE6B0-BC42-4E73-B8E2-680C890CC2F3}" name="Sep-24"/>
    <tableColumn id="6" xr3:uid="{9F5EDE3D-7C00-4FC1-B04F-40151E2E19BC}" name="Oct-24"/>
    <tableColumn id="7" xr3:uid="{E0EBAFA6-0A2D-476D-83C5-709B774EB4EE}" name="Nov-24"/>
    <tableColumn id="8" xr3:uid="{150B66DE-70C4-4A8D-B43D-7C0A76ED073C}" name="Dec-24"/>
    <tableColumn id="9" xr3:uid="{92F0C4B1-5C87-4D07-99F7-F335570095C2}" name="Jan-25"/>
    <tableColumn id="10" xr3:uid="{1AAFAA8A-7346-420A-B46C-92B23BE50A85}" name="Feb-25"/>
    <tableColumn id="11" xr3:uid="{5112DA45-5DC0-4C24-BE76-B3229012E7D8}" name="Mar-25"/>
    <tableColumn id="12" xr3:uid="{83D7135A-5FDB-4C7F-B30A-87A34CCBEDA3}" name="Apr-25"/>
    <tableColumn id="13" xr3:uid="{BD81D073-29B2-42B4-B50B-E5B232460452}" name="May-25"/>
    <tableColumn id="14" xr3:uid="{60037091-254B-4226-86D8-4FF2D2E0C8C2}" name="Jun-25"/>
    <tableColumn id="15" xr3:uid="{C7018856-32A9-4F6D-A744-74D1A750E43E}" name="Jul-25"/>
    <tableColumn id="16" xr3:uid="{9F142218-F441-42D3-93A4-D11AAAD1B830}" name="Aug-25"/>
    <tableColumn id="17" xr3:uid="{F74504FC-FF11-4326-8FA3-17226E41FA29}" name="Sep-25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8761C1F8-1DA8-4D3E-BAF5-BE6AE599112D}" name="Table33" displayName="Table33" ref="B3:K26" totalsRowShown="0" headerRowDxfId="757" dataDxfId="756">
  <autoFilter ref="B3:K26" xr:uid="{8761C1F8-1DA8-4D3E-BAF5-BE6AE599112D}"/>
  <sortState xmlns:xlrd2="http://schemas.microsoft.com/office/spreadsheetml/2017/richdata2" ref="B4:J24">
    <sortCondition descending="1" ref="J3:J24"/>
  </sortState>
  <tableColumns count="10">
    <tableColumn id="1" xr3:uid="{B142951D-1222-454A-B0EB-1656BE26BDE9}" name="Northwest Customers"/>
    <tableColumn id="2" xr3:uid="{07969B40-099E-4DD9-A93E-3237F814B37D}" name="6.2024" dataDxfId="755"/>
    <tableColumn id="3" xr3:uid="{76000B82-A0A1-4FBC-B6EE-AB6EAD2F6EC1}" name="7.2024" dataDxfId="754"/>
    <tableColumn id="4" xr3:uid="{0CEDB216-A62F-402B-9396-CF4DD4D28DB6}" name="8.2024" dataDxfId="753"/>
    <tableColumn id="5" xr3:uid="{2ADA5BC2-4E54-4621-BD9B-92356CAD0D44}" name="9.2024" dataDxfId="752"/>
    <tableColumn id="6" xr3:uid="{EC47F4D1-7EF2-44CA-8007-65BB0CA08F03}" name="10.2024" dataDxfId="751"/>
    <tableColumn id="7" xr3:uid="{C9C63FFF-C3B3-4BE8-ACF9-D4D4D767999A}" name="11.2024" dataDxfId="750"/>
    <tableColumn id="8" xr3:uid="{9B556A30-61C3-407D-BA8C-79FAC0D14AB2}" name="12.2024" dataDxfId="749"/>
    <tableColumn id="9" xr3:uid="{405BBDAF-9C8C-4AEC-9DE2-D6266108FEEB}" name="Grand Total" dataDxfId="748">
      <calculatedColumnFormula>SUM(C4:I4)</calculatedColumnFormula>
    </tableColumn>
    <tableColumn id="10" xr3:uid="{C71A50AF-32B1-40E5-9EF2-F2C4F6D56855}" name="% of Bus" dataDxfId="747">
      <calculatedColumnFormula>Table33[[#This Row],[Grand Total]]/J$25</calculatedColumnFormula>
    </tableColumn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FEE250C8-BABD-4D27-BC51-A9D2D62A8A9B}" name="Table49" displayName="Table49" ref="B38:K44" totalsRowShown="0" headerRowDxfId="746" dataDxfId="745">
  <autoFilter ref="B38:K44" xr:uid="{FEE250C8-BABD-4D27-BC51-A9D2D62A8A9B}"/>
  <sortState xmlns:xlrd2="http://schemas.microsoft.com/office/spreadsheetml/2017/richdata2" ref="B39:J43">
    <sortCondition descending="1" ref="J38:J43"/>
  </sortState>
  <tableColumns count="10">
    <tableColumn id="1" xr3:uid="{2074F131-8886-41C8-BED6-9322FE837024}" name="Northwest Segments"/>
    <tableColumn id="2" xr3:uid="{0FDADF81-6CD2-4E80-90CC-0BB224EC80AD}" name="6.2024" dataDxfId="744"/>
    <tableColumn id="3" xr3:uid="{71BEB7D9-433E-41A1-8585-606F2F7EF9E5}" name="7.2024" dataDxfId="743"/>
    <tableColumn id="4" xr3:uid="{E0F37E77-0FC6-4A53-8FB4-E3BA607C3BB6}" name="8.2024" dataDxfId="742"/>
    <tableColumn id="5" xr3:uid="{685AF0D2-1D32-4A70-9141-3B042160EDBB}" name="9.2024" dataDxfId="741"/>
    <tableColumn id="6" xr3:uid="{A14E02C5-AD81-40AA-BF7A-FF4DFE9FF630}" name="10.2024" dataDxfId="740"/>
    <tableColumn id="7" xr3:uid="{6F8FBAD1-CAFD-451B-93FF-39CA3F6987A6}" name="11.2024" dataDxfId="739"/>
    <tableColumn id="8" xr3:uid="{27F40522-8C1D-4C43-B457-A1D96829C496}" name="12.2024" dataDxfId="738"/>
    <tableColumn id="9" xr3:uid="{644A7008-32C9-4D7D-918C-B9BE37165559}" name="Grand Total" dataDxfId="737">
      <calculatedColumnFormula>SUM(C39:I39)</calculatedColumnFormula>
    </tableColumn>
    <tableColumn id="10" xr3:uid="{F365E12D-B965-4901-9898-78DD6BB2F320}" name="% of Bus" dataDxfId="736">
      <calculatedColumnFormula>Table49[[#This Row],[Grand Total]]/J$44</calculatedColumnFormula>
    </tableColumn>
  </tableColumns>
  <tableStyleInfo name="TableStyleLight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7619BF64-8C65-410E-88BF-545906850F4F}" name="Table51" displayName="Table51" ref="B48:K56" totalsRowShown="0" headerRowDxfId="735" dataDxfId="734">
  <autoFilter ref="B48:K56" xr:uid="{7619BF64-8C65-410E-88BF-545906850F4F}"/>
  <sortState xmlns:xlrd2="http://schemas.microsoft.com/office/spreadsheetml/2017/richdata2" ref="B49:J55">
    <sortCondition descending="1" ref="J48:J55"/>
  </sortState>
  <tableColumns count="10">
    <tableColumn id="1" xr3:uid="{238B5F9A-F08B-43F7-9D86-FD67A50CBDAB}" name="Northwest Items"/>
    <tableColumn id="2" xr3:uid="{19581202-1EE0-41C8-A2B2-12CEA85657FB}" name="6.2024" dataDxfId="733"/>
    <tableColumn id="3" xr3:uid="{04172494-40DB-41CC-90E1-1EF04147503F}" name="7.2024" dataDxfId="732"/>
    <tableColumn id="4" xr3:uid="{EF94A800-6CBE-457C-B107-7FD215EA6212}" name="8.2024" dataDxfId="731"/>
    <tableColumn id="5" xr3:uid="{4B81E36A-E2BD-45CD-9A29-46C226C7B6C2}" name="9.2024" dataDxfId="730"/>
    <tableColumn id="6" xr3:uid="{C834C311-8AE6-4DA0-A62F-7681936FBBCC}" name="10.2024" dataDxfId="729"/>
    <tableColumn id="7" xr3:uid="{92299553-4BB9-4867-A3DB-493B96634EF0}" name="11.2024" dataDxfId="728"/>
    <tableColumn id="8" xr3:uid="{5DCCAB39-2264-4BCE-BEAE-05E1C4159AB9}" name="12.2024" dataDxfId="727"/>
    <tableColumn id="9" xr3:uid="{373E9B40-A3CA-44F5-B6A0-7E6334E498FD}" name="Grand Total" dataDxfId="726">
      <calculatedColumnFormula>SUM(C49:I49)</calculatedColumnFormula>
    </tableColumn>
    <tableColumn id="10" xr3:uid="{3A8004FE-13D9-40D7-B4FF-E8C9835EE427}" name="% of Bus" dataDxfId="725">
      <calculatedColumnFormula>Table51[[#This Row],[Grand Total]]/J$56</calculatedColumnFormula>
    </tableColumn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49B47768-8414-4485-B036-838825ACE14B}" name="Table61" displayName="Table61" ref="O3:Z35" totalsRowShown="0">
  <autoFilter ref="O3:Z35" xr:uid="{49B47768-8414-4485-B036-838825ACE14B}"/>
  <tableColumns count="12">
    <tableColumn id="1" xr3:uid="{B1D93306-6969-4145-B2CE-7BC49538561D}" name="Northwest Customers"/>
    <tableColumn id="2" xr3:uid="{F20D696A-30F9-483D-AA13-8923E5BD31C7}" name="1.2025"/>
    <tableColumn id="3" xr3:uid="{4721C818-CD30-49AB-B310-DD4F815FC265}" name="2.2025"/>
    <tableColumn id="4" xr3:uid="{772ADABD-A530-4742-93AF-126C71831E6D}" name="3.2025"/>
    <tableColumn id="5" xr3:uid="{7C510287-F355-4A03-BFAC-0EEABC99B12F}" name="4.2025"/>
    <tableColumn id="6" xr3:uid="{C91BB0E0-9DA9-4654-86AD-E5D7432851AB}" name="5.2025"/>
    <tableColumn id="7" xr3:uid="{1C02526D-8711-4893-8048-3073BFE3A3D9}" name="6.2025"/>
    <tableColumn id="8" xr3:uid="{0232D22C-C1B6-4C95-A1B5-68460FC80311}" name="7.2025"/>
    <tableColumn id="9" xr3:uid="{981399A3-145D-48B4-8376-6BBB2AA58A2C}" name="8.2025"/>
    <tableColumn id="10" xr3:uid="{B5088374-E4E0-45C5-A57A-38D091DDCB23}" name="9.2025"/>
    <tableColumn id="11" xr3:uid="{81250671-6221-4396-BB42-7E00AD64FB76}" name="Grand Total" dataDxfId="724">
      <calculatedColumnFormula>SUM(P4:X4)</calculatedColumnFormula>
    </tableColumn>
    <tableColumn id="12" xr3:uid="{24D4F02F-3483-4B5B-AB8F-789C391F2833}" name="%of Bus" dataDxfId="723">
      <calculatedColumnFormula>Table61[[#This Row],[Grand Total]]/Y$34</calculatedColumnFormula>
    </tableColumn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EB7D19FB-0F23-4A05-AA32-84B137967251}" name="Table62" displayName="Table62" ref="O38:Z45" totalsRowShown="0">
  <autoFilter ref="O38:Z45" xr:uid="{EB7D19FB-0F23-4A05-AA32-84B137967251}"/>
  <sortState xmlns:xlrd2="http://schemas.microsoft.com/office/spreadsheetml/2017/richdata2" ref="O39:Y44">
    <sortCondition descending="1" ref="Y38:Y44"/>
  </sortState>
  <tableColumns count="12">
    <tableColumn id="1" xr3:uid="{5D075B90-7B60-4F2F-8DD5-6FD2BF0ECDC5}" name="Row Labels"/>
    <tableColumn id="2" xr3:uid="{1A82281A-95A2-4F98-BC0E-7831F090DC6B}" name="1.2025" dataDxfId="722"/>
    <tableColumn id="3" xr3:uid="{B35132AE-A2DC-4564-ACA1-589CB5A7C0D6}" name="2.2025" dataDxfId="721"/>
    <tableColumn id="4" xr3:uid="{65F483DE-648B-4BEA-BA36-2E09AB87543C}" name="3.2025" dataDxfId="720"/>
    <tableColumn id="5" xr3:uid="{10C500F2-0AE1-401D-9B35-35174657B428}" name="4.2025" dataDxfId="719"/>
    <tableColumn id="6" xr3:uid="{063F872E-4A0E-470C-8986-A994FE96339C}" name="5.2025" dataDxfId="718"/>
    <tableColumn id="7" xr3:uid="{CB901632-F63E-4724-BEA0-F78BA09C2FA6}" name="6.2025" dataDxfId="717"/>
    <tableColumn id="8" xr3:uid="{8E062240-938B-4033-BB0F-D26D19323E95}" name="7.2025" dataDxfId="716"/>
    <tableColumn id="9" xr3:uid="{AD70B2E3-8E0C-4D94-887C-F0DD87F41253}" name="8.2025" dataDxfId="715"/>
    <tableColumn id="10" xr3:uid="{BC01847F-D333-4F4D-9739-23A0302F913E}" name="9.2025" dataDxfId="714"/>
    <tableColumn id="11" xr3:uid="{B316C358-29B1-4CE7-8403-098F19CF1ACA}" name="Grand Total" dataDxfId="713"/>
    <tableColumn id="12" xr3:uid="{B0DCD317-DA82-466C-A71C-8527C9215153}" name="% of Bus" dataDxfId="712">
      <calculatedColumnFormula>Table62[[#This Row],[Grand Total]]/Y$45</calculatedColumnFormula>
    </tableColumn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F38A4B8D-FB3F-4337-871A-7993E2204DC3}" name="Table63" displayName="Table63" ref="O48:Z60" totalsRowShown="0">
  <autoFilter ref="O48:Z60" xr:uid="{F38A4B8D-FB3F-4337-871A-7993E2204DC3}"/>
  <sortState xmlns:xlrd2="http://schemas.microsoft.com/office/spreadsheetml/2017/richdata2" ref="O49:Y58">
    <sortCondition descending="1" ref="Y48:Y58"/>
  </sortState>
  <tableColumns count="12">
    <tableColumn id="1" xr3:uid="{18C7B097-05AB-4E35-84EA-02B5B0489390}" name="Row Labels"/>
    <tableColumn id="2" xr3:uid="{58DFDC1F-53E9-44F6-AD97-FEA0D46224A0}" name="1.2025"/>
    <tableColumn id="3" xr3:uid="{0C218E54-35DD-4148-9A0D-5B211B32677D}" name="2.2025"/>
    <tableColumn id="4" xr3:uid="{B8AD0BD0-BE28-4568-8268-EFC1D01469E2}" name="3.2025"/>
    <tableColumn id="5" xr3:uid="{3FB982F3-7922-4A34-8550-F310A4ED863F}" name="4.2025"/>
    <tableColumn id="6" xr3:uid="{D6268442-B287-477A-B2B6-CA86A36BCCA5}" name="5.2025"/>
    <tableColumn id="7" xr3:uid="{E9E8B7B3-895F-444A-BA50-3BEA40324264}" name="6.2025"/>
    <tableColumn id="8" xr3:uid="{91FA2EF7-14F5-4E6C-A283-D835DA0B014F}" name="7.2025"/>
    <tableColumn id="9" xr3:uid="{9883F298-04D5-4290-A4EB-3ECAAFFE19F3}" name="8.2025"/>
    <tableColumn id="10" xr3:uid="{BFEF4C18-D4C2-405F-B44F-0F8E0CED50C9}" name="9.2025"/>
    <tableColumn id="11" xr3:uid="{B4776B6B-F04C-4663-88B1-00F380A11171}" name="Grand Total"/>
    <tableColumn id="12" xr3:uid="{87DE2428-1151-47CF-8D58-D252C93B1141}" name="% of Bus" dataDxfId="711">
      <calculatedColumnFormula>Table63[[#This Row],[Grand Total]]/Y$59</calculatedColumnFormula>
    </tableColumn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9224F3F-8D8E-48EA-AFE8-93653F195E5B}" name="Table13" displayName="Table13" ref="C3:L60" totalsRowShown="0" headerRowDxfId="710">
  <autoFilter ref="C3:L60" xr:uid="{59224F3F-8D8E-48EA-AFE8-93653F195E5B}"/>
  <sortState xmlns:xlrd2="http://schemas.microsoft.com/office/spreadsheetml/2017/richdata2" ref="C4:L58">
    <sortCondition descending="1" ref="K3:K58"/>
  </sortState>
  <tableColumns count="10">
    <tableColumn id="1" xr3:uid="{9C352659-D37C-451C-ADA4-DE785FF8C651}" name="Nor Cal Customers"/>
    <tableColumn id="2" xr3:uid="{7C3618B5-45B7-4FFC-8C2A-4E6F180FBB34}" name="6.2024" dataDxfId="709"/>
    <tableColumn id="3" xr3:uid="{C67BCBAF-E955-4BCF-8837-D5388206FFB9}" name="7.2024" dataDxfId="708"/>
    <tableColumn id="4" xr3:uid="{4CB74DE4-1391-4837-A4C8-3B6C50165BD2}" name="8.2024" dataDxfId="707"/>
    <tableColumn id="5" xr3:uid="{61B874D0-198E-4F64-9C7A-FACD2B1E9A4A}" name="9.2024" dataDxfId="706"/>
    <tableColumn id="6" xr3:uid="{F49786B0-0319-4F23-9DC3-6D81780FE4AF}" name="10.2024" dataDxfId="705"/>
    <tableColumn id="7" xr3:uid="{15FFFF9E-3D93-4055-A46C-182E7F89FD70}" name="11.2024" dataDxfId="704"/>
    <tableColumn id="8" xr3:uid="{0CEBE962-A06C-46D1-BD47-EC860FFAA937}" name="12.2024" dataDxfId="703"/>
    <tableColumn id="9" xr3:uid="{537D9C85-5432-4141-BB40-8CE4CDC43874}" name="Grand Total" dataDxfId="702">
      <calculatedColumnFormula>SUM(D4:J4)</calculatedColumnFormula>
    </tableColumn>
    <tableColumn id="10" xr3:uid="{69A82274-0962-48A6-880E-43F956B8B00C}" name="% of Bus" dataDxfId="701">
      <calculatedColumnFormula>Table13[[#This Row],[Grand Total]]/K$59</calculatedColumnFormula>
    </tableColumn>
  </tableColumns>
  <tableStyleInfo name="TableStyleLight1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CFA0CEE-4335-4706-BBA6-5343A80B2B3C}" name="Table14" displayName="Table14" ref="C65:L74" totalsRowShown="0">
  <autoFilter ref="C65:L74" xr:uid="{CCFA0CEE-4335-4706-BBA6-5343A80B2B3C}"/>
  <sortState xmlns:xlrd2="http://schemas.microsoft.com/office/spreadsheetml/2017/richdata2" ref="C66:K73">
    <sortCondition descending="1" ref="K65:K73"/>
  </sortState>
  <tableColumns count="10">
    <tableColumn id="1" xr3:uid="{35EA1CB3-5EA3-4840-AAD0-D2119713F71D}" name="Nor Cal Segments"/>
    <tableColumn id="2" xr3:uid="{D5D15455-17B4-4948-AF59-BAF02706C934}" name="6.2024" dataDxfId="700"/>
    <tableColumn id="3" xr3:uid="{53818CDB-9216-4E49-8C17-B3E76DA3A96E}" name="7.2024" dataDxfId="699"/>
    <tableColumn id="4" xr3:uid="{8EE1A90F-EBD4-4B55-B320-7ECA851A54EE}" name="8.2024" dataDxfId="698"/>
    <tableColumn id="5" xr3:uid="{A9E0BC79-8CF0-47E5-B5BA-9BD8E90ADB1E}" name="9.2024" dataDxfId="697"/>
    <tableColumn id="6" xr3:uid="{81D7B1B9-4B4D-4922-9D54-203F5167C1AD}" name="10.2024" dataDxfId="696"/>
    <tableColumn id="7" xr3:uid="{E53B4B01-AB9D-41DA-B9B6-DBAE1C323872}" name="11.2024" dataDxfId="695"/>
    <tableColumn id="8" xr3:uid="{84AC2E6E-E32B-41F1-945A-44A8B20730A9}" name="12.2024" dataDxfId="694"/>
    <tableColumn id="9" xr3:uid="{0C2F47BB-AC0C-4A56-B4A3-7BB5A9853E95}" name="Grand Total" dataDxfId="693">
      <calculatedColumnFormula>SUM(D66:J66)</calculatedColumnFormula>
    </tableColumn>
    <tableColumn id="10" xr3:uid="{50F65D9A-4DFE-4512-8B0E-AFB3AC53028F}" name="% of Bus" dataDxfId="692">
      <calculatedColumnFormula>Table14[[#This Row],[Grand Total]]/K$74</calculatedColumnFormula>
    </tableColumn>
  </tableColumns>
  <tableStyleInfo name="TableStyleLight1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D12ECE0-F4DE-4857-9B12-25D4ABA71F9E}" name="Table15" displayName="Table15" ref="C78:L94" totalsRowShown="0">
  <autoFilter ref="C78:L94" xr:uid="{5D12ECE0-F4DE-4857-9B12-25D4ABA71F9E}"/>
  <sortState xmlns:xlrd2="http://schemas.microsoft.com/office/spreadsheetml/2017/richdata2" ref="C79:K93">
    <sortCondition descending="1" ref="K78:K93"/>
  </sortState>
  <tableColumns count="10">
    <tableColumn id="1" xr3:uid="{6E67D2EF-BF98-483E-8CB6-D846A11BC34A}" name="Nor Cal Items "/>
    <tableColumn id="2" xr3:uid="{096D545E-7773-42DB-9C67-87A678C4972E}" name="6.2024" dataDxfId="691"/>
    <tableColumn id="3" xr3:uid="{3F831DCE-8302-44DA-A9E4-81BA314205AD}" name="7.2024" dataDxfId="690"/>
    <tableColumn id="4" xr3:uid="{7E7EB712-38BF-4E09-9585-38D6A1788C2D}" name="8.2024" dataDxfId="689"/>
    <tableColumn id="5" xr3:uid="{1F2190D1-AAE1-464C-903B-351F659D85DA}" name="9.2024" dataDxfId="688"/>
    <tableColumn id="6" xr3:uid="{FEA0A216-B393-4666-B8AA-3F3CD2596057}" name="10.2024" dataDxfId="687"/>
    <tableColumn id="7" xr3:uid="{2ABA6439-6345-4D80-90AC-B1A2E934CE8A}" name="11.2024" dataDxfId="686"/>
    <tableColumn id="8" xr3:uid="{05785B21-75E2-42AB-A3D7-FE422EF1E164}" name="12.2024" dataDxfId="685"/>
    <tableColumn id="9" xr3:uid="{4953547D-0A86-49D2-BC2F-A5481916A058}" name="Grand Total" dataDxfId="684">
      <calculatedColumnFormula>SUM(D79:J79)</calculatedColumnFormula>
    </tableColumn>
    <tableColumn id="10" xr3:uid="{3D7D288F-8611-426D-9684-0BD9C0201EE0}" name="% of Bus" dataDxfId="683">
      <calculatedColumnFormula>Table15[[#This Row],[Grand Total]]/K$94</calculatedColumnFormula>
    </tableColumn>
  </tableColumns>
  <tableStyleInfo name="TableStyleLight10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B4016F78-D1D7-4E88-90B2-9E97E5BDE840}" name="Table64" displayName="Table64" ref="O3:Z61" totalsRowShown="0" headerRowDxfId="682">
  <autoFilter ref="O3:Z61" xr:uid="{B4016F78-D1D7-4E88-90B2-9E97E5BDE840}"/>
  <sortState xmlns:xlrd2="http://schemas.microsoft.com/office/spreadsheetml/2017/richdata2" ref="O4:Y59">
    <sortCondition descending="1" ref="Y3:Y59"/>
  </sortState>
  <tableColumns count="12">
    <tableColumn id="1" xr3:uid="{A8147E2B-A004-4EA5-8F67-96EEF4D21BBD}" name="Northern CA Customers"/>
    <tableColumn id="2" xr3:uid="{3371A034-EC76-4618-8FE6-F73EBA13C289}" name="1.2025" dataDxfId="681"/>
    <tableColumn id="3" xr3:uid="{9754A554-8C8C-4F44-949F-66624CD75C51}" name="2.2025" dataDxfId="680"/>
    <tableColumn id="4" xr3:uid="{1840C088-68C0-493E-B53E-AF33A69B3D6E}" name="3.2025" dataDxfId="679"/>
    <tableColumn id="5" xr3:uid="{C5A1DE99-7733-4255-9A72-D6B240870BFA}" name="4.2025" dataDxfId="678"/>
    <tableColumn id="6" xr3:uid="{2EB8BBBE-C5E7-44DD-8B00-1B30E3826E31}" name="5.2025" dataDxfId="677"/>
    <tableColumn id="7" xr3:uid="{C476EE5D-9C0D-4EF1-849F-ED90978173AE}" name="6.2025" dataDxfId="676"/>
    <tableColumn id="8" xr3:uid="{97C54747-B3A6-47E8-B715-3123ED62CBA7}" name="7.2025" dataDxfId="675"/>
    <tableColumn id="9" xr3:uid="{36777550-B93B-431A-BAE1-67BC7163F538}" name="8.2025" dataDxfId="674"/>
    <tableColumn id="10" xr3:uid="{7B9D90DF-C8AF-449A-ABA2-6442C77A6AE1}" name="9.2025" dataDxfId="673"/>
    <tableColumn id="11" xr3:uid="{76107A39-63C0-45E8-815E-53F6068D2C64}" name="Grand Total" dataDxfId="672">
      <calculatedColumnFormula>SUM(P4:X4)</calculatedColumnFormula>
    </tableColumn>
    <tableColumn id="12" xr3:uid="{6B4ACD62-896F-43B6-9EF8-702798CC104E}" name="% of Bus" dataDxfId="671">
      <calculatedColumnFormula>Table64[[#This Row],[Grand Total]]/Y$60</calculatedColumnFormula>
    </tableColumn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15624333-86A0-4E97-B9C1-45446EDD1F86}" name="Table65" displayName="Table65" ref="O65:Z74" totalsRowShown="0">
  <autoFilter ref="O65:Z74" xr:uid="{15624333-86A0-4E97-B9C1-45446EDD1F86}"/>
  <sortState xmlns:xlrd2="http://schemas.microsoft.com/office/spreadsheetml/2017/richdata2" ref="O66:Y73">
    <sortCondition descending="1" ref="Y65:Y73"/>
  </sortState>
  <tableColumns count="12">
    <tableColumn id="1" xr3:uid="{D09F8A49-9EC6-41B4-AB9A-B012813B4B2E}" name="Northern CA Segments"/>
    <tableColumn id="2" xr3:uid="{BC5A70F0-CA0B-4CC0-B544-DC54A5F8F125}" name="1.2025" dataDxfId="670"/>
    <tableColumn id="3" xr3:uid="{86CC2720-2C71-4A00-A2B3-48217AD09B33}" name="2.2025" dataDxfId="669"/>
    <tableColumn id="4" xr3:uid="{0F073E6D-9FB4-4581-83A8-BEFCAE65E987}" name="3.2025" dataDxfId="668"/>
    <tableColumn id="5" xr3:uid="{C6D150B8-0849-463D-A42C-167580032F24}" name="4.2025" dataDxfId="667"/>
    <tableColumn id="6" xr3:uid="{8F17CB53-A586-4AED-BDFC-29D845C4D54E}" name="5.2025" dataDxfId="666"/>
    <tableColumn id="7" xr3:uid="{71A8FC22-4CE7-4D9C-BFC6-F8F738F4C297}" name="6.2025" dataDxfId="665"/>
    <tableColumn id="8" xr3:uid="{E0737438-1600-4DBB-82ED-791645F45694}" name="7.2025" dataDxfId="664"/>
    <tableColumn id="9" xr3:uid="{6C4E77CB-A1D1-492B-B78A-4097E7D64A9A}" name="8.2025" dataDxfId="663"/>
    <tableColumn id="10" xr3:uid="{3817BE52-AF06-4938-ACCC-EFA6AE02312E}" name="9.2025" dataDxfId="662"/>
    <tableColumn id="11" xr3:uid="{5C5D68DC-5E40-414F-9C71-7642F058B2D9}" name="Grand Total" dataDxfId="661"/>
    <tableColumn id="12" xr3:uid="{44E18B24-244E-4B78-9C6B-0909B5CC8FFC}" name="% or Bus" dataDxfId="660">
      <calculatedColumnFormula>Table65[[#This Row],[Grand Total]]/Y$74</calculatedColumnFormula>
    </tableColumn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5D28219-6C7F-4E62-9197-313D34503742}" name="Table66" displayName="Table66" ref="O78:Z93" totalsRowShown="0">
  <autoFilter ref="O78:Z93" xr:uid="{05D28219-6C7F-4E62-9197-313D34503742}"/>
  <sortState xmlns:xlrd2="http://schemas.microsoft.com/office/spreadsheetml/2017/richdata2" ref="O79:Y91">
    <sortCondition descending="1" ref="Y78:Y91"/>
  </sortState>
  <tableColumns count="12">
    <tableColumn id="1" xr3:uid="{8C25EB58-0581-4D2A-B604-8006E192E451}" name="Northern CA Items"/>
    <tableColumn id="2" xr3:uid="{E18EDC2D-FE18-48FD-B70B-C4139113A23E}" name="1.2025" dataDxfId="659"/>
    <tableColumn id="3" xr3:uid="{94C424B4-849B-4F89-9379-2D982A506C93}" name="2.2025" dataDxfId="658"/>
    <tableColumn id="4" xr3:uid="{0AFB6079-D55B-4FDA-8486-B662D4B4EE1A}" name="3.2025" dataDxfId="657"/>
    <tableColumn id="5" xr3:uid="{E3183DE7-0F93-408B-BA55-7FD535B49A6C}" name="4.2025" dataDxfId="656"/>
    <tableColumn id="6" xr3:uid="{A2A08265-36B6-4378-BC4F-B73C46242EB5}" name="5.2025" dataDxfId="655"/>
    <tableColumn id="7" xr3:uid="{143EB470-4A7B-4DEE-9680-8F78D08EF1AC}" name="6.2025" dataDxfId="654"/>
    <tableColumn id="8" xr3:uid="{198D0076-2E81-4233-9426-E80D06B49AC3}" name="7.2025" dataDxfId="653"/>
    <tableColumn id="9" xr3:uid="{B8315352-2349-4F06-B2AD-99066E638BFA}" name="8.2025" dataDxfId="652"/>
    <tableColumn id="10" xr3:uid="{4FCCDD5F-DD68-4F04-9C18-4EFD21973756}" name="9.2025" dataDxfId="651"/>
    <tableColumn id="11" xr3:uid="{84FB8D51-8C2B-4FDB-80CB-0A2257D78BDE}" name="Grand Total" dataDxfId="650"/>
    <tableColumn id="12" xr3:uid="{45DD17AB-7DA9-4945-BB26-D3DA3E02F01F}" name="% of Bus" dataDxfId="649">
      <calculatedColumnFormula>Table66[[#This Row],[Grand Total]]/Y$92</calculatedColumnFormula>
    </tableColumn>
  </tableColumns>
  <tableStyleInfo name="TableStyleLight1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7CA7988-F5F5-467E-89E2-ED6AF9990230}" name="Table17" displayName="Table17" ref="B3:K35" totalsRowShown="0">
  <autoFilter ref="B3:K35" xr:uid="{27CA7988-F5F5-467E-89E2-ED6AF9990230}"/>
  <sortState xmlns:xlrd2="http://schemas.microsoft.com/office/spreadsheetml/2017/richdata2" ref="B4:J33">
    <sortCondition descending="1" ref="J3:J33"/>
  </sortState>
  <tableColumns count="10">
    <tableColumn id="1" xr3:uid="{19FCDFCA-7C53-4D43-B3C8-8A6F78C49F0A}" name="So Cal Customers"/>
    <tableColumn id="2" xr3:uid="{DDE9D0BD-F530-4D4A-879B-7E64CC965B6B}" name="6.2024" dataDxfId="648"/>
    <tableColumn id="3" xr3:uid="{7C5D5AD1-6115-475E-B9A5-E3838C160EE5}" name="7.2024" dataDxfId="647"/>
    <tableColumn id="4" xr3:uid="{48CB46F3-2E05-413B-99BA-32638A3CC876}" name="8.2024" dataDxfId="646"/>
    <tableColumn id="5" xr3:uid="{DAEE7A8C-762E-4028-BE1D-2682F2BD8F1E}" name="9.2024" dataDxfId="645"/>
    <tableColumn id="6" xr3:uid="{65FE3576-6ADA-4B74-8D17-D902F950F00E}" name="10.2024" dataDxfId="644"/>
    <tableColumn id="7" xr3:uid="{847E6A50-5458-4E73-BFBA-AB6ECF8837C9}" name="11.2024" dataDxfId="643"/>
    <tableColumn id="8" xr3:uid="{3854866A-E39F-498E-A5A7-C7DE727EDCDB}" name="12.2024" dataDxfId="642"/>
    <tableColumn id="9" xr3:uid="{F0D4D199-EB3E-4361-99B4-8D3F0D33C09B}" name="Grand Total" dataDxfId="641">
      <calculatedColumnFormula>SUM(C4:I4)</calculatedColumnFormula>
    </tableColumn>
    <tableColumn id="10" xr3:uid="{8CD35FCD-5B2E-41FF-B6C2-0AABB80EBB9B}" name="% of Bus" dataDxfId="640">
      <calculatedColumnFormula>Table17[[#This Row],[Grand Total]]/J$34</calculatedColumnFormula>
    </tableColumn>
  </tableColumns>
  <tableStyleInfo name="TableStyleLight1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D08FF860-6559-4CC7-A659-B4A3EB8D9BC4}" name="Table55" displayName="Table55" ref="B52:K57" totalsRowShown="0" headerRowDxfId="639" dataDxfId="638">
  <autoFilter ref="B52:K57" xr:uid="{D08FF860-6559-4CC7-A659-B4A3EB8D9BC4}"/>
  <sortState xmlns:xlrd2="http://schemas.microsoft.com/office/spreadsheetml/2017/richdata2" ref="B53:J56">
    <sortCondition descending="1" ref="J52:J56"/>
  </sortState>
  <tableColumns count="10">
    <tableColumn id="1" xr3:uid="{B7BA09BC-B669-4083-A51D-DD3253109D5F}" name="So Cal Segments"/>
    <tableColumn id="2" xr3:uid="{2434E3A9-01BF-4CBC-8FD6-6C4CFD2BE64F}" name="6.2024" dataDxfId="637"/>
    <tableColumn id="3" xr3:uid="{A5C10ABC-AB03-464D-B775-7C100815804D}" name="7.2024" dataDxfId="636"/>
    <tableColumn id="4" xr3:uid="{FFA3E919-E498-4C18-B8AE-8F1F7E650D07}" name="8.2024" dataDxfId="635"/>
    <tableColumn id="5" xr3:uid="{099B8127-FDFE-45B6-B07A-AD0442820A0E}" name="9.2024" dataDxfId="634"/>
    <tableColumn id="6" xr3:uid="{2BD2576A-8B0F-4C83-BC3C-D71B973E9E05}" name="10.2024" dataDxfId="633"/>
    <tableColumn id="7" xr3:uid="{7D68280F-ADD7-4C72-9022-DA57F7DDA834}" name="11.2024" dataDxfId="632"/>
    <tableColumn id="8" xr3:uid="{78F1F5DA-317A-42F8-A1D9-4430FB0CA261}" name="12.2024" dataDxfId="631"/>
    <tableColumn id="9" xr3:uid="{8897F57D-3262-4978-9481-A2285479C100}" name="Grand Total" dataDxfId="630">
      <calculatedColumnFormula>SUM(C53:I53)</calculatedColumnFormula>
    </tableColumn>
    <tableColumn id="10" xr3:uid="{813BCE69-F4B8-4E9E-94E0-F208A7FC1597}" name="% of Bus" dataDxfId="629">
      <calculatedColumnFormula>Table55[[#This Row],[Grand Total]]/J$57</calculatedColumnFormula>
    </tableColumn>
  </tableColumns>
  <tableStyleInfo name="TableStyleLight14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85190766-D374-4C4C-84BB-91DF059F24EF}" name="Table57" displayName="Table57" ref="B64:K74" totalsRowShown="0" headerRowDxfId="628" dataDxfId="627">
  <autoFilter ref="B64:K74" xr:uid="{85190766-D374-4C4C-84BB-91DF059F24EF}"/>
  <sortState xmlns:xlrd2="http://schemas.microsoft.com/office/spreadsheetml/2017/richdata2" ref="B65:J73">
    <sortCondition descending="1" ref="J64:J73"/>
  </sortState>
  <tableColumns count="10">
    <tableColumn id="1" xr3:uid="{335ECE35-0F19-482D-8D0E-8FD986049B64}" name="So Cal Items"/>
    <tableColumn id="2" xr3:uid="{B36C4418-625E-4286-88CD-850FD74A0CAB}" name="6.2024" dataDxfId="626"/>
    <tableColumn id="3" xr3:uid="{B6E67190-68F4-42D2-9902-5068AD2E1319}" name="7.2024" dataDxfId="625"/>
    <tableColumn id="4" xr3:uid="{4471FFC6-2D07-4B38-B8CA-7D518FAFBE33}" name="8.2024" dataDxfId="624"/>
    <tableColumn id="5" xr3:uid="{6E31D544-D88A-4732-B190-92D163599367}" name="9.2024" dataDxfId="623"/>
    <tableColumn id="6" xr3:uid="{3D4DF4D2-E0EB-4180-8516-69C4C5A58E9D}" name="10.2024" dataDxfId="622"/>
    <tableColumn id="7" xr3:uid="{C21BE5B9-8B1B-49A4-AB3E-7A8EBF8CCB52}" name="11.2024" dataDxfId="621"/>
    <tableColumn id="8" xr3:uid="{2A044BB3-7F93-4223-82C7-103FEF7EFAF5}" name="12.2024" dataDxfId="620"/>
    <tableColumn id="9" xr3:uid="{41DDF6F8-410E-499D-839D-67AEEAA55ABC}" name="Grand Total" dataDxfId="619">
      <calculatedColumnFormula>SUM(C65:I65)</calculatedColumnFormula>
    </tableColumn>
    <tableColumn id="10" xr3:uid="{E0A78D3A-35AB-484D-8C02-0118D53DEF61}" name="% of Bus" dataDxfId="618">
      <calculatedColumnFormula>Table57[[#This Row],[Grand Total]]/J$74</calculatedColumnFormula>
    </tableColumn>
  </tableColumns>
  <tableStyleInfo name="TableStyleLight10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2F9709B-D874-4C54-BEFD-4C5A2D29D853}" name="Table67" displayName="Table67" ref="N3:Y47" totalsRowShown="0">
  <autoFilter ref="N3:Y47" xr:uid="{02F9709B-D874-4C54-BEFD-4C5A2D29D853}"/>
  <sortState xmlns:xlrd2="http://schemas.microsoft.com/office/spreadsheetml/2017/richdata2" ref="N4:X45">
    <sortCondition descending="1" ref="X3:X45"/>
  </sortState>
  <tableColumns count="12">
    <tableColumn id="1" xr3:uid="{1372DDC8-E57D-4B28-B471-9DA34C127B03}" name="So Cal Customers"/>
    <tableColumn id="2" xr3:uid="{8761ABA8-5220-4B66-8197-C85F31750E33}" name="1.2025" dataDxfId="617"/>
    <tableColumn id="3" xr3:uid="{E7409C1B-329F-4773-8E31-136497B5090D}" name="2.2025" dataDxfId="616"/>
    <tableColumn id="4" xr3:uid="{C7C0E28B-57C9-4F31-8821-FCE30DAD2EEC}" name="3.2025" dataDxfId="615"/>
    <tableColumn id="5" xr3:uid="{41D3D4E1-70C2-4379-9EA8-8FA1F7C57DEA}" name="4.2025" dataDxfId="614"/>
    <tableColumn id="6" xr3:uid="{40A5289D-25A4-4D65-A420-31E0C62EE421}" name="5.2025" dataDxfId="613"/>
    <tableColumn id="7" xr3:uid="{B708CAF4-DC99-498E-B7BD-F187C4659DEF}" name="6.2025" dataDxfId="612"/>
    <tableColumn id="8" xr3:uid="{C660CE5E-B6F8-4400-A3DD-A9A3C67A1E25}" name="7.2025" dataDxfId="611"/>
    <tableColumn id="9" xr3:uid="{551E59E6-5BC2-43CA-839F-9808127A4766}" name="8.2025" dataDxfId="610"/>
    <tableColumn id="10" xr3:uid="{8C5161D6-6C4A-4329-BF29-25F3C8C51258}" name="9.2025" dataDxfId="609"/>
    <tableColumn id="11" xr3:uid="{9F8AA15F-9196-487E-9318-584EE054BB62}" name="Grand Total" dataDxfId="608">
      <calculatedColumnFormula>SUM(O4:W4)</calculatedColumnFormula>
    </tableColumn>
    <tableColumn id="12" xr3:uid="{7969B6E9-AE70-4D92-90DE-3B95162A4C86}" name="% of Bus" dataDxfId="607">
      <calculatedColumnFormula>Table67[[#This Row],[Grand Total]]/X$46</calculatedColumnFormula>
    </tableColumn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151418E2-98CD-490E-9F2D-EEA812300B7C}" name="Table68" displayName="Table68" ref="N52:Y59" totalsRowShown="0">
  <autoFilter ref="N52:Y59" xr:uid="{151418E2-98CD-490E-9F2D-EEA812300B7C}"/>
  <sortState xmlns:xlrd2="http://schemas.microsoft.com/office/spreadsheetml/2017/richdata2" ref="N53:X58">
    <sortCondition descending="1" ref="X52:X58"/>
  </sortState>
  <tableColumns count="12">
    <tableColumn id="1" xr3:uid="{F4729C8E-F5B3-4B35-97BB-C6E86D133E9F}" name="So Cal Segments"/>
    <tableColumn id="2" xr3:uid="{9D4A8430-0927-45B1-AB6D-8C4F14426678}" name="1.2025" dataDxfId="606"/>
    <tableColumn id="3" xr3:uid="{F37B353E-CD27-47D5-8BE3-2545F6C2E6CF}" name="2.2025" dataDxfId="605"/>
    <tableColumn id="4" xr3:uid="{BFD4D4BC-114A-42C1-BCF2-805947ED77E5}" name="3.2025" dataDxfId="604"/>
    <tableColumn id="5" xr3:uid="{230561E5-7058-4B44-BD0F-AA07BE261707}" name="4.2025" dataDxfId="603"/>
    <tableColumn id="6" xr3:uid="{9AC8A6B0-1BEF-4556-911C-41C7521A4698}" name="5.2025" dataDxfId="602"/>
    <tableColumn id="7" xr3:uid="{AC8769B2-0DB5-469F-9E0A-9191FE3B4421}" name="6.2025" dataDxfId="601"/>
    <tableColumn id="8" xr3:uid="{BE9CF0A8-F7F0-4DC0-A272-4C428BA45DC5}" name="7.2025" dataDxfId="600"/>
    <tableColumn id="9" xr3:uid="{54CF4119-1FE3-4B1A-B773-65B8CC746FBF}" name="8.2025" dataDxfId="599"/>
    <tableColumn id="10" xr3:uid="{0465F8A3-80AD-45E9-843F-D14943E250B5}" name="9.2025" dataDxfId="598"/>
    <tableColumn id="11" xr3:uid="{C799B2ED-85A1-41C7-A074-7642AA3D798F}" name="Grand Total" dataDxfId="597"/>
    <tableColumn id="12" xr3:uid="{54B532D3-DD99-4DD9-B763-402D652B1AED}" name="% of Bus" dataDxfId="596">
      <calculatedColumnFormula>Table68[[#This Row],[Grand Total]]/X$59</calculatedColumnFormula>
    </tableColumn>
  </tableColumns>
  <tableStyleInfo name="TableStyleLight1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4BD124B3-32CF-43C9-BCEE-CAA46306AAC8}" name="Table69" displayName="Table69" ref="N64:Y77" totalsRowShown="0">
  <autoFilter ref="N64:Y77" xr:uid="{4BD124B3-32CF-43C9-BCEE-CAA46306AAC8}"/>
  <sortState xmlns:xlrd2="http://schemas.microsoft.com/office/spreadsheetml/2017/richdata2" ref="N65:X75">
    <sortCondition descending="1" ref="X64:X75"/>
  </sortState>
  <tableColumns count="12">
    <tableColumn id="1" xr3:uid="{2CAEBDAF-419D-4A63-B71F-85B5534AFECB}" name="So Cal Items"/>
    <tableColumn id="2" xr3:uid="{FF6B34E5-2AF1-4D1D-B35B-F4AFFF6632D4}" name="1.2025" dataDxfId="595"/>
    <tableColumn id="3" xr3:uid="{BFC14F1F-4FAE-4B7A-9393-51EA2D10B3E1}" name="2.2025" dataDxfId="594"/>
    <tableColumn id="4" xr3:uid="{36FCD15C-7B5E-4A9A-8896-648B61A84839}" name="3.2025" dataDxfId="593"/>
    <tableColumn id="5" xr3:uid="{6D90AEDF-549F-4068-BFC5-8D041A5C0909}" name="4.2025" dataDxfId="592"/>
    <tableColumn id="6" xr3:uid="{A28F4E68-6EB5-43B2-B258-5F9A3C450743}" name="5.2025" dataDxfId="591"/>
    <tableColumn id="7" xr3:uid="{5EE960FB-0122-4857-A40D-109643C25685}" name="6.2025" dataDxfId="590"/>
    <tableColumn id="8" xr3:uid="{A906DD19-0E5F-482E-85E0-1D9B8DAD592A}" name="7.2025" dataDxfId="589"/>
    <tableColumn id="9" xr3:uid="{60D5C5B1-A5DA-431C-A6F6-11CE2C066AEC}" name="8.2025" dataDxfId="588"/>
    <tableColumn id="10" xr3:uid="{05B6F95C-43B1-46E8-94BF-1A836C32C94E}" name="9.2025" dataDxfId="587"/>
    <tableColumn id="11" xr3:uid="{CD769666-D20E-4DB3-A9A5-9B046D695123}" name="Grand Total" dataDxfId="586"/>
    <tableColumn id="12" xr3:uid="{29FDB952-46B6-40B2-BDC8-568A46F69528}" name="% of Bus" dataDxfId="585">
      <calculatedColumnFormula>Table69[[#This Row],[Grand Total]]/X$76</calculatedColumnFormula>
    </tableColumn>
  </tableColumns>
  <tableStyleInfo name="TableStyleLight1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1F21511-CE46-4363-A257-94BC485743DE}" name="Table29" displayName="Table29" ref="B3:J5" totalsRowShown="0" headerRowDxfId="584">
  <autoFilter ref="B3:J5" xr:uid="{21F21511-CE46-4363-A257-94BC485743DE}"/>
  <tableColumns count="9">
    <tableColumn id="1" xr3:uid="{810BF367-5566-4588-9EA5-94E569B75E5F}" name="Phoenix Customers"/>
    <tableColumn id="2" xr3:uid="{F3284577-F450-4F18-A879-BF84C4D0D1E9}" name="6.2024"/>
    <tableColumn id="3" xr3:uid="{43CFCFAE-4470-456F-A6E8-569802FAA470}" name="7.2024"/>
    <tableColumn id="4" xr3:uid="{C630827C-D904-4277-9D97-E979E46A0B0A}" name="8.2024"/>
    <tableColumn id="5" xr3:uid="{1820681F-9304-49F1-ACD8-3D231B42EF33}" name="9.2024"/>
    <tableColumn id="6" xr3:uid="{03618D6F-BC7E-49F7-83D8-0FDE20C9FC69}" name="10.2024"/>
    <tableColumn id="7" xr3:uid="{1658FF8E-6CC7-4861-B390-4DBC40FAE908}" name="11.2024"/>
    <tableColumn id="8" xr3:uid="{36569FD3-C345-4AD5-97C5-B6D5A08490D1}" name="12.2024" dataDxfId="583"/>
    <tableColumn id="9" xr3:uid="{353D226B-42F4-4BAC-BC35-39321B6198C5}" name="Grand Total" dataDxfId="582"/>
  </tableColumns>
  <tableStyleInfo name="TableStyleLight1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C977BF1-700F-411A-B1FF-733FDF1A64F2}" name="Table31" displayName="Table31" ref="B18:J21" totalsRowShown="0" headerRowDxfId="581" dataDxfId="580">
  <autoFilter ref="B18:J21" xr:uid="{4C977BF1-700F-411A-B1FF-733FDF1A64F2}"/>
  <sortState xmlns:xlrd2="http://schemas.microsoft.com/office/spreadsheetml/2017/richdata2" ref="B19:J20">
    <sortCondition descending="1" ref="J18:J20"/>
  </sortState>
  <tableColumns count="9">
    <tableColumn id="1" xr3:uid="{60A52BCF-361A-4679-8734-FAB6BAE069D0}" name="Rocky Mountain Customers"/>
    <tableColumn id="2" xr3:uid="{05286B80-FCA4-4064-A6B9-9A50C99A9251}" name="6.2024" dataDxfId="579"/>
    <tableColumn id="3" xr3:uid="{0FFB7529-C7AB-4FD5-A73D-EFB52CF7F2A6}" name="7.2024" dataDxfId="578"/>
    <tableColumn id="4" xr3:uid="{6F2789A3-4EFD-4E8F-A65B-7ADC0A56BEB5}" name="8.2024" dataDxfId="577"/>
    <tableColumn id="5" xr3:uid="{00E05DDC-ADF9-4E3E-ADF7-CACC0032C792}" name="9.2024" dataDxfId="576"/>
    <tableColumn id="6" xr3:uid="{70815F4D-AF9E-43CB-BFB2-9A75DF4E649C}" name="10.2024" dataDxfId="575"/>
    <tableColumn id="7" xr3:uid="{5913E6D3-9138-4C3D-B7F5-7534C234907A}" name="11.2024" dataDxfId="574"/>
    <tableColumn id="8" xr3:uid="{BAAAECF2-B780-4BBA-830B-C41A17E9B324}" name="12.2024" dataDxfId="573"/>
    <tableColumn id="9" xr3:uid="{DC759D3E-0AAA-40DC-B2C6-B15A370BF4E9}" name="Grand Total" dataDxfId="572"/>
  </tableColumns>
  <tableStyleInfo name="TableStyleMedium5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C2AF3668-757A-4FDD-91E2-7C1D84ADEE31}" name="Table70" displayName="Table70" ref="M3:X15" totalsRowShown="0">
  <autoFilter ref="M3:X15" xr:uid="{C2AF3668-757A-4FDD-91E2-7C1D84ADEE31}"/>
  <sortState xmlns:xlrd2="http://schemas.microsoft.com/office/spreadsheetml/2017/richdata2" ref="M4:W13">
    <sortCondition descending="1" ref="W3:W13"/>
  </sortState>
  <tableColumns count="12">
    <tableColumn id="1" xr3:uid="{DFAC2823-25D8-40B6-97CE-3B8BBE7D6B53}" name="Phoenix Customers"/>
    <tableColumn id="2" xr3:uid="{51B223AB-89E4-4B22-94C5-1B3976F15109}" name="1.2025" dataDxfId="571"/>
    <tableColumn id="3" xr3:uid="{8EECD488-5885-4715-83FE-971AD7537857}" name="2.2025" dataDxfId="570"/>
    <tableColumn id="4" xr3:uid="{FF75161A-1781-4157-AE9F-8769EE019FCF}" name="3.2025" dataDxfId="569"/>
    <tableColumn id="12" xr3:uid="{BCE4B136-E645-4AC1-8803-ABFD18A5BA5F}" name="4.2025" dataDxfId="568"/>
    <tableColumn id="5" xr3:uid="{6910558A-C80A-443B-8EDC-73A2220FF5C4}" name="5.2025" dataDxfId="567"/>
    <tableColumn id="6" xr3:uid="{9DF3100F-EE3D-4B98-8061-7C3F2F599228}" name="6.2025" dataDxfId="566"/>
    <tableColumn id="7" xr3:uid="{C2BC5BCE-5379-40ED-B575-F34E5137D848}" name="7.2025" dataDxfId="565"/>
    <tableColumn id="8" xr3:uid="{8180E08E-ADF5-432B-8561-B355BE818FAA}" name="8.2025" dataDxfId="564"/>
    <tableColumn id="9" xr3:uid="{A441299E-BD8B-44DA-A5D0-A7A4BB4A3F69}" name="9.2025" dataDxfId="563"/>
    <tableColumn id="10" xr3:uid="{C8E48820-1FE8-41DB-A9F9-D212349FB89C}" name="Grand Total" dataDxfId="562"/>
    <tableColumn id="11" xr3:uid="{C1465061-811F-4115-80E8-4E7084B4A4AE}" name="% of Bus" dataDxfId="561">
      <calculatedColumnFormula>Table70[[#This Row],[Grand Total]]/W$14</calculatedColumnFormula>
    </tableColumn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A4655195-8272-4123-9EBF-105E78DBFA26}" name="Table71" displayName="Table71" ref="M18:X28" totalsRowShown="0">
  <autoFilter ref="M18:X28" xr:uid="{A4655195-8272-4123-9EBF-105E78DBFA26}"/>
  <sortState xmlns:xlrd2="http://schemas.microsoft.com/office/spreadsheetml/2017/richdata2" ref="M19:W26">
    <sortCondition descending="1" ref="W18:W26"/>
  </sortState>
  <tableColumns count="12">
    <tableColumn id="1" xr3:uid="{22D74EB4-FDF5-445D-BD90-1F2191DD210B}" name="Rocky Mountain Customers"/>
    <tableColumn id="8" xr3:uid="{C2C61B62-6F19-402B-930E-BE589E49B523}" name="1.2025" dataDxfId="560">
      <calculatedColumnFormula>SUBTOTAL(109,N11:N18)</calculatedColumnFormula>
    </tableColumn>
    <tableColumn id="7" xr3:uid="{3E3C9802-0605-4C7A-847E-830CC796B99C}" name="2.2025" dataDxfId="559"/>
    <tableColumn id="2" xr3:uid="{0C0589F5-98B3-48EC-887C-9A4D6E757658}" name="3.2025" dataDxfId="558"/>
    <tableColumn id="11" xr3:uid="{A5591E80-B6CC-43F6-9E21-6B8E9FB707B6}" name="4.2025" dataDxfId="557"/>
    <tableColumn id="10" xr3:uid="{B2A75F86-04C3-42EB-A45E-4A9F024FD4AB}" name="5.2025" dataDxfId="556"/>
    <tableColumn id="9" xr3:uid="{4E4BBC4F-1A8F-4D2C-8750-1808ED8A36EE}" name="6.2025" dataDxfId="555"/>
    <tableColumn id="3" xr3:uid="{B943FA20-30B3-44B6-9719-A1BCE0A7D79B}" name="7.2025" dataDxfId="554"/>
    <tableColumn id="4" xr3:uid="{B2B58CEF-BA7D-40BA-97BF-93CF9B5032A4}" name="8.2025" dataDxfId="553"/>
    <tableColumn id="5" xr3:uid="{5E52A0D3-DFE0-45BE-BD30-DF0555A3BA7A}" name="9.2025" dataDxfId="552"/>
    <tableColumn id="6" xr3:uid="{5DB6FAB1-9009-47E8-8E18-DC4D5F8D41E0}" name="Grand Total" dataDxfId="551"/>
    <tableColumn id="12" xr3:uid="{6DDC7594-5587-4864-8882-4ABEDFB2C6A1}" name="% of Bus" dataDxfId="550">
      <calculatedColumnFormula>Table71[[#This Row],[Grand Total]]/W$27</calculatedColumnFormula>
    </tableColumn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50BA4E39-9E1D-4C2B-BF67-899F95A9815C}" name="Table72" displayName="Table72" ref="M31:X35" totalsRowShown="0">
  <autoFilter ref="M31:X35" xr:uid="{50BA4E39-9E1D-4C2B-BF67-899F95A9815C}"/>
  <sortState xmlns:xlrd2="http://schemas.microsoft.com/office/spreadsheetml/2017/richdata2" ref="M32:W34">
    <sortCondition descending="1" ref="W31:W34"/>
  </sortState>
  <tableColumns count="12">
    <tableColumn id="1" xr3:uid="{F3C6130A-D208-4CE2-ABD6-06713A671E9D}" name="Phoenix Segments"/>
    <tableColumn id="2" xr3:uid="{FE96D6E5-1BA9-413C-8CA5-5B5CB1C6F9BD}" name="1.2025" dataDxfId="549"/>
    <tableColumn id="3" xr3:uid="{B12AD605-FD89-47C5-8A5C-BC2E3DC3352D}" name="2.2025" dataDxfId="548"/>
    <tableColumn id="4" xr3:uid="{214DDD21-E280-4B56-B56A-04925248CF3A}" name="3.2025" dataDxfId="547"/>
    <tableColumn id="12" xr3:uid="{DB252C94-6AAC-409D-A72E-4D30D13C1283}" name="4.2025" dataDxfId="546"/>
    <tableColumn id="5" xr3:uid="{50628590-9E75-4E02-9EDE-C7909A115679}" name="5.2025" dataDxfId="545"/>
    <tableColumn id="6" xr3:uid="{0E7686C9-EDC8-439B-96C7-A6E680E4B6A4}" name="6.2025" dataDxfId="544"/>
    <tableColumn id="7" xr3:uid="{960D01E2-C4D4-434E-9945-CA690987E853}" name="7.2025" dataDxfId="543"/>
    <tableColumn id="8" xr3:uid="{61C013DE-73DE-4DD6-A725-DC697C8BA78D}" name="8.2025" dataDxfId="542"/>
    <tableColumn id="9" xr3:uid="{3A1D94A4-0942-4170-9CC7-C59FDB63EF30}" name="9.2025" dataDxfId="541"/>
    <tableColumn id="10" xr3:uid="{B51238CA-8E08-4278-95E7-2304651BCD2D}" name="Grand Total" dataDxfId="540"/>
    <tableColumn id="11" xr3:uid="{DDB26B48-D108-4701-9148-F13056DBF78E}" name="% of Bus" dataDxfId="539">
      <calculatedColumnFormula>Table72[[#This Row],[Grand Total]]/W$35</calculatedColumnFormula>
    </tableColumn>
  </tableColumns>
  <tableStyleInfo name="TableStyleLight1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BF6F908E-2D07-4B60-9FB9-5DA57242E52E}" name="Table73" displayName="Table73" ref="M38:X42" totalsRowShown="0">
  <autoFilter ref="M38:X42" xr:uid="{BF6F908E-2D07-4B60-9FB9-5DA57242E52E}"/>
  <tableColumns count="12">
    <tableColumn id="1" xr3:uid="{D1D28E45-19EF-4DED-9C11-500CB784F526}" name="Rocky Mountain Segments"/>
    <tableColumn id="8" xr3:uid="{9C852119-E304-4971-8DEB-F770017C794E}" name="1.2025" dataDxfId="538">
      <calculatedColumnFormula>SUBTOTAL(109,N36:N38)</calculatedColumnFormula>
    </tableColumn>
    <tableColumn id="7" xr3:uid="{B187E938-E5F3-40F7-8476-2D8F67E71D14}" name="2.2025" dataDxfId="537"/>
    <tableColumn id="2" xr3:uid="{36CC36B2-CD9A-49F4-A7B4-AB3CE63108BF}" name="3.2025" dataDxfId="536"/>
    <tableColumn id="11" xr3:uid="{FB986441-F06C-4DC8-BB7C-83EDFD58C73D}" name="4.2025" dataDxfId="535"/>
    <tableColumn id="10" xr3:uid="{338B3210-20CF-4BA3-9520-5C3C337B13DC}" name="5.2025" dataDxfId="534"/>
    <tableColumn id="9" xr3:uid="{726DC048-6C2C-475F-8BAA-9E81B0668C12}" name="6.2025" dataDxfId="533"/>
    <tableColumn id="3" xr3:uid="{B814370A-FD7E-4024-A2C6-5F4B6C7149C2}" name="7.2025" dataDxfId="532"/>
    <tableColumn id="4" xr3:uid="{DE0CF73C-DDA0-40C7-9361-2D732B1B7AB4}" name="8.2025" dataDxfId="531"/>
    <tableColumn id="5" xr3:uid="{826D98AC-86FF-4373-BC24-C1978BD9AF6D}" name="9.2025" dataDxfId="530"/>
    <tableColumn id="6" xr3:uid="{E7F06DD5-6010-46EA-B5BD-B8FCD5BBD698}" name="Grand Total" dataDxfId="529"/>
    <tableColumn id="12" xr3:uid="{2AE173FE-D04C-4DED-B318-93727733BF3D}" name="% of Bus" dataDxfId="528">
      <calculatedColumnFormula>Table73[[#This Row],[Grand Total]]/W$42</calculatedColumnFormula>
    </tableColumn>
  </tableColumns>
  <tableStyleInfo name="TableStyleMedium4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E0E70008-559B-4DBC-AA3D-CABB1BAD320F}" name="Table74" displayName="Table74" ref="M45:X51" totalsRowShown="0">
  <autoFilter ref="M45:X51" xr:uid="{E0E70008-559B-4DBC-AA3D-CABB1BAD320F}"/>
  <sortState xmlns:xlrd2="http://schemas.microsoft.com/office/spreadsheetml/2017/richdata2" ref="M46:W50">
    <sortCondition descending="1" ref="W45:W50"/>
  </sortState>
  <tableColumns count="12">
    <tableColumn id="1" xr3:uid="{E39FE8ED-A5EA-4FF8-AB50-F13F0F117AF4}" name="Phoenix Items"/>
    <tableColumn id="2" xr3:uid="{AE634491-8029-4390-B1EA-3C1AF172A2F7}" name="1.2025" dataDxfId="527"/>
    <tableColumn id="3" xr3:uid="{3FEB71ED-B4AB-4AA1-B465-F5A173C5C6EB}" name="2.2025" dataDxfId="526"/>
    <tableColumn id="4" xr3:uid="{1DA63272-D36A-490F-9F4A-951FEC8FBD5C}" name="3.2025" dataDxfId="525"/>
    <tableColumn id="5" xr3:uid="{CB6FFDB2-FE89-4E2A-A9EF-A3784AA2B076}" name="4.2025" dataDxfId="524"/>
    <tableColumn id="6" xr3:uid="{DF970F25-42F4-4631-BE95-CB4D640E82FF}" name="5.2025" dataDxfId="523"/>
    <tableColumn id="7" xr3:uid="{772F07B4-A41F-4A86-BCD8-3072E4FFBECB}" name="6.2025" dataDxfId="522"/>
    <tableColumn id="8" xr3:uid="{A55690E5-0266-4F7F-9723-EBF817589129}" name="7.2025" dataDxfId="521"/>
    <tableColumn id="9" xr3:uid="{7464D75B-9381-4B20-8EA5-B50D275F3DC4}" name="8.2025" dataDxfId="520"/>
    <tableColumn id="10" xr3:uid="{94F764D6-2AA0-4A8E-8DCB-18ED23877B83}" name="9.2025" dataDxfId="519"/>
    <tableColumn id="11" xr3:uid="{9329A251-9D46-4AE5-9829-0040AF2FB1E5}" name="Grand Total" dataDxfId="518"/>
    <tableColumn id="12" xr3:uid="{6F0F3035-FAF4-4DCF-8474-4D5996186429}" name="% of Bus" dataDxfId="517">
      <calculatedColumnFormula>Table74[[#This Row],[Grand Total]]/W$51</calculatedColumnFormula>
    </tableColumn>
  </tableColumns>
  <tableStyleInfo name="TableStyleLight10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171A7F17-DEDF-46FD-BFCB-F09FABBEDF60}" name="Table75" displayName="Table75" ref="M54:X61" totalsRowShown="0" dataDxfId="516">
  <autoFilter ref="M54:X61" xr:uid="{171A7F17-DEDF-46FD-BFCB-F09FABBEDF60}"/>
  <sortState xmlns:xlrd2="http://schemas.microsoft.com/office/spreadsheetml/2017/richdata2" ref="M55:X60">
    <sortCondition descending="1" ref="W54:W60"/>
  </sortState>
  <tableColumns count="12">
    <tableColumn id="1" xr3:uid="{9698921D-D8E8-4330-A76E-F67520371666}" name="Rocky Mountain Items"/>
    <tableColumn id="2" xr3:uid="{9706600A-A69C-434E-A358-0524101DD9CE}" name="1.2025" dataDxfId="515">
      <calculatedColumnFormula>SUBTOTAL(109,N49:N54)</calculatedColumnFormula>
    </tableColumn>
    <tableColumn id="3" xr3:uid="{10D9C990-34A5-4F1A-AB95-1C9FFCFB5EBE}" name="2.2025" dataDxfId="514"/>
    <tableColumn id="4" xr3:uid="{6A2CCB6E-A0A5-4984-BF7C-A4958B652E13}" name="3.2025" dataDxfId="513"/>
    <tableColumn id="5" xr3:uid="{AAB2B897-A9B3-4AF2-8636-1C631E5708AB}" name="4.2025" dataDxfId="512"/>
    <tableColumn id="6" xr3:uid="{9C51325E-5EA5-4BE4-BB60-F7BBD7DB7D63}" name="5.2025" dataDxfId="511"/>
    <tableColumn id="7" xr3:uid="{856E5CDC-11C0-4CF9-9F80-7C6F915C6941}" name="6.2025" dataDxfId="510"/>
    <tableColumn id="8" xr3:uid="{3E7139E7-E08D-4438-B806-CE0782A5E223}" name="7.2025" dataDxfId="509"/>
    <tableColumn id="9" xr3:uid="{78BAF779-2460-4B0E-8042-EB5422327214}" name="8.2025" dataDxfId="508"/>
    <tableColumn id="10" xr3:uid="{F5DFE1CA-132F-4CB5-9E11-C857E0B8D638}" name="9.2025" dataDxfId="507"/>
    <tableColumn id="11" xr3:uid="{1AC436FD-DD13-4544-952B-B04362F48B13}" name="Grand Total" dataDxfId="506"/>
    <tableColumn id="12" xr3:uid="{96EC523B-76E9-4A99-8863-7C62BDDA97A5}" name="% of Bus" dataDxfId="505">
      <calculatedColumnFormula>Table75[[#This Row],[Grand Total]]/W$61</calculatedColumnFormula>
    </tableColumn>
  </tableColumns>
  <tableStyleInfo name="TableStyleMedium3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2C216C20-39C3-4574-B405-4293133B4355}" name="Table50" displayName="Table50" ref="B3:M18" totalsRowShown="0">
  <autoFilter ref="B3:M18" xr:uid="{2C216C20-39C3-4574-B405-4293133B4355}"/>
  <sortState xmlns:xlrd2="http://schemas.microsoft.com/office/spreadsheetml/2017/richdata2" ref="B4:L16">
    <sortCondition descending="1" ref="L3:L16"/>
  </sortState>
  <tableColumns count="12">
    <tableColumn id="1" xr3:uid="{F131F1C3-4A9A-433F-81F2-5796A4822F96}" name="Houston Customers"/>
    <tableColumn id="11" xr3:uid="{7A3262E2-07BF-4090-9647-EA35F1E5BDB8}" name="1.2025"/>
    <tableColumn id="10" xr3:uid="{39612FAE-6306-4704-8B57-FF252E85ECA4}" name="2.2025"/>
    <tableColumn id="9" xr3:uid="{56975BA3-4992-476A-A129-FF49AD45FF30}" name="3.2025"/>
    <tableColumn id="8" xr3:uid="{07CF7CF6-8152-41DC-92A9-771A1DC3B4D3}" name="4.2025"/>
    <tableColumn id="7" xr3:uid="{EC552515-BC68-4B8F-BE73-74CA62E5D8C7}" name="5.2025"/>
    <tableColumn id="6" xr3:uid="{A2DA5852-5096-435B-BB0B-ACB3C404B6AB}" name="6.2025"/>
    <tableColumn id="2" xr3:uid="{CF4890FF-28F9-4580-8A83-B8E2FF0E782C}" name="7.2025" dataDxfId="77"/>
    <tableColumn id="3" xr3:uid="{2458E48C-54D1-47DD-ADF7-B2F5F06074A8}" name="8.2025" dataDxfId="76"/>
    <tableColumn id="4" xr3:uid="{C0B13775-4C9F-462A-86F8-BC57F1522248}" name="9.2025" dataDxfId="75"/>
    <tableColumn id="5" xr3:uid="{0FA8DE17-1B73-4D2D-8CA6-03AEF95F9807}" name="Grand Total" dataDxfId="74"/>
    <tableColumn id="12" xr3:uid="{B1B9759B-E7DD-4BC5-9B68-E50875A9DAC4}" name="% of Bus" dataDxfId="73">
      <calculatedColumnFormula>Table50[[#This Row],[Grand Total]]/L$17</calculatedColumnFormula>
    </tableColumn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41E3C5B2-6FF8-4D12-A2B6-52EC7372B572}" name="Table52" displayName="Table52" ref="B21:M25" totalsRowShown="0">
  <autoFilter ref="B21:M25" xr:uid="{41E3C5B2-6FF8-4D12-A2B6-52EC7372B572}"/>
  <sortState xmlns:xlrd2="http://schemas.microsoft.com/office/spreadsheetml/2017/richdata2" ref="B22:L24">
    <sortCondition descending="1" ref="L21:L24"/>
  </sortState>
  <tableColumns count="12">
    <tableColumn id="1" xr3:uid="{3D77A88A-693F-4B81-A11A-AAED1747C8E5}" name="Houston Segments"/>
    <tableColumn id="2" xr3:uid="{30BF00E1-D055-4196-A799-E46B4EE65811}" name="1.2025" dataDxfId="68">
      <calculatedColumnFormula>SUBTOTAL(109,C19:C21)</calculatedColumnFormula>
    </tableColumn>
    <tableColumn id="3" xr3:uid="{670E25B5-A502-476C-B236-0C54AB89E128}" name="2.2025"/>
    <tableColumn id="4" xr3:uid="{2A0764FC-3367-4DC0-A9C9-FE9A83CE3854}" name="3.2025"/>
    <tableColumn id="5" xr3:uid="{15C37E5A-F061-42D9-9187-F0E49F9EB11A}" name="4.2025"/>
    <tableColumn id="6" xr3:uid="{0DE11568-5EE3-47E1-8A7E-87DC0D942F45}" name="5.2025"/>
    <tableColumn id="7" xr3:uid="{52ACBD85-E6D0-42D8-B81C-C78A31508DC3}" name="6.2025"/>
    <tableColumn id="8" xr3:uid="{A43FA06A-6380-4021-B741-22F84DCEB9C1}" name="7.2025" dataDxfId="72"/>
    <tableColumn id="9" xr3:uid="{704675BD-6E3E-49E4-8A35-0DD72EFCD592}" name="8.2025" dataDxfId="71"/>
    <tableColumn id="10" xr3:uid="{E8676D08-C721-4C7A-8C7E-B6D5FE35BEAA}" name="9.2025" dataDxfId="70"/>
    <tableColumn id="11" xr3:uid="{D60AA7F4-4EBB-4B79-9204-C54FB752E201}" name="Grand Total" dataDxfId="69"/>
    <tableColumn id="12" xr3:uid="{FE3D6811-5C13-43C9-A5A0-E1545E56C25A}" name="% of Bus" dataDxfId="67">
      <calculatedColumnFormula>Table52[[#This Row],[Grand Total]]/L$25</calculatedColumnFormula>
    </tableColumn>
  </tableColumns>
  <tableStyleInfo name="TableStyleLight1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69DE2021-CC55-4BED-8672-EB9D48A4E550}" name="Table53" displayName="Table53" ref="B28:M38" totalsRowShown="0" dataDxfId="64">
  <autoFilter ref="B28:M38" xr:uid="{69DE2021-CC55-4BED-8672-EB9D48A4E550}"/>
  <sortState xmlns:xlrd2="http://schemas.microsoft.com/office/spreadsheetml/2017/richdata2" ref="B29:L37">
    <sortCondition descending="1" ref="L28:L37"/>
  </sortState>
  <tableColumns count="12">
    <tableColumn id="1" xr3:uid="{6B196B57-C226-4A92-BDBE-6AEB442369B4}" name="Houston Items"/>
    <tableColumn id="2" xr3:uid="{9962C90D-9FDB-49B4-B052-C644AD4DB5C9}" name="1.2025" dataDxfId="61">
      <calculatedColumnFormula>SUBTOTAL(109,C20:C28)</calculatedColumnFormula>
    </tableColumn>
    <tableColumn id="3" xr3:uid="{0EFEA6CF-7B27-4C67-A2FC-7D524ED4C6FC}" name="2.2025"/>
    <tableColumn id="4" xr3:uid="{7405A505-5D30-4CB5-8229-851D1010C7BE}" name="3.2025"/>
    <tableColumn id="5" xr3:uid="{3ED8406D-3E46-43E9-A7CB-FFC654147ED6}" name="4.2025"/>
    <tableColumn id="6" xr3:uid="{D3BAD3A8-79A4-4152-A94B-A242D22B66CD}" name="5.2025"/>
    <tableColumn id="7" xr3:uid="{D71E389B-0891-4356-89DF-1F28B6D74A37}" name="6.2025"/>
    <tableColumn id="8" xr3:uid="{62B6EC59-705C-4937-8DE8-AD99A172525D}" name="7.2025" dataDxfId="66"/>
    <tableColumn id="9" xr3:uid="{2F855B50-0634-44D5-AE25-86F7EB1F0A2B}" name="8.2025" dataDxfId="65"/>
    <tableColumn id="10" xr3:uid="{C5B70CE8-4D4E-43C6-B33A-966DC3F7AF3B}" name="9.2025" dataDxfId="63"/>
    <tableColumn id="11" xr3:uid="{CFAD20C0-F15E-422F-84A1-CB8F9B40C65E}" name="Grand Total" dataDxfId="62"/>
    <tableColumn id="12" xr3:uid="{19E5BD23-F805-4015-81EE-912274E8B036}" name="% of Bus" dataDxfId="60">
      <calculatedColumnFormula>Table53[[#This Row],[Grand Total]]/L$38</calculatedColumnFormula>
    </tableColumn>
  </tableColumns>
  <tableStyleInfo name="TableStyleLight10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ACCC973-6D3D-49FA-A10B-DFEF58894243}" name="Table20" displayName="Table20" ref="B3:K25" totalsRowShown="0">
  <autoFilter ref="B3:K25" xr:uid="{EACCC973-6D3D-49FA-A10B-DFEF58894243}"/>
  <sortState xmlns:xlrd2="http://schemas.microsoft.com/office/spreadsheetml/2017/richdata2" ref="B4:J23">
    <sortCondition descending="1" ref="J3:J23"/>
  </sortState>
  <tableColumns count="10">
    <tableColumn id="1" xr3:uid="{D996D7C1-3D4D-4997-823B-81036D5B2930}" name="Illinois Customers"/>
    <tableColumn id="2" xr3:uid="{169C35B0-8022-4597-80AA-70AF6EE6B5AA}" name="6.2024" dataDxfId="492"/>
    <tableColumn id="3" xr3:uid="{4EC2F86B-0F0F-4AA5-85D9-E5801C5A962A}" name="7.2024" dataDxfId="491"/>
    <tableColumn id="4" xr3:uid="{498D1121-1548-41BC-AC1E-CFD9C08106B5}" name="8.2024" dataDxfId="490"/>
    <tableColumn id="5" xr3:uid="{DDE0544D-FB26-4D4B-9C4A-9CE74E036E69}" name="9.2024" dataDxfId="489"/>
    <tableColumn id="6" xr3:uid="{6C5FCF51-39A4-4765-BCB2-864D4D04A3EC}" name="10.2024" dataDxfId="488"/>
    <tableColumn id="7" xr3:uid="{26AF882E-364E-4770-8C3F-6E6C906D29C9}" name="11.2024" dataDxfId="487"/>
    <tableColumn id="8" xr3:uid="{59EBFA34-F8A6-4A27-B289-B5E4E74A7E2B}" name="12.2024" dataDxfId="486"/>
    <tableColumn id="9" xr3:uid="{CB3B4C1C-CD9E-416C-9CEC-E7BFEBAC7883}" name="Grand Total" dataDxfId="485">
      <calculatedColumnFormula>SUM(C4:I4)</calculatedColumnFormula>
    </tableColumn>
    <tableColumn id="10" xr3:uid="{F8E3683D-80B9-494E-8E25-4777A6919B1B}" name="% of Bus" dataDxfId="484">
      <calculatedColumnFormula>Table20[[#This Row],[Grand Total]]/J$24</calculatedColumnFormula>
    </tableColumn>
  </tableColumns>
  <tableStyleInfo name="TableStyleLight1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FD7669BA-D9B1-468A-B7A0-E007E625AE11}" name="Table76" displayName="Table76" ref="M3:X33" totalsRowShown="0">
  <autoFilter ref="M3:X33" xr:uid="{FD7669BA-D9B1-468A-B7A0-E007E625AE11}"/>
  <sortState xmlns:xlrd2="http://schemas.microsoft.com/office/spreadsheetml/2017/richdata2" ref="M4:W31">
    <sortCondition descending="1" ref="W3:W31"/>
  </sortState>
  <tableColumns count="12">
    <tableColumn id="1" xr3:uid="{9FD96B4E-45C3-41C3-A58F-AC5A49907A99}" name="Illinois Customers"/>
    <tableColumn id="2" xr3:uid="{E7D4FEC5-685B-43A5-8FF2-0BF421BC5855}" name="1.2025" dataDxfId="483"/>
    <tableColumn id="3" xr3:uid="{68B9A99C-FC4C-436C-9F21-82D803722E19}" name="2.2025" dataDxfId="482"/>
    <tableColumn id="4" xr3:uid="{941E9B62-4920-4303-8339-C954D9AA9125}" name="3.2025" dataDxfId="481"/>
    <tableColumn id="5" xr3:uid="{50BE25CB-C269-4A25-BC38-AAFE01065498}" name="4.2025" dataDxfId="480"/>
    <tableColumn id="6" xr3:uid="{5C79F2FA-402E-4C7E-9DA2-4FBF78C1385F}" name="5.2025" dataDxfId="479"/>
    <tableColumn id="7" xr3:uid="{E6A46447-0F9D-4742-96F8-FE6153984AF9}" name="6.2025" dataDxfId="478"/>
    <tableColumn id="8" xr3:uid="{B9E3A139-E48E-4A86-9758-79D419A037EF}" name="7.2025" dataDxfId="477"/>
    <tableColumn id="9" xr3:uid="{78E13ADB-BDD1-49FF-9E49-37C90112B8FB}" name="8.2025" dataDxfId="476"/>
    <tableColumn id="10" xr3:uid="{ABB26C5D-DA24-4B02-B2B9-EF3B4219F2E2}" name="9.2025" dataDxfId="475"/>
    <tableColumn id="11" xr3:uid="{EB2F288F-D40E-48A9-AA85-E7482F1546E2}" name="Grand Total" dataDxfId="474"/>
    <tableColumn id="12" xr3:uid="{4290CCB0-9296-47AC-A624-5D3E06174EEC}" name="% of Bus" dataDxfId="473">
      <calculatedColumnFormula>Table76[[#This Row],[Grand Total]]/W$32</calculatedColumnFormula>
    </tableColumn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62E93FA7-A647-4FB2-8650-E3949A22BFB8}" name="Table77" displayName="Table77" ref="B37:K43" totalsRowShown="0">
  <autoFilter ref="B37:K43" xr:uid="{62E93FA7-A647-4FB2-8650-E3949A22BFB8}"/>
  <sortState xmlns:xlrd2="http://schemas.microsoft.com/office/spreadsheetml/2017/richdata2" ref="B38:J42">
    <sortCondition descending="1" ref="J37:J42"/>
  </sortState>
  <tableColumns count="10">
    <tableColumn id="1" xr3:uid="{C6FA1048-112F-4DAB-B469-A072AC03E428}" name="Illinois Segments"/>
    <tableColumn id="2" xr3:uid="{2795885A-9906-4461-883E-44C009EB61B7}" name="6.2024" dataDxfId="472"/>
    <tableColumn id="3" xr3:uid="{7952E809-5295-4082-840F-9D1480A03E49}" name="7.2024" dataDxfId="471"/>
    <tableColumn id="4" xr3:uid="{45E61CF8-3DF0-4A2F-A6AB-A67E5CE42B2A}" name="8.2024" dataDxfId="470"/>
    <tableColumn id="5" xr3:uid="{159EEB26-88DD-4BA4-917D-A43CD4A40C1D}" name="9.2024" dataDxfId="469"/>
    <tableColumn id="6" xr3:uid="{AAD4A49E-E960-401F-8A86-08F9E2C38F41}" name="10.2024" dataDxfId="468"/>
    <tableColumn id="7" xr3:uid="{58BE8FC8-82C8-4F7E-A234-EB8F7230810C}" name="11.2024" dataDxfId="467"/>
    <tableColumn id="8" xr3:uid="{7B700047-D244-4A92-9E1C-F4ADBFFF5552}" name="12.2024" dataDxfId="466"/>
    <tableColumn id="9" xr3:uid="{0FA42CAB-BAE6-4B19-B721-55CDC7053B24}" name="Grand Total" dataDxfId="465">
      <calculatedColumnFormula>SUM(C38:I38)</calculatedColumnFormula>
    </tableColumn>
    <tableColumn id="10" xr3:uid="{D0F9349A-12C9-48A8-A7BB-C1927C38F4F1}" name="% of Bus" dataDxfId="464">
      <calculatedColumnFormula>Table77[[#This Row],[Grand Total]]/J$43</calculatedColumnFormula>
    </tableColumn>
  </tableColumns>
  <tableStyleInfo name="TableStyleLight14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3984F37B-B9DF-4424-AD85-E79BCCEDCE6D}" name="Table78" displayName="Table78" ref="B46:K51" totalsRowShown="0">
  <autoFilter ref="B46:K51" xr:uid="{3984F37B-B9DF-4424-AD85-E79BCCEDCE6D}"/>
  <sortState xmlns:xlrd2="http://schemas.microsoft.com/office/spreadsheetml/2017/richdata2" ref="B47:J50">
    <sortCondition descending="1" ref="J46:J50"/>
  </sortState>
  <tableColumns count="10">
    <tableColumn id="1" xr3:uid="{D21E53BB-F2CA-4C9A-87C9-8D1CCDE1637A}" name="Illinois Items"/>
    <tableColumn id="2" xr3:uid="{A33C1BAE-F139-4ACC-A3F1-4198E9775F90}" name="6.2024"/>
    <tableColumn id="3" xr3:uid="{7D310167-5FF8-490B-AB42-C06EF1F10AD9}" name="7.2024"/>
    <tableColumn id="4" xr3:uid="{E0A73147-FB1C-4557-87D4-310FE8FC1114}" name="8.2024"/>
    <tableColumn id="5" xr3:uid="{861AC7BB-FFC1-4EE0-AE05-9AF8F6B17005}" name="9.2024"/>
    <tableColumn id="6" xr3:uid="{009AAF78-1C92-4E1C-A132-1D8E9034782E}" name="10.2024"/>
    <tableColumn id="7" xr3:uid="{CFA77C91-A282-4419-9C56-301D7D88E31F}" name="11.2024"/>
    <tableColumn id="8" xr3:uid="{9F094DD8-5624-4762-AFB4-2D4A8294ABE8}" name="12.2024"/>
    <tableColumn id="9" xr3:uid="{55BA1A23-E056-4066-AE1B-63B76BAF769B}" name="Grand Total" dataDxfId="463">
      <calculatedColumnFormula>SUM(Table78[[#This Row],[6.2024]:[12.2024]])</calculatedColumnFormula>
    </tableColumn>
    <tableColumn id="10" xr3:uid="{1B8403DB-E7F4-4DCE-963E-9D31973CD9F0}" name="% of Bus" dataDxfId="462">
      <calculatedColumnFormula>Table78[[#This Row],[Grand Total]]/J$51</calculatedColumnFormula>
    </tableColumn>
  </tableColumns>
  <tableStyleInfo name="TableStyleLight1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890FFDBA-3090-419C-BD81-CE518F12BFB9}" name="Table79" displayName="Table79" ref="M37:X43" totalsRowShown="0" dataDxfId="461">
  <autoFilter ref="M37:X43" xr:uid="{890FFDBA-3090-419C-BD81-CE518F12BFB9}"/>
  <sortState xmlns:xlrd2="http://schemas.microsoft.com/office/spreadsheetml/2017/richdata2" ref="M38:W42">
    <sortCondition descending="1" ref="W37:W42"/>
  </sortState>
  <tableColumns count="12">
    <tableColumn id="1" xr3:uid="{9EB89EA4-6C08-4C38-80BB-8FB17A97AEA8}" name="Illinois Segments"/>
    <tableColumn id="2" xr3:uid="{B13DCFEE-FA73-43F8-8F41-82E5E036FF57}" name="1.2025" dataDxfId="460"/>
    <tableColumn id="3" xr3:uid="{3FF12179-AE45-4D4B-A223-D0370AEBE33A}" name="2.2025" dataDxfId="459"/>
    <tableColumn id="4" xr3:uid="{250827E2-BAB8-4864-BF3C-EEFDA0907C4C}" name="3.2025" dataDxfId="458"/>
    <tableColumn id="5" xr3:uid="{0B3208FC-7F4A-47ED-BC4A-F5C40AE5B68A}" name="4.2025" dataDxfId="457"/>
    <tableColumn id="6" xr3:uid="{117604BF-10CC-430C-A057-78A23B87B734}" name="5.2025" dataDxfId="456"/>
    <tableColumn id="7" xr3:uid="{8D2C8582-29A4-4FD5-994D-D3FD1D753304}" name="6.2025" dataDxfId="455"/>
    <tableColumn id="8" xr3:uid="{67970764-7488-42A2-8D82-946EB3CDBBE5}" name="7.2025" dataDxfId="454"/>
    <tableColumn id="9" xr3:uid="{CB5E2EB5-1376-43B1-B8A6-80D31C0B88C7}" name="8.2025" dataDxfId="453"/>
    <tableColumn id="10" xr3:uid="{DEED25C7-C9C5-4E16-9639-4CDAE369B7CF}" name="9.2025" dataDxfId="452"/>
    <tableColumn id="11" xr3:uid="{F7F60DF0-609D-4C78-A8A8-724713F8B76E}" name="Grand Total" dataDxfId="451"/>
    <tableColumn id="12" xr3:uid="{F7489643-9EFF-4801-B2C3-D3B0990C6550}" name="% of Bus" dataDxfId="450">
      <calculatedColumnFormula>Table79[[#This Row],[Grand Total]]/W$43</calculatedColumnFormula>
    </tableColumn>
  </tableColumns>
  <tableStyleInfo name="TableStyleLight1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761E0584-C945-4009-91AD-3A4B7754323B}" name="Table80" displayName="Table80" ref="M46:X57" totalsRowShown="0">
  <autoFilter ref="M46:X57" xr:uid="{761E0584-C945-4009-91AD-3A4B7754323B}"/>
  <sortState xmlns:xlrd2="http://schemas.microsoft.com/office/spreadsheetml/2017/richdata2" ref="M47:W56">
    <sortCondition descending="1" ref="W46:W56"/>
  </sortState>
  <tableColumns count="12">
    <tableColumn id="1" xr3:uid="{9A3EB3BC-5DAF-40F2-BA7A-397BCC8B7136}" name="Row Labels"/>
    <tableColumn id="2" xr3:uid="{81F8A2E7-89C2-4186-A3E6-19BD9774B1CF}" name="1.2025" dataDxfId="449"/>
    <tableColumn id="3" xr3:uid="{6E797011-E57E-44C2-B553-4CDB1136F452}" name="2.2025" dataDxfId="448"/>
    <tableColumn id="4" xr3:uid="{E5A38EB2-B3D1-4E47-8F78-0BF6EBFB0370}" name="3.2025" dataDxfId="447"/>
    <tableColumn id="5" xr3:uid="{7DF62781-68F6-45DB-94E5-B57E6F6157F4}" name="4.2025" dataDxfId="446"/>
    <tableColumn id="6" xr3:uid="{703EB567-FDDA-45C4-9B1E-25A9BEFAB2B3}" name="5.2025" dataDxfId="445"/>
    <tableColumn id="7" xr3:uid="{3EE20113-019D-48BF-A503-05F7AC555EB3}" name="6.2025" dataDxfId="444"/>
    <tableColumn id="8" xr3:uid="{52085453-48F0-439D-8060-3A747D88D898}" name="7.2025" dataDxfId="443"/>
    <tableColumn id="9" xr3:uid="{F52FEE4A-4461-4676-8709-2CBE27DAD3E4}" name="8.2025" dataDxfId="442"/>
    <tableColumn id="10" xr3:uid="{42C2CE43-C2D6-4C53-AB22-B5DBB58E1138}" name="9.2025" dataDxfId="441"/>
    <tableColumn id="11" xr3:uid="{A0877383-DB12-4066-8305-9E1F1F4ABF0F}" name="Grand Total" dataDxfId="440"/>
    <tableColumn id="12" xr3:uid="{5492C1D4-5DA8-480D-9BE2-0E0E5C8B0557}" name="% of Bus" dataDxfId="439">
      <calculatedColumnFormula>Table80[[#This Row],[Grand Total]]/W$57</calculatedColumnFormula>
    </tableColumn>
  </tableColumns>
  <tableStyleInfo name="TableStyleLight10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75146BA7-9461-42AF-90E7-1BD6AD6810C1}" name="Table47" displayName="Table47" ref="C4:N7" totalsRowShown="0" headerRowDxfId="504" dataDxfId="503">
  <autoFilter ref="C4:N7" xr:uid="{75146BA7-9461-42AF-90E7-1BD6AD6810C1}"/>
  <sortState xmlns:xlrd2="http://schemas.microsoft.com/office/spreadsheetml/2017/richdata2" ref="C5:M6">
    <sortCondition descending="1" ref="M4:M6"/>
  </sortState>
  <tableColumns count="12">
    <tableColumn id="1" xr3:uid="{B8BEC86F-10EA-409B-BB01-C7C39235FE9D}" name="Kansas City Customers"/>
    <tableColumn id="2" xr3:uid="{B9FD46EA-1594-4C1F-9C96-4E94DF4382E2}" name="1.2025" dataDxfId="502"/>
    <tableColumn id="3" xr3:uid="{ECBFB1D0-1296-481E-A145-1089CC67FB69}" name="2.2025" dataDxfId="501"/>
    <tableColumn id="4" xr3:uid="{89A4CE77-7A5B-48C8-B43D-103D8DE42728}" name="3.2025" dataDxfId="500"/>
    <tableColumn id="5" xr3:uid="{A4EC5978-5455-4C2F-9DF1-827D27BE2EB6}" name="4.2025" dataDxfId="499"/>
    <tableColumn id="6" xr3:uid="{62E3528A-88AA-4FA5-AB0F-FFD7269023B3}" name="5.2025" dataDxfId="498"/>
    <tableColumn id="7" xr3:uid="{9AB86FD1-C767-4B4A-A8D5-84D5F1F19788}" name="6.2025" dataDxfId="497"/>
    <tableColumn id="8" xr3:uid="{2856648D-6200-4C5B-83ED-0209E8A3C53E}" name="7.2025" dataDxfId="496"/>
    <tableColumn id="9" xr3:uid="{1AC4DE4A-6B49-4E77-8615-51D84184EA1E}" name="8.2025" dataDxfId="495"/>
    <tableColumn id="12" xr3:uid="{D70F699F-CDAD-4A3E-92A2-D2BE975DB01D}" name="9.2025"/>
    <tableColumn id="10" xr3:uid="{BF0E4E65-1263-46F6-8EF7-BD0497A6DD78}" name="Grand Total" dataDxfId="494"/>
    <tableColumn id="11" xr3:uid="{4D6CAA4C-59E6-40F2-9106-22A8BD8515F0}" name="% of Bus" dataDxfId="493">
      <calculatedColumnFormula>Table47[[#This Row],[Grand Total]]/M$7</calculatedColumnFormula>
    </tableColumn>
  </tableColumns>
  <tableStyleInfo name="TableStyleLight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440D70FF-011E-45DE-A981-F1BE15D4FF73}" name="Table54" displayName="Table54" ref="C10:M12" totalsRowShown="0" headerRowDxfId="48" dataDxfId="49">
  <autoFilter ref="C10:M12" xr:uid="{440D70FF-011E-45DE-A981-F1BE15D4FF73}"/>
  <tableColumns count="11">
    <tableColumn id="1" xr3:uid="{D2A14193-B334-428E-87BA-9923E6C08495}" name="Kentucky Customers"/>
    <tableColumn id="2" xr3:uid="{1E0CA179-028D-44CE-8DA9-23E64A60073F}" name="1.2025" dataDxfId="59"/>
    <tableColumn id="3" xr3:uid="{B758083C-553A-4E79-9CF2-3211D191C110}" name="2.2025" dataDxfId="58"/>
    <tableColumn id="4" xr3:uid="{9A5B7E28-4065-4D45-8430-D642F67D1BB2}" name="3.2025" dataDxfId="57"/>
    <tableColumn id="5" xr3:uid="{27952D10-5E7F-47DF-B330-410769C5249B}" name="4.2025" dataDxfId="56"/>
    <tableColumn id="6" xr3:uid="{5FF5353D-E72B-42FB-A690-307FCAD06DD5}" name="5.2025" dataDxfId="55"/>
    <tableColumn id="7" xr3:uid="{BCAF4C85-DCC8-44FC-AB23-D0ECB20F18CA}" name="6.2025" dataDxfId="54"/>
    <tableColumn id="8" xr3:uid="{C0E8821A-8C69-463A-BA6B-C6118F2E90B9}" name="7.2025" dataDxfId="53"/>
    <tableColumn id="9" xr3:uid="{F7C18DF2-888E-4A44-99E7-01EBBDC223E2}" name="8.2025" dataDxfId="52"/>
    <tableColumn id="10" xr3:uid="{2DB7394C-D120-4AFF-B0E6-0034E685F319}" name="9.2025" dataDxfId="51"/>
    <tableColumn id="11" xr3:uid="{D412AC67-D1E1-48B3-9493-0C7C4B402146}" name="Grand Total" dataDxfId="50"/>
  </tableColumns>
  <tableStyleInfo name="TableStyleLight1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1434E7ED-8187-4DAD-A784-BE6F92C48670}" name="Table56" displayName="Table56" ref="C20:M22" totalsRowShown="0" headerRowDxfId="36" dataDxfId="37">
  <autoFilter ref="C20:M22" xr:uid="{1434E7ED-8187-4DAD-A784-BE6F92C48670}"/>
  <tableColumns count="11">
    <tableColumn id="1" xr3:uid="{D23C25A1-EDF3-4582-99EE-1C748A060069}" name="Kentucky Segments"/>
    <tableColumn id="2" xr3:uid="{2876712E-EBE3-44C9-8A34-C924FA5A351E}" name="1.2025" dataDxfId="47"/>
    <tableColumn id="3" xr3:uid="{DC067FB0-323F-4EC8-8B36-6FE95C67953E}" name="2.2025" dataDxfId="46"/>
    <tableColumn id="4" xr3:uid="{03D1A9C4-3034-41F6-BC24-694339B07F26}" name="3.2025" dataDxfId="45"/>
    <tableColumn id="5" xr3:uid="{15DC2585-7C5A-4BE0-BDCE-4B188A00F075}" name="4.2025" dataDxfId="44"/>
    <tableColumn id="6" xr3:uid="{682931D7-BD2B-4D1E-8141-1FE71AA473D0}" name="5.2025" dataDxfId="43"/>
    <tableColumn id="7" xr3:uid="{08F9B640-AC00-4D34-A2F1-D124592D0298}" name="6.2025" dataDxfId="42"/>
    <tableColumn id="8" xr3:uid="{FCE8B030-73FF-453D-9EDB-0414227E430A}" name="7.2025" dataDxfId="41"/>
    <tableColumn id="9" xr3:uid="{BCF35794-27E4-489F-9A3A-E04AD0BD2603}" name="8.2025" dataDxfId="40"/>
    <tableColumn id="10" xr3:uid="{DA0338B6-888D-42C9-934C-0B2B744C9F8F}" name="9.2025" dataDxfId="39"/>
    <tableColumn id="11" xr3:uid="{8D9ECD21-4665-463A-9B10-879CCF1EBDE7}" name="Grand Total" dataDxfId="38"/>
  </tableColumns>
  <tableStyleInfo name="TableStyleLight14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945B2D5E-6E1F-472E-BB14-AF29625BF4CF}" name="Table58" displayName="Table58" ref="C15:M17" totalsRowShown="0" headerRowDxfId="24" dataDxfId="25">
  <autoFilter ref="C15:M17" xr:uid="{945B2D5E-6E1F-472E-BB14-AF29625BF4CF}"/>
  <tableColumns count="11">
    <tableColumn id="1" xr3:uid="{1B9844ED-55BE-4BFC-A12E-83C03BEB3643}" name="Kansas Segments"/>
    <tableColumn id="2" xr3:uid="{2D44AD5C-7C40-4963-9331-662A5CBF28B4}" name="1.2025" dataDxfId="35"/>
    <tableColumn id="3" xr3:uid="{D58C5F6C-0813-4CC6-BA54-297FC854F881}" name="2.2025" dataDxfId="34"/>
    <tableColumn id="4" xr3:uid="{11BE6018-6F78-460A-BEF1-813F79083FBC}" name="3.2025" dataDxfId="33"/>
    <tableColumn id="5" xr3:uid="{58AA22CC-43FF-4368-A7CB-406FEC1CD433}" name="4.2025" dataDxfId="32"/>
    <tableColumn id="6" xr3:uid="{6160162F-C273-4547-B307-CFE84A0EDC0A}" name="5.2025" dataDxfId="31"/>
    <tableColumn id="7" xr3:uid="{15050F52-4FE5-457E-B17E-A53D0F747B74}" name="6.2025" dataDxfId="30"/>
    <tableColumn id="8" xr3:uid="{26A436F5-FC89-4346-9A37-AAFA259FDC02}" name="7.2025" dataDxfId="29"/>
    <tableColumn id="9" xr3:uid="{0DA5AAC6-CF02-482D-A611-3929B88295A7}" name="8.2025" dataDxfId="28"/>
    <tableColumn id="10" xr3:uid="{1B77026E-A58E-4ACB-9892-C2FEA326F5C2}" name="9.2025" dataDxfId="27"/>
    <tableColumn id="11" xr3:uid="{83E09711-F008-4C5F-B923-671B37FC7CD4}" name="Grand Total" dataDxfId="26"/>
  </tableColumns>
  <tableStyleInfo name="TableStyleLight1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C4F42D79-E9F0-4FC4-AA77-49D5F1D7C02B}" name="Table59" displayName="Table59" ref="C25:M29" totalsRowShown="0" headerRowDxfId="12" dataDxfId="13">
  <autoFilter ref="C25:M29" xr:uid="{C4F42D79-E9F0-4FC4-AA77-49D5F1D7C02B}"/>
  <tableColumns count="11">
    <tableColumn id="1" xr3:uid="{3C21D722-8B43-4833-803B-20777521C8B7}" name="Kansas Items"/>
    <tableColumn id="2" xr3:uid="{9DBD5AFF-436A-493C-8754-7792DECF331F}" name="1.2025" dataDxfId="23"/>
    <tableColumn id="3" xr3:uid="{F4E3383E-066C-4305-A0C7-C618496C9E5E}" name="2.2025" dataDxfId="22"/>
    <tableColumn id="4" xr3:uid="{E665FE07-3264-4A67-A0C8-F83D041D40B3}" name="3.2025" dataDxfId="21"/>
    <tableColumn id="5" xr3:uid="{059D6988-6AC2-4A7E-9F43-C43029143F77}" name="4.2025" dataDxfId="20"/>
    <tableColumn id="6" xr3:uid="{9BE4F033-A78A-4D40-B1F9-E35DF1D857AA}" name="5.2025" dataDxfId="19"/>
    <tableColumn id="7" xr3:uid="{86217B57-5317-493A-B410-4915C72317B7}" name="6.2025" dataDxfId="18"/>
    <tableColumn id="8" xr3:uid="{7F040B1F-A324-4755-88F3-969710102CE9}" name="7.2025" dataDxfId="17"/>
    <tableColumn id="9" xr3:uid="{D06ECE62-5BE0-435F-B0A6-58FBD436D7C2}" name="8.2025" dataDxfId="16"/>
    <tableColumn id="10" xr3:uid="{A30FD07C-C6FB-4CF6-A343-5E41A9C7B999}" name="9.2025" dataDxfId="15"/>
    <tableColumn id="11" xr3:uid="{A085EE6D-F247-4A1C-989E-5DAA673E1F2E}" name="Grand Total" dataDxfId="14"/>
  </tableColumns>
  <tableStyleInfo name="TableStyleLight10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ABD86594-9DCB-4464-A899-F8A1FF60CF54}" name="Table60" displayName="Table60" ref="C32:M34" totalsRowShown="0" headerRowDxfId="0" dataDxfId="1">
  <autoFilter ref="C32:M34" xr:uid="{ABD86594-9DCB-4464-A899-F8A1FF60CF54}"/>
  <tableColumns count="11">
    <tableColumn id="1" xr3:uid="{863F98E1-8AEA-4244-B9E4-7402B8ED7ED6}" name="Row Labels"/>
    <tableColumn id="2" xr3:uid="{EAD6A18D-AAB4-4D67-AC71-213954F6519B}" name="1.2025" dataDxfId="11"/>
    <tableColumn id="3" xr3:uid="{A41ACF9E-A29F-4C89-8BCC-7418606C8B4C}" name="2.2025" dataDxfId="10"/>
    <tableColumn id="4" xr3:uid="{E4E4AF4B-8546-4375-8AE4-F900AC287E9D}" name="3.2025" dataDxfId="9"/>
    <tableColumn id="5" xr3:uid="{A54E34E2-B290-4BF3-B6AB-C295BC4041D3}" name="4.2025" dataDxfId="8"/>
    <tableColumn id="6" xr3:uid="{27DFC6B5-0054-40C0-98DC-96331147F63F}" name="5.2025" dataDxfId="7"/>
    <tableColumn id="7" xr3:uid="{2B8797F1-509D-4B38-8C1E-CD06DDF312A4}" name="6.2025" dataDxfId="6"/>
    <tableColumn id="8" xr3:uid="{539E6143-5535-4321-8229-786A14217915}" name="7.2025" dataDxfId="5"/>
    <tableColumn id="9" xr3:uid="{3169EB99-A1F5-4764-829E-097E4BD66C2E}" name="8.2025" dataDxfId="4"/>
    <tableColumn id="10" xr3:uid="{E7A7A7F3-7BBF-4502-94E5-C9A159B4786E}" name="9.2025" dataDxfId="3"/>
    <tableColumn id="11" xr3:uid="{14DC89F0-DAB0-46FB-AD96-C477256F2C41}" name="Grand Total" dataDxfId="2"/>
  </tableColumns>
  <tableStyleInfo name="TableStyleMedium3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E9C6586-E429-4C67-85F9-E19B7E84488C}" name="Table22" displayName="Table22" ref="B3:K5" totalsRowShown="0" headerRowDxfId="438" dataDxfId="437">
  <autoFilter ref="B3:K5" xr:uid="{CE9C6586-E429-4C67-85F9-E19B7E84488C}"/>
  <tableColumns count="10">
    <tableColumn id="1" xr3:uid="{A4910575-C179-4E9B-9BBB-E8D84DF5BBCE}" name="Michigan Customers"/>
    <tableColumn id="2" xr3:uid="{8082F9F9-5EB9-47F5-9BE5-A92EE982482F}" name="6.2024" dataDxfId="436"/>
    <tableColumn id="3" xr3:uid="{B2C92ACD-7F0E-4A3E-9A69-C658A6046296}" name="7.2024" dataDxfId="435"/>
    <tableColumn id="4" xr3:uid="{331EC173-F828-4040-8028-A576B3A5EA9A}" name="8.2024" dataDxfId="434"/>
    <tableColumn id="5" xr3:uid="{B6FD9C77-BC26-4D10-A9F4-EA24A77EB10E}" name="9.2024" dataDxfId="433"/>
    <tableColumn id="6" xr3:uid="{EDF0EE25-42E7-4E16-A708-12B812C5A336}" name="10.2024" dataDxfId="432"/>
    <tableColumn id="7" xr3:uid="{2A5A396C-EB87-4200-8A39-74843AC48B73}" name="11.2024" dataDxfId="431"/>
    <tableColumn id="8" xr3:uid="{E2FFB9F8-5A58-4AD9-A271-02589BCED3F8}" name="12.2024" dataDxfId="430"/>
    <tableColumn id="9" xr3:uid="{2D128AB8-05A8-4B10-8500-48118075AC5B}" name="Grand Total" dataDxfId="429"/>
    <tableColumn id="10" xr3:uid="{59B9CB59-0B2A-40C5-9A2B-72E8542B9FA5}" name="% of Bus" dataDxfId="428"/>
  </tableColumns>
  <tableStyleInfo name="TableStyleLight1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301FAFBB-2F21-460E-94C7-B66EA2D857D2}" name="Table81" displayName="Table81" ref="B8:D10" totalsRowShown="0">
  <autoFilter ref="B8:D10" xr:uid="{301FAFBB-2F21-460E-94C7-B66EA2D857D2}"/>
  <tableColumns count="3">
    <tableColumn id="1" xr3:uid="{2D0ACD3E-A3F7-45E2-AA0F-313912B5FFB0}" name="Michigan Segment"/>
    <tableColumn id="2" xr3:uid="{C663C76F-D3A3-4E60-B118-4976D6624861}" name="7.2024"/>
    <tableColumn id="3" xr3:uid="{226E8FBD-DE12-4301-BF32-B557220753F6}" name="Grand Total"/>
  </tableColumns>
  <tableStyleInfo name="TableStyleLight14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6BFEA888-CFF4-487B-BA6F-3295138DFC55}" name="Table82" displayName="Table82" ref="B13:D15" totalsRowShown="0">
  <autoFilter ref="B13:D15" xr:uid="{6BFEA888-CFF4-487B-BA6F-3295138DFC55}"/>
  <tableColumns count="3">
    <tableColumn id="1" xr3:uid="{F2AA0E8A-5240-4B79-9DEE-0B7278787331}" name="Michigan Items"/>
    <tableColumn id="2" xr3:uid="{A19DAE49-A596-4FDF-BAE7-C17D7BA9093A}" name="7.2024"/>
    <tableColumn id="3" xr3:uid="{3321667C-1F67-4CF4-A58B-E08CF7CB8610}" name="Grand Total"/>
  </tableColumns>
  <tableStyleInfo name="TableStyleLight17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2CA05639-BAFF-4690-A53C-787BF48967AB}" name="Table83" displayName="Table83" ref="M3:X22" totalsRowShown="0">
  <autoFilter ref="M3:X22" xr:uid="{2CA05639-BAFF-4690-A53C-787BF48967AB}"/>
  <sortState xmlns:xlrd2="http://schemas.microsoft.com/office/spreadsheetml/2017/richdata2" ref="M4:W20">
    <sortCondition descending="1" ref="W3:W20"/>
  </sortState>
  <tableColumns count="12">
    <tableColumn id="1" xr3:uid="{0B9226CD-2C6E-4E1B-91F7-29BEDC61DA9F}" name="Michigan Customers"/>
    <tableColumn id="2" xr3:uid="{83C03BBA-9175-4554-9DAB-152C6BB4917E}" name="1.2025" dataDxfId="427"/>
    <tableColumn id="3" xr3:uid="{C336B267-78C0-4DAE-883B-C05F418D58E4}" name="2.2025" dataDxfId="426"/>
    <tableColumn id="4" xr3:uid="{24429355-6CC0-4CC6-8283-70BB4760A62C}" name="3.2025" dataDxfId="425"/>
    <tableColumn id="5" xr3:uid="{3E070BAB-F31D-4145-A869-32D35641E706}" name="4.2025" dataDxfId="424"/>
    <tableColumn id="6" xr3:uid="{A0982250-6479-452C-A124-75EE64177746}" name="5.2025" dataDxfId="423"/>
    <tableColumn id="7" xr3:uid="{5C60B7B8-3404-4718-BF74-9F7DF0345038}" name="6.2025" dataDxfId="422"/>
    <tableColumn id="8" xr3:uid="{DC764DB1-FA0A-46FA-9460-2B7EDD9ADC3A}" name="7.2025" dataDxfId="421"/>
    <tableColumn id="9" xr3:uid="{F7721CDD-DA39-4262-8DA2-63DD2E0BF8F2}" name="8.2025" dataDxfId="420"/>
    <tableColumn id="10" xr3:uid="{2275F085-E38A-418A-A124-65B448062CE1}" name="9.2025" dataDxfId="419"/>
    <tableColumn id="11" xr3:uid="{C4193B73-D82B-47EC-A67B-FA3044639608}" name="Grand Total" dataDxfId="418"/>
    <tableColumn id="12" xr3:uid="{D87ADDCC-D8D6-475B-84F8-1AD0CD2F16E9}" name="% of Bus" dataDxfId="417">
      <calculatedColumnFormula>Table83[[#This Row],[Grand Total]]/W$21</calculatedColumnFormula>
    </tableColumn>
  </tableColumns>
  <tableStyleInfo name="TableStyleLight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F219FCA3-3D42-4AF6-9654-8B72757E06CE}" name="Table84" displayName="Table84" ref="M25:X31" totalsRowShown="0">
  <autoFilter ref="M25:X31" xr:uid="{F219FCA3-3D42-4AF6-9654-8B72757E06CE}"/>
  <sortState xmlns:xlrd2="http://schemas.microsoft.com/office/spreadsheetml/2017/richdata2" ref="M26:W30">
    <sortCondition descending="1" ref="W25:W30"/>
  </sortState>
  <tableColumns count="12">
    <tableColumn id="1" xr3:uid="{57E78FCC-F88A-488A-9C3D-B29CB4345491}" name="Row Labels"/>
    <tableColumn id="2" xr3:uid="{C9A3AC86-C929-4A9B-B07E-00DED2B1042F}" name="1.2025" dataDxfId="416"/>
    <tableColumn id="3" xr3:uid="{2313A5A2-AECA-4970-902A-E61856DD90C4}" name="2.2025" dataDxfId="415"/>
    <tableColumn id="4" xr3:uid="{DCDABCB9-EDF7-4CC2-8C2B-5611CC2A8A91}" name="3.2025" dataDxfId="414"/>
    <tableColumn id="5" xr3:uid="{1A8E768E-9A98-4119-8EDE-3F512BF04818}" name="4.2025" dataDxfId="413"/>
    <tableColumn id="6" xr3:uid="{6324CF52-E176-43DD-AE4B-F5F1CEDCE98A}" name="5.2025" dataDxfId="412"/>
    <tableColumn id="7" xr3:uid="{FBF92F9D-2401-4617-85F3-35AC1B6169B6}" name="6.2025" dataDxfId="411"/>
    <tableColumn id="8" xr3:uid="{52CEF7A1-307C-4956-AB8B-25C5BFC1B6A1}" name="7.2025" dataDxfId="410"/>
    <tableColumn id="9" xr3:uid="{4F28856D-5639-4691-B4A8-AB4EADBEEE78}" name="8.2025" dataDxfId="409"/>
    <tableColumn id="10" xr3:uid="{C92AD1D1-28C4-4AFD-8520-43E7B3F0F551}" name="9.2025" dataDxfId="408"/>
    <tableColumn id="11" xr3:uid="{F159C9F2-AF19-4512-8418-60091651F500}" name="Grand Total" dataDxfId="407"/>
    <tableColumn id="12" xr3:uid="{FB4806C4-AD68-4F1A-88D6-4F0E532F112A}" name="% of Bus" dataDxfId="406">
      <calculatedColumnFormula>Table84[[#This Row],[Grand Total]]/W$31</calculatedColumnFormula>
    </tableColumn>
  </tableColumns>
  <tableStyleInfo name="TableStyleLight1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2701ED82-79BE-4681-9F4C-983231BB188B}" name="Table85" displayName="Table85" ref="M34:X44" totalsRowShown="0">
  <autoFilter ref="M34:X44" xr:uid="{2701ED82-79BE-4681-9F4C-983231BB188B}"/>
  <sortState xmlns:xlrd2="http://schemas.microsoft.com/office/spreadsheetml/2017/richdata2" ref="M35:W43">
    <sortCondition descending="1" ref="W34:W43"/>
  </sortState>
  <tableColumns count="12">
    <tableColumn id="1" xr3:uid="{51A07351-7AE6-4AD4-BBFA-D6641E72D177}" name="Row Labels"/>
    <tableColumn id="2" xr3:uid="{888DDD46-E887-40CD-BE32-7A92FADC54BA}" name="1.2025" dataDxfId="405"/>
    <tableColumn id="3" xr3:uid="{BF696CBB-C583-4606-863D-56302E7FD29B}" name="2.2025" dataDxfId="404"/>
    <tableColumn id="4" xr3:uid="{228E9741-595D-4D8C-B84F-9EC38AA8BB94}" name="3.2025" dataDxfId="403"/>
    <tableColumn id="5" xr3:uid="{B5F7503A-FFF4-4C7B-9D16-00A933BC35E5}" name="4.2025" dataDxfId="402"/>
    <tableColumn id="6" xr3:uid="{864B0B2F-8FC6-455D-8CB8-2F09E6C37605}" name="5.2025" dataDxfId="401"/>
    <tableColumn id="7" xr3:uid="{CC6EEA61-A758-41C3-B333-E23D90629DFD}" name="6.2025" dataDxfId="400"/>
    <tableColumn id="8" xr3:uid="{41429357-E14F-4090-99D2-E2A822AD5809}" name="7.2025" dataDxfId="399"/>
    <tableColumn id="9" xr3:uid="{CEE6452D-C7ED-4C1A-8509-5361261E6971}" name="8.2025" dataDxfId="398"/>
    <tableColumn id="10" xr3:uid="{D911B66B-861C-4B59-9C27-C9BEE8FA27D0}" name="9.2025" dataDxfId="397"/>
    <tableColumn id="11" xr3:uid="{63DCEF9A-402C-4048-A33F-A392CC2F4E7B}" name="Grand Total" dataDxfId="396"/>
    <tableColumn id="12" xr3:uid="{ACC47D59-13B8-41F3-8948-5B10DBF3C43B}" name="% of Bus" dataDxfId="395">
      <calculatedColumnFormula>Table85[[#This Row],[Grand Total]]/W$44</calculatedColumnFormula>
    </tableColumn>
  </tableColumns>
  <tableStyleInfo name="TableStyleLight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1767F17-3229-48EA-9C55-5692CCF3DD2A}" name="Table24" displayName="Table24" ref="B3:K8" totalsRowShown="0" headerRowDxfId="174" dataDxfId="173">
  <autoFilter ref="B3:K8" xr:uid="{31767F17-3229-48EA-9C55-5692CCF3DD2A}"/>
  <tableColumns count="10">
    <tableColumn id="1" xr3:uid="{005AF939-44B7-4F28-935D-2F81DEFD520C}" name="Minnesota Customers"/>
    <tableColumn id="2" xr3:uid="{F9A74F9A-34EA-445D-BC6E-5D2DDB4CD7C9}" name="6.2024" dataDxfId="172"/>
    <tableColumn id="3" xr3:uid="{F057E7DB-18AE-4A38-9665-87FF81101823}" name="7.2024" dataDxfId="171"/>
    <tableColumn id="4" xr3:uid="{AD9875A5-0C52-4BA9-B9CC-0D8195CA45ED}" name="8.2024" dataDxfId="170"/>
    <tableColumn id="5" xr3:uid="{FBCC984C-BB45-4DCB-9E66-1E7F2ABC6030}" name="9.2024" dataDxfId="169"/>
    <tableColumn id="6" xr3:uid="{FD1DCB26-DC47-4A79-9695-066826E85C1B}" name="10.2024" dataDxfId="168"/>
    <tableColumn id="7" xr3:uid="{A6645DD5-EFA8-40EF-81FC-7503832106F9}" name="11.2024" dataDxfId="167"/>
    <tableColumn id="8" xr3:uid="{F47CA5BB-E1EB-4A30-8398-8011D1C057EF}" name="12.2024" dataDxfId="166"/>
    <tableColumn id="9" xr3:uid="{C7621E29-3659-476B-B578-0393F90D2A5E}" name="Grand Total" dataDxfId="165"/>
    <tableColumn id="10" xr3:uid="{962CDEF2-0FFC-4F01-920C-62E1CB54CDCD}" name="% of Bus" dataDxfId="164">
      <calculatedColumnFormula>Table24[[#This Row],[Grand Total]]/J$7</calculatedColumnFormula>
    </tableColumn>
  </tableColumns>
  <tableStyleInfo name="TableStyleLight1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6AE3572-E19F-49D1-B5AD-9B1944A4F096}" name="Table10" displayName="Table10" ref="M3:X14" totalsRowShown="0">
  <autoFilter ref="M3:X14" xr:uid="{E6AE3572-E19F-49D1-B5AD-9B1944A4F096}"/>
  <sortState xmlns:xlrd2="http://schemas.microsoft.com/office/spreadsheetml/2017/richdata2" ref="M4:W12">
    <sortCondition descending="1" ref="W3:W12"/>
  </sortState>
  <tableColumns count="12">
    <tableColumn id="1" xr3:uid="{1055640E-9408-4C95-A48E-938994BB7DCE}" name="Minnesota Customers"/>
    <tableColumn id="2" xr3:uid="{01D71C86-BEA5-43B4-A265-AD40CEB4B407}" name="1.2025" dataDxfId="154"/>
    <tableColumn id="3" xr3:uid="{3815331D-A2DE-4CC0-A62F-53AFAC6139D6}" name="2.2025" dataDxfId="155"/>
    <tableColumn id="4" xr3:uid="{F1BD311A-AC6E-43FD-90CA-FCB995E5813A}" name="3.2025" dataDxfId="163"/>
    <tableColumn id="5" xr3:uid="{08C8E960-5EA7-443A-8C58-C12AAB6E560A}" name="4.2025" dataDxfId="162"/>
    <tableColumn id="6" xr3:uid="{55E738BD-00C7-4F47-A299-6D6004D94530}" name="5.2025" dataDxfId="161"/>
    <tableColumn id="7" xr3:uid="{F0257978-9B29-466D-8D08-0C6058FA070B}" name="6.2025" dataDxfId="160"/>
    <tableColumn id="8" xr3:uid="{7967C608-5E95-49F5-B60F-6F83A9E50429}" name="7.2025" dataDxfId="159"/>
    <tableColumn id="9" xr3:uid="{5A613FD6-14F6-48DE-8A3A-1100654F23E9}" name="8.2025" dataDxfId="158"/>
    <tableColumn id="10" xr3:uid="{9970E790-BFBC-4FC8-BDE5-2EE4856A829F}" name="9.2025" dataDxfId="157"/>
    <tableColumn id="11" xr3:uid="{96922E7C-D6F7-4B48-9A20-28AFD25FBC45}" name="Grand Total" dataDxfId="156"/>
    <tableColumn id="12" xr3:uid="{BE9D2A16-3179-4602-A55C-391915BC2548}" name="% of Bus" dataDxfId="153">
      <calculatedColumnFormula>Table10[[#This Row],[Grand Total]]/W$13</calculatedColumnFormula>
    </tableColumn>
  </tableColumns>
  <tableStyleInfo name="TableStyleLight9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DB3BD2D-DE14-460F-B517-568314C8BD49}" name="Table16" displayName="Table16" ref="B17:E19" totalsRowShown="0">
  <autoFilter ref="B17:E19" xr:uid="{ADB3BD2D-DE14-460F-B517-568314C8BD49}"/>
  <tableColumns count="4">
    <tableColumn id="1" xr3:uid="{3D6774A3-AE5B-4078-8274-CE9C5DE43261}" name="Minniesota Segments"/>
    <tableColumn id="2" xr3:uid="{33A7F446-D994-4928-9D9A-A4FBF0F7998C}" name="11.2024"/>
    <tableColumn id="3" xr3:uid="{DA8F504A-2C89-41B8-8644-11503FE97844}" name="12.2024"/>
    <tableColumn id="4" xr3:uid="{49351A50-7E6E-45C7-BFC9-3247732D868F}" name="Grand Total"/>
  </tableColumns>
  <tableStyleInfo name="TableStyleLight14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AA8667D-1B31-463F-A283-4E74575050DD}" name="Table18" displayName="Table18" ref="M17:W19" totalsRowShown="0">
  <autoFilter ref="M17:W19" xr:uid="{EAA8667D-1B31-463F-A283-4E74575050DD}"/>
  <tableColumns count="11">
    <tableColumn id="1" xr3:uid="{2C9D54B9-CB10-4DBE-A7E3-2BF6BE8374EB}" name="Row Labels"/>
    <tableColumn id="2" xr3:uid="{866876EB-3332-4F11-97E5-5E11B1B9F771}" name="1.2025"/>
    <tableColumn id="3" xr3:uid="{58A8D837-4881-4C8F-8211-94C5FE95EB04}" name="2.2025"/>
    <tableColumn id="4" xr3:uid="{E45FBAF6-BEE0-47E0-BB0F-8320A56EC312}" name="3.2025"/>
    <tableColumn id="5" xr3:uid="{6CD66735-C63B-4167-A286-3649BFEA6AB0}" name="4.2025"/>
    <tableColumn id="6" xr3:uid="{2EBE6EAC-C0E9-4738-B680-108CA08EAF5F}" name="5.2025"/>
    <tableColumn id="7" xr3:uid="{5FFEF5A7-74A7-4010-BC77-11777F54D43F}" name="6.2025"/>
    <tableColumn id="8" xr3:uid="{FEBBDEBD-7FD8-4C8F-AEC6-9D40E7C2ABA8}" name="7.2025"/>
    <tableColumn id="9" xr3:uid="{D2EC4487-DC1A-4C68-BE02-3338C8537F44}" name="8.2025"/>
    <tableColumn id="10" xr3:uid="{6319F238-7545-47F9-86D5-61128E22C59A}" name="9.2025"/>
    <tableColumn id="11" xr3:uid="{71FF3E9F-4B94-42F1-8E75-337B145F3404}" name="Grand Total" dataDxfId="152"/>
  </tableColumns>
  <tableStyleInfo name="TableStyleLight1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7C514E6-0B15-4AD8-928A-B9AA3383EC3C}" name="Table19" displayName="Table19" ref="B22:E27" totalsRowShown="0">
  <autoFilter ref="B22:E27" xr:uid="{17C514E6-0B15-4AD8-928A-B9AA3383EC3C}"/>
  <tableColumns count="4">
    <tableColumn id="1" xr3:uid="{D5F86636-098C-4997-A92F-0171E63380B8}" name="Minnesota Items"/>
    <tableColumn id="2" xr3:uid="{614EC850-91E1-4A12-AEF1-493FC0E2EE9C}" name="11.2024" dataDxfId="151"/>
    <tableColumn id="3" xr3:uid="{7F289731-CB0D-4F3F-90DD-4458CDF7A96B}" name="12.2024" dataDxfId="150"/>
    <tableColumn id="4" xr3:uid="{0E4F6369-D90F-4CC6-B92B-033AE9F64449}" name="Grand Total" dataDxfId="149"/>
  </tableColumns>
  <tableStyleInfo name="TableStyleLight19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F7376EA-A1A1-44E0-BE09-AA6A51D5FA2A}" name="Table21" displayName="Table21" ref="M22:X31" totalsRowShown="0">
  <autoFilter ref="M22:X31" xr:uid="{2F7376EA-A1A1-44E0-BE09-AA6A51D5FA2A}"/>
  <sortState xmlns:xlrd2="http://schemas.microsoft.com/office/spreadsheetml/2017/richdata2" ref="M23:W30">
    <sortCondition descending="1" ref="W22:W30"/>
  </sortState>
  <tableColumns count="12">
    <tableColumn id="1" xr3:uid="{EC2AFEC8-1A58-4981-902C-B70A2B4F57BE}" name="Row Labels"/>
    <tableColumn id="2" xr3:uid="{7705C9E4-76F9-420E-A0E5-F251543C863E}" name="1.2025" dataDxfId="148"/>
    <tableColumn id="3" xr3:uid="{F1D4825B-8AD6-4F1E-B09A-A90A4F0B98FE}" name="2.2025" dataDxfId="147"/>
    <tableColumn id="4" xr3:uid="{53C5D2CC-D3F5-4E2B-96AF-500C6B836A3F}" name="3.2025" dataDxfId="146"/>
    <tableColumn id="5" xr3:uid="{46403443-76E6-4792-9473-C026E6106862}" name="4.2025" dataDxfId="145"/>
    <tableColumn id="6" xr3:uid="{940E7259-A62A-4B8D-B60B-C2A01AD6DBD3}" name="5.2025" dataDxfId="144"/>
    <tableColumn id="7" xr3:uid="{23D2F041-03BF-453A-B3BA-15063D9E6E38}" name="6.2025" dataDxfId="143"/>
    <tableColumn id="8" xr3:uid="{AE6FC448-09C2-47BB-AEFD-44DF45C07B35}" name="7.2025" dataDxfId="142"/>
    <tableColumn id="9" xr3:uid="{9E235B61-96A0-4E67-913A-8F61570CE76C}" name="8.2025" dataDxfId="141"/>
    <tableColumn id="10" xr3:uid="{F209763C-1A8B-4414-90DB-59A99118BCF2}" name="9.2025" dataDxfId="140"/>
    <tableColumn id="11" xr3:uid="{332BEDAD-E9AE-4609-B1AC-444BE7232D4B}" name="Grand Total" dataDxfId="139"/>
    <tableColumn id="12" xr3:uid="{08129893-B4B2-4B1E-AF85-DDE88D0C0C65}" name="% of Bus" dataDxfId="138">
      <calculatedColumnFormula>Table21[[#This Row],[Grand Total]]/W$31</calculatedColumnFormula>
    </tableColumn>
  </tableColumns>
  <tableStyleInfo name="TableStyleLight10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459C93C-B0F7-4631-940E-7A3B51594B58}" name="Table34" displayName="Table34" ref="B3:K12" totalsRowShown="0">
  <autoFilter ref="B3:K12" xr:uid="{0459C93C-B0F7-4631-940E-7A3B51594B58}"/>
  <sortState xmlns:xlrd2="http://schemas.microsoft.com/office/spreadsheetml/2017/richdata2" ref="B4:J11">
    <sortCondition descending="1" ref="J3:J11"/>
  </sortState>
  <tableColumns count="10">
    <tableColumn id="1" xr3:uid="{C6E84065-2BD3-4574-AA51-DA5DD9971AE0}" name="Mid-Atlantic Customers"/>
    <tableColumn id="2" xr3:uid="{8B5C6D54-53F1-468B-A1EE-2422B70C130B}" name="6.2024" dataDxfId="394"/>
    <tableColumn id="3" xr3:uid="{E65CDA1E-6F23-4467-8F2F-5701E3A8FCB5}" name="7.2024" dataDxfId="393"/>
    <tableColumn id="4" xr3:uid="{3AEA5E5C-4427-4AF2-88CF-F54F67346827}" name="8.2024" dataDxfId="392"/>
    <tableColumn id="5" xr3:uid="{59C457FA-6B9C-4555-80FE-2F1D343CCE2A}" name="9.2024" dataDxfId="391"/>
    <tableColumn id="6" xr3:uid="{8E46C3C7-EBA4-4421-900D-891AC26CAA91}" name="10.2024" dataDxfId="390"/>
    <tableColumn id="7" xr3:uid="{DF06798A-5801-4D94-92AC-2CC51C29C2C8}" name="11.2024" dataDxfId="389"/>
    <tableColumn id="8" xr3:uid="{A1AEF654-A080-4FBB-9E02-1B04AEC20988}" name="12.2024" dataDxfId="388"/>
    <tableColumn id="9" xr3:uid="{BA3EB27F-CBBA-431C-9004-71C15A99DBA7}" name="Grand Total" dataDxfId="387">
      <calculatedColumnFormula>SUM(C4:I4)</calculatedColumnFormula>
    </tableColumn>
    <tableColumn id="10" xr3:uid="{F06E878F-969B-41CC-BFC5-747D6B460357}" name="% of Bus" dataDxfId="386">
      <calculatedColumnFormula>Table34[[#This Row],[Grand Total]]/J$12</calculatedColumnFormula>
    </tableColumn>
  </tableColumns>
  <tableStyleInfo name="TableStyleLight1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615312A-523B-48A9-80BA-E224AB66311D}" name="Table36" displayName="Table36" ref="M3:W28" totalsRowShown="0">
  <autoFilter ref="M3:W28" xr:uid="{4615312A-523B-48A9-80BA-E224AB66311D}"/>
  <sortState xmlns:xlrd2="http://schemas.microsoft.com/office/spreadsheetml/2017/richdata2" ref="M4:V27">
    <sortCondition descending="1" ref="V3:V27"/>
  </sortState>
  <tableColumns count="11">
    <tableColumn id="1" xr3:uid="{99ED561C-078D-444E-865B-562BFBB0BE47}" name="Mid-Atlantic Customers"/>
    <tableColumn id="2" xr3:uid="{77257FD0-3C93-4610-AC15-8B115E21B55D}" name="1.2025" dataDxfId="385"/>
    <tableColumn id="3" xr3:uid="{DB91048A-D5D1-4B90-AA98-C4DA1DE7D016}" name="2.2025" dataDxfId="384"/>
    <tableColumn id="4" xr3:uid="{0DE08915-6E5D-4589-810E-1C47CF436699}" name="3.2025" dataDxfId="383"/>
    <tableColumn id="5" xr3:uid="{0EB40197-53DF-47AA-9AA4-AD1A3CDF5581}" name="4.2025" dataDxfId="382"/>
    <tableColumn id="6" xr3:uid="{9970C318-60FC-4FC4-8C0F-E65252A52F9E}" name="5.2025" dataDxfId="381"/>
    <tableColumn id="7" xr3:uid="{ACC91C03-38BE-453D-A4B6-A1DA40CA5FC3}" name="6.2025" dataDxfId="380"/>
    <tableColumn id="8" xr3:uid="{A2BE201C-D457-448D-9310-37A220C6B401}" name="7.2025" dataDxfId="379"/>
    <tableColumn id="9" xr3:uid="{D0A98CAC-C447-4B41-BF0C-1B685E283765}" name="8.2025" dataDxfId="378"/>
    <tableColumn id="10" xr3:uid="{068D8672-4E3E-47A9-9BA2-FC0E6517CFF2}" name="Grand Total" dataDxfId="377"/>
    <tableColumn id="11" xr3:uid="{FB31F8B4-B322-4DC1-9F06-A9EFF6171454}" name="% of Bus" dataDxfId="376">
      <calculatedColumnFormula>Table36[[#This Row],[Grand Total]]/V$28</calculatedColumnFormula>
    </tableColumn>
  </tableColumns>
  <tableStyleInfo name="TableStyleLight9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9733FBC8-E944-4501-BA75-8E0386B1B1CB}" name="Table37" displayName="Table37" ref="B31:K33" totalsRowShown="0" headerRowDxfId="375" dataDxfId="374">
  <autoFilter ref="B31:K33" xr:uid="{9733FBC8-E944-4501-BA75-8E0386B1B1CB}"/>
  <tableColumns count="10">
    <tableColumn id="1" xr3:uid="{1207799E-630D-4896-B602-A8EC9C87B18C}" name="New England Customers"/>
    <tableColumn id="2" xr3:uid="{550490A6-6E1A-4744-8C47-0602E3EBFDA1}" name="6.2024" dataDxfId="373"/>
    <tableColumn id="3" xr3:uid="{8EFF3627-26BE-44AD-BF46-DC3BDAA85F57}" name="7.2024" dataDxfId="372"/>
    <tableColumn id="4" xr3:uid="{CEF2341F-EDB0-4131-BCC6-B9373DE1DD10}" name="8.2024" dataDxfId="371"/>
    <tableColumn id="5" xr3:uid="{CF85306E-9FD5-4020-9AFD-C3FECDF203F9}" name="9.2024" dataDxfId="370"/>
    <tableColumn id="6" xr3:uid="{DD2E0E89-4A59-49EC-96C5-8FB542459A38}" name="10.2024" dataDxfId="369"/>
    <tableColumn id="7" xr3:uid="{31E22A37-B74A-4EF9-AC2A-FD3B2B5C6BB5}" name="11.2024" dataDxfId="368"/>
    <tableColumn id="8" xr3:uid="{A1D51720-7DD2-460F-9E96-2EA4A18EF527}" name="12.2024" dataDxfId="367"/>
    <tableColumn id="9" xr3:uid="{65480428-A4B2-423A-A3D4-0201A11611A1}" name="Grand Total" dataDxfId="366"/>
    <tableColumn id="10" xr3:uid="{5FB99DAD-64A5-439A-95F4-39DD14BBE392}" name="% of Bus"/>
  </tableColumns>
  <tableStyleInfo name="TableStyleLight12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6E63BDC9-A2D9-4FE2-8AA1-1AD39C038C77}" name="Table38" displayName="Table38" ref="M31:W33" totalsRowShown="0" headerRowDxfId="365" dataDxfId="364">
  <autoFilter ref="M31:W33" xr:uid="{6E63BDC9-A2D9-4FE2-8AA1-1AD39C038C77}"/>
  <tableColumns count="11">
    <tableColumn id="1" xr3:uid="{AAE7DCF5-8AEF-426F-BA64-7C1CED0D6FB6}" name="New England Customers"/>
    <tableColumn id="2" xr3:uid="{2AADE7C7-BC5A-4B39-AE37-7EC80FE1819F}" name="1.2025" dataDxfId="363"/>
    <tableColumn id="3" xr3:uid="{0280564E-58EE-4FE4-A068-17D70FB18136}" name="2.2025" dataDxfId="362"/>
    <tableColumn id="4" xr3:uid="{8118FBA3-2AC2-40E9-BA0B-92A89A6CAC5E}" name="3.2025" dataDxfId="361"/>
    <tableColumn id="5" xr3:uid="{23F50A5C-1E69-4801-B48C-D9F6815C0129}" name="4.2025" dataDxfId="360"/>
    <tableColumn id="6" xr3:uid="{04CB4435-AE87-4533-844C-19DC8345F27D}" name="5.2025" dataDxfId="359"/>
    <tableColumn id="7" xr3:uid="{AF63675F-F4D2-4341-A6BF-F2A8F8A785ED}" name="6.2025" dataDxfId="358"/>
    <tableColumn id="8" xr3:uid="{2F1CAE1C-D733-47D2-9100-982AABD82EA3}" name="7.2025" dataDxfId="357"/>
    <tableColumn id="9" xr3:uid="{ABEE7C6F-81E0-4254-8E7A-74ADB35D5C37}" name="8.2025" dataDxfId="356"/>
    <tableColumn id="10" xr3:uid="{7987F8EB-2211-44BE-8CD9-86FFC22B655F}" name="Grand Total" dataDxfId="355"/>
    <tableColumn id="11" xr3:uid="{5F932A89-87E8-477C-89BD-4D0577264DB1}" name="% of Bus" dataDxfId="354"/>
  </tableColumns>
  <tableStyleInfo name="TableStyleLight9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42E27F3-6ADA-46D3-9B85-3E45EF96A8AC}" name="Table39" displayName="Table39" ref="B37:K45" totalsRowShown="0" headerRowDxfId="353" dataDxfId="352">
  <autoFilter ref="B37:K45" xr:uid="{D42E27F3-6ADA-46D3-9B85-3E45EF96A8AC}"/>
  <sortState xmlns:xlrd2="http://schemas.microsoft.com/office/spreadsheetml/2017/richdata2" ref="B38:J44">
    <sortCondition descending="1" ref="J37:J44"/>
  </sortState>
  <tableColumns count="10">
    <tableColumn id="1" xr3:uid="{5B44CC56-C2CC-43AE-B915-6CCD818C6D91}" name="New York Customers"/>
    <tableColumn id="2" xr3:uid="{03933244-894D-4445-8F8E-EF47A2EEAED8}" name="6.2024" dataDxfId="351"/>
    <tableColumn id="3" xr3:uid="{2A923333-DBFF-4158-B3DE-1CD83D4A0007}" name="7.2024" dataDxfId="350"/>
    <tableColumn id="4" xr3:uid="{15E0FC2B-304D-4193-9C22-315389663BF1}" name="8.2024" dataDxfId="349"/>
    <tableColumn id="5" xr3:uid="{B0170FC0-98AF-44AC-9ABF-951EFF06BAAD}" name="9.2024" dataDxfId="348"/>
    <tableColumn id="6" xr3:uid="{60556F14-A7C9-4E2B-8BDB-EF3FBCD9B251}" name="10.2024" dataDxfId="347"/>
    <tableColumn id="7" xr3:uid="{32BC1ADC-68DE-4D0C-AC58-816A07A2051E}" name="11.2024" dataDxfId="346"/>
    <tableColumn id="8" xr3:uid="{504D8A80-D8F8-4429-A4D3-53B7B412C579}" name="12.2024" dataDxfId="345"/>
    <tableColumn id="9" xr3:uid="{9F57C5F3-A44C-43B8-96C0-0E83A839B8DF}" name="Grand Total" dataDxfId="344"/>
    <tableColumn id="10" xr3:uid="{6EE0179E-CD3B-43FF-9A7B-F04B536B9C2D}" name="% of Bus" dataDxfId="343">
      <calculatedColumnFormula>Table39[[#This Row],[Grand Total]]/J$45</calculatedColumnFormula>
    </tableColumn>
  </tableColumns>
  <tableStyleInfo name="TableStyleLight12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4BE3D73A-F6DF-4DF2-B035-298DC5DF4D50}" name="Table40" displayName="Table40" ref="M37:W49" totalsRowShown="0" headerRowDxfId="342" dataDxfId="341">
  <autoFilter ref="M37:W49" xr:uid="{4BE3D73A-F6DF-4DF2-B035-298DC5DF4D50}"/>
  <sortState xmlns:xlrd2="http://schemas.microsoft.com/office/spreadsheetml/2017/richdata2" ref="M38:V48">
    <sortCondition descending="1" ref="V37:V48"/>
  </sortState>
  <tableColumns count="11">
    <tableColumn id="1" xr3:uid="{842284D3-80C5-42E5-8392-8118E6B20763}" name="New York Customers"/>
    <tableColumn id="2" xr3:uid="{5DD2E0CD-D26A-483B-82D3-2FE0980C28C6}" name="1.2025" dataDxfId="340"/>
    <tableColumn id="3" xr3:uid="{FED513D1-D7C5-41B4-A254-12A6EC292FF9}" name="2.2025" dataDxfId="339"/>
    <tableColumn id="4" xr3:uid="{C4E00ED4-93B6-4D20-8050-CA9B120130AB}" name="3.2025" dataDxfId="338"/>
    <tableColumn id="5" xr3:uid="{6D78AD72-6FF8-47D3-B9E8-9B0B9AFE42E2}" name="4.2025" dataDxfId="337"/>
    <tableColumn id="6" xr3:uid="{9A380FA2-7C29-4A95-92B5-7F5096784F86}" name="5.2025" dataDxfId="336"/>
    <tableColumn id="8" xr3:uid="{19304158-F1D3-4BE0-9CD7-6D53E41564A3}" name="6.2025" dataDxfId="335"/>
    <tableColumn id="9" xr3:uid="{A3899E70-C42C-40E7-97FF-888B5E6A1755}" name="7.2025" dataDxfId="334"/>
    <tableColumn id="10" xr3:uid="{D627A494-784E-4031-880F-5419BD89BEBF}" name="8.2025" dataDxfId="333"/>
    <tableColumn id="11" xr3:uid="{00EEC189-8A36-4FF0-BD43-2429489BBCED}" name="Grand Total" dataDxfId="332">
      <calculatedColumnFormula>SUM(N38:U38)</calculatedColumnFormula>
    </tableColumn>
    <tableColumn id="12" xr3:uid="{777B372B-5FDC-4E3C-A898-C6AC8A9A0B27}" name="% of Bus" dataDxfId="331">
      <calculatedColumnFormula>Table40[[#This Row],[Grand Total]]/V$49</calculatedColumnFormula>
    </tableColumn>
  </tableColumns>
  <tableStyleInfo name="TableStyleLight9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9D44106E-EFC4-4D43-A971-0A773AF92D8D}" name="Table41" displayName="Table41" ref="B53:K60" totalsRowShown="0" headerRowDxfId="330" dataDxfId="329">
  <autoFilter ref="B53:K60" xr:uid="{9D44106E-EFC4-4D43-A971-0A773AF92D8D}"/>
  <sortState xmlns:xlrd2="http://schemas.microsoft.com/office/spreadsheetml/2017/richdata2" ref="B54:K59">
    <sortCondition descending="1" ref="J53:J59"/>
  </sortState>
  <tableColumns count="10">
    <tableColumn id="1" xr3:uid="{8D9847B0-8FF6-49A6-A908-F2BE68779F32}" name="Ohio Customers"/>
    <tableColumn id="2" xr3:uid="{7B8EEE9B-5348-4ABE-B55B-9D4C92EFB2F1}" name="6.2024" dataDxfId="328"/>
    <tableColumn id="3" xr3:uid="{11BA25EB-AF68-4840-B6A3-A52629AA2799}" name="7.2024" dataDxfId="327"/>
    <tableColumn id="4" xr3:uid="{36DB9229-5967-413E-A3FA-8115F759F036}" name="8.2024" dataDxfId="326"/>
    <tableColumn id="5" xr3:uid="{82146F7A-E4F6-4830-A973-D6A12B6F872F}" name="9.2024" dataDxfId="325"/>
    <tableColumn id="6" xr3:uid="{DA5F11AE-4A74-48D3-9BEC-09BC393418BE}" name="10.2024" dataDxfId="324"/>
    <tableColumn id="7" xr3:uid="{9864396F-BB79-4546-B547-DA27B26A098A}" name="11.2024" dataDxfId="323"/>
    <tableColumn id="8" xr3:uid="{3956FB6C-C487-4708-B6AA-D6F4B9FD4DCB}" name="12.2024" dataDxfId="322"/>
    <tableColumn id="9" xr3:uid="{0E4FB246-2790-4385-B1AE-18E018F4903F}" name="Grand Total" dataDxfId="321"/>
    <tableColumn id="10" xr3:uid="{F2D16158-9946-4FCD-A856-6D8C6FCFDEE5}" name="% of Bus" dataDxfId="320">
      <calculatedColumnFormula>Table41[[#This Row],[Grand Total]]/J$60</calculatedColumnFormula>
    </tableColumn>
  </tableColumns>
  <tableStyleInfo name="TableStyleLight12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A886145E-1D33-4F4E-9721-BEC0FF9115AC}" name="Table42" displayName="Table42" ref="M53:W60" totalsRowShown="0" headerRowDxfId="319" dataDxfId="318">
  <autoFilter ref="M53:W60" xr:uid="{A886145E-1D33-4F4E-9721-BEC0FF9115AC}"/>
  <sortState xmlns:xlrd2="http://schemas.microsoft.com/office/spreadsheetml/2017/richdata2" ref="M54:V59">
    <sortCondition descending="1" ref="V53:V59"/>
  </sortState>
  <tableColumns count="11">
    <tableColumn id="1" xr3:uid="{A176A5E6-1447-44FB-A0B5-522EBAF7710F}" name="Ohio Customers"/>
    <tableColumn id="2" xr3:uid="{24D5D726-4A63-45BF-8E2F-072191C5A23E}" name="1.2025" dataDxfId="317"/>
    <tableColumn id="3" xr3:uid="{48846EB7-C11E-4BF0-BCF4-EF0111FA96B7}" name="2.2025" dataDxfId="316"/>
    <tableColumn id="4" xr3:uid="{7B50FDFD-8C01-4E1F-A899-57887FEAA3A6}" name="3.2025" dataDxfId="315"/>
    <tableColumn id="5" xr3:uid="{51AE2045-9C3F-4976-BC30-E01975AB8803}" name="4.2025" dataDxfId="314"/>
    <tableColumn id="6" xr3:uid="{63AC8D09-28AB-4127-B43E-BBE1950103BD}" name="5.2025" dataDxfId="313"/>
    <tableColumn id="7" xr3:uid="{631AF08B-31BA-44BF-9C45-F082585D265C}" name="6.2025" dataDxfId="312"/>
    <tableColumn id="8" xr3:uid="{C3D4E0D5-AAC3-4CA1-9152-4158B2E1AA05}" name="7.2025" dataDxfId="311"/>
    <tableColumn id="9" xr3:uid="{F46583B7-13C4-447F-BC8A-77B6D5C142A6}" name="8.2025" dataDxfId="310"/>
    <tableColumn id="10" xr3:uid="{FF0C9D9D-01DF-4FFA-B676-7835D9106757}" name="Grand Total" dataDxfId="309"/>
    <tableColumn id="11" xr3:uid="{48B29B1F-BAFE-4005-8C9C-069C1AC6DD0B}" name="% of Bus" dataDxfId="308">
      <calculatedColumnFormula>Table42[[#This Row],[Grand Total]]/V$60</calculatedColumnFormula>
    </tableColumn>
  </tableColumns>
  <tableStyleInfo name="TableStyleLight9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1B1D9FF5-E90A-4BF4-B578-8DC4B4065784}" name="Table43" displayName="Table43" ref="B3:J7" totalsRowShown="0">
  <autoFilter ref="B3:J7" xr:uid="{1B1D9FF5-E90A-4BF4-B578-8DC4B4065784}"/>
  <sortState xmlns:xlrd2="http://schemas.microsoft.com/office/spreadsheetml/2017/richdata2" ref="B4:J6">
    <sortCondition descending="1" ref="J3:J6"/>
  </sortState>
  <tableColumns count="9">
    <tableColumn id="1" xr3:uid="{FC246355-D491-46B8-B318-241B74765AD8}" name="Carolina Customers"/>
    <tableColumn id="2" xr3:uid="{73749946-476C-40BC-A95B-1063675E92FD}" name="6.2024" dataDxfId="307"/>
    <tableColumn id="3" xr3:uid="{F26838B7-C646-498A-9F63-429D91CBA1B5}" name="7.2024" dataDxfId="306"/>
    <tableColumn id="4" xr3:uid="{E9EDC15E-C983-416C-AB93-D538B04284DD}" name="8.2024" dataDxfId="305"/>
    <tableColumn id="5" xr3:uid="{5EDC23EB-7C22-41EA-913A-095859EAD3EF}" name="9.2024" dataDxfId="304"/>
    <tableColumn id="6" xr3:uid="{194024F1-57B3-4A6D-B1F6-98555DB5DDC5}" name="10.2024" dataDxfId="303"/>
    <tableColumn id="7" xr3:uid="{8819DD36-483F-40BD-8F05-42D97C334884}" name="11.2024" dataDxfId="302"/>
    <tableColumn id="8" xr3:uid="{0A82FE34-B1DE-4E9D-8941-E4805DF61E1E}" name="12.2024" dataDxfId="301"/>
    <tableColumn id="9" xr3:uid="{BD2B0299-6E23-4865-95AB-F381C701A682}" name="Grand Total" dataDxfId="300"/>
  </tableColumns>
  <tableStyleInfo name="TableStyleLight12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6544EF7E-80EF-4507-B807-02E7DB5EF01F}" name="Table44" displayName="Table44" ref="M3:W25" totalsRowShown="0">
  <autoFilter ref="M3:W25" xr:uid="{6544EF7E-80EF-4507-B807-02E7DB5EF01F}"/>
  <sortState xmlns:xlrd2="http://schemas.microsoft.com/office/spreadsheetml/2017/richdata2" ref="M4:V24">
    <sortCondition descending="1" ref="V3:V24"/>
  </sortState>
  <tableColumns count="11">
    <tableColumn id="1" xr3:uid="{309CA2CC-87E0-4BAE-BE47-55135278A1D6}" name="Carolina Customers"/>
    <tableColumn id="2" xr3:uid="{C8D23308-42E0-48B3-B223-29E74DC9F4FB}" name="1.2025" dataDxfId="299"/>
    <tableColumn id="3" xr3:uid="{862D1E9C-75E0-4CD6-8E31-462CE1C6E3E8}" name="2.2025" dataDxfId="298"/>
    <tableColumn id="4" xr3:uid="{2B139E48-2CD7-4A32-8972-12F160575383}" name="3.2025" dataDxfId="297"/>
    <tableColumn id="5" xr3:uid="{50252352-3019-42C9-816F-A00FFED4A5C4}" name="4.2025" dataDxfId="296"/>
    <tableColumn id="6" xr3:uid="{C4F99D4C-0BD7-457A-BFCC-8BAF9F471010}" name="5.2025" dataDxfId="295"/>
    <tableColumn id="7" xr3:uid="{3C2D2F29-5357-4248-84C6-F4BA833B1CBF}" name="6.2025" dataDxfId="294"/>
    <tableColumn id="8" xr3:uid="{DD0447A6-C91C-4B61-A6EE-47E73CBE771A}" name="7.2025" dataDxfId="293"/>
    <tableColumn id="9" xr3:uid="{0CAC0564-8676-4EAD-8392-0383A0371A38}" name="8.2025" dataDxfId="292"/>
    <tableColumn id="10" xr3:uid="{6802535C-C776-44CC-96C0-BB44F82F92C2}" name="Grand Total" dataDxfId="291"/>
    <tableColumn id="11" xr3:uid="{38460C7D-3291-47E1-990D-13F021367C91}" name="% of Bus" dataDxfId="290">
      <calculatedColumnFormula>Table44[[#This Row],[Grand Total]]/V$25</calculatedColumnFormula>
    </tableColumn>
  </tableColumns>
  <tableStyleInfo name="TableStyleLight9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1C26FAD8-E701-4D68-8723-E23DFAC8F981}" name="Table45" displayName="Table45" ref="M28:W35" totalsRowShown="0" headerRowDxfId="289" dataDxfId="288" tableBorderDxfId="287">
  <autoFilter ref="M28:W35" xr:uid="{1C26FAD8-E701-4D68-8723-E23DFAC8F981}"/>
  <sortState xmlns:xlrd2="http://schemas.microsoft.com/office/spreadsheetml/2017/richdata2" ref="M29:V34">
    <sortCondition descending="1" ref="V28:V34"/>
  </sortState>
  <tableColumns count="11">
    <tableColumn id="1" xr3:uid="{916C1E18-8BDF-4B39-8EFE-35918720FA11}" name="Florida and South Florida Customers"/>
    <tableColumn id="2" xr3:uid="{AEAB755B-82E8-412B-9116-9A64CE1DFAF3}" name="1.2025" dataDxfId="286"/>
    <tableColumn id="3" xr3:uid="{5800A477-2C88-48AE-BD92-80C0E3EE2EC1}" name="2.2025" dataDxfId="285"/>
    <tableColumn id="4" xr3:uid="{A47ECD88-BD25-4407-A4E5-C35B8F367C67}" name="3.2025" dataDxfId="284"/>
    <tableColumn id="5" xr3:uid="{EC882774-B5C1-471E-9B00-30BC1257DAED}" name="4.2025" dataDxfId="283"/>
    <tableColumn id="6" xr3:uid="{E4453EA7-F8B2-44F3-8922-EAA227EBA1D5}" name="5.2025" dataDxfId="282"/>
    <tableColumn id="7" xr3:uid="{B3D4D11B-9F6C-4ACA-ACE5-2D9DA8E433A2}" name="6.2025" dataDxfId="281"/>
    <tableColumn id="8" xr3:uid="{65E9BD01-0B09-415F-BEA8-DE8C40CA55E9}" name="7.2025" dataDxfId="280"/>
    <tableColumn id="9" xr3:uid="{7D0C1A08-A12C-4685-BC6E-93AB7342BCD4}" name="8.2025" dataDxfId="279"/>
    <tableColumn id="10" xr3:uid="{C996E9AC-0FE0-49DE-A17B-915DB412FA42}" name="Grand Total" dataDxfId="278"/>
    <tableColumn id="11" xr3:uid="{4184F333-3B2C-4564-819A-83868745CB18}" name="% of Bus" dataDxfId="277">
      <calculatedColumnFormula>Table45[[#This Row],[Grand Total]]/V$35</calculatedColumnFormula>
    </tableColumn>
  </tableColumns>
  <tableStyleInfo name="TableStyleLight9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4839A31C-16AA-45F8-ADFB-DFD35D80DE5F}" name="Table46" displayName="Table46" ref="M38:W46" totalsRowShown="0" headerRowDxfId="276" dataDxfId="275">
  <autoFilter ref="M38:W46" xr:uid="{4839A31C-16AA-45F8-ADFB-DFD35D80DE5F}"/>
  <sortState xmlns:xlrd2="http://schemas.microsoft.com/office/spreadsheetml/2017/richdata2" ref="M39:V45">
    <sortCondition descending="1" ref="V38:V45"/>
  </sortState>
  <tableColumns count="11">
    <tableColumn id="1" xr3:uid="{85B56175-AEAE-4CD9-B270-3E389BED3EFB}" name="Georgia Customers"/>
    <tableColumn id="2" xr3:uid="{0F048BAB-3BF9-413F-8D37-170727643DCB}" name="1.2025" dataDxfId="274"/>
    <tableColumn id="3" xr3:uid="{2211D187-BB8F-4D3B-A3DE-73B0FE0BDCA7}" name="2.2025" dataDxfId="273"/>
    <tableColumn id="4" xr3:uid="{F1B41DB3-286C-42D4-9D27-A8F6B153FF2F}" name="3.2025" dataDxfId="272"/>
    <tableColumn id="5" xr3:uid="{1AB2664E-A287-4625-A3B4-C3C709A491C4}" name="4.2025" dataDxfId="271"/>
    <tableColumn id="6" xr3:uid="{EC06A930-CA51-4922-9C47-826D249868D4}" name="5.2025" dataDxfId="270"/>
    <tableColumn id="7" xr3:uid="{EC94549D-CF76-432F-A7DA-214E02E3EDBD}" name="6.2025" dataDxfId="269"/>
    <tableColumn id="8" xr3:uid="{101FB110-5262-44DC-8272-0AA2CF17BA6D}" name="7.2025" dataDxfId="268"/>
    <tableColumn id="9" xr3:uid="{8BE375F1-8E3F-4A3E-8041-90A5243BED21}" name="8.2025" dataDxfId="267"/>
    <tableColumn id="10" xr3:uid="{D44FFD81-C1B3-4524-8BB0-A249597E0E86}" name="Grand Total" dataDxfId="266"/>
    <tableColumn id="11" xr3:uid="{24AA07BE-AFD2-47BF-887C-E8F9CF91753B}" name="% of Bus" dataDxfId="265">
      <calculatedColumnFormula>Table46[[#This Row],[Grand Total]]/V$46</calculatedColumnFormula>
    </tableColumn>
  </tableColumns>
  <tableStyleInfo name="TableStyleLight9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E762F39-A65A-4EBA-8BBB-AE8D86899E69}" name="Table48" displayName="Table48" ref="M49:W53" totalsRowShown="0" headerRowDxfId="264" dataDxfId="263">
  <autoFilter ref="M49:W53" xr:uid="{0E762F39-A65A-4EBA-8BBB-AE8D86899E69}"/>
  <tableColumns count="11">
    <tableColumn id="1" xr3:uid="{C636262C-1FBB-4525-9F46-F69BF4D1F805}" name="Tennessee Customers"/>
    <tableColumn id="2" xr3:uid="{24E77D61-CFC0-4812-9D3B-3130D9C8BB5B}" name="1.2025" dataDxfId="262"/>
    <tableColumn id="3" xr3:uid="{C8250265-85EA-402B-95F0-FC7F2A6D0F4F}" name="2.2025" dataDxfId="261"/>
    <tableColumn id="4" xr3:uid="{301A7CFE-B9C5-4EB8-9A64-845A1F1BC5A1}" name="3.2025" dataDxfId="260"/>
    <tableColumn id="5" xr3:uid="{78C38D1A-A1A2-4EB7-BEC3-8595F40EE353}" name="4.2025" dataDxfId="259"/>
    <tableColumn id="6" xr3:uid="{EC677CC9-F2DD-438D-87DA-EACB388F3B7B}" name="5.2025" dataDxfId="258"/>
    <tableColumn id="7" xr3:uid="{4B85CAF2-9976-4FED-AEAD-0FAB45FF44A3}" name="6.2025" dataDxfId="257"/>
    <tableColumn id="8" xr3:uid="{8F2F2ECE-C52D-4FBE-951C-D8BE67F27B10}" name="7.2025" dataDxfId="256"/>
    <tableColumn id="9" xr3:uid="{6E1DD717-3549-417E-8F14-9F30B6FCA7F1}" name="8.2025" dataDxfId="255"/>
    <tableColumn id="10" xr3:uid="{74280E7E-BBE8-4142-8324-D5EB6F197114}" name="Grand Total" dataDxfId="254"/>
    <tableColumn id="11" xr3:uid="{7DFB0D14-14EE-4467-A0D1-5E1C82516D87}" name="% of Bus" dataDxfId="253">
      <calculatedColumnFormula>Table48[[#This Row],[Grand Total]]/V$53</calculatedColumnFormula>
    </tableColumn>
  </tableColumns>
  <tableStyleInfo name="TableStyleLight9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B46A1E0-0D2D-4CB9-AF31-7E3E78D15FA2}" name="Table26" displayName="Table26" ref="B3:K10" totalsRowShown="0" headerRowDxfId="137" dataDxfId="136">
  <autoFilter ref="B3:K10" xr:uid="{8B46A1E0-0D2D-4CB9-AF31-7E3E78D15FA2}"/>
  <sortState xmlns:xlrd2="http://schemas.microsoft.com/office/spreadsheetml/2017/richdata2" ref="B4:K8">
    <sortCondition descending="1" ref="J3:J8"/>
  </sortState>
  <tableColumns count="10">
    <tableColumn id="1" xr3:uid="{9C40B0DB-AE02-4134-8181-81B081AC59AB}" name="Wisconsin Customers"/>
    <tableColumn id="2" xr3:uid="{CBCDB75B-16CA-49C3-A5DC-63256C407975}" name="6.2024" dataDxfId="135"/>
    <tableColumn id="3" xr3:uid="{6CED23ED-3A5C-4A72-9712-6EFFB4F70F15}" name="7.2024" dataDxfId="134"/>
    <tableColumn id="4" xr3:uid="{5DD75E63-0B20-4380-B293-F019EEF74065}" name="8.2024" dataDxfId="133"/>
    <tableColumn id="5" xr3:uid="{969B3216-5064-4BD2-A99D-E11816C16C79}" name="9.2024" dataDxfId="132"/>
    <tableColumn id="6" xr3:uid="{A2E997D2-FD11-40E8-953E-B8885AF97C0F}" name="10.2024" dataDxfId="131"/>
    <tableColumn id="7" xr3:uid="{910EEB78-ED2E-4247-9F35-8B3BBA828B45}" name="11.2024" dataDxfId="130"/>
    <tableColumn id="8" xr3:uid="{E3013F5A-EB96-4835-B896-0755786DD18C}" name="12.2024" dataDxfId="129"/>
    <tableColumn id="9" xr3:uid="{E38E4D59-B39D-4C7A-95C1-8B55DAF38CFD}" name="Grand Total" dataDxfId="128">
      <calculatedColumnFormula>SUM(C4:I4)</calculatedColumnFormula>
    </tableColumn>
    <tableColumn id="10" xr3:uid="{8C3A640D-C213-4BA0-84BB-4E863E95BCFE}" name="% of Bus" dataDxfId="127">
      <calculatedColumnFormula>Table26[[#This Row],[Grand Total]]/J$9</calculatedColumnFormula>
    </tableColumn>
  </tableColumns>
  <tableStyleInfo name="TableStyleLight12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C4B5D9C-E8D8-4EAC-A41A-4A92B6373458}" name="Table23" displayName="Table23" ref="M3:X13" totalsRowShown="0">
  <autoFilter ref="M3:X13" xr:uid="{DC4B5D9C-E8D8-4EAC-A41A-4A92B6373458}"/>
  <sortState xmlns:xlrd2="http://schemas.microsoft.com/office/spreadsheetml/2017/richdata2" ref="M4:W11">
    <sortCondition descending="1" ref="W3:W11"/>
  </sortState>
  <tableColumns count="12">
    <tableColumn id="1" xr3:uid="{9EE2E08A-4EFE-42BE-818F-CA56EDA1FBCD}" name="Wisconsin Customers"/>
    <tableColumn id="2" xr3:uid="{58E36138-013B-40AA-8D1B-82F9BF7ABA4E}" name="1.2025" dataDxfId="126"/>
    <tableColumn id="3" xr3:uid="{1FF71011-1DE5-49BE-99C0-036DC77CB219}" name="2.2025" dataDxfId="125"/>
    <tableColumn id="4" xr3:uid="{31726702-651A-427F-B4BF-4483A34C0AD3}" name="3.2025" dataDxfId="124"/>
    <tableColumn id="5" xr3:uid="{3817B949-C05F-422D-A8B9-75EC07FC63DC}" name="4.2025" dataDxfId="123"/>
    <tableColumn id="6" xr3:uid="{DD4413B7-FBC2-4552-83A6-55162A72CD48}" name="5.2025" dataDxfId="122"/>
    <tableColumn id="7" xr3:uid="{39F7EBFC-40DF-4CE9-AEEC-42736345624C}" name="6.2025" dataDxfId="121"/>
    <tableColumn id="8" xr3:uid="{D0896890-4CFE-47AF-97BC-17CC8EBF7672}" name="7.2025" dataDxfId="120"/>
    <tableColumn id="9" xr3:uid="{45730609-D250-4B3A-B77B-1A58E35EE845}" name="8.2025" dataDxfId="119"/>
    <tableColumn id="10" xr3:uid="{E40D3C6B-171E-44CC-9F6D-38C6D8D0F431}" name="9.2025" dataDxfId="118"/>
    <tableColumn id="11" xr3:uid="{91BDBE60-8747-499F-9FD2-58A71C41801A}" name="Grand Total" dataDxfId="117"/>
    <tableColumn id="12" xr3:uid="{9F8B24A3-F20D-43D0-A5C4-D77DB04EFE4D}" name="% of Bus" dataDxfId="116">
      <calculatedColumnFormula>Table23[[#This Row],[Grand Total]]/W$12</calculatedColumnFormula>
    </tableColumn>
  </tableColumns>
  <tableStyleInfo name="TableStyleLight9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46C726A-48F1-49C1-BDC6-2F8E4E7C122B}" name="Table25" displayName="Table25" ref="B16:J18" totalsRowShown="0">
  <autoFilter ref="B16:J18" xr:uid="{146C726A-48F1-49C1-BDC6-2F8E4E7C122B}"/>
  <tableColumns count="9">
    <tableColumn id="1" xr3:uid="{4E62B528-BA01-435A-9D07-8FCFF1F5DEF5}" name="Wisconsin Segments"/>
    <tableColumn id="2" xr3:uid="{598B5FA6-11EB-4624-B25A-398D11783451}" name="6.2024" dataDxfId="105"/>
    <tableColumn id="3" xr3:uid="{45BE731E-A7D9-4AE4-A234-3E9CDC45370D}" name="7.2024" dataDxfId="104"/>
    <tableColumn id="4" xr3:uid="{366D7902-7737-43B5-8E7C-F18C574BBD38}" name="8.2024" dataDxfId="103"/>
    <tableColumn id="5" xr3:uid="{F76AC1F9-6528-40CE-9C2D-21DB35D8ADE8}" name="9.2024" dataDxfId="102"/>
    <tableColumn id="6" xr3:uid="{426CCFF3-4E35-4542-AF3A-35303DFC0FCD}" name="10.2024" dataDxfId="101"/>
    <tableColumn id="7" xr3:uid="{7AD80259-6097-4029-949D-E9D6A1D36EA9}" name="11.2024" dataDxfId="100"/>
    <tableColumn id="8" xr3:uid="{7B46AA37-5288-4AA8-9E11-79A46E3508B8}" name="12.2024" dataDxfId="99"/>
    <tableColumn id="9" xr3:uid="{7B626EE5-65A0-41D5-B333-AEE484A8B6A2}" name="Grand Total" dataDxfId="98"/>
  </tableColumns>
  <tableStyleInfo name="TableStyleLight14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8C155C8A-E24A-48AF-A035-26CA0491B1E1}" name="Table30" displayName="Table30" ref="M16:W18" totalsRowShown="0">
  <autoFilter ref="M16:W18" xr:uid="{8C155C8A-E24A-48AF-A035-26CA0491B1E1}"/>
  <tableColumns count="11">
    <tableColumn id="1" xr3:uid="{8FCF31E8-7378-4F68-BEEC-EFF58B7E53C9}" name="Wisconsin Segments"/>
    <tableColumn id="2" xr3:uid="{720BB00A-C5A5-421D-96BE-39A1C32B561A}" name="1.2025" dataDxfId="115"/>
    <tableColumn id="3" xr3:uid="{7FD8DFF1-0E30-4120-8578-FA1BA96E9219}" name="2.2025" dataDxfId="114"/>
    <tableColumn id="4" xr3:uid="{049BE7F0-4525-4EB6-AD13-FAE38609100B}" name="3.2025" dataDxfId="113"/>
    <tableColumn id="5" xr3:uid="{DA2273BE-F1E3-4CB5-9B53-1A0FDBF114CE}" name="4.2025" dataDxfId="112"/>
    <tableColumn id="6" xr3:uid="{3DF919F1-DFF8-4922-8D98-6CD030A8E3B0}" name="5.2025" dataDxfId="111"/>
    <tableColumn id="7" xr3:uid="{58034E1B-7DF1-4182-A1F3-6865FC95DC38}" name="6.2025" dataDxfId="110"/>
    <tableColumn id="8" xr3:uid="{9B3C0442-565B-4ED1-ABD1-3253AAF3FC8F}" name="7.2025" dataDxfId="109"/>
    <tableColumn id="9" xr3:uid="{AC43B044-3937-40D5-9798-2530FEAE0D21}" name="8.2025" dataDxfId="108"/>
    <tableColumn id="10" xr3:uid="{C0B2E2EC-0F4B-4D39-B103-704FBB1236F6}" name="9.2025" dataDxfId="107"/>
    <tableColumn id="11" xr3:uid="{29E88798-10B4-403A-88BE-220FE864BC81}" name="Grand Total" dataDxfId="106"/>
  </tableColumns>
  <tableStyleInfo name="TableStyleLight11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B8761E4-4111-4257-B0CE-84092B00DF79}" name="Table32" displayName="Table32" ref="B21:K25" totalsRowShown="0">
  <autoFilter ref="B21:K25" xr:uid="{2B8761E4-4111-4257-B0CE-84092B00DF79}"/>
  <sortState xmlns:xlrd2="http://schemas.microsoft.com/office/spreadsheetml/2017/richdata2" ref="B22:J24">
    <sortCondition descending="1" ref="J21:J24"/>
  </sortState>
  <tableColumns count="10">
    <tableColumn id="1" xr3:uid="{41E1045E-5EEC-4A80-8799-4C7FDE2397F2}" name="Wisconsin Items"/>
    <tableColumn id="2" xr3:uid="{0D655157-FF16-4EE7-B079-DC522E9A71BD}" name="6.2024" dataDxfId="97"/>
    <tableColumn id="3" xr3:uid="{9B4AA7A8-5CA8-4567-AF5A-1828D340B1CD}" name="7.2024" dataDxfId="96"/>
    <tableColumn id="4" xr3:uid="{A26DED32-38AD-49B6-8474-51608E294E2A}" name="8.2024" dataDxfId="95"/>
    <tableColumn id="5" xr3:uid="{1F6C182D-EACD-425B-93DC-D82804B15BA0}" name="9.2024" dataDxfId="94"/>
    <tableColumn id="6" xr3:uid="{92549E12-FD36-4E96-BE2F-53B99D5ECD35}" name="10.2024" dataDxfId="93"/>
    <tableColumn id="7" xr3:uid="{FCDBB4DE-DA9F-4372-B0E2-E7FE38CCDADF}" name="11.2024" dataDxfId="92"/>
    <tableColumn id="8" xr3:uid="{F528C45F-46BD-4EB7-A06D-012C6CA50870}" name="12.2024" dataDxfId="91"/>
    <tableColumn id="9" xr3:uid="{3CCB1025-0DD9-4FEC-9D98-3160D0E68AE1}" name="Grand Total" dataDxfId="90"/>
    <tableColumn id="10" xr3:uid="{D5AA47B5-95AB-47F5-A0C5-39D7A7756973}" name="% of Bus" dataDxfId="89">
      <calculatedColumnFormula>Table32[[#This Row],[Grand Total]]/J$25</calculatedColumnFormula>
    </tableColumn>
  </tableColumns>
  <tableStyleInfo name="TableStyleMedium3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18928E7D-9A32-4432-849A-757DC0929E21}" name="Table35" displayName="Table35" ref="M21:X25" totalsRowShown="0">
  <autoFilter ref="M21:X25" xr:uid="{18928E7D-9A32-4432-849A-757DC0929E21}"/>
  <sortState xmlns:xlrd2="http://schemas.microsoft.com/office/spreadsheetml/2017/richdata2" ref="M22:W24">
    <sortCondition descending="1" ref="W21:W24"/>
  </sortState>
  <tableColumns count="12">
    <tableColumn id="1" xr3:uid="{D79013B6-87DF-42C1-BFB7-F746428BA1B1}" name="Wisconsin Items"/>
    <tableColumn id="2" xr3:uid="{8A90764B-D6CA-4F50-B8A4-F7488019CF03}" name="1.2025" dataDxfId="88"/>
    <tableColumn id="3" xr3:uid="{EAE9BE00-5F0F-4534-9384-E2839BF3C778}" name="2.2025" dataDxfId="87"/>
    <tableColumn id="4" xr3:uid="{3B5033B8-0CF7-4028-B0D3-EFAC8F431110}" name="3.2025" dataDxfId="86"/>
    <tableColumn id="5" xr3:uid="{DDA719F8-75C0-43C6-8FAE-CF10F00A3781}" name="4.2025" dataDxfId="85"/>
    <tableColumn id="6" xr3:uid="{0F63383F-CA94-4511-AF95-3E574B804A1D}" name="5.2025" dataDxfId="84"/>
    <tableColumn id="7" xr3:uid="{699EF6F4-FC43-4105-9429-E63BAEE9FCA2}" name="6.2025" dataDxfId="83"/>
    <tableColumn id="8" xr3:uid="{9C48ABE6-3176-4C6D-A977-0F498D670F2E}" name="7.2025" dataDxfId="82"/>
    <tableColumn id="9" xr3:uid="{D87BF079-53DF-44ED-9CB9-9C7EC6D5C494}" name="8.2025" dataDxfId="81"/>
    <tableColumn id="10" xr3:uid="{8E648AEC-1111-4066-8923-21EA454CB368}" name="9.2025" dataDxfId="80"/>
    <tableColumn id="11" xr3:uid="{65CBFCB3-ADA4-4FDB-B775-DAD00D9F97DA}" name="Grand Total" dataDxfId="79"/>
    <tableColumn id="12" xr3:uid="{6C82602C-7FA1-4C2F-8206-4549E9C39EF4}" name="% or Bus" dataDxfId="78">
      <calculatedColumnFormula>Table35[[#This Row],[Grand Total]]/W$25</calculatedColumnFormula>
    </tableColumn>
  </tableColumns>
  <tableStyleInfo name="TableStyleLight10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DA8A52B-A75A-4C7E-8031-949FF8F9527B}" name="Table12" displayName="Table12" ref="A2:AL1821" totalsRowCount="1" headerRowDxfId="252" dataDxfId="251">
  <autoFilter ref="A2:AL1820" xr:uid="{ADA8A52B-A75A-4C7E-8031-949FF8F9527B}"/>
  <tableColumns count="38">
    <tableColumn id="1" xr3:uid="{F1D2D13F-62EB-414B-97F9-A4B5CED5430E}" name="Report" dataDxfId="250" totalsRowDxfId="249"/>
    <tableColumn id="2" xr3:uid="{D4C1FA43-51EF-45AC-8B27-5E6E96CE4F6A}" name="OPCO" dataDxfId="248" totalsRowDxfId="247"/>
    <tableColumn id="3" xr3:uid="{A0AE0185-A2B1-473F-9353-44EAECA24B84}" name="OPCO Desc                     " dataDxfId="246" totalsRowDxfId="245"/>
    <tableColumn id="4" xr3:uid="{E559EC86-C890-48AF-BC76-D829FEBF81E6}" name="Customer Desc                 " dataDxfId="244" totalsRowDxfId="243"/>
    <tableColumn id="5" xr3:uid="{72488D97-65E4-40EA-B20F-A7B70E30B34E}" name="Market Segment" dataDxfId="242" totalsRowDxfId="241"/>
    <tableColumn id="6" xr3:uid="{2877DFF7-673B-4420-9F46-A052A5804B9E}" name="Street                        " dataDxfId="240" totalsRowDxfId="239"/>
    <tableColumn id="7" xr3:uid="{F4CBABD4-ED36-46BF-9441-271A3296C8C0}" name="City                " dataDxfId="238" totalsRowDxfId="237"/>
    <tableColumn id="8" xr3:uid="{81CE5C32-74FB-4BAF-B799-60FCE9745030}" name="State" dataDxfId="236" totalsRowDxfId="235"/>
    <tableColumn id="9" xr3:uid="{D1BD6BAB-D044-4D58-8535-A64B8030348B}" name="Zip Code     " dataDxfId="234" totalsRowDxfId="233"/>
    <tableColumn id="10" xr3:uid="{57F4A34D-333F-46A1-9BCA-4440C34692EF}" name="Sales Contact                 " dataDxfId="232" totalsRowDxfId="231"/>
    <tableColumn id="11" xr3:uid="{905A52BD-E3AE-46D9-A052-78DBCBD40572}" name="Sales Contact #" dataDxfId="230" totalsRowDxfId="229"/>
    <tableColumn id="12" xr3:uid="{B7A409E8-96E4-48B9-AEAF-DE4392DE80F3}" name="Item ID        " dataDxfId="228" totalsRowDxfId="227"/>
    <tableColumn id="13" xr3:uid="{968DE44F-B32A-4462-A621-D60A5B6BEF23}" name="Item Description              " dataDxfId="226" totalsRowDxfId="225"/>
    <tableColumn id="14" xr3:uid="{9765DBE5-C4A3-4829-BB7D-34844AE88C38}" name="Brand   " dataDxfId="224" totalsRowDxfId="223"/>
    <tableColumn id="15" xr3:uid="{7C67B16A-7CBF-4804-9E20-DB233D78BB13}" name="Item Class" dataDxfId="222" totalsRowDxfId="221"/>
    <tableColumn id="16" xr3:uid="{152927E3-01E2-4760-BE4F-B07DBA261AEF}" name="Item Class Desc     " totalsRowLabel="Weekly AVG" dataDxfId="220" totalsRowDxfId="219"/>
    <tableColumn id="17" xr3:uid="{4A8B246B-5A52-4985-A9D3-32322E7948D0}" name="Pack      " dataDxfId="218" totalsRowDxfId="217"/>
    <tableColumn id="18" xr3:uid="{AFCB1747-7D8E-4FB4-AC0C-BE61572F1FEA}" name="Size per oz     " dataDxfId="216" totalsRowDxfId="215"/>
    <tableColumn id="19" xr3:uid="{3F412B82-4C62-4CD2-B6F0-700294FF9747}" name="Cost       " dataDxfId="214" totalsRowDxfId="213"/>
    <tableColumn id="20" xr3:uid="{9EC2F1F8-4630-402C-88E7-D3D6B5DA6575}" name="Qty Shp" dataDxfId="212" totalsRowDxfId="211"/>
    <tableColumn id="37" xr3:uid="{A26C14E2-752C-476C-90B2-51ECB4C57D83}" name="Jun-24" totalsRowFunction="custom" dataDxfId="210" totalsRowDxfId="209">
      <totalsRowFormula>U1820/5</totalsRowFormula>
    </tableColumn>
    <tableColumn id="36" xr3:uid="{AE8AA975-A477-4A0A-8E95-D6D332487B04}" name="Jul-24" totalsRowFunction="custom" dataDxfId="208" totalsRowDxfId="207">
      <totalsRowFormula>V1820/4</totalsRowFormula>
    </tableColumn>
    <tableColumn id="35" xr3:uid="{BD1A1D0C-7ED2-45B8-BB8A-5CBEC759F6C5}" name="Aug-24" totalsRowFunction="custom" dataDxfId="206" totalsRowDxfId="205">
      <totalsRowFormula>W1820/4</totalsRowFormula>
    </tableColumn>
    <tableColumn id="34" xr3:uid="{F3465978-2241-4EC2-B428-EC1A088967FD}" name="Sep-24" totalsRowFunction="custom" dataDxfId="204" totalsRowDxfId="203">
      <totalsRowFormula>X1820/5</totalsRowFormula>
    </tableColumn>
    <tableColumn id="33" xr3:uid="{6D05E23C-5FC0-4B5E-B6CC-054B5F721424}" name="Oct-24" totalsRowFunction="custom" dataDxfId="202" totalsRowDxfId="201">
      <totalsRowFormula>Y1820/4</totalsRowFormula>
    </tableColumn>
    <tableColumn id="32" xr3:uid="{CC466475-46C4-47EF-8E69-FFCAF8887462}" name="Nov-24" totalsRowFunction="custom" dataDxfId="200" totalsRowDxfId="199">
      <totalsRowFormula>Z1820/4</totalsRowFormula>
    </tableColumn>
    <tableColumn id="31" xr3:uid="{76920575-1908-4B69-BC91-369B0D990DBD}" name="Dec-24" totalsRowFunction="custom" dataDxfId="198" totalsRowDxfId="197">
      <totalsRowFormula>AA1820/5</totalsRowFormula>
    </tableColumn>
    <tableColumn id="30" xr3:uid="{FC72DA0C-201B-41F6-8CAB-E53406777715}" name="Jan-25" totalsRowFunction="custom" dataDxfId="196" totalsRowDxfId="195">
      <totalsRowFormula>AB1820/4</totalsRowFormula>
    </tableColumn>
    <tableColumn id="29" xr3:uid="{0417C695-641B-48AE-A875-951760477068}" name="Feb-25" totalsRowFunction="custom" dataDxfId="194" totalsRowDxfId="193">
      <totalsRowFormula>AC1820/4</totalsRowFormula>
    </tableColumn>
    <tableColumn id="28" xr3:uid="{B94AEAF4-FE70-48C5-A139-A71B8DB33AB5}" name="Mar-25" totalsRowFunction="custom" dataDxfId="192" totalsRowDxfId="191">
      <totalsRowFormula>AD1820/5</totalsRowFormula>
    </tableColumn>
    <tableColumn id="27" xr3:uid="{5CAFF454-8304-4557-BFC2-E36BB5AFDA79}" name="Apr-25" totalsRowFunction="custom" dataDxfId="190" totalsRowDxfId="189">
      <totalsRowFormula>AE1820/4</totalsRowFormula>
    </tableColumn>
    <tableColumn id="26" xr3:uid="{5DF373D7-4D77-47F5-894B-687A8C52E369}" name="May-25" totalsRowFunction="custom" dataDxfId="188" totalsRowDxfId="187">
      <totalsRowFormula>AF1820/4</totalsRowFormula>
    </tableColumn>
    <tableColumn id="25" xr3:uid="{430B6D8B-1B4D-42FF-9718-6F856D56A5A9}" name="Jun-25" totalsRowFunction="custom" dataDxfId="186" totalsRowDxfId="185">
      <totalsRowFormula>AG1820/5</totalsRowFormula>
    </tableColumn>
    <tableColumn id="24" xr3:uid="{4895C5B0-EC1A-4AE2-B7C0-A907619D44A2}" name="Jul-25" totalsRowFunction="custom" dataDxfId="184" totalsRowDxfId="183">
      <totalsRowFormula>AH1820/4</totalsRowFormula>
    </tableColumn>
    <tableColumn id="39" xr3:uid="{8F9175C9-10BD-475A-9939-6A9AFF2964AF}" name="Total" dataDxfId="182" totalsRowDxfId="181">
      <calculatedColumnFormula>SUM(U3:AH3)</calculatedColumnFormula>
    </tableColumn>
    <tableColumn id="21" xr3:uid="{BB993437-DA98-4FFF-AE26-BAA1BF632080}" name="Case Cost" dataDxfId="180" totalsRowDxfId="179">
      <calculatedColumnFormula>S3/T3</calculatedColumnFormula>
    </tableColumn>
    <tableColumn id="22" xr3:uid="{A8B82158-BBE9-4761-8E6F-A28AE0B2AF3D}" name="Unit Cost" dataDxfId="178" totalsRowDxfId="177">
      <calculatedColumnFormula>AJ3/Q3</calculatedColumnFormula>
    </tableColumn>
    <tableColumn id="23" xr3:uid="{D43F3E88-9C37-416E-B5F8-88EA39494445}" name="Cost Per oz" dataDxfId="176" totalsRowDxfId="17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7" Type="http://schemas.openxmlformats.org/officeDocument/2006/relationships/table" Target="../tables/table22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21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Relationship Id="rId6" Type="http://schemas.openxmlformats.org/officeDocument/2006/relationships/table" Target="../tables/table28.xml"/><Relationship Id="rId5" Type="http://schemas.openxmlformats.org/officeDocument/2006/relationships/table" Target="../tables/table27.xml"/><Relationship Id="rId4" Type="http://schemas.openxmlformats.org/officeDocument/2006/relationships/table" Target="../tables/table26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6.xml"/><Relationship Id="rId3" Type="http://schemas.openxmlformats.org/officeDocument/2006/relationships/table" Target="../tables/table31.xml"/><Relationship Id="rId7" Type="http://schemas.openxmlformats.org/officeDocument/2006/relationships/table" Target="../tables/table35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Relationship Id="rId6" Type="http://schemas.openxmlformats.org/officeDocument/2006/relationships/table" Target="../tables/table34.xml"/><Relationship Id="rId5" Type="http://schemas.openxmlformats.org/officeDocument/2006/relationships/table" Target="../tables/table33.xml"/><Relationship Id="rId4" Type="http://schemas.openxmlformats.org/officeDocument/2006/relationships/table" Target="../tables/table3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2.xml"/><Relationship Id="rId2" Type="http://schemas.openxmlformats.org/officeDocument/2006/relationships/table" Target="../tables/table41.xml"/><Relationship Id="rId1" Type="http://schemas.openxmlformats.org/officeDocument/2006/relationships/table" Target="../tables/table40.xml"/><Relationship Id="rId6" Type="http://schemas.openxmlformats.org/officeDocument/2006/relationships/table" Target="../tables/table45.xml"/><Relationship Id="rId5" Type="http://schemas.openxmlformats.org/officeDocument/2006/relationships/table" Target="../tables/table44.xml"/><Relationship Id="rId4" Type="http://schemas.openxmlformats.org/officeDocument/2006/relationships/table" Target="../tables/table4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8.xml"/><Relationship Id="rId2" Type="http://schemas.openxmlformats.org/officeDocument/2006/relationships/table" Target="../tables/table47.xml"/><Relationship Id="rId1" Type="http://schemas.openxmlformats.org/officeDocument/2006/relationships/table" Target="../tables/table46.xml"/><Relationship Id="rId6" Type="http://schemas.openxmlformats.org/officeDocument/2006/relationships/table" Target="../tables/table51.xml"/><Relationship Id="rId5" Type="http://schemas.openxmlformats.org/officeDocument/2006/relationships/table" Target="../tables/table50.xml"/><Relationship Id="rId4" Type="http://schemas.openxmlformats.org/officeDocument/2006/relationships/table" Target="../tables/table4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table" Target="../tables/table52.xml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0.xml"/><Relationship Id="rId2" Type="http://schemas.openxmlformats.org/officeDocument/2006/relationships/table" Target="../tables/table59.xml"/><Relationship Id="rId1" Type="http://schemas.openxmlformats.org/officeDocument/2006/relationships/table" Target="../tables/table58.xml"/><Relationship Id="rId6" Type="http://schemas.openxmlformats.org/officeDocument/2006/relationships/table" Target="../tables/table63.xml"/><Relationship Id="rId5" Type="http://schemas.openxmlformats.org/officeDocument/2006/relationships/table" Target="../tables/table62.xml"/><Relationship Id="rId4" Type="http://schemas.openxmlformats.org/officeDocument/2006/relationships/table" Target="../tables/table61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1.xml"/><Relationship Id="rId3" Type="http://schemas.openxmlformats.org/officeDocument/2006/relationships/table" Target="../tables/table66.xml"/><Relationship Id="rId7" Type="http://schemas.openxmlformats.org/officeDocument/2006/relationships/table" Target="../tables/table70.xml"/><Relationship Id="rId2" Type="http://schemas.openxmlformats.org/officeDocument/2006/relationships/table" Target="../tables/table65.xml"/><Relationship Id="rId1" Type="http://schemas.openxmlformats.org/officeDocument/2006/relationships/table" Target="../tables/table64.xml"/><Relationship Id="rId6" Type="http://schemas.openxmlformats.org/officeDocument/2006/relationships/table" Target="../tables/table69.xml"/><Relationship Id="rId5" Type="http://schemas.openxmlformats.org/officeDocument/2006/relationships/table" Target="../tables/table68.xml"/><Relationship Id="rId4" Type="http://schemas.openxmlformats.org/officeDocument/2006/relationships/table" Target="../tables/table67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4.xml"/><Relationship Id="rId2" Type="http://schemas.openxmlformats.org/officeDocument/2006/relationships/table" Target="../tables/table73.xml"/><Relationship Id="rId1" Type="http://schemas.openxmlformats.org/officeDocument/2006/relationships/table" Target="../tables/table72.xml"/><Relationship Id="rId5" Type="http://schemas.openxmlformats.org/officeDocument/2006/relationships/table" Target="../tables/table76.xml"/><Relationship Id="rId4" Type="http://schemas.openxmlformats.org/officeDocument/2006/relationships/table" Target="../tables/table75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9.xml"/><Relationship Id="rId2" Type="http://schemas.openxmlformats.org/officeDocument/2006/relationships/table" Target="../tables/table78.xml"/><Relationship Id="rId1" Type="http://schemas.openxmlformats.org/officeDocument/2006/relationships/table" Target="../tables/table77.xml"/><Relationship Id="rId6" Type="http://schemas.openxmlformats.org/officeDocument/2006/relationships/table" Target="../tables/table82.xml"/><Relationship Id="rId5" Type="http://schemas.openxmlformats.org/officeDocument/2006/relationships/table" Target="../tables/table81.xml"/><Relationship Id="rId4" Type="http://schemas.openxmlformats.org/officeDocument/2006/relationships/table" Target="../tables/table8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3.x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7978-8960-478B-BF2A-A70C4DA2F1D2}">
  <dimension ref="B2:P78"/>
  <sheetViews>
    <sheetView tabSelected="1" zoomScale="90" zoomScaleNormal="90" workbookViewId="0">
      <selection activeCell="S85" sqref="S85"/>
    </sheetView>
  </sheetViews>
  <sheetFormatPr defaultRowHeight="15" x14ac:dyDescent="0.25"/>
  <cols>
    <col min="2" max="2" width="28.7109375" customWidth="1"/>
    <col min="3" max="3" width="16.140625" customWidth="1"/>
    <col min="4" max="4" width="16.42578125" customWidth="1"/>
    <col min="5" max="6" width="7.5703125" customWidth="1"/>
    <col min="10" max="10" width="33.140625" customWidth="1"/>
    <col min="11" max="11" width="16.140625" customWidth="1"/>
    <col min="12" max="12" width="16.42578125" customWidth="1"/>
    <col min="13" max="13" width="10.28515625" customWidth="1"/>
    <col min="18" max="18" width="21.7109375" customWidth="1"/>
  </cols>
  <sheetData>
    <row r="2" spans="2:16" ht="19.5" thickBot="1" x14ac:dyDescent="0.35">
      <c r="B2" s="12" t="s">
        <v>2235</v>
      </c>
      <c r="J2" s="12" t="s">
        <v>2481</v>
      </c>
    </row>
    <row r="3" spans="2:16" ht="30" x14ac:dyDescent="0.25">
      <c r="B3" t="s">
        <v>1972</v>
      </c>
      <c r="C3" s="40" t="s">
        <v>1970</v>
      </c>
      <c r="D3" s="40" t="s">
        <v>1971</v>
      </c>
      <c r="E3" s="40" t="s">
        <v>23</v>
      </c>
      <c r="F3" s="40" t="s">
        <v>24</v>
      </c>
      <c r="G3" s="41" t="s">
        <v>1973</v>
      </c>
      <c r="H3" s="42" t="s">
        <v>1974</v>
      </c>
      <c r="J3" t="s">
        <v>1972</v>
      </c>
      <c r="K3" s="40" t="s">
        <v>1970</v>
      </c>
      <c r="L3" s="40" t="s">
        <v>1971</v>
      </c>
      <c r="M3" s="40" t="s">
        <v>23</v>
      </c>
      <c r="N3" s="40" t="s">
        <v>24</v>
      </c>
      <c r="O3" s="29" t="s">
        <v>1973</v>
      </c>
      <c r="P3" s="30" t="s">
        <v>1975</v>
      </c>
    </row>
    <row r="4" spans="2:16" x14ac:dyDescent="0.25">
      <c r="B4" s="18" t="s">
        <v>1413</v>
      </c>
      <c r="C4" s="13">
        <v>1777</v>
      </c>
      <c r="D4" s="14">
        <v>46055.4</v>
      </c>
      <c r="E4" s="14">
        <f>Table1[[#This Row],[Sum of Cost       ]]/Table1[[#This Row],[Sum of Qty Shp]]</f>
        <v>25.917501406865505</v>
      </c>
      <c r="F4" s="14">
        <f>Table1[[#This Row],[Case Cost]]/12</f>
        <v>2.1597917839054586</v>
      </c>
      <c r="G4" s="31">
        <f>Table1[[#This Row],[Sum of Qty Shp]]/C$19</f>
        <v>0.40185436454093171</v>
      </c>
      <c r="H4" s="32">
        <f>Table1[[#This Row],[Sum of Cost       ]]/D$19</f>
        <v>0.39343951395201032</v>
      </c>
      <c r="J4" s="18" t="s">
        <v>63</v>
      </c>
      <c r="K4" s="13">
        <v>3049</v>
      </c>
      <c r="L4" s="14">
        <v>86891.800000000032</v>
      </c>
      <c r="M4" s="14">
        <f>Table2[[#This Row],[Sum of Cost       ]]/Table2[[#This Row],[Sum of Qty Shp]]</f>
        <v>28.49845851098722</v>
      </c>
      <c r="N4" s="14">
        <f>Table2[[#This Row],[Case Cost]]/12</f>
        <v>2.3748715425822682</v>
      </c>
      <c r="O4" s="49">
        <f>Table2[[#This Row],[Sum of Qty Shp]]/K$26</f>
        <v>0.30689481630598892</v>
      </c>
      <c r="P4" s="50">
        <f>Table2[[#This Row],[Sum of Cost       ]]/L$26</f>
        <v>0.32662922167699543</v>
      </c>
    </row>
    <row r="5" spans="2:16" x14ac:dyDescent="0.25">
      <c r="B5" s="18" t="s">
        <v>1542</v>
      </c>
      <c r="C5" s="13">
        <v>1086</v>
      </c>
      <c r="D5" s="14">
        <v>31996.799999999999</v>
      </c>
      <c r="E5" s="14">
        <f>Table1[[#This Row],[Sum of Cost       ]]/Table1[[#This Row],[Sum of Qty Shp]]</f>
        <v>29.462983425414365</v>
      </c>
      <c r="F5" s="14">
        <f>Table1[[#This Row],[Case Cost]]/12</f>
        <v>2.4552486187845304</v>
      </c>
      <c r="G5" s="31">
        <f>Table1[[#This Row],[Sum of Qty Shp]]/C$19</f>
        <v>0.24559023066485752</v>
      </c>
      <c r="H5" s="32">
        <f>Table1[[#This Row],[Sum of Cost       ]]/D$19</f>
        <v>0.27334048645804149</v>
      </c>
      <c r="J5" s="18" t="s">
        <v>85</v>
      </c>
      <c r="K5" s="13">
        <v>1728</v>
      </c>
      <c r="L5" s="14">
        <v>45791.599999999977</v>
      </c>
      <c r="M5" s="14">
        <f>Table2[[#This Row],[Sum of Cost       ]]/Table2[[#This Row],[Sum of Qty Shp]]</f>
        <v>26.499768518518504</v>
      </c>
      <c r="N5" s="14">
        <f>Table2[[#This Row],[Case Cost]]/12</f>
        <v>2.2083140432098753</v>
      </c>
      <c r="O5" s="49">
        <f>Table2[[#This Row],[Sum of Qty Shp]]/K$26</f>
        <v>0.17393054856567691</v>
      </c>
      <c r="P5" s="50">
        <f>Table2[[#This Row],[Sum of Cost       ]]/L$26</f>
        <v>0.17213217665354258</v>
      </c>
    </row>
    <row r="6" spans="2:16" x14ac:dyDescent="0.25">
      <c r="B6" s="18" t="s">
        <v>1380</v>
      </c>
      <c r="C6" s="13">
        <v>460</v>
      </c>
      <c r="D6" s="14">
        <v>12153.6</v>
      </c>
      <c r="E6" s="14">
        <f>Table1[[#This Row],[Sum of Cost       ]]/Table1[[#This Row],[Sum of Qty Shp]]</f>
        <v>26.420869565217391</v>
      </c>
      <c r="F6" s="14">
        <f>Table1[[#This Row],[Case Cost]]/12</f>
        <v>2.2017391304347824</v>
      </c>
      <c r="G6" s="31">
        <f>Table1[[#This Row],[Sum of Qty Shp]]/C$19</f>
        <v>0.10402532790592492</v>
      </c>
      <c r="H6" s="32">
        <f>Table1[[#This Row],[Sum of Cost       ]]/D$19</f>
        <v>0.10382509926669083</v>
      </c>
      <c r="J6" s="18" t="s">
        <v>52</v>
      </c>
      <c r="K6" s="13">
        <v>1389</v>
      </c>
      <c r="L6" s="14">
        <v>39381.599999999955</v>
      </c>
      <c r="M6" s="14">
        <f>Table2[[#This Row],[Sum of Cost       ]]/Table2[[#This Row],[Sum of Qty Shp]]</f>
        <v>28.352483801295865</v>
      </c>
      <c r="N6" s="14">
        <f>Table2[[#This Row],[Case Cost]]/12</f>
        <v>2.3627069834413219</v>
      </c>
      <c r="O6" s="49">
        <f>Table2[[#This Row],[Sum of Qty Shp]]/K$26</f>
        <v>0.13980875691997988</v>
      </c>
      <c r="P6" s="50">
        <f>Table2[[#This Row],[Sum of Cost       ]]/L$26</f>
        <v>0.14803676936597865</v>
      </c>
    </row>
    <row r="7" spans="2:16" x14ac:dyDescent="0.25">
      <c r="B7" s="18" t="s">
        <v>1525</v>
      </c>
      <c r="C7" s="13">
        <v>345</v>
      </c>
      <c r="D7" s="14">
        <v>10140.6</v>
      </c>
      <c r="E7" s="14">
        <f>Table1[[#This Row],[Sum of Cost       ]]/Table1[[#This Row],[Sum of Qty Shp]]</f>
        <v>29.393043478260871</v>
      </c>
      <c r="F7" s="14">
        <f>Table1[[#This Row],[Case Cost]]/12</f>
        <v>2.4494202898550728</v>
      </c>
      <c r="G7" s="31">
        <f>Table1[[#This Row],[Sum of Qty Shp]]/C$19</f>
        <v>7.8018995929443696E-2</v>
      </c>
      <c r="H7" s="32">
        <f>Table1[[#This Row],[Sum of Cost       ]]/D$19</f>
        <v>8.6628554635976573E-2</v>
      </c>
      <c r="J7" s="18" t="s">
        <v>42</v>
      </c>
      <c r="K7" s="13">
        <v>569</v>
      </c>
      <c r="L7" s="14">
        <v>13147.800000000001</v>
      </c>
      <c r="M7" s="14">
        <f>Table2[[#This Row],[Sum of Cost       ]]/Table2[[#This Row],[Sum of Qty Shp]]</f>
        <v>23.106854130052724</v>
      </c>
      <c r="N7" s="14">
        <f>Table2[[#This Row],[Case Cost]]/12</f>
        <v>1.9255711775043938</v>
      </c>
      <c r="O7" s="49">
        <f>Table2[[#This Row],[Sum of Qty Shp]]/K$26</f>
        <v>5.7272269753397081E-2</v>
      </c>
      <c r="P7" s="50">
        <f>Table2[[#This Row],[Sum of Cost       ]]/L$26</f>
        <v>4.942302588696286E-2</v>
      </c>
    </row>
    <row r="8" spans="2:16" x14ac:dyDescent="0.25">
      <c r="B8" s="11" t="s">
        <v>1352</v>
      </c>
      <c r="C8" s="13">
        <v>215</v>
      </c>
      <c r="D8" s="14">
        <v>4241</v>
      </c>
      <c r="E8" s="14">
        <f>Table1[[#This Row],[Sum of Cost       ]]/Table1[[#This Row],[Sum of Qty Shp]]</f>
        <v>19.725581395348836</v>
      </c>
      <c r="F8" s="14">
        <f>Table1[[#This Row],[Case Cost]]/12</f>
        <v>1.643798449612403</v>
      </c>
      <c r="G8" s="33">
        <f>Table1[[#This Row],[Sum of Qty Shp]]/C$19</f>
        <v>4.8620533695160562E-2</v>
      </c>
      <c r="H8" s="34">
        <f>Table1[[#This Row],[Sum of Cost       ]]/D$19</f>
        <v>3.6229779323824693E-2</v>
      </c>
      <c r="J8" s="18" t="s">
        <v>155</v>
      </c>
      <c r="K8" s="13">
        <v>513</v>
      </c>
      <c r="L8" s="14">
        <v>11173.400000000001</v>
      </c>
      <c r="M8" s="14">
        <f>Table2[[#This Row],[Sum of Cost       ]]/Table2[[#This Row],[Sum of Qty Shp]]</f>
        <v>21.780506822612089</v>
      </c>
      <c r="N8" s="14">
        <f>Table2[[#This Row],[Case Cost]]/12</f>
        <v>1.815042235217674</v>
      </c>
      <c r="O8" s="49">
        <f>Table2[[#This Row],[Sum of Qty Shp]]/K$26</f>
        <v>5.1635631605435328E-2</v>
      </c>
      <c r="P8" s="50">
        <f>Table2[[#This Row],[Sum of Cost       ]]/L$26</f>
        <v>4.2001189358325412E-2</v>
      </c>
    </row>
    <row r="9" spans="2:16" x14ac:dyDescent="0.25">
      <c r="B9" s="11" t="s">
        <v>1532</v>
      </c>
      <c r="C9" s="13">
        <v>162</v>
      </c>
      <c r="D9" s="14">
        <v>4740.2</v>
      </c>
      <c r="E9" s="14">
        <f>Table1[[#This Row],[Sum of Cost       ]]/Table1[[#This Row],[Sum of Qty Shp]]</f>
        <v>29.260493827160492</v>
      </c>
      <c r="F9" s="14">
        <f>Table1[[#This Row],[Case Cost]]/12</f>
        <v>2.4383744855967078</v>
      </c>
      <c r="G9" s="33">
        <f>Table1[[#This Row],[Sum of Qty Shp]]/C$19</f>
        <v>3.6635006784260515E-2</v>
      </c>
      <c r="H9" s="34">
        <f>Table1[[#This Row],[Sum of Cost       ]]/D$19</f>
        <v>4.0494317366374391E-2</v>
      </c>
      <c r="J9" s="18" t="s">
        <v>28</v>
      </c>
      <c r="K9" s="13">
        <v>490</v>
      </c>
      <c r="L9" s="14">
        <v>10850.399999999991</v>
      </c>
      <c r="M9" s="14">
        <f>Table2[[#This Row],[Sum of Cost       ]]/Table2[[#This Row],[Sum of Qty Shp]]</f>
        <v>22.143673469387736</v>
      </c>
      <c r="N9" s="14">
        <f>Table2[[#This Row],[Case Cost]]/12</f>
        <v>1.845306122448978</v>
      </c>
      <c r="O9" s="49">
        <f>Table2[[#This Row],[Sum of Qty Shp]]/K$26</f>
        <v>4.9320583794665328E-2</v>
      </c>
      <c r="P9" s="50">
        <f>Table2[[#This Row],[Sum of Cost       ]]/L$26</f>
        <v>4.0787021409201638E-2</v>
      </c>
    </row>
    <row r="10" spans="2:16" x14ac:dyDescent="0.25">
      <c r="B10" s="11" t="s">
        <v>1598</v>
      </c>
      <c r="C10" s="13">
        <v>160</v>
      </c>
      <c r="D10" s="14">
        <v>3331.8</v>
      </c>
      <c r="E10" s="14">
        <f>Table1[[#This Row],[Sum of Cost       ]]/Table1[[#This Row],[Sum of Qty Shp]]</f>
        <v>20.82375</v>
      </c>
      <c r="F10" s="14">
        <f>Table1[[#This Row],[Case Cost]]/12</f>
        <v>1.7353125</v>
      </c>
      <c r="G10" s="33">
        <f>Table1[[#This Row],[Sum of Qty Shp]]/C$19</f>
        <v>3.6182722749886931E-2</v>
      </c>
      <c r="H10" s="34">
        <f>Table1[[#This Row],[Sum of Cost       ]]/D$19</f>
        <v>2.8462716046007808E-2</v>
      </c>
      <c r="J10" s="18" t="s">
        <v>108</v>
      </c>
      <c r="K10" s="13">
        <v>414</v>
      </c>
      <c r="L10" s="14">
        <v>8764.8000000000011</v>
      </c>
      <c r="M10" s="14">
        <f>Table2[[#This Row],[Sum of Cost       ]]/Table2[[#This Row],[Sum of Qty Shp]]</f>
        <v>21.171014492753624</v>
      </c>
      <c r="N10" s="14">
        <f>Table2[[#This Row],[Case Cost]]/12</f>
        <v>1.7642512077294688</v>
      </c>
      <c r="O10" s="49">
        <f>Table2[[#This Row],[Sum of Qty Shp]]/K$26</f>
        <v>4.167086059386009E-2</v>
      </c>
      <c r="P10" s="50">
        <f>Table2[[#This Row],[Sum of Cost       ]]/L$26</f>
        <v>3.2947180311082624E-2</v>
      </c>
    </row>
    <row r="11" spans="2:16" x14ac:dyDescent="0.25">
      <c r="B11" s="11" t="s">
        <v>1655</v>
      </c>
      <c r="C11" s="13">
        <v>157</v>
      </c>
      <c r="D11" s="14">
        <v>3108.6</v>
      </c>
      <c r="E11" s="14">
        <f>Table1[[#This Row],[Sum of Cost       ]]/Table1[[#This Row],[Sum of Qty Shp]]</f>
        <v>19.8</v>
      </c>
      <c r="F11" s="14">
        <f>Table1[[#This Row],[Case Cost]]/12</f>
        <v>1.6500000000000001</v>
      </c>
      <c r="G11" s="33">
        <f>Table1[[#This Row],[Sum of Qty Shp]]/C$19</f>
        <v>3.5504296698326547E-2</v>
      </c>
      <c r="H11" s="34">
        <f>Table1[[#This Row],[Sum of Cost       ]]/D$19</f>
        <v>2.6555975478906257E-2</v>
      </c>
      <c r="J11" s="11" t="s">
        <v>898</v>
      </c>
      <c r="K11" s="13">
        <v>388</v>
      </c>
      <c r="L11" s="14">
        <v>12253.800000000003</v>
      </c>
      <c r="M11" s="14">
        <f>Table2[[#This Row],[Sum of Cost       ]]/Table2[[#This Row],[Sum of Qty Shp]]</f>
        <v>31.581958762886604</v>
      </c>
      <c r="N11" s="14">
        <f>Table2[[#This Row],[Case Cost]]/12</f>
        <v>2.6318298969072171</v>
      </c>
      <c r="O11" s="44">
        <f>Table2[[#This Row],[Sum of Qty Shp]]/K$26</f>
        <v>3.905385002516356E-2</v>
      </c>
      <c r="P11" s="45">
        <f>Table2[[#This Row],[Sum of Cost       ]]/L$26</f>
        <v>4.6062449581957862E-2</v>
      </c>
    </row>
    <row r="12" spans="2:16" x14ac:dyDescent="0.25">
      <c r="B12" s="11" t="s">
        <v>1704</v>
      </c>
      <c r="C12" s="13">
        <v>32</v>
      </c>
      <c r="D12" s="14">
        <v>633.6</v>
      </c>
      <c r="E12" s="14">
        <f>Table1[[#This Row],[Sum of Cost       ]]/Table1[[#This Row],[Sum of Qty Shp]]</f>
        <v>19.8</v>
      </c>
      <c r="F12" s="14">
        <f>Table1[[#This Row],[Case Cost]]/12</f>
        <v>1.6500000000000001</v>
      </c>
      <c r="G12" s="33">
        <f>Table1[[#This Row],[Sum of Qty Shp]]/C$19</f>
        <v>7.2365445499773858E-3</v>
      </c>
      <c r="H12" s="34">
        <f>Table1[[#This Row],[Sum of Cost       ]]/D$19</f>
        <v>5.4126829001592373E-3</v>
      </c>
      <c r="J12" s="11" t="s">
        <v>382</v>
      </c>
      <c r="K12" s="13">
        <v>263</v>
      </c>
      <c r="L12" s="14">
        <v>6771.0000000000036</v>
      </c>
      <c r="M12" s="14">
        <f>Table2[[#This Row],[Sum of Cost       ]]/Table2[[#This Row],[Sum of Qty Shp]]</f>
        <v>25.745247148288986</v>
      </c>
      <c r="N12" s="14">
        <f>Table2[[#This Row],[Case Cost]]/12</f>
        <v>2.1454372623574156</v>
      </c>
      <c r="O12" s="44">
        <f>Table2[[#This Row],[Sum of Qty Shp]]/K$26</f>
        <v>2.6472068444891798E-2</v>
      </c>
      <c r="P12" s="45">
        <f>Table2[[#This Row],[Sum of Cost       ]]/L$26</f>
        <v>2.5452418524819793E-2</v>
      </c>
    </row>
    <row r="13" spans="2:16" x14ac:dyDescent="0.25">
      <c r="B13" s="11" t="s">
        <v>1317</v>
      </c>
      <c r="C13" s="13">
        <v>14</v>
      </c>
      <c r="D13" s="14">
        <v>331.2</v>
      </c>
      <c r="E13" s="14">
        <f>Table1[[#This Row],[Sum of Cost       ]]/Table1[[#This Row],[Sum of Qty Shp]]</f>
        <v>23.657142857142855</v>
      </c>
      <c r="F13" s="14">
        <f>Table1[[#This Row],[Case Cost]]/12</f>
        <v>1.9714285714285713</v>
      </c>
      <c r="G13" s="33">
        <f>Table1[[#This Row],[Sum of Qty Shp]]/C$19</f>
        <v>3.1659882406151062E-3</v>
      </c>
      <c r="H13" s="34">
        <f>Table1[[#This Row],[Sum of Cost       ]]/D$19</f>
        <v>2.8293569705377828E-3</v>
      </c>
      <c r="J13" s="91" t="s">
        <v>368</v>
      </c>
      <c r="K13" s="13">
        <v>233</v>
      </c>
      <c r="L13" s="14">
        <v>7234.7999999999984</v>
      </c>
      <c r="M13" s="14">
        <f>Table2[[#This Row],[Sum of Cost       ]]/Table2[[#This Row],[Sum of Qty Shp]]</f>
        <v>31.050643776824028</v>
      </c>
      <c r="N13" s="14">
        <f>Table2[[#This Row],[Case Cost]]/12</f>
        <v>2.5875536480686692</v>
      </c>
      <c r="O13" s="44">
        <f>Table2[[#This Row],[Sum of Qty Shp]]/K$26</f>
        <v>2.3452440865626572E-2</v>
      </c>
      <c r="P13" s="45">
        <f>Table2[[#This Row],[Sum of Cost       ]]/L$26</f>
        <v>2.7195858446812302E-2</v>
      </c>
    </row>
    <row r="14" spans="2:16" x14ac:dyDescent="0.25">
      <c r="B14" s="11" t="s">
        <v>1829</v>
      </c>
      <c r="C14" s="13">
        <v>6</v>
      </c>
      <c r="D14" s="14">
        <v>131.4</v>
      </c>
      <c r="E14" s="14">
        <f>Table1[[#This Row],[Sum of Cost       ]]/Table1[[#This Row],[Sum of Qty Shp]]</f>
        <v>21.900000000000002</v>
      </c>
      <c r="F14" s="14">
        <f>Table1[[#This Row],[Case Cost]]/12</f>
        <v>1.8250000000000002</v>
      </c>
      <c r="G14" s="33">
        <f>Table1[[#This Row],[Sum of Qty Shp]]/C$19</f>
        <v>1.3568521031207597E-3</v>
      </c>
      <c r="H14" s="34">
        <f>Table1[[#This Row],[Sum of Cost       ]]/D$19</f>
        <v>1.122516624180751E-3</v>
      </c>
      <c r="J14" s="91" t="s">
        <v>135</v>
      </c>
      <c r="K14" s="13">
        <v>201</v>
      </c>
      <c r="L14" s="14">
        <v>4019.400000000001</v>
      </c>
      <c r="M14" s="14">
        <f>Table2[[#This Row],[Sum of Cost       ]]/Table2[[#This Row],[Sum of Qty Shp]]</f>
        <v>19.99701492537314</v>
      </c>
      <c r="N14" s="14">
        <f>Table2[[#This Row],[Case Cost]]/12</f>
        <v>1.6664179104477617</v>
      </c>
      <c r="O14" s="44">
        <f>Table2[[#This Row],[Sum of Qty Shp]]/K$26</f>
        <v>2.0231504781076999E-2</v>
      </c>
      <c r="P14" s="45">
        <f>Table2[[#This Row],[Sum of Cost       ]]/L$26</f>
        <v>1.5109060850488945E-2</v>
      </c>
    </row>
    <row r="15" spans="2:16" x14ac:dyDescent="0.25">
      <c r="B15" s="11" t="s">
        <v>1335</v>
      </c>
      <c r="C15" s="13">
        <v>5</v>
      </c>
      <c r="D15" s="14">
        <v>99</v>
      </c>
      <c r="E15" s="14">
        <f>Table1[[#This Row],[Sum of Cost       ]]/Table1[[#This Row],[Sum of Qty Shp]]</f>
        <v>19.8</v>
      </c>
      <c r="F15" s="14">
        <f>Table1[[#This Row],[Case Cost]]/12</f>
        <v>1.6500000000000001</v>
      </c>
      <c r="G15" s="33">
        <f>Table1[[#This Row],[Sum of Qty Shp]]/C$19</f>
        <v>1.1307100859339666E-3</v>
      </c>
      <c r="H15" s="34">
        <f>Table1[[#This Row],[Sum of Cost       ]]/D$19</f>
        <v>8.4573170314988083E-4</v>
      </c>
      <c r="J15" s="91" t="s">
        <v>853</v>
      </c>
      <c r="K15" s="13">
        <v>198</v>
      </c>
      <c r="L15" s="14">
        <v>5895.6</v>
      </c>
      <c r="M15" s="14">
        <f>Table2[[#This Row],[Sum of Cost       ]]/Table2[[#This Row],[Sum of Qty Shp]]</f>
        <v>29.775757575757577</v>
      </c>
      <c r="N15" s="14">
        <f>Table2[[#This Row],[Case Cost]]/12</f>
        <v>2.4813131313131316</v>
      </c>
      <c r="O15" s="44">
        <f>Table2[[#This Row],[Sum of Qty Shp]]/K$26</f>
        <v>1.992954202315048E-2</v>
      </c>
      <c r="P15" s="45">
        <f>Table2[[#This Row],[Sum of Cost       ]]/L$26</f>
        <v>2.2161760250321592E-2</v>
      </c>
    </row>
    <row r="16" spans="2:16" x14ac:dyDescent="0.25">
      <c r="B16" s="11" t="s">
        <v>1741</v>
      </c>
      <c r="C16" s="13">
        <v>1</v>
      </c>
      <c r="D16" s="14">
        <v>32.4</v>
      </c>
      <c r="E16" s="14">
        <f>Table1[[#This Row],[Sum of Cost       ]]/Table1[[#This Row],[Sum of Qty Shp]]</f>
        <v>32.4</v>
      </c>
      <c r="F16" s="14">
        <f>Table1[[#This Row],[Case Cost]]/12</f>
        <v>2.6999999999999997</v>
      </c>
      <c r="G16" s="33">
        <f>Table1[[#This Row],[Sum of Qty Shp]]/C$19</f>
        <v>2.2614201718679331E-4</v>
      </c>
      <c r="H16" s="34">
        <f>Table1[[#This Row],[Sum of Cost       ]]/D$19</f>
        <v>2.7678492103087009E-4</v>
      </c>
      <c r="J16" s="91" t="s">
        <v>536</v>
      </c>
      <c r="K16" s="13">
        <v>186</v>
      </c>
      <c r="L16" s="14">
        <v>4851.5999999999995</v>
      </c>
      <c r="M16" s="14">
        <f>Table2[[#This Row],[Sum of Cost       ]]/Table2[[#This Row],[Sum of Qty Shp]]</f>
        <v>26.083870967741934</v>
      </c>
      <c r="N16" s="14">
        <f>Table2[[#This Row],[Case Cost]]/12</f>
        <v>2.1736559139784943</v>
      </c>
      <c r="O16" s="44">
        <f>Table2[[#This Row],[Sum of Qty Shp]]/K$26</f>
        <v>1.8721690991444388E-2</v>
      </c>
      <c r="P16" s="45">
        <f>Table2[[#This Row],[Sum of Cost       ]]/L$26</f>
        <v>1.8237328860584202E-2</v>
      </c>
    </row>
    <row r="17" spans="2:16" x14ac:dyDescent="0.25">
      <c r="B17" s="11" t="s">
        <v>830</v>
      </c>
      <c r="C17" s="13">
        <v>1</v>
      </c>
      <c r="D17" s="14">
        <v>30.4</v>
      </c>
      <c r="E17" s="14">
        <f>Table1[[#This Row],[Sum of Cost       ]]/Table1[[#This Row],[Sum of Qty Shp]]</f>
        <v>30.4</v>
      </c>
      <c r="F17" s="14">
        <f>Table1[[#This Row],[Case Cost]]/12</f>
        <v>2.5333333333333332</v>
      </c>
      <c r="G17" s="33">
        <f>Table1[[#This Row],[Sum of Qty Shp]]/C$19</f>
        <v>2.2614201718679331E-4</v>
      </c>
      <c r="H17" s="34">
        <f>Table1[[#This Row],[Sum of Cost       ]]/D$19</f>
        <v>2.5969943207834723E-4</v>
      </c>
      <c r="J17" s="91" t="s">
        <v>426</v>
      </c>
      <c r="K17" s="13">
        <v>84</v>
      </c>
      <c r="L17" s="14">
        <v>2126.4</v>
      </c>
      <c r="M17" s="14">
        <f>Table2[[#This Row],[Sum of Cost       ]]/Table2[[#This Row],[Sum of Qty Shp]]</f>
        <v>25.314285714285717</v>
      </c>
      <c r="N17" s="14">
        <f>Table2[[#This Row],[Case Cost]]/12</f>
        <v>2.1095238095238096</v>
      </c>
      <c r="O17" s="44">
        <f>Table2[[#This Row],[Sum of Qty Shp]]/K$26</f>
        <v>8.4549572219426265E-3</v>
      </c>
      <c r="P17" s="45">
        <f>Table2[[#This Row],[Sum of Cost       ]]/L$26</f>
        <v>7.9932096811662651E-3</v>
      </c>
    </row>
    <row r="18" spans="2:16" ht="15.75" thickBot="1" x14ac:dyDescent="0.3">
      <c r="B18" s="24" t="s">
        <v>1304</v>
      </c>
      <c r="C18" s="25">
        <v>1</v>
      </c>
      <c r="D18" s="26">
        <v>32.4</v>
      </c>
      <c r="E18" s="26">
        <f>Table1[[#This Row],[Sum of Cost       ]]/Table1[[#This Row],[Sum of Qty Shp]]</f>
        <v>32.4</v>
      </c>
      <c r="F18" s="26">
        <f>Table1[[#This Row],[Case Cost]]/12</f>
        <v>2.6999999999999997</v>
      </c>
      <c r="G18" s="35">
        <f>Table1[[#This Row],[Sum of Qty Shp]]/C$19</f>
        <v>2.2614201718679331E-4</v>
      </c>
      <c r="H18" s="36">
        <f>Table1[[#This Row],[Sum of Cost       ]]/D$19</f>
        <v>2.7678492103087009E-4</v>
      </c>
      <c r="J18" s="91" t="s">
        <v>327</v>
      </c>
      <c r="K18" s="13">
        <v>56</v>
      </c>
      <c r="L18" s="14">
        <v>1594.8</v>
      </c>
      <c r="M18" s="14">
        <f>Table2[[#This Row],[Sum of Cost       ]]/Table2[[#This Row],[Sum of Qty Shp]]</f>
        <v>28.478571428571428</v>
      </c>
      <c r="N18" s="14">
        <f>Table2[[#This Row],[Case Cost]]/12</f>
        <v>2.3732142857142855</v>
      </c>
      <c r="O18" s="44">
        <f>Table2[[#This Row],[Sum of Qty Shp]]/K$26</f>
        <v>5.6366381479617516E-3</v>
      </c>
      <c r="P18" s="45">
        <f>Table2[[#This Row],[Sum of Cost       ]]/L$26</f>
        <v>5.9949072608746984E-3</v>
      </c>
    </row>
    <row r="19" spans="2:16" x14ac:dyDescent="0.25">
      <c r="B19" s="11" t="s">
        <v>1969</v>
      </c>
      <c r="C19" s="15">
        <f>SUBTOTAL(109,C4:C18)</f>
        <v>4422</v>
      </c>
      <c r="D19" s="16">
        <f>SUBTOTAL(109,D4:D18)</f>
        <v>117058.4</v>
      </c>
      <c r="E19" s="38">
        <f>Table1[[#This Row],[Sum of Cost       ]]/Table1[[#This Row],[Sum of Qty Shp]]</f>
        <v>26.471822704658525</v>
      </c>
      <c r="F19" s="38">
        <f>Table1[[#This Row],[Case Cost]]/12</f>
        <v>2.2059852253882104</v>
      </c>
      <c r="H19" s="3"/>
      <c r="J19" s="91" t="s">
        <v>664</v>
      </c>
      <c r="K19" s="13">
        <v>50</v>
      </c>
      <c r="L19" s="14">
        <v>1531.1999999999994</v>
      </c>
      <c r="M19" s="14">
        <f>Table2[[#This Row],[Sum of Cost       ]]/Table2[[#This Row],[Sum of Qty Shp]]</f>
        <v>30.623999999999988</v>
      </c>
      <c r="N19" s="14">
        <f>Table2[[#This Row],[Case Cost]]/12</f>
        <v>2.5519999999999992</v>
      </c>
      <c r="O19" s="44">
        <f>Table2[[#This Row],[Sum of Qty Shp]]/K$26</f>
        <v>5.0327126321087065E-3</v>
      </c>
      <c r="P19" s="45">
        <f>Table2[[#This Row],[Sum of Cost       ]]/L$26</f>
        <v>5.7558327049481656E-3</v>
      </c>
    </row>
    <row r="20" spans="2:16" x14ac:dyDescent="0.25">
      <c r="B20" s="65" t="s">
        <v>1976</v>
      </c>
      <c r="C20" s="66">
        <f>C19/31</f>
        <v>142.64516129032259</v>
      </c>
      <c r="D20" s="67">
        <f>D19/31</f>
        <v>3776.0774193548386</v>
      </c>
      <c r="E20" s="16"/>
      <c r="F20" s="16"/>
      <c r="H20" s="3"/>
      <c r="J20" s="91" t="s">
        <v>884</v>
      </c>
      <c r="K20" s="13">
        <v>44</v>
      </c>
      <c r="L20" s="14">
        <v>1356.6</v>
      </c>
      <c r="M20" s="14">
        <f>Table2[[#This Row],[Sum of Cost       ]]/Table2[[#This Row],[Sum of Qty Shp]]</f>
        <v>30.831818181818178</v>
      </c>
      <c r="N20" s="14">
        <f>Table2[[#This Row],[Case Cost]]/12</f>
        <v>2.5693181818181814</v>
      </c>
      <c r="O20" s="44">
        <f>Table2[[#This Row],[Sum of Qty Shp]]/K$26</f>
        <v>4.4287871162556622E-3</v>
      </c>
      <c r="P20" s="45">
        <f>Table2[[#This Row],[Sum of Cost       ]]/L$26</f>
        <v>5.099505386319674E-3</v>
      </c>
    </row>
    <row r="21" spans="2:16" x14ac:dyDescent="0.25">
      <c r="J21" s="91" t="s">
        <v>890</v>
      </c>
      <c r="K21" s="13">
        <v>33</v>
      </c>
      <c r="L21" s="14">
        <v>1014.0000000000001</v>
      </c>
      <c r="M21" s="14">
        <f>Table2[[#This Row],[Sum of Cost       ]]/Table2[[#This Row],[Sum of Qty Shp]]</f>
        <v>30.72727272727273</v>
      </c>
      <c r="N21" s="14">
        <f>Table2[[#This Row],[Case Cost]]/12</f>
        <v>2.560606060606061</v>
      </c>
      <c r="O21" s="44">
        <f>Table2[[#This Row],[Sum of Qty Shp]]/K$26</f>
        <v>3.3215903371917464E-3</v>
      </c>
      <c r="P21" s="45">
        <f>Table2[[#This Row],[Sum of Cost       ]]/L$26</f>
        <v>3.8116603727909111E-3</v>
      </c>
    </row>
    <row r="22" spans="2:16" x14ac:dyDescent="0.25">
      <c r="J22" s="91" t="s">
        <v>723</v>
      </c>
      <c r="K22" s="13">
        <v>32</v>
      </c>
      <c r="L22" s="14">
        <v>1011.5999999999999</v>
      </c>
      <c r="M22" s="14">
        <f>Table2[[#This Row],[Sum of Cost       ]]/Table2[[#This Row],[Sum of Qty Shp]]</f>
        <v>31.612499999999997</v>
      </c>
      <c r="N22" s="14">
        <f>Table2[[#This Row],[Case Cost]]/12</f>
        <v>2.6343749999999999</v>
      </c>
      <c r="O22" s="44">
        <f>Table2[[#This Row],[Sum of Qty Shp]]/K$26</f>
        <v>3.2209360845495724E-3</v>
      </c>
      <c r="P22" s="45">
        <f>Table2[[#This Row],[Sum of Cost       ]]/L$26</f>
        <v>3.8026386914351922E-3</v>
      </c>
    </row>
    <row r="23" spans="2:16" x14ac:dyDescent="0.25">
      <c r="J23" s="91" t="s">
        <v>314</v>
      </c>
      <c r="K23" s="13">
        <v>9</v>
      </c>
      <c r="L23" s="14">
        <v>190.8</v>
      </c>
      <c r="M23" s="14">
        <f>Table2[[#This Row],[Sum of Cost       ]]/Table2[[#This Row],[Sum of Qty Shp]]</f>
        <v>21.200000000000003</v>
      </c>
      <c r="N23" s="14">
        <f>Table2[[#This Row],[Case Cost]]/12</f>
        <v>1.7666666666666668</v>
      </c>
      <c r="O23" s="44">
        <f>Table2[[#This Row],[Sum of Qty Shp]]/K$26</f>
        <v>9.0588827377956714E-4</v>
      </c>
      <c r="P23" s="45">
        <f>Table2[[#This Row],[Sum of Cost       ]]/L$26</f>
        <v>7.1722366777959151E-4</v>
      </c>
    </row>
    <row r="24" spans="2:16" x14ac:dyDescent="0.25">
      <c r="J24" s="11" t="s">
        <v>830</v>
      </c>
      <c r="K24" s="13">
        <v>5</v>
      </c>
      <c r="L24" s="14">
        <v>146.4</v>
      </c>
      <c r="M24" s="14">
        <f>Table2[[#This Row],[Sum of Cost       ]]/Table2[[#This Row],[Sum of Qty Shp]]</f>
        <v>29.28</v>
      </c>
      <c r="N24" s="14">
        <f>Table2[[#This Row],[Case Cost]]/12</f>
        <v>2.44</v>
      </c>
      <c r="O24" s="104">
        <f>Table2[[#This Row],[Sum of Qty Shp]]/K$26</f>
        <v>5.0327126321087065E-4</v>
      </c>
      <c r="P24" s="104">
        <f>Table2[[#This Row],[Sum of Cost       ]]/L$26</f>
        <v>5.5032256269880607E-4</v>
      </c>
    </row>
    <row r="25" spans="2:16" ht="15.75" thickBot="1" x14ac:dyDescent="0.3">
      <c r="J25" s="24" t="s">
        <v>2346</v>
      </c>
      <c r="K25" s="25">
        <v>1</v>
      </c>
      <c r="L25" s="26">
        <v>26.4</v>
      </c>
      <c r="M25" s="26">
        <f>Table2[[#This Row],[Sum of Cost       ]]/Table2[[#This Row],[Sum of Qty Shp]]</f>
        <v>26.4</v>
      </c>
      <c r="N25" s="26">
        <f>Table2[[#This Row],[Case Cost]]/12</f>
        <v>2.1999999999999997</v>
      </c>
      <c r="O25" s="90">
        <f>Table2[[#This Row],[Sum of Qty Shp]]/K$26</f>
        <v>1.0065425264217414E-4</v>
      </c>
      <c r="P25" s="90">
        <f>Table2[[#This Row],[Sum of Cost       ]]/L$26</f>
        <v>9.9238494912899441E-5</v>
      </c>
    </row>
    <row r="26" spans="2:16" x14ac:dyDescent="0.25">
      <c r="J26" s="11" t="s">
        <v>1969</v>
      </c>
      <c r="K26" s="15">
        <f>SUBTOTAL(109,K4:K25)</f>
        <v>9935</v>
      </c>
      <c r="L26" s="16">
        <f>SUBTOTAL(109,L4:L25)</f>
        <v>266025.79999999993</v>
      </c>
      <c r="M26" s="16">
        <f>Table2[[#This Row],[Sum of Cost       ]]/Table2[[#This Row],[Sum of Qty Shp]]</f>
        <v>26.77662808253648</v>
      </c>
      <c r="N26" s="16">
        <f>Table2[[#This Row],[Case Cost]]/12</f>
        <v>2.2313856735447066</v>
      </c>
      <c r="O26" s="14"/>
      <c r="P26" s="14"/>
    </row>
    <row r="27" spans="2:16" x14ac:dyDescent="0.25">
      <c r="J27" s="65" t="s">
        <v>1976</v>
      </c>
      <c r="K27" s="66">
        <f>K26/40</f>
        <v>248.375</v>
      </c>
      <c r="L27" s="67">
        <f>L26/40</f>
        <v>6650.6449999999986</v>
      </c>
      <c r="M27" s="14">
        <f>Table2[[#This Row],[Sum of Cost       ]]/Table2[[#This Row],[Sum of Qty Shp]]</f>
        <v>26.776628082536483</v>
      </c>
      <c r="N27" s="14">
        <f>Table2[[#This Row],[Case Cost]]/12</f>
        <v>2.2313856735447071</v>
      </c>
      <c r="O27" s="14"/>
      <c r="P27" s="14"/>
    </row>
    <row r="28" spans="2:16" x14ac:dyDescent="0.25">
      <c r="K28" s="39"/>
      <c r="L28" s="39"/>
      <c r="M28" s="39"/>
      <c r="N28" s="39"/>
    </row>
    <row r="29" spans="2:16" ht="19.5" thickBot="1" x14ac:dyDescent="0.35">
      <c r="B29" s="12" t="s">
        <v>2235</v>
      </c>
      <c r="J29" s="12" t="s">
        <v>2481</v>
      </c>
    </row>
    <row r="30" spans="2:16" ht="30.75" thickBot="1" x14ac:dyDescent="0.3">
      <c r="B30" t="s">
        <v>1977</v>
      </c>
      <c r="C30" s="51" t="s">
        <v>1970</v>
      </c>
      <c r="D30" s="52" t="s">
        <v>1971</v>
      </c>
      <c r="E30" s="52" t="s">
        <v>23</v>
      </c>
      <c r="F30" s="53" t="s">
        <v>24</v>
      </c>
      <c r="G30" s="17" t="s">
        <v>1973</v>
      </c>
      <c r="H30" s="17" t="s">
        <v>1975</v>
      </c>
      <c r="J30" s="21" t="s">
        <v>1977</v>
      </c>
      <c r="K30" s="52" t="s">
        <v>1970</v>
      </c>
      <c r="L30" s="52" t="s">
        <v>1971</v>
      </c>
      <c r="M30" s="52" t="s">
        <v>23</v>
      </c>
      <c r="N30" s="53" t="s">
        <v>24</v>
      </c>
      <c r="O30" s="29" t="s">
        <v>1973</v>
      </c>
      <c r="P30" s="30" t="s">
        <v>1975</v>
      </c>
    </row>
    <row r="31" spans="2:16" x14ac:dyDescent="0.25">
      <c r="B31" s="18" t="s">
        <v>1306</v>
      </c>
      <c r="C31" s="54">
        <v>2761</v>
      </c>
      <c r="D31" s="14">
        <v>72028.399999999994</v>
      </c>
      <c r="E31" s="3">
        <f>Table3[[#This Row],[Sum of Cost       ]]/Table3[[#This Row],[Sum of Qty Shp]]</f>
        <v>26.087794277435709</v>
      </c>
      <c r="F31" s="55">
        <f>Table3[[#This Row],[Case Cost]]/12</f>
        <v>2.1739828564529757</v>
      </c>
      <c r="G31" s="60">
        <f>Table3[[#This Row],[Sum of Qty Shp]]/C$40</f>
        <v>0.62437810945273631</v>
      </c>
      <c r="H31" s="61">
        <f>Table3[[#This Row],[Sum of Cost       ]]/D$40</f>
        <v>0.61532021623394817</v>
      </c>
      <c r="J31" s="68" t="s">
        <v>30</v>
      </c>
      <c r="K31" s="13">
        <v>7365</v>
      </c>
      <c r="L31" s="14">
        <v>192858.39999999976</v>
      </c>
      <c r="M31" s="14">
        <f>Table4[[#This Row],[Sum of Cost       ]]/Table4[[#This Row],[Sum of Qty Shp]]</f>
        <v>26.185797691785439</v>
      </c>
      <c r="N31" s="69">
        <f>Table4[[#This Row],[Case Cost]]/12</f>
        <v>2.1821498076487864</v>
      </c>
      <c r="O31" s="49">
        <f>Table4[[#This Row],[Sum of Qty Shp]]/K$41</f>
        <v>0.74131857070961249</v>
      </c>
      <c r="P31" s="50">
        <f>Table4[[#This Row],[Sum of Cost       ]]/L$41</f>
        <v>0.72496126315567866</v>
      </c>
    </row>
    <row r="32" spans="2:16" x14ac:dyDescent="0.25">
      <c r="B32" s="18" t="s">
        <v>1358</v>
      </c>
      <c r="C32" s="56">
        <v>751</v>
      </c>
      <c r="D32" s="14">
        <v>22552.799999999999</v>
      </c>
      <c r="E32" s="3">
        <f>Table3[[#This Row],[Sum of Cost       ]]/Table3[[#This Row],[Sum of Qty Shp]]</f>
        <v>30.030359520639148</v>
      </c>
      <c r="F32" s="55">
        <f>Table3[[#This Row],[Case Cost]]/12</f>
        <v>2.5025299600532622</v>
      </c>
      <c r="G32" s="31">
        <f>Table3[[#This Row],[Sum of Qty Shp]]/C$40</f>
        <v>0.16983265490728178</v>
      </c>
      <c r="H32" s="32">
        <f>Table3[[#This Row],[Sum of Cost       ]]/D$40</f>
        <v>0.1926628076242286</v>
      </c>
      <c r="J32" s="68" t="s">
        <v>348</v>
      </c>
      <c r="K32" s="13">
        <v>1359</v>
      </c>
      <c r="L32" s="14">
        <v>42017.399999999994</v>
      </c>
      <c r="M32" s="14">
        <f>Table4[[#This Row],[Sum of Cost       ]]/Table4[[#This Row],[Sum of Qty Shp]]</f>
        <v>30.917880794701983</v>
      </c>
      <c r="N32" s="69">
        <f>Table4[[#This Row],[Case Cost]]/12</f>
        <v>2.5764900662251651</v>
      </c>
      <c r="O32" s="49">
        <f>Table4[[#This Row],[Sum of Qty Shp]]/K$41</f>
        <v>0.13678912934071463</v>
      </c>
      <c r="P32" s="50">
        <f>Table4[[#This Row],[Sum of Cost       ]]/L$41</f>
        <v>0.15794483091489636</v>
      </c>
    </row>
    <row r="33" spans="2:16" x14ac:dyDescent="0.25">
      <c r="B33" s="11" t="s">
        <v>1426</v>
      </c>
      <c r="C33" s="56">
        <v>446</v>
      </c>
      <c r="D33" s="14">
        <v>12568.8</v>
      </c>
      <c r="E33" s="3">
        <f>Table3[[#This Row],[Sum of Cost       ]]/Table3[[#This Row],[Sum of Qty Shp]]</f>
        <v>28.18116591928251</v>
      </c>
      <c r="F33" s="55">
        <f>Table3[[#This Row],[Case Cost]]/12</f>
        <v>2.3484304932735425</v>
      </c>
      <c r="G33" s="33">
        <f>Table3[[#This Row],[Sum of Qty Shp]]/C$40</f>
        <v>0.10085933966530981</v>
      </c>
      <c r="H33" s="34">
        <f>Table3[[#This Row],[Sum of Cost       ]]/D$40</f>
        <v>0.10737204677323456</v>
      </c>
      <c r="J33" s="70" t="s">
        <v>570</v>
      </c>
      <c r="K33" s="13">
        <v>499</v>
      </c>
      <c r="L33" s="14">
        <v>14260.400000000001</v>
      </c>
      <c r="M33" s="14">
        <f>Table4[[#This Row],[Sum of Cost       ]]/Table4[[#This Row],[Sum of Qty Shp]]</f>
        <v>28.577955911823651</v>
      </c>
      <c r="N33" s="69">
        <f>Table4[[#This Row],[Case Cost]]/12</f>
        <v>2.3814963259853044</v>
      </c>
      <c r="O33" s="44">
        <f>Table4[[#This Row],[Sum of Qty Shp]]/K$41</f>
        <v>5.022647206844489E-2</v>
      </c>
      <c r="P33" s="45">
        <f>Table4[[#This Row],[Sum of Cost       ]]/L$41</f>
        <v>5.3605327002117897E-2</v>
      </c>
    </row>
    <row r="34" spans="2:16" x14ac:dyDescent="0.25">
      <c r="B34" s="11" t="s">
        <v>1460</v>
      </c>
      <c r="C34" s="56">
        <v>199</v>
      </c>
      <c r="D34" s="14">
        <v>3887.4</v>
      </c>
      <c r="E34" s="3">
        <f>Table3[[#This Row],[Sum of Cost       ]]/Table3[[#This Row],[Sum of Qty Shp]]</f>
        <v>19.53467336683417</v>
      </c>
      <c r="F34" s="55">
        <f>Table3[[#This Row],[Case Cost]]/12</f>
        <v>1.6278894472361809</v>
      </c>
      <c r="G34" s="33">
        <f>Table3[[#This Row],[Sum of Qty Shp]]/C$40</f>
        <v>4.5002261420171871E-2</v>
      </c>
      <c r="H34" s="34">
        <f>Table3[[#This Row],[Sum of Cost       ]]/D$40</f>
        <v>3.3209064877018656E-2</v>
      </c>
      <c r="J34" s="70" t="s">
        <v>168</v>
      </c>
      <c r="K34" s="13">
        <v>232</v>
      </c>
      <c r="L34" s="14">
        <v>4628.4000000000024</v>
      </c>
      <c r="M34" s="14">
        <f>Table4[[#This Row],[Sum of Cost       ]]/Table4[[#This Row],[Sum of Qty Shp]]</f>
        <v>19.95000000000001</v>
      </c>
      <c r="N34" s="69">
        <f>Table4[[#This Row],[Case Cost]]/12</f>
        <v>1.6625000000000008</v>
      </c>
      <c r="O34" s="44">
        <f>Table4[[#This Row],[Sum of Qty Shp]]/K$41</f>
        <v>2.3351786612984399E-2</v>
      </c>
      <c r="P34" s="45">
        <f>Table4[[#This Row],[Sum of Cost       ]]/L$41</f>
        <v>1.7398312494502438E-2</v>
      </c>
    </row>
    <row r="35" spans="2:16" x14ac:dyDescent="0.25">
      <c r="B35" s="11" t="s">
        <v>1455</v>
      </c>
      <c r="C35" s="56">
        <v>85</v>
      </c>
      <c r="D35" s="14">
        <v>1777.2</v>
      </c>
      <c r="E35" s="3">
        <f>Table3[[#This Row],[Sum of Cost       ]]/Table3[[#This Row],[Sum of Qty Shp]]</f>
        <v>20.908235294117649</v>
      </c>
      <c r="F35" s="55">
        <f>Table3[[#This Row],[Case Cost]]/12</f>
        <v>1.7423529411764707</v>
      </c>
      <c r="G35" s="33">
        <f>Table3[[#This Row],[Sum of Qty Shp]]/C$40</f>
        <v>1.922207146087743E-2</v>
      </c>
      <c r="H35" s="34">
        <f>Table3[[#This Row],[Sum of Cost       ]]/D$40</f>
        <v>1.51821654832118E-2</v>
      </c>
      <c r="J35" s="70" t="s">
        <v>362</v>
      </c>
      <c r="K35" s="13">
        <v>168</v>
      </c>
      <c r="L35" s="14">
        <v>4792.8000000000065</v>
      </c>
      <c r="M35" s="14">
        <f>Table4[[#This Row],[Sum of Cost       ]]/Table4[[#This Row],[Sum of Qty Shp]]</f>
        <v>28.528571428571468</v>
      </c>
      <c r="N35" s="69">
        <f>Table4[[#This Row],[Case Cost]]/12</f>
        <v>2.3773809523809555</v>
      </c>
      <c r="O35" s="44">
        <f>Table4[[#This Row],[Sum of Qty Shp]]/K$41</f>
        <v>1.6909914443885253E-2</v>
      </c>
      <c r="P35" s="45">
        <f>Table4[[#This Row],[Sum of Cost       ]]/L$41</f>
        <v>1.8016297667369147E-2</v>
      </c>
    </row>
    <row r="36" spans="2:16" x14ac:dyDescent="0.25">
      <c r="B36" s="11" t="s">
        <v>1453</v>
      </c>
      <c r="C36" s="56">
        <v>77</v>
      </c>
      <c r="D36" s="14">
        <v>1503</v>
      </c>
      <c r="E36" s="3">
        <f>Table3[[#This Row],[Sum of Cost       ]]/Table3[[#This Row],[Sum of Qty Shp]]</f>
        <v>19.519480519480521</v>
      </c>
      <c r="F36" s="55">
        <f>Table3[[#This Row],[Case Cost]]/12</f>
        <v>1.6266233766233766</v>
      </c>
      <c r="G36" s="33">
        <f>Table3[[#This Row],[Sum of Qty Shp]]/C$40</f>
        <v>1.7412935323383085E-2</v>
      </c>
      <c r="H36" s="34">
        <f>Table3[[#This Row],[Sum of Cost       ]]/D$40</f>
        <v>1.2839744947820917E-2</v>
      </c>
      <c r="J36" s="70" t="s">
        <v>174</v>
      </c>
      <c r="K36" s="13">
        <v>160</v>
      </c>
      <c r="L36" s="14">
        <v>3743.6</v>
      </c>
      <c r="M36" s="14">
        <f>Table4[[#This Row],[Sum of Cost       ]]/Table4[[#This Row],[Sum of Qty Shp]]</f>
        <v>23.397500000000001</v>
      </c>
      <c r="N36" s="69">
        <f>Table4[[#This Row],[Case Cost]]/12</f>
        <v>1.9497916666666668</v>
      </c>
      <c r="O36" s="44">
        <f>Table4[[#This Row],[Sum of Qty Shp]]/K$41</f>
        <v>1.6104680422747861E-2</v>
      </c>
      <c r="P36" s="45">
        <f>Table4[[#This Row],[Sum of Cost       ]]/L$41</f>
        <v>1.4072319301361009E-2</v>
      </c>
    </row>
    <row r="37" spans="2:16" x14ac:dyDescent="0.25">
      <c r="B37" s="11" t="s">
        <v>1420</v>
      </c>
      <c r="C37" s="56">
        <v>43</v>
      </c>
      <c r="D37" s="14">
        <v>1071</v>
      </c>
      <c r="E37" s="3">
        <f>Table3[[#This Row],[Sum of Cost       ]]/Table3[[#This Row],[Sum of Qty Shp]]</f>
        <v>24.906976744186046</v>
      </c>
      <c r="F37" s="55">
        <f>Table3[[#This Row],[Case Cost]]/12</f>
        <v>2.0755813953488373</v>
      </c>
      <c r="G37" s="33">
        <f>Table3[[#This Row],[Sum of Qty Shp]]/C$40</f>
        <v>9.724106739032113E-3</v>
      </c>
      <c r="H37" s="34">
        <f>Table3[[#This Row],[Sum of Cost       ]]/D$40</f>
        <v>9.1492793340759836E-3</v>
      </c>
      <c r="J37" s="70" t="s">
        <v>143</v>
      </c>
      <c r="K37" s="13">
        <v>83</v>
      </c>
      <c r="L37" s="14">
        <v>1715.3999999999996</v>
      </c>
      <c r="M37" s="14">
        <f>Table4[[#This Row],[Sum of Cost       ]]/Table4[[#This Row],[Sum of Qty Shp]]</f>
        <v>20.66746987951807</v>
      </c>
      <c r="N37" s="69">
        <f>Table4[[#This Row],[Case Cost]]/12</f>
        <v>1.7222891566265057</v>
      </c>
      <c r="O37" s="44">
        <f>Table4[[#This Row],[Sum of Qty Shp]]/K$41</f>
        <v>8.3543029693004534E-3</v>
      </c>
      <c r="P37" s="45">
        <f>Table4[[#This Row],[Sum of Cost       ]]/L$41</f>
        <v>6.4482467489995381E-3</v>
      </c>
    </row>
    <row r="38" spans="2:16" x14ac:dyDescent="0.25">
      <c r="B38" s="11" t="s">
        <v>1600</v>
      </c>
      <c r="C38" s="56">
        <v>35</v>
      </c>
      <c r="D38" s="14">
        <v>1020.6</v>
      </c>
      <c r="E38" s="3">
        <f>Table3[[#This Row],[Sum of Cost       ]]/Table3[[#This Row],[Sum of Qty Shp]]</f>
        <v>29.16</v>
      </c>
      <c r="F38" s="55">
        <f>Table3[[#This Row],[Case Cost]]/12</f>
        <v>2.4300000000000002</v>
      </c>
      <c r="G38" s="33">
        <f>Table3[[#This Row],[Sum of Qty Shp]]/C$40</f>
        <v>7.9149706015377661E-3</v>
      </c>
      <c r="H38" s="34">
        <f>Table3[[#This Row],[Sum of Cost       ]]/D$40</f>
        <v>8.7187250124724069E-3</v>
      </c>
      <c r="J38" s="70" t="s">
        <v>592</v>
      </c>
      <c r="K38" s="13">
        <v>51</v>
      </c>
      <c r="L38" s="14">
        <v>1506.6</v>
      </c>
      <c r="M38" s="14">
        <f>Table4[[#This Row],[Sum of Cost       ]]/Table4[[#This Row],[Sum of Qty Shp]]</f>
        <v>29.541176470588233</v>
      </c>
      <c r="N38" s="69">
        <f>Table4[[#This Row],[Case Cost]]/12</f>
        <v>2.4617647058823526</v>
      </c>
      <c r="O38" s="44">
        <f>Table4[[#This Row],[Sum of Qty Shp]]/K$41</f>
        <v>5.1333668847508805E-3</v>
      </c>
      <c r="P38" s="45">
        <f>Table4[[#This Row],[Sum of Cost       ]]/L$41</f>
        <v>5.6633604710520603E-3</v>
      </c>
    </row>
    <row r="39" spans="2:16" ht="15.75" thickBot="1" x14ac:dyDescent="0.3">
      <c r="B39" s="24" t="s">
        <v>1494</v>
      </c>
      <c r="C39" s="62">
        <v>25</v>
      </c>
      <c r="D39" s="26">
        <v>649.20000000000005</v>
      </c>
      <c r="E39" s="27">
        <f>Table3[[#This Row],[Sum of Cost       ]]/Table3[[#This Row],[Sum of Qty Shp]]</f>
        <v>25.968000000000004</v>
      </c>
      <c r="F39" s="59">
        <f>Table3[[#This Row],[Case Cost]]/12</f>
        <v>2.1640000000000001</v>
      </c>
      <c r="G39" s="35">
        <f>Table3[[#This Row],[Sum of Qty Shp]]/C$40</f>
        <v>5.6535504296698329E-3</v>
      </c>
      <c r="H39" s="36">
        <f>Table3[[#This Row],[Sum of Cost       ]]/D$40</f>
        <v>5.5459497139889154E-3</v>
      </c>
      <c r="J39" s="70" t="s">
        <v>267</v>
      </c>
      <c r="K39" s="13">
        <v>16</v>
      </c>
      <c r="L39" s="14">
        <v>463.20000000000005</v>
      </c>
      <c r="M39" s="14">
        <f>Table4[[#This Row],[Sum of Cost       ]]/Table4[[#This Row],[Sum of Qty Shp]]</f>
        <v>28.950000000000003</v>
      </c>
      <c r="N39" s="69">
        <f>Table4[[#This Row],[Case Cost]]/12</f>
        <v>2.4125000000000001</v>
      </c>
      <c r="O39" s="44">
        <f>Table4[[#This Row],[Sum of Qty Shp]]/K$41</f>
        <v>1.6104680422747862E-3</v>
      </c>
      <c r="P39" s="45">
        <f>Table4[[#This Row],[Sum of Cost       ]]/L$41</f>
        <v>1.7411845016536008E-3</v>
      </c>
    </row>
    <row r="40" spans="2:16" ht="15.75" thickBot="1" x14ac:dyDescent="0.3">
      <c r="B40" s="11" t="s">
        <v>1969</v>
      </c>
      <c r="C40" s="57">
        <f>SUBTOTAL(109,C31:C39)</f>
        <v>4422</v>
      </c>
      <c r="D40" s="58">
        <f>SUBTOTAL(109,D31:D39)</f>
        <v>117058.4</v>
      </c>
      <c r="E40" s="63">
        <f>Table3[[#This Row],[Sum of Cost       ]]/Table3[[#This Row],[Sum of Qty Shp]]</f>
        <v>26.471822704658525</v>
      </c>
      <c r="F40" s="64">
        <f>Table3[[#This Row],[Case Cost]]/12</f>
        <v>2.2059852253882104</v>
      </c>
      <c r="G40" s="22"/>
      <c r="H40" s="36"/>
      <c r="J40" s="77" t="s">
        <v>316</v>
      </c>
      <c r="K40" s="25">
        <v>2</v>
      </c>
      <c r="L40" s="26">
        <v>39.6</v>
      </c>
      <c r="M40" s="26">
        <f>Table4[[#This Row],[Sum of Cost       ]]/Table4[[#This Row],[Sum of Qty Shp]]</f>
        <v>19.8</v>
      </c>
      <c r="N40" s="48">
        <f>Table4[[#This Row],[Case Cost]]/12</f>
        <v>1.6500000000000001</v>
      </c>
      <c r="O40" s="46">
        <f>Table4[[#This Row],[Sum of Qty Shp]]/K$41</f>
        <v>2.0130850528434828E-4</v>
      </c>
      <c r="P40" s="47">
        <f>Table4[[#This Row],[Sum of Cost       ]]/L$41</f>
        <v>1.4885774236934928E-4</v>
      </c>
    </row>
    <row r="41" spans="2:16" ht="15.75" thickBot="1" x14ac:dyDescent="0.3">
      <c r="J41" s="71" t="s">
        <v>1969</v>
      </c>
      <c r="K41" s="72">
        <f>SUBTOTAL(109,K31:K40)</f>
        <v>9935</v>
      </c>
      <c r="L41" s="58">
        <f>SUBTOTAL(109,L31:L40)</f>
        <v>266025.79999999976</v>
      </c>
      <c r="M41" s="58">
        <f>Table4[[#This Row],[Sum of Cost       ]]/Table4[[#This Row],[Sum of Qty Shp]]</f>
        <v>26.776628082536462</v>
      </c>
      <c r="N41" s="73">
        <f>Table4[[#This Row],[Case Cost]]/12</f>
        <v>2.2313856735447053</v>
      </c>
      <c r="O41" s="74"/>
      <c r="P41" s="48"/>
    </row>
    <row r="44" spans="2:16" ht="18.75" x14ac:dyDescent="0.3">
      <c r="B44" s="12" t="s">
        <v>2235</v>
      </c>
      <c r="J44" s="12" t="s">
        <v>2481</v>
      </c>
    </row>
    <row r="45" spans="2:16" ht="30" x14ac:dyDescent="0.25">
      <c r="B45" t="s">
        <v>1978</v>
      </c>
      <c r="C45" s="1" t="s">
        <v>1970</v>
      </c>
      <c r="D45" s="1" t="s">
        <v>1971</v>
      </c>
      <c r="E45" s="1" t="s">
        <v>23</v>
      </c>
      <c r="F45" s="1" t="s">
        <v>24</v>
      </c>
      <c r="G45" s="17" t="s">
        <v>1973</v>
      </c>
      <c r="H45" s="17" t="s">
        <v>1975</v>
      </c>
      <c r="J45" t="s">
        <v>1978</v>
      </c>
      <c r="K45" t="s">
        <v>1970</v>
      </c>
      <c r="L45" t="s">
        <v>1971</v>
      </c>
      <c r="M45" s="1" t="s">
        <v>23</v>
      </c>
      <c r="N45" s="1" t="s">
        <v>24</v>
      </c>
      <c r="O45" s="17" t="s">
        <v>1973</v>
      </c>
      <c r="P45" s="17" t="s">
        <v>1975</v>
      </c>
    </row>
    <row r="46" spans="2:16" x14ac:dyDescent="0.25">
      <c r="B46" s="18" t="s">
        <v>1314</v>
      </c>
      <c r="C46" s="13">
        <v>2669</v>
      </c>
      <c r="D46" s="14">
        <v>80115.199999999997</v>
      </c>
      <c r="E46" s="3">
        <f>Table5[[#This Row],[Sum of Cost       ]]/Table5[[#This Row],[Sum of Qty Shp]]</f>
        <v>30.016935181715997</v>
      </c>
      <c r="F46" s="3">
        <f>Table5[[#This Row],[Case Cost]]/12</f>
        <v>2.5014112651429996</v>
      </c>
      <c r="G46" s="19">
        <f>Table5[[#This Row],[Sum of Qty Shp]]/C$50</f>
        <v>0.60357304387155131</v>
      </c>
      <c r="H46" s="19">
        <f>Table5[[#This Row],[Sum of Cost       ]]/D$50</f>
        <v>0.68440368226457904</v>
      </c>
      <c r="J46" s="18" t="s">
        <v>61</v>
      </c>
      <c r="K46" s="7">
        <v>6040</v>
      </c>
      <c r="L46" s="3">
        <v>184803.00000000017</v>
      </c>
      <c r="M46" s="3">
        <f>Table6[[#This Row],[Sum of Cost       ]]/Table6[[#This Row],[Sum of Qty Shp]]</f>
        <v>30.596523178807978</v>
      </c>
      <c r="N46" s="3">
        <f>Table6[[#This Row],[Case Cost]]/12</f>
        <v>2.5497102649006647</v>
      </c>
      <c r="O46" s="19">
        <f>Table6[[#This Row],[Sum of Qty Shp]]/K$50</f>
        <v>0.60795168595873172</v>
      </c>
      <c r="P46" s="19">
        <f>Table6[[#This Row],[Sum of Cost       ]]/L$50</f>
        <v>0.69468074149199055</v>
      </c>
    </row>
    <row r="47" spans="2:16" x14ac:dyDescent="0.25">
      <c r="B47" s="18" t="s">
        <v>1331</v>
      </c>
      <c r="C47" s="13">
        <v>1149</v>
      </c>
      <c r="D47" s="14">
        <v>22441.8</v>
      </c>
      <c r="E47" s="3">
        <f>Table5[[#This Row],[Sum of Cost       ]]/Table5[[#This Row],[Sum of Qty Shp]]</f>
        <v>19.531592689295039</v>
      </c>
      <c r="F47" s="3">
        <f>Table5[[#This Row],[Case Cost]]/12</f>
        <v>1.6276327241079198</v>
      </c>
      <c r="G47" s="19">
        <f>Table5[[#This Row],[Sum of Qty Shp]]/C$50</f>
        <v>0.25983717774762549</v>
      </c>
      <c r="H47" s="19">
        <f>Table5[[#This Row],[Sum of Cost       ]]/D$50</f>
        <v>0.19171456298736358</v>
      </c>
      <c r="J47" s="18" t="s">
        <v>39</v>
      </c>
      <c r="K47" s="7">
        <v>3080</v>
      </c>
      <c r="L47" s="3">
        <v>60910.400000000074</v>
      </c>
      <c r="M47" s="3">
        <f>Table6[[#This Row],[Sum of Cost       ]]/Table6[[#This Row],[Sum of Qty Shp]]</f>
        <v>19.776103896103919</v>
      </c>
      <c r="N47" s="3">
        <f>Table6[[#This Row],[Case Cost]]/12</f>
        <v>1.6480086580086599</v>
      </c>
      <c r="O47" s="19">
        <f>Table6[[#This Row],[Sum of Qty Shp]]/K$50</f>
        <v>0.31001509813789635</v>
      </c>
      <c r="P47" s="19">
        <f>Table6[[#This Row],[Sum of Cost       ]]/L$50</f>
        <v>0.22896425835388903</v>
      </c>
    </row>
    <row r="48" spans="2:16" x14ac:dyDescent="0.25">
      <c r="B48" s="11" t="s">
        <v>1401</v>
      </c>
      <c r="C48" s="13">
        <v>319</v>
      </c>
      <c r="D48" s="14">
        <v>8940</v>
      </c>
      <c r="E48" s="3">
        <f>Table5[[#This Row],[Sum of Cost       ]]/Table5[[#This Row],[Sum of Qty Shp]]</f>
        <v>28.025078369905955</v>
      </c>
      <c r="F48" s="3">
        <f>Table5[[#This Row],[Case Cost]]/12</f>
        <v>2.3354231974921631</v>
      </c>
      <c r="G48" s="20">
        <f>Table5[[#This Row],[Sum of Qty Shp]]/C$50</f>
        <v>7.2139303482587069E-2</v>
      </c>
      <c r="H48" s="20">
        <f>Table5[[#This Row],[Sum of Cost       ]]/D$50</f>
        <v>7.6372135617777115E-2</v>
      </c>
      <c r="J48" s="11" t="s">
        <v>83</v>
      </c>
      <c r="K48" s="7">
        <v>554</v>
      </c>
      <c r="L48" s="3">
        <v>15065.399999999996</v>
      </c>
      <c r="M48" s="3">
        <f>Table6[[#This Row],[Sum of Cost       ]]/Table6[[#This Row],[Sum of Qty Shp]]</f>
        <v>27.193862815884469</v>
      </c>
      <c r="N48" s="3">
        <f>Table6[[#This Row],[Case Cost]]/12</f>
        <v>2.2661552346570391</v>
      </c>
      <c r="O48" s="20">
        <f>Table6[[#This Row],[Sum of Qty Shp]]/K$50</f>
        <v>5.5762455963764467E-2</v>
      </c>
      <c r="P48" s="20">
        <f>Table6[[#This Row],[Sum of Cost       ]]/L$50</f>
        <v>5.6631349290181557E-2</v>
      </c>
    </row>
    <row r="49" spans="2:16" ht="15.75" thickBot="1" x14ac:dyDescent="0.3">
      <c r="B49" s="24" t="s">
        <v>124</v>
      </c>
      <c r="C49" s="25">
        <v>285</v>
      </c>
      <c r="D49" s="26">
        <v>5561.4000000000005</v>
      </c>
      <c r="E49" s="27">
        <f>Table5[[#This Row],[Sum of Cost       ]]/Table5[[#This Row],[Sum of Qty Shp]]</f>
        <v>19.513684210526318</v>
      </c>
      <c r="F49" s="27">
        <f>Table5[[#This Row],[Case Cost]]/12</f>
        <v>1.6261403508771932</v>
      </c>
      <c r="G49" s="28">
        <f>Table5[[#This Row],[Sum of Qty Shp]]/C$50</f>
        <v>6.445047489823609E-2</v>
      </c>
      <c r="H49" s="28">
        <f>Table5[[#This Row],[Sum of Cost       ]]/D$50</f>
        <v>4.7509619130280276E-2</v>
      </c>
      <c r="J49" s="24" t="s">
        <v>124</v>
      </c>
      <c r="K49" s="76">
        <v>261</v>
      </c>
      <c r="L49" s="27">
        <v>5247</v>
      </c>
      <c r="M49" s="27">
        <f>Table6[[#This Row],[Sum of Cost       ]]/Table6[[#This Row],[Sum of Qty Shp]]</f>
        <v>20.103448275862068</v>
      </c>
      <c r="N49" s="27">
        <f>Table6[[#This Row],[Case Cost]]/12</f>
        <v>1.6752873563218389</v>
      </c>
      <c r="O49" s="28">
        <f>Table6[[#This Row],[Sum of Qty Shp]]/K$50</f>
        <v>2.6270759939607449E-2</v>
      </c>
      <c r="P49" s="28">
        <f>Table6[[#This Row],[Sum of Cost       ]]/L$50</f>
        <v>1.9723650863938739E-2</v>
      </c>
    </row>
    <row r="50" spans="2:16" x14ac:dyDescent="0.25">
      <c r="B50" s="11" t="s">
        <v>1969</v>
      </c>
      <c r="C50" s="15">
        <f>SUBTOTAL(109,C46:C49)</f>
        <v>4422</v>
      </c>
      <c r="D50" s="16">
        <f>SUBTOTAL(109,D46:D49)</f>
        <v>117058.4</v>
      </c>
      <c r="E50" s="75">
        <f>Table5[[#This Row],[Sum of Cost       ]]/Table5[[#This Row],[Sum of Qty Shp]]</f>
        <v>26.471822704658525</v>
      </c>
      <c r="F50" s="75">
        <f>Table5[[#This Row],[Case Cost]]/12</f>
        <v>2.2059852253882104</v>
      </c>
      <c r="H50" s="3"/>
      <c r="J50" s="11" t="s">
        <v>1969</v>
      </c>
      <c r="K50" s="37">
        <f>SUBTOTAL(109,K46:K49)</f>
        <v>9935</v>
      </c>
      <c r="L50" s="75">
        <f>SUBTOTAL(109,L46:L49)</f>
        <v>266025.80000000028</v>
      </c>
      <c r="M50" s="75">
        <f>Table6[[#This Row],[Sum of Cost       ]]/Table6[[#This Row],[Sum of Qty Shp]]</f>
        <v>26.776628082536515</v>
      </c>
      <c r="N50" s="75">
        <f>Table6[[#This Row],[Case Cost]]/12</f>
        <v>2.2313856735447097</v>
      </c>
      <c r="P50" s="3"/>
    </row>
    <row r="54" spans="2:16" ht="18.75" x14ac:dyDescent="0.3">
      <c r="B54" s="12" t="s">
        <v>2235</v>
      </c>
      <c r="J54" s="12" t="s">
        <v>2481</v>
      </c>
    </row>
    <row r="55" spans="2:16" ht="30" x14ac:dyDescent="0.25">
      <c r="B55" t="s">
        <v>1979</v>
      </c>
      <c r="C55" s="1" t="s">
        <v>1970</v>
      </c>
      <c r="D55" s="1" t="s">
        <v>1971</v>
      </c>
      <c r="E55" s="1" t="s">
        <v>23</v>
      </c>
      <c r="F55" s="1" t="s">
        <v>24</v>
      </c>
      <c r="G55" s="17" t="s">
        <v>1973</v>
      </c>
      <c r="H55" s="17" t="s">
        <v>1975</v>
      </c>
      <c r="J55" t="s">
        <v>1968</v>
      </c>
      <c r="K55" t="s">
        <v>1970</v>
      </c>
      <c r="L55" t="s">
        <v>1971</v>
      </c>
      <c r="M55" t="s">
        <v>23</v>
      </c>
      <c r="N55" t="s">
        <v>24</v>
      </c>
      <c r="O55" s="17" t="s">
        <v>1973</v>
      </c>
      <c r="P55" s="17" t="s">
        <v>1975</v>
      </c>
    </row>
    <row r="56" spans="2:16" x14ac:dyDescent="0.25">
      <c r="B56" s="18" t="s">
        <v>1324</v>
      </c>
      <c r="C56" s="13">
        <v>706</v>
      </c>
      <c r="D56" s="14">
        <v>20173.599999999999</v>
      </c>
      <c r="E56" s="3">
        <f>Table7[[#This Row],[Sum of Cost       ]]/Table7[[#This Row],[Sum of Qty Shp]]</f>
        <v>28.574504249291781</v>
      </c>
      <c r="F56" s="3">
        <f>Table7[[#This Row],[Case Cost]]/12</f>
        <v>2.3812086874409819</v>
      </c>
      <c r="G56" s="19">
        <f>Table7[[#This Row],[Sum of Qty Shp]]/C$74</f>
        <v>0.15965626413387607</v>
      </c>
      <c r="H56" s="19">
        <f>Table7[[#This Row],[Sum of Cost       ]]/D$74</f>
        <v>0.17233790996630741</v>
      </c>
      <c r="J56" s="18" t="s">
        <v>38</v>
      </c>
      <c r="K56" s="13">
        <v>1813</v>
      </c>
      <c r="L56" s="14">
        <v>35764.599999999991</v>
      </c>
      <c r="M56" s="3">
        <f>Table8[[#This Row],[Sum of Cost       ]]/Table8[[#This Row],[Sum of Qty Shp]]</f>
        <v>19.726751241036951</v>
      </c>
      <c r="N56" s="3">
        <f>Table8[[#This Row],[Case Cost]]/12</f>
        <v>1.6438959367530792</v>
      </c>
      <c r="O56" s="19">
        <f>Table8[[#This Row],[Sum of Qty Shp]]/K$78</f>
        <v>0.18248616004026169</v>
      </c>
      <c r="P56" s="19">
        <f>Table8[[#This Row],[Sum of Cost       ]]/L$78</f>
        <v>0.13444034375613195</v>
      </c>
    </row>
    <row r="57" spans="2:16" x14ac:dyDescent="0.25">
      <c r="B57" s="18" t="s">
        <v>1400</v>
      </c>
      <c r="C57" s="13">
        <v>556</v>
      </c>
      <c r="D57" s="14">
        <v>12835.2</v>
      </c>
      <c r="E57" s="3">
        <f>Table7[[#This Row],[Sum of Cost       ]]/Table7[[#This Row],[Sum of Qty Shp]]</f>
        <v>23.084892086330935</v>
      </c>
      <c r="F57" s="3">
        <f>Table7[[#This Row],[Case Cost]]/12</f>
        <v>1.9237410071942447</v>
      </c>
      <c r="G57" s="19">
        <f>Table7[[#This Row],[Sum of Qty Shp]]/C$74</f>
        <v>0.12573496155585709</v>
      </c>
      <c r="H57" s="19">
        <f>Table7[[#This Row],[Sum of Cost       ]]/D$74</f>
        <v>0.10964783390171061</v>
      </c>
      <c r="J57" s="18" t="s">
        <v>75</v>
      </c>
      <c r="K57" s="13">
        <v>1378</v>
      </c>
      <c r="L57" s="14">
        <v>39489.600000000006</v>
      </c>
      <c r="M57" s="3">
        <f>Table8[[#This Row],[Sum of Cost       ]]/Table8[[#This Row],[Sum of Qty Shp]]</f>
        <v>28.657184325108858</v>
      </c>
      <c r="N57" s="3">
        <f>Table8[[#This Row],[Case Cost]]/12</f>
        <v>2.3880986937590714</v>
      </c>
      <c r="O57" s="19">
        <f>Table8[[#This Row],[Sum of Qty Shp]]/K$78</f>
        <v>0.13870156014091595</v>
      </c>
      <c r="P57" s="19">
        <f>Table8[[#This Row],[Sum of Cost       ]]/L$78</f>
        <v>0.14844274502698621</v>
      </c>
    </row>
    <row r="58" spans="2:16" x14ac:dyDescent="0.25">
      <c r="B58" s="18" t="s">
        <v>1505</v>
      </c>
      <c r="C58" s="13">
        <v>536</v>
      </c>
      <c r="D58" s="14">
        <v>17242</v>
      </c>
      <c r="E58" s="3">
        <f>Table7[[#This Row],[Sum of Cost       ]]/Table7[[#This Row],[Sum of Qty Shp]]</f>
        <v>32.167910447761194</v>
      </c>
      <c r="F58" s="3">
        <f>Table7[[#This Row],[Case Cost]]/12</f>
        <v>2.6806592039800994</v>
      </c>
      <c r="G58" s="19">
        <f>Table7[[#This Row],[Sum of Qty Shp]]/C$74</f>
        <v>0.12121212121212122</v>
      </c>
      <c r="H58" s="19">
        <f>Table7[[#This Row],[Sum of Cost       ]]/D$74</f>
        <v>0.14729400025969944</v>
      </c>
      <c r="J58" s="18" t="s">
        <v>71</v>
      </c>
      <c r="K58" s="13">
        <v>1126</v>
      </c>
      <c r="L58" s="14">
        <v>36043.199999999983</v>
      </c>
      <c r="M58" s="3">
        <f>Table8[[#This Row],[Sum of Cost       ]]/Table8[[#This Row],[Sum of Qty Shp]]</f>
        <v>32.009946714031955</v>
      </c>
      <c r="N58" s="3">
        <f>Table8[[#This Row],[Case Cost]]/12</f>
        <v>2.667495559502663</v>
      </c>
      <c r="O58" s="19">
        <f>Table8[[#This Row],[Sum of Qty Shp]]/K$78</f>
        <v>0.11333668847508807</v>
      </c>
      <c r="P58" s="19">
        <f>Table8[[#This Row],[Sum of Cost       ]]/L$78</f>
        <v>0.13548761060017486</v>
      </c>
    </row>
    <row r="59" spans="2:16" x14ac:dyDescent="0.25">
      <c r="B59" s="18" t="s">
        <v>1411</v>
      </c>
      <c r="C59" s="13">
        <v>366</v>
      </c>
      <c r="D59" s="14">
        <v>11798.4</v>
      </c>
      <c r="E59" s="3">
        <f>Table7[[#This Row],[Sum of Cost       ]]/Table7[[#This Row],[Sum of Qty Shp]]</f>
        <v>32.236065573770489</v>
      </c>
      <c r="F59" s="3">
        <f>Table7[[#This Row],[Case Cost]]/12</f>
        <v>2.6863387978142073</v>
      </c>
      <c r="G59" s="19">
        <f>Table7[[#This Row],[Sum of Qty Shp]]/C$74</f>
        <v>8.2767978290366348E-2</v>
      </c>
      <c r="H59" s="19">
        <f>Table7[[#This Row],[Sum of Cost       ]]/D$74</f>
        <v>0.10079071642872275</v>
      </c>
      <c r="J59" s="18" t="s">
        <v>60</v>
      </c>
      <c r="K59" s="13">
        <v>992</v>
      </c>
      <c r="L59" s="14">
        <v>28864.79999999997</v>
      </c>
      <c r="M59" s="3">
        <f>Table8[[#This Row],[Sum of Cost       ]]/Table8[[#This Row],[Sum of Qty Shp]]</f>
        <v>29.097580645161262</v>
      </c>
      <c r="N59" s="3">
        <f>Table8[[#This Row],[Case Cost]]/12</f>
        <v>2.424798387096772</v>
      </c>
      <c r="O59" s="19">
        <f>Table8[[#This Row],[Sum of Qty Shp]]/K$78</f>
        <v>9.9849018621036734E-2</v>
      </c>
      <c r="P59" s="19">
        <f>Table8[[#This Row],[Sum of Cost       ]]/L$78</f>
        <v>0.10850376166522188</v>
      </c>
    </row>
    <row r="60" spans="2:16" x14ac:dyDescent="0.25">
      <c r="B60" s="18" t="s">
        <v>1403</v>
      </c>
      <c r="C60" s="13">
        <v>351</v>
      </c>
      <c r="D60" s="14">
        <v>9985.2000000000007</v>
      </c>
      <c r="E60" s="3">
        <f>Table7[[#This Row],[Sum of Cost       ]]/Table7[[#This Row],[Sum of Qty Shp]]</f>
        <v>28.44786324786325</v>
      </c>
      <c r="F60" s="3">
        <f>Table7[[#This Row],[Case Cost]]/12</f>
        <v>2.3706552706552708</v>
      </c>
      <c r="G60" s="19">
        <f>Table7[[#This Row],[Sum of Qty Shp]]/C$74</f>
        <v>7.937584803256445E-2</v>
      </c>
      <c r="H60" s="19">
        <f>Table7[[#This Row],[Sum of Cost       ]]/D$74</f>
        <v>8.5301012144365557E-2</v>
      </c>
      <c r="J60" s="18" t="s">
        <v>50</v>
      </c>
      <c r="K60" s="13">
        <v>688</v>
      </c>
      <c r="L60" s="14">
        <v>13814.399999999989</v>
      </c>
      <c r="M60" s="3">
        <f>Table8[[#This Row],[Sum of Cost       ]]/Table8[[#This Row],[Sum of Qty Shp]]</f>
        <v>20.079069767441844</v>
      </c>
      <c r="N60" s="3">
        <f>Table8[[#This Row],[Case Cost]]/12</f>
        <v>1.673255813953487</v>
      </c>
      <c r="O60" s="19">
        <f>Table8[[#This Row],[Sum of Qty Shp]]/K$78</f>
        <v>6.9250125817815797E-2</v>
      </c>
      <c r="P60" s="19">
        <f>Table8[[#This Row],[Sum of Cost       ]]/L$78</f>
        <v>5.1928797883513539E-2</v>
      </c>
    </row>
    <row r="61" spans="2:16" x14ac:dyDescent="0.25">
      <c r="B61" s="18" t="s">
        <v>1330</v>
      </c>
      <c r="C61" s="13">
        <v>333</v>
      </c>
      <c r="D61" s="14">
        <v>6479.4</v>
      </c>
      <c r="E61" s="3">
        <f>Table7[[#This Row],[Sum of Cost       ]]/Table7[[#This Row],[Sum of Qty Shp]]</f>
        <v>19.457657657657656</v>
      </c>
      <c r="F61" s="3">
        <f>Table7[[#This Row],[Case Cost]]/12</f>
        <v>1.6214714714714713</v>
      </c>
      <c r="G61" s="19">
        <f>Table7[[#This Row],[Sum of Qty Shp]]/C$74</f>
        <v>7.5305291723202175E-2</v>
      </c>
      <c r="H61" s="19">
        <f>Table7[[#This Row],[Sum of Cost       ]]/D$74</f>
        <v>5.5351858559488258E-2</v>
      </c>
      <c r="J61" s="18" t="s">
        <v>99</v>
      </c>
      <c r="K61" s="13">
        <v>681</v>
      </c>
      <c r="L61" s="14">
        <v>20047.199999999997</v>
      </c>
      <c r="M61" s="3">
        <f>Table8[[#This Row],[Sum of Cost       ]]/Table8[[#This Row],[Sum of Qty Shp]]</f>
        <v>29.437885462555062</v>
      </c>
      <c r="N61" s="3">
        <f>Table8[[#This Row],[Case Cost]]/12</f>
        <v>2.4531571218795887</v>
      </c>
      <c r="O61" s="19">
        <f>Table8[[#This Row],[Sum of Qty Shp]]/K$78</f>
        <v>6.8545546049320588E-2</v>
      </c>
      <c r="P61" s="19">
        <f>Table8[[#This Row],[Sum of Cost       ]]/L$78</f>
        <v>7.5358104364313561E-2</v>
      </c>
    </row>
    <row r="62" spans="2:16" x14ac:dyDescent="0.25">
      <c r="B62" s="18" t="s">
        <v>1347</v>
      </c>
      <c r="C62" s="13">
        <v>319</v>
      </c>
      <c r="D62" s="14">
        <v>6234.6</v>
      </c>
      <c r="E62" s="3">
        <f>Table7[[#This Row],[Sum of Cost       ]]/Table7[[#This Row],[Sum of Qty Shp]]</f>
        <v>19.544200626959249</v>
      </c>
      <c r="F62" s="3">
        <f>Table7[[#This Row],[Case Cost]]/12</f>
        <v>1.6286833855799374</v>
      </c>
      <c r="G62" s="19">
        <f>Table7[[#This Row],[Sum of Qty Shp]]/C$74</f>
        <v>7.2139303482587069E-2</v>
      </c>
      <c r="H62" s="19">
        <f>Table7[[#This Row],[Sum of Cost       ]]/D$74</f>
        <v>5.3260594711699465E-2</v>
      </c>
      <c r="J62" s="18" t="s">
        <v>73</v>
      </c>
      <c r="K62" s="13">
        <v>652</v>
      </c>
      <c r="L62" s="14">
        <v>21194.399999999991</v>
      </c>
      <c r="M62" s="3">
        <f>Table8[[#This Row],[Sum of Cost       ]]/Table8[[#This Row],[Sum of Qty Shp]]</f>
        <v>32.506748466257655</v>
      </c>
      <c r="N62" s="3">
        <f>Table8[[#This Row],[Case Cost]]/12</f>
        <v>2.7088957055214711</v>
      </c>
      <c r="O62" s="19">
        <f>Table8[[#This Row],[Sum of Qty Shp]]/K$78</f>
        <v>6.5626572722697535E-2</v>
      </c>
      <c r="P62" s="19">
        <f>Table8[[#This Row],[Sum of Cost       ]]/L$78</f>
        <v>7.9670468052346802E-2</v>
      </c>
    </row>
    <row r="63" spans="2:16" x14ac:dyDescent="0.25">
      <c r="B63" s="18" t="s">
        <v>1398</v>
      </c>
      <c r="C63" s="13">
        <v>285</v>
      </c>
      <c r="D63" s="14">
        <v>5561.4</v>
      </c>
      <c r="E63" s="3">
        <f>Table7[[#This Row],[Sum of Cost       ]]/Table7[[#This Row],[Sum of Qty Shp]]</f>
        <v>19.513684210526314</v>
      </c>
      <c r="F63" s="3">
        <f>Table7[[#This Row],[Case Cost]]/12</f>
        <v>1.6261403508771928</v>
      </c>
      <c r="G63" s="19">
        <f>Table7[[#This Row],[Sum of Qty Shp]]/C$74</f>
        <v>6.445047489823609E-2</v>
      </c>
      <c r="H63" s="19">
        <f>Table7[[#This Row],[Sum of Cost       ]]/D$74</f>
        <v>4.7509619130280269E-2</v>
      </c>
      <c r="J63" s="18" t="s">
        <v>116</v>
      </c>
      <c r="K63" s="13">
        <v>579</v>
      </c>
      <c r="L63" s="14">
        <v>11331.400000000005</v>
      </c>
      <c r="M63" s="3">
        <f>Table8[[#This Row],[Sum of Cost       ]]/Table8[[#This Row],[Sum of Qty Shp]]</f>
        <v>19.570639032815208</v>
      </c>
      <c r="N63" s="3">
        <f>Table8[[#This Row],[Case Cost]]/12</f>
        <v>1.630886586067934</v>
      </c>
      <c r="O63" s="19">
        <f>Table8[[#This Row],[Sum of Qty Shp]]/K$78</f>
        <v>5.827881227981882E-2</v>
      </c>
      <c r="P63" s="19">
        <f>Table8[[#This Row],[Sum of Cost       ]]/L$78</f>
        <v>4.2595116714243549E-2</v>
      </c>
    </row>
    <row r="64" spans="2:16" x14ac:dyDescent="0.25">
      <c r="B64" s="11" t="s">
        <v>1343</v>
      </c>
      <c r="C64" s="13">
        <v>217</v>
      </c>
      <c r="D64" s="14">
        <v>4296.6000000000004</v>
      </c>
      <c r="E64" s="3">
        <f>Table7[[#This Row],[Sum of Cost       ]]/Table7[[#This Row],[Sum of Qty Shp]]</f>
        <v>19.8</v>
      </c>
      <c r="F64" s="3">
        <f>Table7[[#This Row],[Case Cost]]/12</f>
        <v>1.6500000000000001</v>
      </c>
      <c r="G64" s="20">
        <f>Table7[[#This Row],[Sum of Qty Shp]]/C$74</f>
        <v>4.9072817729534146E-2</v>
      </c>
      <c r="H64" s="19">
        <f>Table7[[#This Row],[Sum of Cost       ]]/D$74</f>
        <v>3.6704755916704829E-2</v>
      </c>
      <c r="J64" s="11" t="s">
        <v>225</v>
      </c>
      <c r="K64" s="13">
        <v>508</v>
      </c>
      <c r="L64" s="14">
        <v>14940</v>
      </c>
      <c r="M64" s="3">
        <f>Table8[[#This Row],[Sum of Cost       ]]/Table8[[#This Row],[Sum of Qty Shp]]</f>
        <v>29.409448818897637</v>
      </c>
      <c r="N64" s="3">
        <f>Table8[[#This Row],[Case Cost]]/12</f>
        <v>2.4507874015748032</v>
      </c>
      <c r="O64" s="20">
        <f>Table8[[#This Row],[Sum of Qty Shp]]/K$78</f>
        <v>5.1132360342224459E-2</v>
      </c>
      <c r="P64" s="20">
        <f>Table8[[#This Row],[Sum of Cost       ]]/L$78</f>
        <v>5.6159966439345385E-2</v>
      </c>
    </row>
    <row r="65" spans="2:16" x14ac:dyDescent="0.25">
      <c r="B65" s="11" t="s">
        <v>1333</v>
      </c>
      <c r="C65" s="13">
        <v>217</v>
      </c>
      <c r="D65" s="14">
        <v>6110.4</v>
      </c>
      <c r="E65" s="3">
        <f>Table7[[#This Row],[Sum of Cost       ]]/Table7[[#This Row],[Sum of Qty Shp]]</f>
        <v>28.158525345622117</v>
      </c>
      <c r="F65" s="3">
        <f>Table7[[#This Row],[Case Cost]]/12</f>
        <v>2.3465437788018431</v>
      </c>
      <c r="G65" s="20">
        <f>Table7[[#This Row],[Sum of Qty Shp]]/C$74</f>
        <v>4.9072817729534146E-2</v>
      </c>
      <c r="H65" s="20">
        <f>Table7[[#This Row],[Sum of Cost       ]]/D$74</f>
        <v>5.2199585847747788E-2</v>
      </c>
      <c r="J65" s="11" t="s">
        <v>671</v>
      </c>
      <c r="K65" s="13">
        <v>283</v>
      </c>
      <c r="L65" s="14">
        <v>10697.400000000001</v>
      </c>
      <c r="M65" s="3">
        <f>Table8[[#This Row],[Sum of Cost       ]]/Table8[[#This Row],[Sum of Qty Shp]]</f>
        <v>37.800000000000004</v>
      </c>
      <c r="N65" s="3">
        <f>Table8[[#This Row],[Case Cost]]/12</f>
        <v>3.1500000000000004</v>
      </c>
      <c r="O65" s="20">
        <f>Table8[[#This Row],[Sum of Qty Shp]]/K$78</f>
        <v>2.8485153497735279E-2</v>
      </c>
      <c r="P65" s="20">
        <f>Table8[[#This Row],[Sum of Cost       ]]/L$78</f>
        <v>4.021188922277466E-2</v>
      </c>
    </row>
    <row r="66" spans="2:16" x14ac:dyDescent="0.25">
      <c r="B66" s="11" t="s">
        <v>1409</v>
      </c>
      <c r="C66" s="13">
        <v>205</v>
      </c>
      <c r="D66" s="14">
        <v>5688.8</v>
      </c>
      <c r="E66" s="3">
        <f>Table7[[#This Row],[Sum of Cost       ]]/Table7[[#This Row],[Sum of Qty Shp]]</f>
        <v>27.750243902439024</v>
      </c>
      <c r="F66" s="3">
        <f>Table7[[#This Row],[Case Cost]]/12</f>
        <v>2.312520325203252</v>
      </c>
      <c r="G66" s="20">
        <f>Table7[[#This Row],[Sum of Qty Shp]]/C$74</f>
        <v>4.6359113523292625E-2</v>
      </c>
      <c r="H66" s="20">
        <f>Table7[[#This Row],[Sum of Cost       ]]/D$74</f>
        <v>4.859796477655598E-2</v>
      </c>
      <c r="J66" s="11" t="s">
        <v>123</v>
      </c>
      <c r="K66" s="13">
        <v>261</v>
      </c>
      <c r="L66" s="14">
        <v>5247</v>
      </c>
      <c r="M66" s="3">
        <f>Table8[[#This Row],[Sum of Cost       ]]/Table8[[#This Row],[Sum of Qty Shp]]</f>
        <v>20.103448275862068</v>
      </c>
      <c r="N66" s="3">
        <f>Table8[[#This Row],[Case Cost]]/12</f>
        <v>1.6752873563218389</v>
      </c>
      <c r="O66" s="20">
        <f>Table8[[#This Row],[Sum of Qty Shp]]/K$78</f>
        <v>2.6270759939607449E-2</v>
      </c>
      <c r="P66" s="20">
        <f>Table8[[#This Row],[Sum of Cost       ]]/L$78</f>
        <v>1.972365086393877E-2</v>
      </c>
    </row>
    <row r="67" spans="2:16" x14ac:dyDescent="0.25">
      <c r="B67" s="11" t="s">
        <v>1313</v>
      </c>
      <c r="C67" s="13">
        <v>190</v>
      </c>
      <c r="D67" s="14">
        <v>6080.4</v>
      </c>
      <c r="E67" s="3">
        <f>Table7[[#This Row],[Sum of Cost       ]]/Table7[[#This Row],[Sum of Qty Shp]]</f>
        <v>32.002105263157894</v>
      </c>
      <c r="F67" s="3">
        <f>Table7[[#This Row],[Case Cost]]/12</f>
        <v>2.6668421052631577</v>
      </c>
      <c r="G67" s="20">
        <f>Table7[[#This Row],[Sum of Qty Shp]]/C$74</f>
        <v>4.2966983265490727E-2</v>
      </c>
      <c r="H67" s="20">
        <f>Table7[[#This Row],[Sum of Cost       ]]/D$74</f>
        <v>5.1943303513459944E-2</v>
      </c>
      <c r="J67" s="11" t="s">
        <v>82</v>
      </c>
      <c r="K67" s="13">
        <v>260</v>
      </c>
      <c r="L67" s="14">
        <v>7149</v>
      </c>
      <c r="M67" s="3">
        <f>Table8[[#This Row],[Sum of Cost       ]]/Table8[[#This Row],[Sum of Qty Shp]]</f>
        <v>27.496153846153845</v>
      </c>
      <c r="N67" s="3">
        <f>Table8[[#This Row],[Case Cost]]/12</f>
        <v>2.2913461538461539</v>
      </c>
      <c r="O67" s="20">
        <f>Table8[[#This Row],[Sum of Qty Shp]]/K$78</f>
        <v>2.6170105686965275E-2</v>
      </c>
      <c r="P67" s="20">
        <f>Table8[[#This Row],[Sum of Cost       ]]/L$78</f>
        <v>2.6873333338345393E-2</v>
      </c>
    </row>
    <row r="68" spans="2:16" x14ac:dyDescent="0.25">
      <c r="B68" s="11" t="s">
        <v>92</v>
      </c>
      <c r="C68" s="13">
        <v>71</v>
      </c>
      <c r="D68" s="14">
        <v>2183.2000000000003</v>
      </c>
      <c r="E68" s="3">
        <f>Table7[[#This Row],[Sum of Cost       ]]/Table7[[#This Row],[Sum of Qty Shp]]</f>
        <v>30.749295774647891</v>
      </c>
      <c r="F68" s="3">
        <f>Table7[[#This Row],[Case Cost]]/12</f>
        <v>2.562441314553991</v>
      </c>
      <c r="G68" s="20">
        <f>Table7[[#This Row],[Sum of Qty Shp]]/C$74</f>
        <v>1.6056083220262325E-2</v>
      </c>
      <c r="H68" s="20">
        <f>Table7[[#This Row],[Sum of Cost       ]]/D$74</f>
        <v>1.865051974057394E-2</v>
      </c>
      <c r="J68" s="11" t="s">
        <v>189</v>
      </c>
      <c r="K68" s="13">
        <v>245</v>
      </c>
      <c r="L68" s="14">
        <v>6468</v>
      </c>
      <c r="M68" s="3">
        <f>Table8[[#This Row],[Sum of Cost       ]]/Table8[[#This Row],[Sum of Qty Shp]]</f>
        <v>26.4</v>
      </c>
      <c r="N68" s="3">
        <f>Table8[[#This Row],[Case Cost]]/12</f>
        <v>2.1999999999999997</v>
      </c>
      <c r="O68" s="20">
        <f>Table8[[#This Row],[Sum of Qty Shp]]/K$78</f>
        <v>2.4660291897332664E-2</v>
      </c>
      <c r="P68" s="20">
        <f>Table8[[#This Row],[Sum of Cost       ]]/L$78</f>
        <v>2.431343125366037E-2</v>
      </c>
    </row>
    <row r="69" spans="2:16" x14ac:dyDescent="0.25">
      <c r="B69" s="11" t="s">
        <v>1762</v>
      </c>
      <c r="C69" s="13">
        <v>34</v>
      </c>
      <c r="D69" s="14">
        <v>1244.4000000000001</v>
      </c>
      <c r="E69" s="3">
        <f>Table7[[#This Row],[Sum of Cost       ]]/Table7[[#This Row],[Sum of Qty Shp]]</f>
        <v>36.6</v>
      </c>
      <c r="F69" s="3">
        <f>Table7[[#This Row],[Case Cost]]/12</f>
        <v>3.0500000000000003</v>
      </c>
      <c r="G69" s="20">
        <f>Table7[[#This Row],[Sum of Qty Shp]]/C$74</f>
        <v>7.6888285843509721E-3</v>
      </c>
      <c r="H69" s="20">
        <f>Table7[[#This Row],[Sum of Cost       ]]/D$74</f>
        <v>1.0630591226259714E-2</v>
      </c>
      <c r="J69" s="11" t="s">
        <v>101</v>
      </c>
      <c r="K69" s="13">
        <v>228</v>
      </c>
      <c r="L69" s="14">
        <v>7282.7999999999975</v>
      </c>
      <c r="M69" s="3">
        <f>Table8[[#This Row],[Sum of Cost       ]]/Table8[[#This Row],[Sum of Qty Shp]]</f>
        <v>31.942105263157885</v>
      </c>
      <c r="N69" s="3">
        <f>Table8[[#This Row],[Case Cost]]/12</f>
        <v>2.6618421052631569</v>
      </c>
      <c r="O69" s="20">
        <f>Table8[[#This Row],[Sum of Qty Shp]]/K$78</f>
        <v>2.2949169602415703E-2</v>
      </c>
      <c r="P69" s="20">
        <f>Table8[[#This Row],[Sum of Cost       ]]/L$78</f>
        <v>2.7376292073926667E-2</v>
      </c>
    </row>
    <row r="70" spans="2:16" x14ac:dyDescent="0.25">
      <c r="B70" s="11" t="s">
        <v>1519</v>
      </c>
      <c r="C70" s="13">
        <v>23</v>
      </c>
      <c r="D70" s="14">
        <v>723.6</v>
      </c>
      <c r="E70" s="3">
        <f>Table7[[#This Row],[Sum of Cost       ]]/Table7[[#This Row],[Sum of Qty Shp]]</f>
        <v>31.460869565217394</v>
      </c>
      <c r="F70" s="3">
        <f>Table7[[#This Row],[Case Cost]]/12</f>
        <v>2.6217391304347828</v>
      </c>
      <c r="G70" s="20">
        <f>Table7[[#This Row],[Sum of Qty Shp]]/C$74</f>
        <v>5.2012663952962458E-3</v>
      </c>
      <c r="H70" s="20">
        <f>Table7[[#This Row],[Sum of Cost       ]]/D$74</f>
        <v>6.1815299030227649E-3</v>
      </c>
      <c r="J70" s="11" t="s">
        <v>92</v>
      </c>
      <c r="K70" s="13">
        <v>102</v>
      </c>
      <c r="L70" s="14">
        <v>3357.6000000000004</v>
      </c>
      <c r="M70" s="3">
        <f>Table8[[#This Row],[Sum of Cost       ]]/Table8[[#This Row],[Sum of Qty Shp]]</f>
        <v>32.917647058823533</v>
      </c>
      <c r="N70" s="3">
        <f>Table8[[#This Row],[Case Cost]]/12</f>
        <v>2.7431372549019613</v>
      </c>
      <c r="O70" s="20">
        <f>Table8[[#This Row],[Sum of Qty Shp]]/K$78</f>
        <v>1.0266733769501761E-2</v>
      </c>
      <c r="P70" s="20">
        <f>Table8[[#This Row],[Sum of Cost       ]]/L$78</f>
        <v>1.2621332216649671E-2</v>
      </c>
    </row>
    <row r="71" spans="2:16" x14ac:dyDescent="0.25">
      <c r="B71" s="11" t="s">
        <v>1094</v>
      </c>
      <c r="C71" s="13">
        <v>8</v>
      </c>
      <c r="D71" s="14">
        <v>259.2</v>
      </c>
      <c r="E71" s="3">
        <f>Table7[[#This Row],[Sum of Cost       ]]/Table7[[#This Row],[Sum of Qty Shp]]</f>
        <v>32.4</v>
      </c>
      <c r="F71" s="3">
        <f>Table7[[#This Row],[Case Cost]]/12</f>
        <v>2.6999999999999997</v>
      </c>
      <c r="G71" s="20">
        <f>Table7[[#This Row],[Sum of Qty Shp]]/C$74</f>
        <v>1.8091361374943465E-3</v>
      </c>
      <c r="H71" s="20">
        <f>Table7[[#This Row],[Sum of Cost       ]]/D$74</f>
        <v>2.2142793682469607E-3</v>
      </c>
      <c r="J71" s="91" t="s">
        <v>219</v>
      </c>
      <c r="K71" s="13">
        <v>88</v>
      </c>
      <c r="L71" s="14">
        <v>2821.1999999999994</v>
      </c>
      <c r="M71" s="3">
        <f>Table8[[#This Row],[Sum of Cost       ]]/Table8[[#This Row],[Sum of Qty Shp]]</f>
        <v>32.059090909090905</v>
      </c>
      <c r="N71" s="3">
        <f>Table8[[#This Row],[Case Cost]]/12</f>
        <v>2.6715909090909089</v>
      </c>
      <c r="O71" s="20">
        <f>Table8[[#This Row],[Sum of Qty Shp]]/K$78</f>
        <v>8.8575742325113244E-3</v>
      </c>
      <c r="P71" s="20">
        <f>Table8[[#This Row],[Sum of Cost       ]]/L$78</f>
        <v>1.0604986433646664E-2</v>
      </c>
    </row>
    <row r="72" spans="2:16" x14ac:dyDescent="0.25">
      <c r="B72" s="11" t="s">
        <v>1653</v>
      </c>
      <c r="C72" s="13">
        <v>4</v>
      </c>
      <c r="D72" s="14">
        <v>129.6</v>
      </c>
      <c r="E72" s="3">
        <f>Table7[[#This Row],[Sum of Cost       ]]/Table7[[#This Row],[Sum of Qty Shp]]</f>
        <v>32.4</v>
      </c>
      <c r="F72" s="3">
        <f>Table7[[#This Row],[Case Cost]]/12</f>
        <v>2.6999999999999997</v>
      </c>
      <c r="G72" s="20">
        <f>Table7[[#This Row],[Sum of Qty Shp]]/C$74</f>
        <v>9.0456806874717323E-4</v>
      </c>
      <c r="H72" s="20">
        <f>Table7[[#This Row],[Sum of Cost       ]]/D$74</f>
        <v>1.1071396841234803E-3</v>
      </c>
      <c r="J72" s="91" t="s">
        <v>750</v>
      </c>
      <c r="K72" s="13">
        <v>14</v>
      </c>
      <c r="L72" s="14">
        <v>470.4</v>
      </c>
      <c r="M72" s="3">
        <f>Table8[[#This Row],[Sum of Cost       ]]/Table8[[#This Row],[Sum of Qty Shp]]</f>
        <v>33.6</v>
      </c>
      <c r="N72" s="3">
        <f>Table8[[#This Row],[Case Cost]]/12</f>
        <v>2.8000000000000003</v>
      </c>
      <c r="O72" s="20">
        <f>Table8[[#This Row],[Sum of Qty Shp]]/K$78</f>
        <v>1.4091595369904379E-3</v>
      </c>
      <c r="P72" s="20">
        <f>Table8[[#This Row],[Sum of Cost       ]]/L$78</f>
        <v>1.7682495457207541E-3</v>
      </c>
    </row>
    <row r="73" spans="2:16" ht="15.75" thickBot="1" x14ac:dyDescent="0.3">
      <c r="B73" s="24" t="s">
        <v>1646</v>
      </c>
      <c r="C73" s="25">
        <v>1</v>
      </c>
      <c r="D73" s="26">
        <v>32.4</v>
      </c>
      <c r="E73" s="27">
        <f>Table7[[#This Row],[Sum of Cost       ]]/Table7[[#This Row],[Sum of Qty Shp]]</f>
        <v>32.4</v>
      </c>
      <c r="F73" s="27">
        <f>Table7[[#This Row],[Case Cost]]/12</f>
        <v>2.6999999999999997</v>
      </c>
      <c r="G73" s="28">
        <f>Table7[[#This Row],[Sum of Qty Shp]]/C$74</f>
        <v>2.2614201718679331E-4</v>
      </c>
      <c r="H73" s="28">
        <f>Table7[[#This Row],[Sum of Cost       ]]/D$74</f>
        <v>2.7678492103087009E-4</v>
      </c>
      <c r="J73" s="91" t="s">
        <v>442</v>
      </c>
      <c r="K73" s="13">
        <v>12</v>
      </c>
      <c r="L73" s="14">
        <v>316.79999999999995</v>
      </c>
      <c r="M73" s="3">
        <f>Table8[[#This Row],[Sum of Cost       ]]/Table8[[#This Row],[Sum of Qty Shp]]</f>
        <v>26.399999999999995</v>
      </c>
      <c r="N73" s="3">
        <f>Table8[[#This Row],[Case Cost]]/12</f>
        <v>2.1999999999999997</v>
      </c>
      <c r="O73" s="20">
        <f>Table8[[#This Row],[Sum of Qty Shp]]/K$78</f>
        <v>1.2078510317060896E-3</v>
      </c>
      <c r="P73" s="20">
        <f>Table8[[#This Row],[Sum of Cost       ]]/L$78</f>
        <v>1.1908619389547936E-3</v>
      </c>
    </row>
    <row r="74" spans="2:16" x14ac:dyDescent="0.25">
      <c r="B74" s="11" t="s">
        <v>1969</v>
      </c>
      <c r="C74" s="15">
        <f>SUBTOTAL(109,C56:C73)</f>
        <v>4422</v>
      </c>
      <c r="D74" s="16">
        <f>SUBTOTAL(109,D56:D73)</f>
        <v>117058.4</v>
      </c>
      <c r="E74" s="75">
        <f>Table7[[#This Row],[Sum of Cost       ]]/Table7[[#This Row],[Sum of Qty Shp]]</f>
        <v>26.471822704658525</v>
      </c>
      <c r="F74" s="75">
        <f>Table7[[#This Row],[Case Cost]]/12</f>
        <v>2.2059852253882104</v>
      </c>
      <c r="H74" s="3"/>
      <c r="J74" s="91" t="s">
        <v>380</v>
      </c>
      <c r="K74" s="13">
        <v>10</v>
      </c>
      <c r="L74" s="14">
        <v>264</v>
      </c>
      <c r="M74" s="3">
        <f>Table8[[#This Row],[Sum of Cost       ]]/Table8[[#This Row],[Sum of Qty Shp]]</f>
        <v>26.4</v>
      </c>
      <c r="N74" s="3">
        <f>Table8[[#This Row],[Case Cost]]/12</f>
        <v>2.1999999999999997</v>
      </c>
      <c r="O74" s="20">
        <f>Table8[[#This Row],[Sum of Qty Shp]]/K$78</f>
        <v>1.0065425264217413E-3</v>
      </c>
      <c r="P74" s="20">
        <f>Table8[[#This Row],[Sum of Cost       ]]/L$78</f>
        <v>9.9238494912899482E-4</v>
      </c>
    </row>
    <row r="75" spans="2:16" x14ac:dyDescent="0.25">
      <c r="J75" s="91" t="s">
        <v>243</v>
      </c>
      <c r="K75" s="13">
        <v>9</v>
      </c>
      <c r="L75" s="14">
        <v>291.59999999999997</v>
      </c>
      <c r="M75" s="3">
        <f>Table8[[#This Row],[Sum of Cost       ]]/Table8[[#This Row],[Sum of Qty Shp]]</f>
        <v>32.4</v>
      </c>
      <c r="N75" s="3">
        <f>Table8[[#This Row],[Case Cost]]/12</f>
        <v>2.6999999999999997</v>
      </c>
      <c r="O75" s="20">
        <f>Table8[[#This Row],[Sum of Qty Shp]]/K$78</f>
        <v>9.0588827377956714E-4</v>
      </c>
      <c r="P75" s="20">
        <f>Table8[[#This Row],[Sum of Cost       ]]/L$78</f>
        <v>1.0961342847197531E-3</v>
      </c>
    </row>
    <row r="76" spans="2:16" x14ac:dyDescent="0.25">
      <c r="J76" s="91" t="s">
        <v>282</v>
      </c>
      <c r="K76" s="13">
        <v>4</v>
      </c>
      <c r="L76" s="14">
        <v>105.6</v>
      </c>
      <c r="M76" s="3">
        <f>Table8[[#This Row],[Sum of Cost       ]]/Table8[[#This Row],[Sum of Qty Shp]]</f>
        <v>26.4</v>
      </c>
      <c r="N76" s="3">
        <f>Table8[[#This Row],[Case Cost]]/12</f>
        <v>2.1999999999999997</v>
      </c>
      <c r="O76" s="20">
        <f>Table8[[#This Row],[Sum of Qty Shp]]/K$78</f>
        <v>4.0261701056869655E-4</v>
      </c>
      <c r="P76" s="20">
        <f>Table8[[#This Row],[Sum of Cost       ]]/L$78</f>
        <v>3.9695397965159787E-4</v>
      </c>
    </row>
    <row r="77" spans="2:16" ht="15.75" thickBot="1" x14ac:dyDescent="0.3">
      <c r="J77" s="24" t="s">
        <v>360</v>
      </c>
      <c r="K77" s="25">
        <v>2</v>
      </c>
      <c r="L77" s="26">
        <v>64.8</v>
      </c>
      <c r="M77" s="27">
        <f>Table8[[#This Row],[Sum of Cost       ]]/Table8[[#This Row],[Sum of Qty Shp]]</f>
        <v>32.4</v>
      </c>
      <c r="N77" s="27">
        <f>Table8[[#This Row],[Case Cost]]/12</f>
        <v>2.6999999999999997</v>
      </c>
      <c r="O77" s="28">
        <f>Table8[[#This Row],[Sum of Qty Shp]]/K$78</f>
        <v>2.0130850528434828E-4</v>
      </c>
      <c r="P77" s="28">
        <f>Table8[[#This Row],[Sum of Cost       ]]/L$78</f>
        <v>2.435853966043896E-4</v>
      </c>
    </row>
    <row r="78" spans="2:16" x14ac:dyDescent="0.25">
      <c r="J78" s="11" t="s">
        <v>1969</v>
      </c>
      <c r="K78" s="15">
        <f>SUBTOTAL(109,K56:K77)</f>
        <v>9935</v>
      </c>
      <c r="L78" s="16">
        <f>SUBTOTAL(109,L56:L77)</f>
        <v>266025.79999999987</v>
      </c>
      <c r="M78" s="75">
        <f>Table8[[#This Row],[Sum of Cost       ]]/Table8[[#This Row],[Sum of Qty Shp]]</f>
        <v>26.776628082536476</v>
      </c>
      <c r="N78" s="75">
        <f>Table8[[#This Row],[Case Cost]]/12</f>
        <v>2.2313856735447062</v>
      </c>
      <c r="P78" s="3"/>
    </row>
  </sheetData>
  <sortState xmlns:xlrd2="http://schemas.microsoft.com/office/spreadsheetml/2017/richdata2" ref="R57:V77">
    <sortCondition descending="1" ref="S56:S77"/>
  </sortState>
  <conditionalFormatting sqref="F4:F1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1:F3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6:F4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56:F7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:N2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N4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6:N7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6755-4310-41EE-A517-407F71CC8F10}">
  <dimension ref="A2:R5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26" sqref="S26"/>
    </sheetView>
  </sheetViews>
  <sheetFormatPr defaultRowHeight="15" x14ac:dyDescent="0.25"/>
  <cols>
    <col min="1" max="1" width="33.5703125" customWidth="1"/>
    <col min="2" max="9" width="11" customWidth="1"/>
    <col min="10" max="16" width="12" customWidth="1"/>
    <col min="18" max="18" width="18.42578125" customWidth="1"/>
  </cols>
  <sheetData>
    <row r="2" spans="1:18" ht="18.75" x14ac:dyDescent="0.3">
      <c r="A2" s="12" t="s">
        <v>1996</v>
      </c>
    </row>
    <row r="3" spans="1:18" x14ac:dyDescent="0.25">
      <c r="A3" t="s">
        <v>1995</v>
      </c>
      <c r="B3" s="8" t="s">
        <v>1980</v>
      </c>
      <c r="C3" s="8" t="s">
        <v>1981</v>
      </c>
      <c r="D3" s="8" t="s">
        <v>1982</v>
      </c>
      <c r="E3" s="8" t="s">
        <v>1983</v>
      </c>
      <c r="F3" s="8" t="s">
        <v>1984</v>
      </c>
      <c r="G3" s="8" t="s">
        <v>1985</v>
      </c>
      <c r="H3" s="8" t="s">
        <v>1986</v>
      </c>
      <c r="I3" s="8" t="s">
        <v>1987</v>
      </c>
      <c r="J3" s="8" t="s">
        <v>1988</v>
      </c>
      <c r="K3" s="8" t="s">
        <v>1989</v>
      </c>
      <c r="L3" s="8" t="s">
        <v>1990</v>
      </c>
      <c r="M3" s="8" t="s">
        <v>1991</v>
      </c>
      <c r="N3" s="8" t="s">
        <v>1992</v>
      </c>
      <c r="O3" s="8" t="s">
        <v>1993</v>
      </c>
      <c r="P3" s="8" t="s">
        <v>1994</v>
      </c>
      <c r="Q3" s="8" t="s">
        <v>2490</v>
      </c>
    </row>
    <row r="4" spans="1:18" x14ac:dyDescent="0.25">
      <c r="A4" t="s">
        <v>314</v>
      </c>
      <c r="B4" s="39">
        <v>3</v>
      </c>
      <c r="C4" s="39">
        <v>2</v>
      </c>
      <c r="D4" s="39"/>
      <c r="E4" s="39"/>
      <c r="F4" s="39">
        <v>1</v>
      </c>
      <c r="G4" s="39"/>
      <c r="H4" s="39"/>
      <c r="I4" s="39">
        <v>2</v>
      </c>
      <c r="J4" s="39"/>
      <c r="K4" s="39"/>
      <c r="L4" s="39">
        <v>3</v>
      </c>
      <c r="M4" s="39">
        <v>1</v>
      </c>
      <c r="N4" s="39">
        <v>3</v>
      </c>
      <c r="O4" s="39"/>
      <c r="P4" s="39"/>
      <c r="Q4" s="39"/>
    </row>
    <row r="5" spans="1:18" x14ac:dyDescent="0.25">
      <c r="A5" t="s">
        <v>382</v>
      </c>
      <c r="B5" s="39"/>
      <c r="C5" s="39"/>
      <c r="D5" s="39"/>
      <c r="E5" s="39"/>
      <c r="F5" s="39"/>
      <c r="G5" s="39">
        <v>1</v>
      </c>
      <c r="H5" s="39">
        <v>4</v>
      </c>
      <c r="I5" s="39">
        <v>1</v>
      </c>
      <c r="J5" s="39">
        <v>12</v>
      </c>
      <c r="K5" s="39">
        <v>59</v>
      </c>
      <c r="L5" s="39">
        <v>6</v>
      </c>
      <c r="M5" s="39">
        <v>2</v>
      </c>
      <c r="N5" s="39">
        <v>3</v>
      </c>
      <c r="O5" s="39">
        <v>53</v>
      </c>
      <c r="P5" s="39">
        <v>38</v>
      </c>
      <c r="Q5" s="39">
        <v>89</v>
      </c>
      <c r="R5" s="10"/>
    </row>
    <row r="6" spans="1:18" x14ac:dyDescent="0.25">
      <c r="A6" t="s">
        <v>368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>
        <v>3</v>
      </c>
      <c r="O6" s="39">
        <v>44</v>
      </c>
      <c r="P6" s="39">
        <v>76</v>
      </c>
      <c r="Q6" s="39">
        <v>110</v>
      </c>
      <c r="R6" s="10"/>
    </row>
    <row r="7" spans="1:18" x14ac:dyDescent="0.25">
      <c r="A7" t="s">
        <v>664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>
        <v>6</v>
      </c>
      <c r="P7" s="39">
        <v>13</v>
      </c>
      <c r="Q7" s="39">
        <v>31</v>
      </c>
      <c r="R7" s="10"/>
    </row>
    <row r="8" spans="1:18" x14ac:dyDescent="0.25">
      <c r="A8" t="s">
        <v>898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>
        <v>99</v>
      </c>
      <c r="P8" s="39">
        <v>72</v>
      </c>
      <c r="Q8" s="39">
        <v>217</v>
      </c>
      <c r="R8" s="10"/>
    </row>
    <row r="9" spans="1:18" x14ac:dyDescent="0.25">
      <c r="A9" t="s">
        <v>108</v>
      </c>
      <c r="B9" s="39">
        <v>19</v>
      </c>
      <c r="C9" s="39">
        <v>28</v>
      </c>
      <c r="D9" s="39">
        <v>15</v>
      </c>
      <c r="E9" s="39">
        <v>30</v>
      </c>
      <c r="F9" s="39">
        <v>51</v>
      </c>
      <c r="G9" s="39">
        <v>41</v>
      </c>
      <c r="H9" s="39">
        <v>31</v>
      </c>
      <c r="I9" s="39">
        <v>54</v>
      </c>
      <c r="J9" s="39">
        <v>36</v>
      </c>
      <c r="K9" s="39">
        <v>50</v>
      </c>
      <c r="L9" s="39">
        <v>42</v>
      </c>
      <c r="M9" s="39">
        <v>40</v>
      </c>
      <c r="N9" s="39">
        <v>48</v>
      </c>
      <c r="O9" s="39">
        <v>38</v>
      </c>
      <c r="P9" s="39">
        <v>47</v>
      </c>
      <c r="Q9" s="39">
        <v>59</v>
      </c>
      <c r="R9" s="10"/>
    </row>
    <row r="10" spans="1:18" x14ac:dyDescent="0.25">
      <c r="A10" t="s">
        <v>426</v>
      </c>
      <c r="B10" s="39"/>
      <c r="C10" s="39"/>
      <c r="D10" s="39"/>
      <c r="E10" s="39"/>
      <c r="F10" s="39"/>
      <c r="G10" s="39"/>
      <c r="H10" s="39"/>
      <c r="I10" s="39"/>
      <c r="J10" s="39">
        <v>19</v>
      </c>
      <c r="K10" s="39">
        <v>45</v>
      </c>
      <c r="L10" s="39"/>
      <c r="M10" s="39">
        <v>20</v>
      </c>
      <c r="N10" s="39"/>
      <c r="O10" s="39"/>
      <c r="P10" s="39"/>
      <c r="Q10" s="39"/>
      <c r="R10" s="10"/>
    </row>
    <row r="11" spans="1:18" x14ac:dyDescent="0.25">
      <c r="A11" t="s">
        <v>2346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>
        <v>1</v>
      </c>
      <c r="R11" s="10"/>
    </row>
    <row r="12" spans="1:18" x14ac:dyDescent="0.25">
      <c r="A12" t="s">
        <v>536</v>
      </c>
      <c r="B12" s="39"/>
      <c r="C12" s="39">
        <v>1</v>
      </c>
      <c r="D12" s="39"/>
      <c r="E12" s="39"/>
      <c r="F12" s="39"/>
      <c r="G12" s="39"/>
      <c r="H12" s="39"/>
      <c r="I12" s="39">
        <v>5</v>
      </c>
      <c r="J12" s="39"/>
      <c r="K12" s="39"/>
      <c r="L12" s="39">
        <v>21</v>
      </c>
      <c r="M12" s="39">
        <v>1</v>
      </c>
      <c r="N12" s="39"/>
      <c r="O12" s="39">
        <v>55</v>
      </c>
      <c r="P12" s="39">
        <v>28</v>
      </c>
      <c r="Q12" s="39">
        <v>76</v>
      </c>
      <c r="R12" s="10"/>
    </row>
    <row r="13" spans="1:18" x14ac:dyDescent="0.25">
      <c r="A13" t="s">
        <v>52</v>
      </c>
      <c r="B13" s="39">
        <v>37</v>
      </c>
      <c r="C13" s="39">
        <v>76</v>
      </c>
      <c r="D13" s="39">
        <v>45</v>
      </c>
      <c r="E13" s="39">
        <v>67</v>
      </c>
      <c r="F13" s="39">
        <v>46</v>
      </c>
      <c r="G13" s="39">
        <v>120</v>
      </c>
      <c r="H13" s="39">
        <v>69</v>
      </c>
      <c r="I13" s="39">
        <v>130</v>
      </c>
      <c r="J13" s="39">
        <v>104</v>
      </c>
      <c r="K13" s="39">
        <v>177</v>
      </c>
      <c r="L13" s="39">
        <v>169</v>
      </c>
      <c r="M13" s="39">
        <v>120</v>
      </c>
      <c r="N13" s="39">
        <v>129</v>
      </c>
      <c r="O13" s="39">
        <v>104</v>
      </c>
      <c r="P13" s="39">
        <v>208</v>
      </c>
      <c r="Q13" s="39">
        <v>248</v>
      </c>
      <c r="R13" s="10"/>
    </row>
    <row r="14" spans="1:18" x14ac:dyDescent="0.25">
      <c r="A14" t="s">
        <v>42</v>
      </c>
      <c r="B14" s="39"/>
      <c r="C14" s="39"/>
      <c r="D14" s="39"/>
      <c r="E14" s="39"/>
      <c r="F14" s="39"/>
      <c r="G14" s="39">
        <v>2</v>
      </c>
      <c r="H14" s="39">
        <v>12</v>
      </c>
      <c r="I14" s="39">
        <v>15</v>
      </c>
      <c r="J14" s="39">
        <v>11</v>
      </c>
      <c r="K14" s="39">
        <v>14</v>
      </c>
      <c r="L14" s="39">
        <v>30</v>
      </c>
      <c r="M14" s="39">
        <v>17</v>
      </c>
      <c r="N14" s="39">
        <v>115</v>
      </c>
      <c r="O14" s="39">
        <v>98</v>
      </c>
      <c r="P14" s="39">
        <v>72</v>
      </c>
      <c r="Q14" s="39">
        <v>197</v>
      </c>
      <c r="R14" s="10"/>
    </row>
    <row r="15" spans="1:18" x14ac:dyDescent="0.25">
      <c r="A15" t="s">
        <v>830</v>
      </c>
      <c r="B15" s="39"/>
      <c r="C15" s="39"/>
      <c r="D15" s="39"/>
      <c r="E15" s="39"/>
      <c r="F15" s="39"/>
      <c r="G15" s="39">
        <v>1</v>
      </c>
      <c r="H15" s="39"/>
      <c r="I15" s="39"/>
      <c r="J15" s="39"/>
      <c r="K15" s="39"/>
      <c r="L15" s="39"/>
      <c r="M15" s="39"/>
      <c r="N15" s="39"/>
      <c r="O15" s="39">
        <v>2</v>
      </c>
      <c r="P15" s="39"/>
      <c r="Q15" s="39">
        <v>3</v>
      </c>
      <c r="R15" s="10"/>
    </row>
    <row r="16" spans="1:18" x14ac:dyDescent="0.25">
      <c r="A16" t="s">
        <v>28</v>
      </c>
      <c r="B16" s="39">
        <v>75</v>
      </c>
      <c r="C16" s="39">
        <v>31</v>
      </c>
      <c r="D16" s="39">
        <v>109</v>
      </c>
      <c r="E16" s="39">
        <v>43</v>
      </c>
      <c r="F16" s="39">
        <v>43</v>
      </c>
      <c r="G16" s="39">
        <v>22</v>
      </c>
      <c r="H16" s="39">
        <v>22</v>
      </c>
      <c r="I16" s="39">
        <v>24</v>
      </c>
      <c r="J16" s="39">
        <v>8</v>
      </c>
      <c r="K16" s="39">
        <v>24</v>
      </c>
      <c r="L16" s="39">
        <v>6</v>
      </c>
      <c r="M16" s="39"/>
      <c r="N16" s="39">
        <v>368</v>
      </c>
      <c r="O16" s="39">
        <v>15</v>
      </c>
      <c r="P16" s="39">
        <v>11</v>
      </c>
      <c r="Q16" s="39">
        <v>34</v>
      </c>
      <c r="R16" s="10"/>
    </row>
    <row r="17" spans="1:18" x14ac:dyDescent="0.25">
      <c r="A17" t="s">
        <v>85</v>
      </c>
      <c r="B17" s="39">
        <v>247</v>
      </c>
      <c r="C17" s="39">
        <v>230</v>
      </c>
      <c r="D17" s="39">
        <v>293</v>
      </c>
      <c r="E17" s="39">
        <v>271</v>
      </c>
      <c r="F17" s="39">
        <v>273</v>
      </c>
      <c r="G17" s="39">
        <v>231</v>
      </c>
      <c r="H17" s="39">
        <v>232</v>
      </c>
      <c r="I17" s="39">
        <v>265</v>
      </c>
      <c r="J17" s="39">
        <v>252</v>
      </c>
      <c r="K17" s="39">
        <v>279</v>
      </c>
      <c r="L17" s="39">
        <v>154</v>
      </c>
      <c r="M17" s="39">
        <v>164</v>
      </c>
      <c r="N17" s="39">
        <v>167</v>
      </c>
      <c r="O17" s="39">
        <v>127</v>
      </c>
      <c r="P17" s="39">
        <v>149</v>
      </c>
      <c r="Q17" s="39">
        <v>171</v>
      </c>
      <c r="R17" s="10"/>
    </row>
    <row r="18" spans="1:18" x14ac:dyDescent="0.25">
      <c r="A18" t="s">
        <v>155</v>
      </c>
      <c r="B18" s="39">
        <v>19</v>
      </c>
      <c r="C18" s="39">
        <v>28</v>
      </c>
      <c r="D18" s="39">
        <v>22</v>
      </c>
      <c r="E18" s="39">
        <v>11</v>
      </c>
      <c r="F18" s="39">
        <v>17</v>
      </c>
      <c r="G18" s="39">
        <v>20</v>
      </c>
      <c r="H18" s="39">
        <v>43</v>
      </c>
      <c r="I18" s="39">
        <v>76</v>
      </c>
      <c r="J18" s="39">
        <v>44</v>
      </c>
      <c r="K18" s="39">
        <v>88</v>
      </c>
      <c r="L18" s="39">
        <v>50</v>
      </c>
      <c r="M18" s="39">
        <v>40</v>
      </c>
      <c r="N18" s="39">
        <v>21</v>
      </c>
      <c r="O18" s="39">
        <v>57</v>
      </c>
      <c r="P18" s="39">
        <v>59</v>
      </c>
      <c r="Q18" s="39">
        <v>78</v>
      </c>
      <c r="R18" s="10"/>
    </row>
    <row r="19" spans="1:18" x14ac:dyDescent="0.25">
      <c r="A19" t="s">
        <v>853</v>
      </c>
      <c r="B19" s="39">
        <v>20</v>
      </c>
      <c r="C19" s="39">
        <v>56</v>
      </c>
      <c r="D19" s="39"/>
      <c r="E19" s="39"/>
      <c r="F19" s="39"/>
      <c r="G19" s="39">
        <v>71</v>
      </c>
      <c r="H19" s="39">
        <v>15</v>
      </c>
      <c r="I19" s="39">
        <v>20</v>
      </c>
      <c r="J19" s="39">
        <v>8</v>
      </c>
      <c r="K19" s="39"/>
      <c r="L19" s="39"/>
      <c r="M19" s="39"/>
      <c r="N19" s="39"/>
      <c r="O19" s="39">
        <v>15</v>
      </c>
      <c r="P19" s="39">
        <v>45</v>
      </c>
      <c r="Q19" s="39">
        <v>110</v>
      </c>
      <c r="R19" s="10"/>
    </row>
    <row r="20" spans="1:18" x14ac:dyDescent="0.25">
      <c r="A20" t="s">
        <v>327</v>
      </c>
      <c r="B20" s="39"/>
      <c r="C20" s="39"/>
      <c r="D20" s="39"/>
      <c r="E20" s="39"/>
      <c r="F20" s="39"/>
      <c r="G20" s="39"/>
      <c r="H20" s="39">
        <v>1</v>
      </c>
      <c r="I20" s="39">
        <v>7</v>
      </c>
      <c r="J20" s="39">
        <v>15</v>
      </c>
      <c r="K20" s="39">
        <v>1</v>
      </c>
      <c r="L20" s="39"/>
      <c r="M20" s="39">
        <v>1</v>
      </c>
      <c r="N20" s="39">
        <v>2</v>
      </c>
      <c r="O20" s="39">
        <v>1</v>
      </c>
      <c r="P20" s="39">
        <v>27</v>
      </c>
      <c r="Q20" s="39">
        <v>2</v>
      </c>
      <c r="R20" s="10"/>
    </row>
    <row r="21" spans="1:18" x14ac:dyDescent="0.25">
      <c r="A21" t="s">
        <v>723</v>
      </c>
      <c r="B21" s="39"/>
      <c r="C21" s="39">
        <v>6</v>
      </c>
      <c r="D21" s="39">
        <v>7</v>
      </c>
      <c r="E21" s="39">
        <v>19</v>
      </c>
      <c r="F21" s="39"/>
      <c r="G21" s="39"/>
      <c r="H21" s="39"/>
      <c r="I21" s="39"/>
      <c r="J21" s="39"/>
      <c r="K21" s="39">
        <v>2</v>
      </c>
      <c r="L21" s="39"/>
      <c r="M21" s="39"/>
      <c r="N21" s="39"/>
      <c r="O21" s="39">
        <v>8</v>
      </c>
      <c r="P21" s="39">
        <v>3</v>
      </c>
      <c r="Q21" s="39">
        <v>19</v>
      </c>
      <c r="R21" s="10"/>
    </row>
    <row r="22" spans="1:18" x14ac:dyDescent="0.25">
      <c r="A22" t="s">
        <v>884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>
        <v>7</v>
      </c>
      <c r="P22" s="39">
        <v>25</v>
      </c>
      <c r="Q22" s="39">
        <v>12</v>
      </c>
      <c r="R22" s="10"/>
    </row>
    <row r="23" spans="1:18" x14ac:dyDescent="0.25">
      <c r="A23" t="s">
        <v>63</v>
      </c>
      <c r="B23" s="39">
        <v>114</v>
      </c>
      <c r="C23" s="39">
        <v>16</v>
      </c>
      <c r="D23" s="39">
        <v>20</v>
      </c>
      <c r="E23" s="39">
        <v>10</v>
      </c>
      <c r="F23" s="39">
        <v>254</v>
      </c>
      <c r="G23" s="39">
        <v>228</v>
      </c>
      <c r="H23" s="39">
        <v>444</v>
      </c>
      <c r="I23" s="39">
        <v>534</v>
      </c>
      <c r="J23" s="39">
        <v>438</v>
      </c>
      <c r="K23" s="39">
        <v>723</v>
      </c>
      <c r="L23" s="39">
        <v>225</v>
      </c>
      <c r="M23" s="39">
        <v>174</v>
      </c>
      <c r="N23" s="39">
        <v>204</v>
      </c>
      <c r="O23" s="39">
        <v>191</v>
      </c>
      <c r="P23" s="39">
        <v>280</v>
      </c>
      <c r="Q23" s="39">
        <v>280</v>
      </c>
      <c r="R23" s="10"/>
    </row>
    <row r="24" spans="1:18" x14ac:dyDescent="0.25">
      <c r="A24" t="s">
        <v>890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>
        <v>5</v>
      </c>
      <c r="P24" s="39">
        <v>15</v>
      </c>
      <c r="Q24" s="39">
        <v>13</v>
      </c>
    </row>
    <row r="25" spans="1:18" ht="15.75" thickBot="1" x14ac:dyDescent="0.3">
      <c r="A25" s="23" t="s">
        <v>135</v>
      </c>
      <c r="B25" s="78">
        <v>26</v>
      </c>
      <c r="C25" s="78">
        <v>21</v>
      </c>
      <c r="D25" s="78">
        <v>24</v>
      </c>
      <c r="E25" s="78">
        <v>20</v>
      </c>
      <c r="F25" s="78">
        <v>21</v>
      </c>
      <c r="G25" s="78">
        <v>21</v>
      </c>
      <c r="H25" s="78">
        <v>24</v>
      </c>
      <c r="I25" s="78">
        <v>33</v>
      </c>
      <c r="J25" s="78">
        <v>29</v>
      </c>
      <c r="K25" s="78">
        <v>24</v>
      </c>
      <c r="L25" s="78">
        <v>25</v>
      </c>
      <c r="M25" s="78">
        <v>26</v>
      </c>
      <c r="N25" s="78">
        <v>29</v>
      </c>
      <c r="O25" s="78">
        <v>13</v>
      </c>
      <c r="P25" s="78">
        <v>10</v>
      </c>
      <c r="Q25" s="78">
        <v>12</v>
      </c>
    </row>
    <row r="26" spans="1:18" x14ac:dyDescent="0.25">
      <c r="A26" s="11" t="s">
        <v>1969</v>
      </c>
      <c r="B26" s="15">
        <f>SUBTOTAL(109,B4:B25)</f>
        <v>560</v>
      </c>
      <c r="C26" s="15">
        <f>SUBTOTAL(109,C4:C25)</f>
        <v>495</v>
      </c>
      <c r="D26" s="15">
        <f t="shared" ref="D26:P26" si="0">SUBTOTAL(109,D4:D25)</f>
        <v>535</v>
      </c>
      <c r="E26" s="15">
        <f t="shared" si="0"/>
        <v>471</v>
      </c>
      <c r="F26" s="15">
        <f t="shared" si="0"/>
        <v>706</v>
      </c>
      <c r="G26" s="15">
        <f t="shared" si="0"/>
        <v>758</v>
      </c>
      <c r="H26" s="15">
        <f t="shared" si="0"/>
        <v>897</v>
      </c>
      <c r="I26" s="15">
        <f t="shared" si="0"/>
        <v>1166</v>
      </c>
      <c r="J26" s="15">
        <f t="shared" si="0"/>
        <v>976</v>
      </c>
      <c r="K26" s="15">
        <f t="shared" si="0"/>
        <v>1486</v>
      </c>
      <c r="L26" s="15">
        <f t="shared" si="0"/>
        <v>731</v>
      </c>
      <c r="M26" s="15">
        <f t="shared" si="0"/>
        <v>606</v>
      </c>
      <c r="N26" s="15">
        <f t="shared" si="0"/>
        <v>1092</v>
      </c>
      <c r="O26" s="15">
        <f>SUBTOTAL(109,O4:O25)</f>
        <v>938</v>
      </c>
      <c r="P26" s="15">
        <f t="shared" si="0"/>
        <v>1178</v>
      </c>
      <c r="Q26" s="15">
        <f t="shared" ref="Q26" si="1">SUBTOTAL(109,Q4:Q25)</f>
        <v>1762</v>
      </c>
    </row>
    <row r="27" spans="1:18" x14ac:dyDescent="0.25">
      <c r="A27" t="s">
        <v>1976</v>
      </c>
      <c r="B27" s="39">
        <f>B26/5</f>
        <v>112</v>
      </c>
      <c r="C27" s="39">
        <f>C26/4</f>
        <v>123.75</v>
      </c>
      <c r="D27" s="39">
        <f>D26/4</f>
        <v>133.75</v>
      </c>
      <c r="E27" s="39">
        <f>E26/5</f>
        <v>94.2</v>
      </c>
      <c r="F27" s="39">
        <f t="shared" ref="F27:G27" si="2">F26/4</f>
        <v>176.5</v>
      </c>
      <c r="G27" s="39">
        <f t="shared" si="2"/>
        <v>189.5</v>
      </c>
      <c r="H27" s="39">
        <f t="shared" ref="H27" si="3">H26/5</f>
        <v>179.4</v>
      </c>
      <c r="I27" s="39">
        <f t="shared" ref="I27:J27" si="4">I26/4</f>
        <v>291.5</v>
      </c>
      <c r="J27" s="39">
        <f t="shared" si="4"/>
        <v>244</v>
      </c>
      <c r="K27" s="39">
        <f t="shared" ref="K27" si="5">K26/5</f>
        <v>297.2</v>
      </c>
      <c r="L27" s="39">
        <f t="shared" ref="L27:M27" si="6">L26/4</f>
        <v>182.75</v>
      </c>
      <c r="M27" s="39">
        <f t="shared" si="6"/>
        <v>151.5</v>
      </c>
      <c r="N27" s="39">
        <f t="shared" ref="N27" si="7">N26/5</f>
        <v>218.4</v>
      </c>
      <c r="O27" s="39">
        <f t="shared" ref="O27" si="8">O26/4</f>
        <v>234.5</v>
      </c>
      <c r="P27" s="39">
        <f t="shared" ref="P27" si="9">P26/4</f>
        <v>294.5</v>
      </c>
      <c r="Q27" s="39">
        <f>Q26/5</f>
        <v>352.4</v>
      </c>
    </row>
    <row r="29" spans="1:18" ht="18.75" x14ac:dyDescent="0.3">
      <c r="A29" s="12" t="s">
        <v>2000</v>
      </c>
    </row>
    <row r="30" spans="1:18" x14ac:dyDescent="0.25">
      <c r="A30" t="s">
        <v>1995</v>
      </c>
      <c r="B30" s="8" t="s">
        <v>1980</v>
      </c>
      <c r="C30" s="8" t="s">
        <v>1981</v>
      </c>
      <c r="D30" s="8" t="s">
        <v>1982</v>
      </c>
      <c r="E30" s="8" t="s">
        <v>1983</v>
      </c>
      <c r="F30" s="8" t="s">
        <v>1984</v>
      </c>
      <c r="G30" s="8" t="s">
        <v>1985</v>
      </c>
      <c r="H30" s="8" t="s">
        <v>1986</v>
      </c>
      <c r="I30" s="8" t="s">
        <v>1987</v>
      </c>
      <c r="J30" s="8" t="s">
        <v>1988</v>
      </c>
      <c r="K30" s="8" t="s">
        <v>1989</v>
      </c>
      <c r="L30" s="8" t="s">
        <v>1990</v>
      </c>
      <c r="M30" s="8" t="s">
        <v>1991</v>
      </c>
      <c r="N30" s="8" t="s">
        <v>1992</v>
      </c>
      <c r="O30" s="8" t="s">
        <v>1993</v>
      </c>
      <c r="P30" s="8" t="s">
        <v>1994</v>
      </c>
      <c r="Q30" s="8" t="s">
        <v>2490</v>
      </c>
    </row>
    <row r="31" spans="1:18" x14ac:dyDescent="0.25">
      <c r="A31" t="s">
        <v>314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</row>
    <row r="32" spans="1:18" x14ac:dyDescent="0.25">
      <c r="A32" t="s">
        <v>382</v>
      </c>
      <c r="B32" s="39"/>
      <c r="C32" s="39"/>
      <c r="D32" s="39"/>
      <c r="E32" s="39"/>
      <c r="F32" s="39">
        <v>21</v>
      </c>
      <c r="G32" s="39"/>
      <c r="H32" s="39"/>
      <c r="I32" s="39"/>
      <c r="J32" s="39">
        <v>20</v>
      </c>
      <c r="K32" s="39">
        <v>75</v>
      </c>
      <c r="L32" s="39">
        <v>7</v>
      </c>
      <c r="M32" s="39"/>
      <c r="N32" s="39">
        <v>164</v>
      </c>
      <c r="O32" s="39">
        <v>8</v>
      </c>
      <c r="P32" s="39">
        <v>16</v>
      </c>
      <c r="Q32" s="39">
        <v>47</v>
      </c>
    </row>
    <row r="33" spans="1:17" x14ac:dyDescent="0.25">
      <c r="A33" t="s">
        <v>368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>
        <v>157</v>
      </c>
      <c r="O33" s="39">
        <v>47</v>
      </c>
      <c r="P33" s="39">
        <v>12</v>
      </c>
      <c r="Q33" s="39">
        <v>89</v>
      </c>
    </row>
    <row r="34" spans="1:17" x14ac:dyDescent="0.25">
      <c r="A34" t="s">
        <v>664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>
        <v>1</v>
      </c>
      <c r="O34" s="39">
        <v>60</v>
      </c>
      <c r="P34" s="39">
        <v>8</v>
      </c>
      <c r="Q34" s="39">
        <v>20</v>
      </c>
    </row>
    <row r="35" spans="1:17" x14ac:dyDescent="0.25">
      <c r="A35" t="s">
        <v>898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>
        <v>200</v>
      </c>
      <c r="P35" s="39">
        <v>60</v>
      </c>
      <c r="Q35" s="39">
        <v>304</v>
      </c>
    </row>
    <row r="36" spans="1:17" x14ac:dyDescent="0.25">
      <c r="A36" t="s">
        <v>108</v>
      </c>
      <c r="B36" s="39"/>
      <c r="C36" s="39">
        <v>25</v>
      </c>
      <c r="D36" s="39">
        <v>8</v>
      </c>
      <c r="E36" s="39">
        <v>25</v>
      </c>
      <c r="F36" s="39">
        <v>50</v>
      </c>
      <c r="G36" s="39">
        <v>75</v>
      </c>
      <c r="H36" s="39"/>
      <c r="I36" s="39">
        <v>75</v>
      </c>
      <c r="J36" s="39">
        <v>50</v>
      </c>
      <c r="K36" s="39">
        <v>25</v>
      </c>
      <c r="L36" s="39">
        <v>25</v>
      </c>
      <c r="M36" s="39">
        <v>77</v>
      </c>
      <c r="N36" s="39">
        <v>172</v>
      </c>
      <c r="O36" s="39">
        <v>28</v>
      </c>
      <c r="P36" s="39">
        <v>5</v>
      </c>
      <c r="Q36" s="39">
        <v>21</v>
      </c>
    </row>
    <row r="37" spans="1:17" x14ac:dyDescent="0.25">
      <c r="A37" t="s">
        <v>426</v>
      </c>
      <c r="B37" s="39"/>
      <c r="C37" s="39"/>
      <c r="D37" s="39"/>
      <c r="E37" s="39"/>
      <c r="F37" s="39"/>
      <c r="G37" s="39"/>
      <c r="H37" s="39"/>
      <c r="I37" s="39"/>
      <c r="J37" s="39">
        <v>37</v>
      </c>
      <c r="K37" s="39">
        <v>29</v>
      </c>
      <c r="L37" s="39">
        <v>1</v>
      </c>
      <c r="M37" s="39">
        <v>20</v>
      </c>
      <c r="N37" s="39"/>
      <c r="O37" s="39"/>
      <c r="P37" s="39">
        <v>1</v>
      </c>
      <c r="Q37" s="39">
        <v>2</v>
      </c>
    </row>
    <row r="38" spans="1:17" x14ac:dyDescent="0.25">
      <c r="A38" t="s">
        <v>2346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>
        <v>6</v>
      </c>
    </row>
    <row r="39" spans="1:17" x14ac:dyDescent="0.25">
      <c r="A39" t="s">
        <v>536</v>
      </c>
      <c r="B39" s="39"/>
      <c r="C39" s="39"/>
      <c r="D39" s="39">
        <v>12</v>
      </c>
      <c r="E39" s="39"/>
      <c r="F39" s="39"/>
      <c r="G39" s="39"/>
      <c r="H39" s="39"/>
      <c r="I39" s="39">
        <v>5</v>
      </c>
      <c r="J39" s="39"/>
      <c r="K39" s="39">
        <v>34</v>
      </c>
      <c r="L39" s="39">
        <v>10</v>
      </c>
      <c r="M39" s="39">
        <v>53</v>
      </c>
      <c r="N39" s="39">
        <v>32</v>
      </c>
      <c r="O39" s="39">
        <v>53</v>
      </c>
      <c r="P39" s="39">
        <v>12</v>
      </c>
      <c r="Q39" s="39">
        <v>263</v>
      </c>
    </row>
    <row r="40" spans="1:17" x14ac:dyDescent="0.25">
      <c r="A40" t="s">
        <v>52</v>
      </c>
      <c r="B40" s="39">
        <v>16</v>
      </c>
      <c r="C40" s="39">
        <v>120</v>
      </c>
      <c r="D40" s="39">
        <v>27</v>
      </c>
      <c r="E40" s="39">
        <v>48</v>
      </c>
      <c r="F40" s="39">
        <v>86</v>
      </c>
      <c r="G40" s="39">
        <v>81</v>
      </c>
      <c r="H40" s="39">
        <v>120</v>
      </c>
      <c r="I40" s="39">
        <v>45</v>
      </c>
      <c r="J40" s="39">
        <v>161</v>
      </c>
      <c r="K40" s="39">
        <v>235</v>
      </c>
      <c r="L40" s="39">
        <v>188</v>
      </c>
      <c r="M40" s="39">
        <v>116</v>
      </c>
      <c r="N40" s="39">
        <v>539</v>
      </c>
      <c r="O40" s="39">
        <v>117</v>
      </c>
      <c r="P40" s="39">
        <v>35</v>
      </c>
      <c r="Q40" s="39">
        <v>111</v>
      </c>
    </row>
    <row r="41" spans="1:17" x14ac:dyDescent="0.25">
      <c r="A41" t="s">
        <v>42</v>
      </c>
      <c r="B41" s="39"/>
      <c r="C41" s="39"/>
      <c r="D41" s="39"/>
      <c r="E41" s="39"/>
      <c r="F41" s="39"/>
      <c r="G41" s="39">
        <v>16</v>
      </c>
      <c r="H41" s="39">
        <v>-2</v>
      </c>
      <c r="I41" s="39">
        <v>15</v>
      </c>
      <c r="J41" s="39">
        <v>11</v>
      </c>
      <c r="K41" s="39">
        <v>34</v>
      </c>
      <c r="L41" s="39">
        <v>10</v>
      </c>
      <c r="M41" s="39">
        <v>53</v>
      </c>
      <c r="N41" s="39">
        <v>130</v>
      </c>
      <c r="O41" s="39">
        <v>53</v>
      </c>
      <c r="P41" s="39">
        <v>70</v>
      </c>
      <c r="Q41" s="39">
        <v>207</v>
      </c>
    </row>
    <row r="42" spans="1:17" x14ac:dyDescent="0.25">
      <c r="A42" t="s">
        <v>830</v>
      </c>
      <c r="B42" s="39"/>
      <c r="C42" s="39"/>
      <c r="D42" s="39"/>
      <c r="E42" s="39"/>
      <c r="F42" s="39"/>
      <c r="G42" s="39">
        <v>16</v>
      </c>
      <c r="H42" s="39"/>
      <c r="I42" s="39"/>
      <c r="J42" s="39"/>
      <c r="K42" s="39"/>
      <c r="L42" s="39"/>
      <c r="M42" s="39"/>
      <c r="N42" s="39">
        <v>22</v>
      </c>
      <c r="O42" s="39"/>
      <c r="P42" s="39">
        <v>5</v>
      </c>
      <c r="Q42" s="39"/>
    </row>
    <row r="43" spans="1:17" x14ac:dyDescent="0.25">
      <c r="A43" t="s">
        <v>28</v>
      </c>
      <c r="B43" s="39">
        <v>30</v>
      </c>
      <c r="C43" s="39">
        <v>16</v>
      </c>
      <c r="D43" s="39">
        <v>38</v>
      </c>
      <c r="E43" s="39"/>
      <c r="F43" s="39">
        <v>32</v>
      </c>
      <c r="G43" s="39">
        <v>48</v>
      </c>
      <c r="H43" s="39"/>
      <c r="I43" s="39">
        <v>25</v>
      </c>
      <c r="J43" s="39"/>
      <c r="K43" s="39">
        <v>26</v>
      </c>
      <c r="L43" s="39">
        <v>8</v>
      </c>
      <c r="M43" s="39">
        <v>381</v>
      </c>
      <c r="N43" s="39">
        <v>34</v>
      </c>
      <c r="O43" s="39">
        <v>112</v>
      </c>
      <c r="P43" s="39"/>
      <c r="Q43" s="39">
        <v>30</v>
      </c>
    </row>
    <row r="44" spans="1:17" x14ac:dyDescent="0.25">
      <c r="A44" t="s">
        <v>85</v>
      </c>
      <c r="B44" s="39">
        <v>266</v>
      </c>
      <c r="C44" s="39">
        <v>248</v>
      </c>
      <c r="D44" s="39">
        <v>280</v>
      </c>
      <c r="E44" s="39">
        <v>300</v>
      </c>
      <c r="F44" s="39">
        <v>427</v>
      </c>
      <c r="G44" s="39">
        <v>140</v>
      </c>
      <c r="H44" s="39">
        <v>163</v>
      </c>
      <c r="I44" s="39">
        <v>206</v>
      </c>
      <c r="J44" s="39">
        <v>275</v>
      </c>
      <c r="K44" s="39">
        <v>322</v>
      </c>
      <c r="L44" s="39">
        <v>95</v>
      </c>
      <c r="M44" s="39">
        <v>135</v>
      </c>
      <c r="N44" s="39">
        <v>151</v>
      </c>
      <c r="O44" s="39">
        <v>103</v>
      </c>
      <c r="P44" s="39">
        <v>151</v>
      </c>
      <c r="Q44" s="39">
        <v>259</v>
      </c>
    </row>
    <row r="45" spans="1:17" x14ac:dyDescent="0.25">
      <c r="A45" t="s">
        <v>155</v>
      </c>
      <c r="B45" s="39">
        <v>24</v>
      </c>
      <c r="C45" s="39">
        <v>5</v>
      </c>
      <c r="D45" s="39">
        <v>14</v>
      </c>
      <c r="E45" s="39">
        <v>10</v>
      </c>
      <c r="F45" s="39">
        <v>28</v>
      </c>
      <c r="G45" s="39">
        <v>15</v>
      </c>
      <c r="H45" s="39">
        <v>84</v>
      </c>
      <c r="I45" s="39">
        <v>44</v>
      </c>
      <c r="J45" s="39">
        <v>60</v>
      </c>
      <c r="K45" s="39">
        <v>85</v>
      </c>
      <c r="L45" s="39">
        <v>75</v>
      </c>
      <c r="M45" s="39">
        <v>29</v>
      </c>
      <c r="N45" s="39">
        <v>27</v>
      </c>
      <c r="O45" s="39">
        <v>83</v>
      </c>
      <c r="P45" s="39">
        <v>28</v>
      </c>
      <c r="Q45" s="39">
        <v>101</v>
      </c>
    </row>
    <row r="46" spans="1:17" x14ac:dyDescent="0.25">
      <c r="A46" t="s">
        <v>853</v>
      </c>
      <c r="B46" s="39"/>
      <c r="C46" s="39"/>
      <c r="D46" s="39"/>
      <c r="E46" s="39"/>
      <c r="F46" s="39">
        <v>21</v>
      </c>
      <c r="G46" s="39">
        <v>60</v>
      </c>
      <c r="H46" s="39">
        <v>2</v>
      </c>
      <c r="I46" s="39">
        <v>30</v>
      </c>
      <c r="J46" s="39"/>
      <c r="K46" s="39"/>
      <c r="L46" s="39"/>
      <c r="M46" s="39"/>
      <c r="N46" s="39"/>
      <c r="O46" s="39">
        <v>150</v>
      </c>
      <c r="P46" s="39"/>
      <c r="Q46" s="39">
        <v>90</v>
      </c>
    </row>
    <row r="47" spans="1:17" x14ac:dyDescent="0.25">
      <c r="A47" t="s">
        <v>327</v>
      </c>
      <c r="B47" s="39"/>
      <c r="C47" s="39"/>
      <c r="D47" s="39"/>
      <c r="E47" s="39"/>
      <c r="F47" s="39"/>
      <c r="G47" s="39">
        <v>32</v>
      </c>
      <c r="H47" s="39"/>
      <c r="I47" s="39">
        <v>8</v>
      </c>
      <c r="J47" s="39">
        <v>22</v>
      </c>
      <c r="K47" s="39"/>
      <c r="L47" s="39"/>
      <c r="M47" s="39"/>
      <c r="N47" s="39">
        <v>7</v>
      </c>
      <c r="O47" s="39">
        <v>32</v>
      </c>
      <c r="P47" s="39">
        <v>5</v>
      </c>
      <c r="Q47" s="39"/>
    </row>
    <row r="48" spans="1:17" x14ac:dyDescent="0.25">
      <c r="A48" t="s">
        <v>723</v>
      </c>
      <c r="B48" s="39"/>
      <c r="C48" s="39">
        <v>9</v>
      </c>
      <c r="D48" s="39">
        <v>4</v>
      </c>
      <c r="E48" s="39">
        <v>22</v>
      </c>
      <c r="F48" s="39"/>
      <c r="G48" s="39"/>
      <c r="H48" s="39"/>
      <c r="I48" s="39"/>
      <c r="J48" s="39"/>
      <c r="K48" s="39"/>
      <c r="L48" s="39"/>
      <c r="M48" s="39"/>
      <c r="N48" s="39">
        <v>46</v>
      </c>
      <c r="O48" s="39">
        <v>17</v>
      </c>
      <c r="P48" s="39">
        <v>5</v>
      </c>
      <c r="Q48" s="39"/>
    </row>
    <row r="49" spans="1:17" x14ac:dyDescent="0.25">
      <c r="A49" t="s">
        <v>884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</row>
    <row r="50" spans="1:17" x14ac:dyDescent="0.25">
      <c r="A50" t="s">
        <v>63</v>
      </c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</row>
    <row r="51" spans="1:17" x14ac:dyDescent="0.25">
      <c r="A51" t="s">
        <v>890</v>
      </c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>
        <v>58</v>
      </c>
      <c r="O51" s="39">
        <v>18</v>
      </c>
      <c r="P51" s="39"/>
      <c r="Q51" s="39">
        <v>-2</v>
      </c>
    </row>
    <row r="52" spans="1:17" ht="15.75" thickBot="1" x14ac:dyDescent="0.3">
      <c r="A52" s="23" t="s">
        <v>135</v>
      </c>
      <c r="B52" s="78">
        <v>17</v>
      </c>
      <c r="C52" s="78">
        <v>32</v>
      </c>
      <c r="D52" s="78">
        <v>19</v>
      </c>
      <c r="E52" s="78">
        <v>22</v>
      </c>
      <c r="F52" s="78">
        <v>20</v>
      </c>
      <c r="G52" s="78">
        <v>21</v>
      </c>
      <c r="H52" s="78">
        <v>41</v>
      </c>
      <c r="I52" s="78">
        <v>10</v>
      </c>
      <c r="J52" s="78">
        <v>38</v>
      </c>
      <c r="K52" s="78">
        <v>24</v>
      </c>
      <c r="L52" s="78">
        <v>25</v>
      </c>
      <c r="M52" s="78">
        <v>23</v>
      </c>
      <c r="N52" s="78">
        <v>22</v>
      </c>
      <c r="O52" s="78">
        <v>26</v>
      </c>
      <c r="P52" s="78">
        <v>5</v>
      </c>
      <c r="Q52" s="78">
        <v>10</v>
      </c>
    </row>
    <row r="53" spans="1:17" x14ac:dyDescent="0.25">
      <c r="A53" s="11" t="s">
        <v>1969</v>
      </c>
      <c r="B53" s="15">
        <f>SUBTOTAL(109,B31:B52)</f>
        <v>353</v>
      </c>
      <c r="C53" s="15">
        <f>SUBTOTAL(109,C31:C52)</f>
        <v>455</v>
      </c>
      <c r="D53" s="15">
        <f t="shared" ref="D53" si="10">SUBTOTAL(109,D31:D52)</f>
        <v>402</v>
      </c>
      <c r="E53" s="15">
        <f t="shared" ref="E53" si="11">SUBTOTAL(109,E31:E52)</f>
        <v>427</v>
      </c>
      <c r="F53" s="15">
        <f t="shared" ref="F53" si="12">SUBTOTAL(109,F31:F52)</f>
        <v>685</v>
      </c>
      <c r="G53" s="15">
        <f t="shared" ref="G53" si="13">SUBTOTAL(109,G31:G52)</f>
        <v>504</v>
      </c>
      <c r="H53" s="15">
        <f t="shared" ref="H53" si="14">SUBTOTAL(109,H31:H52)</f>
        <v>408</v>
      </c>
      <c r="I53" s="15">
        <f t="shared" ref="I53" si="15">SUBTOTAL(109,I31:I52)</f>
        <v>463</v>
      </c>
      <c r="J53" s="15">
        <f t="shared" ref="J53" si="16">SUBTOTAL(109,J31:J52)</f>
        <v>674</v>
      </c>
      <c r="K53" s="15">
        <f t="shared" ref="K53" si="17">SUBTOTAL(109,K31:K52)</f>
        <v>889</v>
      </c>
      <c r="L53" s="15">
        <f t="shared" ref="L53" si="18">SUBTOTAL(109,L31:L52)</f>
        <v>444</v>
      </c>
      <c r="M53" s="15">
        <f t="shared" ref="M53" si="19">SUBTOTAL(109,M31:M52)</f>
        <v>887</v>
      </c>
      <c r="N53" s="15">
        <f t="shared" ref="N53" si="20">SUBTOTAL(109,N31:N52)</f>
        <v>1562</v>
      </c>
      <c r="O53" s="15">
        <f>SUBTOTAL(109,O31:O52)</f>
        <v>1107</v>
      </c>
      <c r="P53" s="15">
        <f t="shared" ref="P53:Q53" si="21">SUBTOTAL(109,P31:P52)</f>
        <v>418</v>
      </c>
      <c r="Q53" s="15">
        <f t="shared" si="21"/>
        <v>1558</v>
      </c>
    </row>
    <row r="54" spans="1:17" x14ac:dyDescent="0.25">
      <c r="A54" t="s">
        <v>1976</v>
      </c>
      <c r="B54" s="39">
        <f>B53/5</f>
        <v>70.599999999999994</v>
      </c>
      <c r="C54" s="39">
        <f>C53/4</f>
        <v>113.75</v>
      </c>
      <c r="D54" s="39">
        <f>D53/4</f>
        <v>100.5</v>
      </c>
      <c r="E54" s="39">
        <f>E53/5</f>
        <v>85.4</v>
      </c>
      <c r="F54" s="39">
        <f t="shared" ref="F54" si="22">F53/4</f>
        <v>171.25</v>
      </c>
      <c r="G54" s="39">
        <f t="shared" ref="G54" si="23">G53/4</f>
        <v>126</v>
      </c>
      <c r="H54" s="39">
        <f t="shared" ref="H54" si="24">H53/5</f>
        <v>81.599999999999994</v>
      </c>
      <c r="I54" s="39">
        <f t="shared" ref="I54" si="25">I53/4</f>
        <v>115.75</v>
      </c>
      <c r="J54" s="39">
        <f t="shared" ref="J54" si="26">J53/4</f>
        <v>168.5</v>
      </c>
      <c r="K54" s="39">
        <f t="shared" ref="K54" si="27">K53/5</f>
        <v>177.8</v>
      </c>
      <c r="L54" s="39">
        <f t="shared" ref="L54" si="28">L53/4</f>
        <v>111</v>
      </c>
      <c r="M54" s="39">
        <f t="shared" ref="M54" si="29">M53/4</f>
        <v>221.75</v>
      </c>
      <c r="N54" s="39">
        <f t="shared" ref="N54" si="30">N53/5</f>
        <v>312.39999999999998</v>
      </c>
      <c r="O54" s="39">
        <f t="shared" ref="O54" si="31">O53/4</f>
        <v>276.75</v>
      </c>
      <c r="P54" s="39">
        <f t="shared" ref="P54" si="32">P53/4</f>
        <v>104.5</v>
      </c>
      <c r="Q54" s="39">
        <f>Q53/5</f>
        <v>311.60000000000002</v>
      </c>
    </row>
    <row r="56" spans="1:17" x14ac:dyDescent="0.25">
      <c r="A56" s="11" t="s">
        <v>1997</v>
      </c>
    </row>
    <row r="57" spans="1:17" x14ac:dyDescent="0.25">
      <c r="A57" t="s">
        <v>1998</v>
      </c>
      <c r="B57" s="39"/>
      <c r="C57" s="39"/>
      <c r="D57" s="39"/>
      <c r="E57" s="39"/>
      <c r="F57" s="39"/>
      <c r="G57" s="39">
        <v>32</v>
      </c>
      <c r="H57" s="39"/>
      <c r="I57" s="39">
        <v>20</v>
      </c>
      <c r="J57" s="39"/>
      <c r="K57" s="39"/>
      <c r="L57" s="39"/>
      <c r="M57" s="39"/>
      <c r="N57" s="39"/>
      <c r="O57" s="39"/>
      <c r="P57" s="39"/>
    </row>
    <row r="58" spans="1:17" x14ac:dyDescent="0.25">
      <c r="A58" t="s">
        <v>1999</v>
      </c>
      <c r="B58" s="39"/>
      <c r="C58" s="39">
        <v>10</v>
      </c>
      <c r="D58" s="39">
        <v>11</v>
      </c>
      <c r="E58" s="39">
        <v>57</v>
      </c>
      <c r="F58" s="39">
        <v>25</v>
      </c>
      <c r="G58" s="39"/>
      <c r="H58" s="39"/>
      <c r="I58" s="39">
        <v>64</v>
      </c>
      <c r="J58" s="39"/>
      <c r="K58" s="39"/>
      <c r="L58" s="39"/>
      <c r="M58" s="39"/>
      <c r="N58" s="39"/>
      <c r="O58" s="39">
        <v>74</v>
      </c>
      <c r="P58" s="39">
        <v>16</v>
      </c>
      <c r="Q58">
        <v>138</v>
      </c>
    </row>
  </sheetData>
  <phoneticPr fontId="7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B8EA-65E6-48F9-A1D4-636D628FFB5A}">
  <dimension ref="B2:Z60"/>
  <sheetViews>
    <sheetView topLeftCell="B1" workbookViewId="0">
      <selection activeCell="O63" sqref="O63"/>
    </sheetView>
  </sheetViews>
  <sheetFormatPr defaultRowHeight="15" x14ac:dyDescent="0.25"/>
  <cols>
    <col min="2" max="2" width="33.42578125" customWidth="1"/>
    <col min="3" max="6" width="9.140625" style="39"/>
    <col min="7" max="9" width="9.7109375" style="39" customWidth="1"/>
    <col min="10" max="10" width="13.42578125" style="39" customWidth="1"/>
    <col min="15" max="15" width="34.140625" customWidth="1"/>
    <col min="25" max="25" width="13.42578125" customWidth="1"/>
  </cols>
  <sheetData>
    <row r="2" spans="2:26" x14ac:dyDescent="0.25">
      <c r="B2" s="110">
        <v>2024</v>
      </c>
      <c r="O2" s="110">
        <v>2025</v>
      </c>
    </row>
    <row r="3" spans="2:26" x14ac:dyDescent="0.25">
      <c r="B3" t="s">
        <v>2254</v>
      </c>
      <c r="C3" s="39" t="s">
        <v>2236</v>
      </c>
      <c r="D3" s="39" t="s">
        <v>2237</v>
      </c>
      <c r="E3" s="39" t="s">
        <v>2238</v>
      </c>
      <c r="F3" s="39" t="s">
        <v>2239</v>
      </c>
      <c r="G3" s="39" t="s">
        <v>2240</v>
      </c>
      <c r="H3" s="39" t="s">
        <v>2241</v>
      </c>
      <c r="I3" s="39" t="s">
        <v>2242</v>
      </c>
      <c r="J3" s="40" t="s">
        <v>1969</v>
      </c>
      <c r="K3" s="39" t="s">
        <v>2010</v>
      </c>
      <c r="O3" t="s">
        <v>2254</v>
      </c>
      <c r="P3" t="s">
        <v>2003</v>
      </c>
      <c r="Q3" t="s">
        <v>2004</v>
      </c>
      <c r="R3" t="s">
        <v>2005</v>
      </c>
      <c r="S3" t="s">
        <v>2006</v>
      </c>
      <c r="T3" t="s">
        <v>2007</v>
      </c>
      <c r="U3" t="s">
        <v>2008</v>
      </c>
      <c r="V3" t="s">
        <v>2009</v>
      </c>
      <c r="W3" t="s">
        <v>2244</v>
      </c>
      <c r="X3" t="s">
        <v>2482</v>
      </c>
      <c r="Y3" t="s">
        <v>1969</v>
      </c>
      <c r="Z3" t="s">
        <v>2483</v>
      </c>
    </row>
    <row r="4" spans="2:26" x14ac:dyDescent="0.25">
      <c r="B4" t="s">
        <v>1207</v>
      </c>
      <c r="G4" s="39">
        <v>5</v>
      </c>
      <c r="H4" s="39">
        <v>6</v>
      </c>
      <c r="I4" s="39">
        <v>11</v>
      </c>
      <c r="J4" s="93">
        <f t="shared" ref="J4:J25" si="0">SUM(C4:I4)</f>
        <v>22</v>
      </c>
      <c r="K4" s="101">
        <f>Table33[[#This Row],[Grand Total]]/J$25</f>
        <v>0.13750000000000001</v>
      </c>
      <c r="O4" s="107" t="s">
        <v>156</v>
      </c>
      <c r="P4" s="39">
        <v>54</v>
      </c>
      <c r="Q4" s="39">
        <v>28</v>
      </c>
      <c r="R4" s="39">
        <v>46</v>
      </c>
      <c r="S4" s="39">
        <v>30</v>
      </c>
      <c r="T4" s="39">
        <v>20</v>
      </c>
      <c r="U4" s="39">
        <v>8</v>
      </c>
      <c r="V4" s="39">
        <v>22</v>
      </c>
      <c r="W4" s="39">
        <v>26</v>
      </c>
      <c r="X4" s="39">
        <v>28</v>
      </c>
      <c r="Y4" s="93">
        <f>SUM(P4:X4)</f>
        <v>262</v>
      </c>
      <c r="Z4" s="106">
        <f>Table61[[#This Row],[Grand Total]]/Y$34</f>
        <v>0.5107212475633528</v>
      </c>
    </row>
    <row r="5" spans="2:26" x14ac:dyDescent="0.25">
      <c r="B5" t="s">
        <v>321</v>
      </c>
      <c r="C5" s="39">
        <v>2</v>
      </c>
      <c r="D5" s="39">
        <v>5</v>
      </c>
      <c r="E5" s="39">
        <v>2</v>
      </c>
      <c r="F5" s="39">
        <v>2</v>
      </c>
      <c r="H5" s="39">
        <v>4</v>
      </c>
      <c r="I5" s="39">
        <v>5</v>
      </c>
      <c r="J5" s="93">
        <f t="shared" si="0"/>
        <v>20</v>
      </c>
      <c r="K5" s="101">
        <f>Table33[[#This Row],[Grand Total]]/J$25</f>
        <v>0.125</v>
      </c>
      <c r="O5" s="117" t="s">
        <v>930</v>
      </c>
      <c r="P5" s="39"/>
      <c r="Q5" s="39"/>
      <c r="R5" s="39"/>
      <c r="S5" s="39"/>
      <c r="T5" s="39"/>
      <c r="U5" s="39"/>
      <c r="V5" s="39">
        <v>5</v>
      </c>
      <c r="W5" s="39">
        <v>23</v>
      </c>
      <c r="X5" s="39">
        <v>29</v>
      </c>
      <c r="Y5" s="93">
        <f t="shared" ref="Y5:Y34" si="1">SUM(P5:X5)</f>
        <v>57</v>
      </c>
      <c r="Z5" s="106">
        <f>Table61[[#This Row],[Grand Total]]/Y$34</f>
        <v>0.1111111111111111</v>
      </c>
    </row>
    <row r="6" spans="2:26" x14ac:dyDescent="0.25">
      <c r="B6" t="s">
        <v>1066</v>
      </c>
      <c r="C6" s="39">
        <v>2</v>
      </c>
      <c r="D6" s="39">
        <v>3</v>
      </c>
      <c r="E6" s="39">
        <v>2</v>
      </c>
      <c r="F6" s="39">
        <v>3</v>
      </c>
      <c r="G6" s="39">
        <v>1</v>
      </c>
      <c r="H6" s="39">
        <v>3</v>
      </c>
      <c r="I6" s="39">
        <v>5</v>
      </c>
      <c r="J6" s="93">
        <f t="shared" si="0"/>
        <v>19</v>
      </c>
      <c r="K6" s="101">
        <f>Table33[[#This Row],[Grand Total]]/J$25</f>
        <v>0.11874999999999999</v>
      </c>
      <c r="O6" t="s">
        <v>577</v>
      </c>
      <c r="P6" s="39"/>
      <c r="Q6" s="39">
        <v>5</v>
      </c>
      <c r="R6" s="39">
        <v>25</v>
      </c>
      <c r="S6" s="39">
        <v>7</v>
      </c>
      <c r="T6" s="131"/>
      <c r="U6" s="131"/>
      <c r="V6" s="131"/>
      <c r="W6" s="131"/>
      <c r="X6" s="131"/>
      <c r="Y6" s="93">
        <f t="shared" si="1"/>
        <v>37</v>
      </c>
      <c r="Z6" s="106">
        <f>Table61[[#This Row],[Grand Total]]/Y$34</f>
        <v>7.2124756335282647E-2</v>
      </c>
    </row>
    <row r="7" spans="2:26" x14ac:dyDescent="0.25">
      <c r="B7" t="s">
        <v>448</v>
      </c>
      <c r="C7" s="39">
        <v>2</v>
      </c>
      <c r="D7" s="39">
        <v>6</v>
      </c>
      <c r="E7" s="39">
        <v>4</v>
      </c>
      <c r="G7" s="39">
        <v>4</v>
      </c>
      <c r="J7" s="93">
        <f t="shared" si="0"/>
        <v>16</v>
      </c>
      <c r="K7" s="101">
        <f>Table33[[#This Row],[Grand Total]]/J$25</f>
        <v>0.1</v>
      </c>
      <c r="O7" t="s">
        <v>207</v>
      </c>
      <c r="P7" s="39"/>
      <c r="Q7" s="39">
        <v>2</v>
      </c>
      <c r="R7" s="39">
        <v>6</v>
      </c>
      <c r="S7" s="39">
        <v>7</v>
      </c>
      <c r="T7" s="39">
        <v>4</v>
      </c>
      <c r="U7" s="39">
        <v>5</v>
      </c>
      <c r="V7" s="39">
        <v>6</v>
      </c>
      <c r="W7" s="39">
        <v>4</v>
      </c>
      <c r="X7" s="39"/>
      <c r="Y7" s="93">
        <f t="shared" si="1"/>
        <v>34</v>
      </c>
      <c r="Z7" s="106">
        <f>Table61[[#This Row],[Grand Total]]/Y$34</f>
        <v>6.6276803118908378E-2</v>
      </c>
    </row>
    <row r="8" spans="2:26" ht="15.75" thickBot="1" x14ac:dyDescent="0.3">
      <c r="B8" t="s">
        <v>482</v>
      </c>
      <c r="C8" s="39">
        <v>2</v>
      </c>
      <c r="D8" s="39">
        <v>6</v>
      </c>
      <c r="E8" s="39">
        <v>2</v>
      </c>
      <c r="G8" s="39">
        <v>2</v>
      </c>
      <c r="H8" s="39">
        <v>2</v>
      </c>
      <c r="J8" s="93">
        <f t="shared" si="0"/>
        <v>14</v>
      </c>
      <c r="K8" s="101">
        <f>Table33[[#This Row],[Grand Total]]/J$25</f>
        <v>8.7499999999999994E-2</v>
      </c>
      <c r="O8" s="23" t="s">
        <v>321</v>
      </c>
      <c r="P8" s="78">
        <v>6</v>
      </c>
      <c r="Q8" s="78">
        <v>3</v>
      </c>
      <c r="R8" s="78">
        <v>2</v>
      </c>
      <c r="S8" s="78">
        <v>4</v>
      </c>
      <c r="T8" s="78">
        <v>4</v>
      </c>
      <c r="U8" s="78">
        <v>2</v>
      </c>
      <c r="V8" s="78">
        <v>5</v>
      </c>
      <c r="W8" s="78">
        <v>1</v>
      </c>
      <c r="X8" s="78">
        <v>3</v>
      </c>
      <c r="Y8" s="96">
        <f t="shared" si="1"/>
        <v>30</v>
      </c>
      <c r="Z8" s="102">
        <f>Table61[[#This Row],[Grand Total]]/Y$34</f>
        <v>5.8479532163742687E-2</v>
      </c>
    </row>
    <row r="9" spans="2:26" x14ac:dyDescent="0.25">
      <c r="B9" s="107" t="s">
        <v>1625</v>
      </c>
      <c r="I9" s="39">
        <v>10</v>
      </c>
      <c r="J9" s="93">
        <f t="shared" si="0"/>
        <v>10</v>
      </c>
      <c r="K9" s="101">
        <f>Table33[[#This Row],[Grand Total]]/J$25</f>
        <v>6.25E-2</v>
      </c>
      <c r="O9" t="s">
        <v>448</v>
      </c>
      <c r="P9" s="39">
        <v>6</v>
      </c>
      <c r="Q9" s="39">
        <v>1</v>
      </c>
      <c r="R9" s="39">
        <v>1</v>
      </c>
      <c r="S9" s="39">
        <v>2</v>
      </c>
      <c r="T9" s="39">
        <v>8</v>
      </c>
      <c r="U9" s="39"/>
      <c r="V9" s="39">
        <v>6</v>
      </c>
      <c r="W9" s="39"/>
      <c r="X9" s="39">
        <v>5</v>
      </c>
      <c r="Y9" s="93">
        <f t="shared" si="1"/>
        <v>29</v>
      </c>
      <c r="Z9" s="43">
        <f>Table61[[#This Row],[Grand Total]]/Y$34</f>
        <v>5.6530214424951264E-2</v>
      </c>
    </row>
    <row r="10" spans="2:26" x14ac:dyDescent="0.25">
      <c r="B10" t="s">
        <v>409</v>
      </c>
      <c r="D10" s="39">
        <v>3</v>
      </c>
      <c r="E10" s="39">
        <v>3</v>
      </c>
      <c r="F10" s="39">
        <v>1</v>
      </c>
      <c r="I10" s="39">
        <v>3</v>
      </c>
      <c r="J10" s="93">
        <f t="shared" si="0"/>
        <v>10</v>
      </c>
      <c r="K10" s="101">
        <f>Table33[[#This Row],[Grand Total]]/J$25</f>
        <v>6.25E-2</v>
      </c>
      <c r="O10" t="s">
        <v>409</v>
      </c>
      <c r="P10" s="39"/>
      <c r="Q10" s="39"/>
      <c r="R10" s="39">
        <v>3</v>
      </c>
      <c r="S10" s="39"/>
      <c r="T10" s="39"/>
      <c r="U10" s="39">
        <v>3</v>
      </c>
      <c r="V10" s="131"/>
      <c r="W10" s="131"/>
      <c r="X10" s="131"/>
      <c r="Y10" s="93">
        <f t="shared" si="1"/>
        <v>6</v>
      </c>
      <c r="Z10" s="43">
        <f>Table61[[#This Row],[Grand Total]]/Y$34</f>
        <v>1.1695906432748537E-2</v>
      </c>
    </row>
    <row r="11" spans="2:26" x14ac:dyDescent="0.25">
      <c r="B11" s="122" t="s">
        <v>1076</v>
      </c>
      <c r="C11" s="39">
        <v>2</v>
      </c>
      <c r="D11" s="39">
        <v>1</v>
      </c>
      <c r="E11" s="39">
        <v>3</v>
      </c>
      <c r="F11" s="39">
        <v>1</v>
      </c>
      <c r="G11" s="39">
        <v>1</v>
      </c>
      <c r="H11" s="109"/>
      <c r="I11" s="109"/>
      <c r="J11" s="93">
        <f t="shared" si="0"/>
        <v>8</v>
      </c>
      <c r="K11" s="101">
        <f>Table33[[#This Row],[Grand Total]]/J$25</f>
        <v>0.05</v>
      </c>
      <c r="O11" s="117" t="s">
        <v>2460</v>
      </c>
      <c r="P11" s="39"/>
      <c r="Q11" s="39"/>
      <c r="R11" s="39"/>
      <c r="S11" s="39"/>
      <c r="T11" s="39"/>
      <c r="U11" s="39"/>
      <c r="V11" s="39"/>
      <c r="W11" s="39"/>
      <c r="X11" s="132">
        <v>5</v>
      </c>
      <c r="Y11" s="93">
        <f t="shared" si="1"/>
        <v>5</v>
      </c>
      <c r="Z11" s="43">
        <f>Table61[[#This Row],[Grand Total]]/Y$34</f>
        <v>9.7465886939571145E-3</v>
      </c>
    </row>
    <row r="12" spans="2:26" ht="15.75" thickBot="1" x14ac:dyDescent="0.3">
      <c r="B12" s="112" t="s">
        <v>1071</v>
      </c>
      <c r="C12" s="78">
        <v>1</v>
      </c>
      <c r="D12" s="78"/>
      <c r="E12" s="78">
        <v>2</v>
      </c>
      <c r="F12" s="78"/>
      <c r="G12" s="78">
        <v>2</v>
      </c>
      <c r="H12" s="78">
        <v>1</v>
      </c>
      <c r="I12" s="78">
        <v>1</v>
      </c>
      <c r="J12" s="96">
        <f t="shared" si="0"/>
        <v>7</v>
      </c>
      <c r="K12" s="102">
        <f>Table33[[#This Row],[Grand Total]]/J$25</f>
        <v>4.3749999999999997E-2</v>
      </c>
      <c r="O12" s="107" t="s">
        <v>935</v>
      </c>
      <c r="P12" s="39"/>
      <c r="Q12" s="39"/>
      <c r="R12" s="39"/>
      <c r="S12" s="39"/>
      <c r="T12" s="39"/>
      <c r="U12" s="39"/>
      <c r="V12" s="39">
        <v>5</v>
      </c>
      <c r="W12" s="39"/>
      <c r="X12" s="39"/>
      <c r="Y12" s="93">
        <f t="shared" si="1"/>
        <v>5</v>
      </c>
      <c r="Z12" s="43">
        <f>Table61[[#This Row],[Grand Total]]/Y$34</f>
        <v>9.7465886939571145E-3</v>
      </c>
    </row>
    <row r="13" spans="2:26" x14ac:dyDescent="0.25">
      <c r="B13" s="123" t="s">
        <v>1081</v>
      </c>
      <c r="C13" s="39">
        <v>4</v>
      </c>
      <c r="D13" s="39">
        <v>2</v>
      </c>
      <c r="E13" s="109"/>
      <c r="F13" s="109"/>
      <c r="G13" s="109"/>
      <c r="H13" s="109"/>
      <c r="I13" s="109"/>
      <c r="J13" s="93">
        <f t="shared" si="0"/>
        <v>6</v>
      </c>
      <c r="K13" s="104">
        <f>Table33[[#This Row],[Grand Total]]/J$25</f>
        <v>3.7499999999999999E-2</v>
      </c>
      <c r="O13" t="s">
        <v>482</v>
      </c>
      <c r="P13" s="39"/>
      <c r="Q13" s="39"/>
      <c r="R13" s="39">
        <v>3</v>
      </c>
      <c r="S13" s="39"/>
      <c r="T13" s="39">
        <v>2</v>
      </c>
      <c r="U13" s="131"/>
      <c r="V13" s="131"/>
      <c r="W13" s="131"/>
      <c r="X13" s="131"/>
      <c r="Y13" s="93">
        <f t="shared" si="1"/>
        <v>5</v>
      </c>
      <c r="Z13" s="43">
        <f>Table61[[#This Row],[Grand Total]]/Y$34</f>
        <v>9.7465886939571145E-3</v>
      </c>
    </row>
    <row r="14" spans="2:26" x14ac:dyDescent="0.25">
      <c r="B14" s="121" t="s">
        <v>1202</v>
      </c>
      <c r="F14" s="39">
        <v>4</v>
      </c>
      <c r="G14" s="39">
        <v>1</v>
      </c>
      <c r="J14" s="93">
        <f t="shared" si="0"/>
        <v>5</v>
      </c>
      <c r="K14" s="104">
        <f>Table33[[#This Row],[Grand Total]]/J$25</f>
        <v>3.125E-2</v>
      </c>
      <c r="O14" t="s">
        <v>1207</v>
      </c>
      <c r="P14" s="39">
        <v>3</v>
      </c>
      <c r="Q14" s="39">
        <v>2</v>
      </c>
      <c r="R14" s="131"/>
      <c r="S14" s="131"/>
      <c r="T14" s="131"/>
      <c r="U14" s="131"/>
      <c r="V14" s="131"/>
      <c r="W14" s="131"/>
      <c r="X14" s="131"/>
      <c r="Y14" s="93">
        <f t="shared" si="1"/>
        <v>5</v>
      </c>
      <c r="Z14" s="43">
        <f>Table61[[#This Row],[Grand Total]]/Y$34</f>
        <v>9.7465886939571145E-3</v>
      </c>
    </row>
    <row r="15" spans="2:26" x14ac:dyDescent="0.25">
      <c r="B15" s="122" t="s">
        <v>1963</v>
      </c>
      <c r="H15" s="39">
        <v>2</v>
      </c>
      <c r="I15" s="39">
        <v>2</v>
      </c>
      <c r="J15" s="93">
        <f t="shared" si="0"/>
        <v>4</v>
      </c>
      <c r="K15" s="104">
        <f>Table33[[#This Row],[Grand Total]]/J$25</f>
        <v>2.5000000000000001E-2</v>
      </c>
      <c r="O15" t="s">
        <v>236</v>
      </c>
      <c r="P15" s="39"/>
      <c r="Q15" s="39">
        <v>1</v>
      </c>
      <c r="R15" s="39">
        <v>1</v>
      </c>
      <c r="S15" s="39"/>
      <c r="T15" s="39">
        <v>1</v>
      </c>
      <c r="U15" s="39">
        <v>2</v>
      </c>
      <c r="V15" s="39"/>
      <c r="W15" s="39"/>
      <c r="X15" s="39"/>
      <c r="Y15" s="93">
        <f t="shared" si="1"/>
        <v>5</v>
      </c>
      <c r="Z15" s="43">
        <f>Table61[[#This Row],[Grand Total]]/Y$34</f>
        <v>9.7465886939571145E-3</v>
      </c>
    </row>
    <row r="16" spans="2:26" x14ac:dyDescent="0.25">
      <c r="B16" t="s">
        <v>354</v>
      </c>
      <c r="E16" s="39">
        <v>2</v>
      </c>
      <c r="G16" s="39">
        <v>1</v>
      </c>
      <c r="I16" s="39">
        <v>1</v>
      </c>
      <c r="J16" s="93">
        <f t="shared" si="0"/>
        <v>4</v>
      </c>
      <c r="K16" s="104">
        <f>Table33[[#This Row],[Grand Total]]/J$25</f>
        <v>2.5000000000000001E-2</v>
      </c>
      <c r="O16" s="107" t="s">
        <v>514</v>
      </c>
      <c r="P16" s="39"/>
      <c r="Q16" s="39"/>
      <c r="R16" s="39"/>
      <c r="S16" s="39"/>
      <c r="T16" s="39">
        <v>1</v>
      </c>
      <c r="U16" s="39"/>
      <c r="V16" s="39">
        <v>1</v>
      </c>
      <c r="W16" s="39">
        <v>2</v>
      </c>
      <c r="X16" s="39"/>
      <c r="Y16" s="93">
        <f t="shared" si="1"/>
        <v>4</v>
      </c>
      <c r="Z16" s="43">
        <f>Table61[[#This Row],[Grand Total]]/Y$34</f>
        <v>7.7972709551656916E-3</v>
      </c>
    </row>
    <row r="17" spans="2:26" x14ac:dyDescent="0.25">
      <c r="B17" s="121" t="s">
        <v>940</v>
      </c>
      <c r="C17" s="39">
        <v>1</v>
      </c>
      <c r="E17" s="39">
        <v>2</v>
      </c>
      <c r="F17" s="109"/>
      <c r="G17" s="109"/>
      <c r="H17" s="109"/>
      <c r="I17" s="109"/>
      <c r="J17" s="93">
        <f t="shared" si="0"/>
        <v>3</v>
      </c>
      <c r="K17" s="104">
        <f>Table33[[#This Row],[Grand Total]]/J$25</f>
        <v>1.8749999999999999E-2</v>
      </c>
      <c r="O17" t="s">
        <v>1290</v>
      </c>
      <c r="P17" s="39"/>
      <c r="Q17" s="39">
        <v>1</v>
      </c>
      <c r="R17" s="39">
        <v>1</v>
      </c>
      <c r="S17" s="39"/>
      <c r="T17" s="39"/>
      <c r="U17" s="39"/>
      <c r="V17" s="39"/>
      <c r="W17" s="39"/>
      <c r="X17" s="39">
        <v>2</v>
      </c>
      <c r="Y17" s="93">
        <f t="shared" si="1"/>
        <v>4</v>
      </c>
      <c r="Z17" s="43">
        <f>Table61[[#This Row],[Grand Total]]/Y$34</f>
        <v>7.7972709551656916E-3</v>
      </c>
    </row>
    <row r="18" spans="2:26" x14ac:dyDescent="0.25">
      <c r="B18" t="s">
        <v>1290</v>
      </c>
      <c r="H18" s="39">
        <v>2</v>
      </c>
      <c r="J18" s="93">
        <f t="shared" si="0"/>
        <v>2</v>
      </c>
      <c r="K18" s="104">
        <f>Table33[[#This Row],[Grand Total]]/J$25</f>
        <v>1.2500000000000001E-2</v>
      </c>
      <c r="O18" t="s">
        <v>142</v>
      </c>
      <c r="P18" s="39"/>
      <c r="Q18" s="39"/>
      <c r="R18" s="39"/>
      <c r="S18" s="39"/>
      <c r="T18" s="39"/>
      <c r="U18" s="39"/>
      <c r="V18" s="39">
        <v>2</v>
      </c>
      <c r="W18" s="39">
        <v>2</v>
      </c>
      <c r="X18" s="39"/>
      <c r="Y18" s="93">
        <f t="shared" si="1"/>
        <v>4</v>
      </c>
      <c r="Z18" s="43">
        <f>Table61[[#This Row],[Grand Total]]/Y$34</f>
        <v>7.7972709551656916E-3</v>
      </c>
    </row>
    <row r="19" spans="2:26" x14ac:dyDescent="0.25">
      <c r="B19" t="s">
        <v>142</v>
      </c>
      <c r="C19" s="39">
        <v>1</v>
      </c>
      <c r="I19" s="39">
        <v>1</v>
      </c>
      <c r="J19" s="93">
        <f t="shared" si="0"/>
        <v>2</v>
      </c>
      <c r="K19" s="104">
        <f>Table33[[#This Row],[Grand Total]]/J$25</f>
        <v>1.2500000000000001E-2</v>
      </c>
      <c r="O19" t="s">
        <v>354</v>
      </c>
      <c r="P19" s="39">
        <v>1</v>
      </c>
      <c r="Q19" s="39">
        <v>1</v>
      </c>
      <c r="R19" s="39"/>
      <c r="S19" s="39"/>
      <c r="T19" s="39"/>
      <c r="U19" s="39">
        <v>1</v>
      </c>
      <c r="V19" s="131"/>
      <c r="W19" s="131"/>
      <c r="X19" s="131"/>
      <c r="Y19" s="93">
        <f t="shared" si="1"/>
        <v>3</v>
      </c>
      <c r="Z19" s="43">
        <f>Table61[[#This Row],[Grand Total]]/Y$34</f>
        <v>5.8479532163742687E-3</v>
      </c>
    </row>
    <row r="20" spans="2:26" x14ac:dyDescent="0.25">
      <c r="B20" t="s">
        <v>1640</v>
      </c>
      <c r="I20" s="39">
        <v>2</v>
      </c>
      <c r="J20" s="93">
        <f t="shared" si="0"/>
        <v>2</v>
      </c>
      <c r="K20" s="104">
        <f>Table33[[#This Row],[Grand Total]]/J$25</f>
        <v>1.2500000000000001E-2</v>
      </c>
      <c r="O20" t="s">
        <v>1066</v>
      </c>
      <c r="P20" s="39">
        <v>2</v>
      </c>
      <c r="Q20" s="131"/>
      <c r="R20" s="131"/>
      <c r="S20" s="131"/>
      <c r="T20" s="131"/>
      <c r="U20" s="131"/>
      <c r="V20" s="131"/>
      <c r="W20" s="131"/>
      <c r="X20" s="131"/>
      <c r="Y20" s="93">
        <f t="shared" si="1"/>
        <v>2</v>
      </c>
      <c r="Z20" s="43">
        <f>Table61[[#This Row],[Grand Total]]/Y$34</f>
        <v>3.8986354775828458E-3</v>
      </c>
    </row>
    <row r="21" spans="2:26" x14ac:dyDescent="0.25">
      <c r="B21" s="121" t="s">
        <v>1599</v>
      </c>
      <c r="I21" s="39">
        <v>2</v>
      </c>
      <c r="J21" s="93">
        <f t="shared" si="0"/>
        <v>2</v>
      </c>
      <c r="K21" s="104">
        <f>Table33[[#This Row],[Grand Total]]/J$25</f>
        <v>1.2500000000000001E-2</v>
      </c>
      <c r="O21" t="s">
        <v>2474</v>
      </c>
      <c r="P21" s="39"/>
      <c r="Q21" s="39"/>
      <c r="R21" s="39"/>
      <c r="S21" s="39"/>
      <c r="T21" s="39"/>
      <c r="U21" s="39"/>
      <c r="V21" s="39"/>
      <c r="W21" s="39"/>
      <c r="X21" s="132">
        <v>2</v>
      </c>
      <c r="Y21" s="93">
        <f t="shared" si="1"/>
        <v>2</v>
      </c>
      <c r="Z21" s="43">
        <f>Table61[[#This Row],[Grand Total]]/Y$34</f>
        <v>3.8986354775828458E-3</v>
      </c>
    </row>
    <row r="22" spans="2:26" x14ac:dyDescent="0.25">
      <c r="B22" s="121" t="s">
        <v>1839</v>
      </c>
      <c r="D22" s="39">
        <v>2</v>
      </c>
      <c r="E22" s="109"/>
      <c r="F22" s="109"/>
      <c r="G22" s="109"/>
      <c r="H22" s="109"/>
      <c r="I22" s="109"/>
      <c r="J22" s="93">
        <f t="shared" si="0"/>
        <v>2</v>
      </c>
      <c r="K22" s="104">
        <f>Table33[[#This Row],[Grand Total]]/J$25</f>
        <v>1.2500000000000001E-2</v>
      </c>
      <c r="O22" s="107" t="s">
        <v>1071</v>
      </c>
      <c r="P22" s="39">
        <v>2</v>
      </c>
      <c r="Q22" s="131"/>
      <c r="R22" s="131"/>
      <c r="S22" s="131"/>
      <c r="T22" s="131"/>
      <c r="U22" s="131"/>
      <c r="V22" s="131"/>
      <c r="W22" s="131"/>
      <c r="X22" s="131"/>
      <c r="Y22" s="93">
        <f t="shared" si="1"/>
        <v>2</v>
      </c>
      <c r="Z22" s="43">
        <f>Table61[[#This Row],[Grand Total]]/Y$34</f>
        <v>3.8986354775828458E-3</v>
      </c>
    </row>
    <row r="23" spans="2:26" x14ac:dyDescent="0.25">
      <c r="B23" s="121" t="s">
        <v>1089</v>
      </c>
      <c r="C23" s="39">
        <v>1</v>
      </c>
      <c r="D23" s="109"/>
      <c r="E23" s="109"/>
      <c r="F23" s="109"/>
      <c r="G23" s="109"/>
      <c r="H23" s="109"/>
      <c r="I23" s="109"/>
      <c r="J23" s="93">
        <f t="shared" si="0"/>
        <v>1</v>
      </c>
      <c r="K23" s="104">
        <f>Table33[[#This Row],[Grand Total]]/J$25</f>
        <v>6.2500000000000003E-3</v>
      </c>
      <c r="O23" s="97" t="s">
        <v>945</v>
      </c>
      <c r="P23" s="39"/>
      <c r="Q23" s="39"/>
      <c r="R23" s="39"/>
      <c r="S23" s="39"/>
      <c r="T23" s="39"/>
      <c r="U23" s="39"/>
      <c r="V23" s="39">
        <v>1</v>
      </c>
      <c r="W23" s="39"/>
      <c r="X23" s="39">
        <v>1</v>
      </c>
      <c r="Y23" s="93">
        <f t="shared" si="1"/>
        <v>2</v>
      </c>
      <c r="Z23" s="43">
        <f>Table61[[#This Row],[Grand Total]]/Y$34</f>
        <v>3.8986354775828458E-3</v>
      </c>
    </row>
    <row r="24" spans="2:26" ht="15.75" thickBot="1" x14ac:dyDescent="0.3">
      <c r="B24" s="124" t="s">
        <v>1085</v>
      </c>
      <c r="C24" s="78">
        <v>1</v>
      </c>
      <c r="D24" s="125"/>
      <c r="E24" s="125"/>
      <c r="F24" s="125"/>
      <c r="G24" s="125"/>
      <c r="H24" s="125"/>
      <c r="I24" s="125"/>
      <c r="J24" s="96">
        <f t="shared" si="0"/>
        <v>1</v>
      </c>
      <c r="K24" s="90">
        <f>Table33[[#This Row],[Grand Total]]/J$25</f>
        <v>6.2500000000000003E-3</v>
      </c>
      <c r="O24" s="97" t="s">
        <v>950</v>
      </c>
      <c r="P24" s="39"/>
      <c r="Q24" s="39"/>
      <c r="R24" s="39"/>
      <c r="S24" s="39"/>
      <c r="T24" s="39"/>
      <c r="U24" s="39"/>
      <c r="V24" s="39">
        <v>1</v>
      </c>
      <c r="W24" s="39"/>
      <c r="X24" s="39"/>
      <c r="Y24" s="93">
        <f t="shared" si="1"/>
        <v>1</v>
      </c>
      <c r="Z24" s="43">
        <f>Table61[[#This Row],[Grand Total]]/Y$34</f>
        <v>1.9493177387914229E-3</v>
      </c>
    </row>
    <row r="25" spans="2:26" x14ac:dyDescent="0.25">
      <c r="B25" s="11" t="s">
        <v>1969</v>
      </c>
      <c r="C25" s="93">
        <f>SUBTOTAL(109,C4:C24)</f>
        <v>19</v>
      </c>
      <c r="D25" s="93">
        <f t="shared" ref="D25:I25" si="2">SUBTOTAL(109,D4:D24)</f>
        <v>28</v>
      </c>
      <c r="E25" s="93">
        <f t="shared" si="2"/>
        <v>22</v>
      </c>
      <c r="F25" s="93">
        <f t="shared" si="2"/>
        <v>11</v>
      </c>
      <c r="G25" s="93">
        <f t="shared" si="2"/>
        <v>17</v>
      </c>
      <c r="H25" s="93">
        <f t="shared" si="2"/>
        <v>20</v>
      </c>
      <c r="I25" s="93">
        <f t="shared" si="2"/>
        <v>43</v>
      </c>
      <c r="J25" s="93">
        <f t="shared" si="0"/>
        <v>160</v>
      </c>
      <c r="K25" s="39"/>
      <c r="O25" t="s">
        <v>2469</v>
      </c>
      <c r="P25" s="39"/>
      <c r="Q25" s="39"/>
      <c r="R25" s="39"/>
      <c r="S25" s="39"/>
      <c r="T25" s="39"/>
      <c r="U25" s="39"/>
      <c r="V25" s="39"/>
      <c r="W25" s="39"/>
      <c r="X25" s="132">
        <v>1</v>
      </c>
      <c r="Y25" s="93">
        <f t="shared" si="1"/>
        <v>1</v>
      </c>
      <c r="Z25" s="43">
        <f>Table61[[#This Row],[Grand Total]]/Y$34</f>
        <v>1.9493177387914229E-3</v>
      </c>
    </row>
    <row r="26" spans="2:26" x14ac:dyDescent="0.25">
      <c r="B26" t="s">
        <v>2487</v>
      </c>
      <c r="C26" s="39">
        <f>COUNT(C4:C24)</f>
        <v>11</v>
      </c>
      <c r="D26" s="39">
        <f t="shared" ref="D26:J26" si="3">COUNT(D4:D24)</f>
        <v>8</v>
      </c>
      <c r="E26" s="39">
        <f t="shared" si="3"/>
        <v>9</v>
      </c>
      <c r="F26" s="39">
        <f t="shared" si="3"/>
        <v>5</v>
      </c>
      <c r="G26" s="39">
        <f t="shared" si="3"/>
        <v>8</v>
      </c>
      <c r="H26" s="39">
        <f t="shared" si="3"/>
        <v>7</v>
      </c>
      <c r="I26" s="39">
        <f t="shared" si="3"/>
        <v>11</v>
      </c>
      <c r="J26" s="39">
        <f t="shared" si="3"/>
        <v>21</v>
      </c>
      <c r="K26" s="39"/>
      <c r="O26" s="107" t="s">
        <v>1076</v>
      </c>
      <c r="P26" s="39"/>
      <c r="Q26" s="39"/>
      <c r="R26" s="39"/>
      <c r="S26" s="39"/>
      <c r="T26" s="39"/>
      <c r="U26" s="39"/>
      <c r="V26" s="39"/>
      <c r="W26" s="39"/>
      <c r="X26" s="132">
        <v>1</v>
      </c>
      <c r="Y26" s="93">
        <f t="shared" si="1"/>
        <v>1</v>
      </c>
      <c r="Z26" s="43">
        <f>Table61[[#This Row],[Grand Total]]/Y$34</f>
        <v>1.9493177387914229E-3</v>
      </c>
    </row>
    <row r="27" spans="2:26" x14ac:dyDescent="0.25">
      <c r="O27" t="s">
        <v>1932</v>
      </c>
      <c r="P27" s="39">
        <v>1</v>
      </c>
      <c r="Q27" s="131"/>
      <c r="R27" s="131"/>
      <c r="S27" s="131"/>
      <c r="T27" s="131"/>
      <c r="U27" s="131"/>
      <c r="V27" s="131"/>
      <c r="W27" s="131"/>
      <c r="X27" s="131"/>
      <c r="Y27" s="93">
        <f t="shared" si="1"/>
        <v>1</v>
      </c>
      <c r="Z27" s="43">
        <f>Table61[[#This Row],[Grand Total]]/Y$34</f>
        <v>1.9493177387914229E-3</v>
      </c>
    </row>
    <row r="28" spans="2:26" x14ac:dyDescent="0.25">
      <c r="O28" t="s">
        <v>2230</v>
      </c>
      <c r="P28" s="39"/>
      <c r="Q28" s="39"/>
      <c r="R28" s="39"/>
      <c r="S28" s="39"/>
      <c r="T28" s="39"/>
      <c r="U28" s="39"/>
      <c r="V28" s="39"/>
      <c r="W28" s="39">
        <v>1</v>
      </c>
      <c r="X28" s="39"/>
      <c r="Y28" s="93">
        <f t="shared" si="1"/>
        <v>1</v>
      </c>
      <c r="Z28" s="43">
        <f>Table61[[#This Row],[Grand Total]]/Y$34</f>
        <v>1.9493177387914229E-3</v>
      </c>
    </row>
    <row r="29" spans="2:26" x14ac:dyDescent="0.25">
      <c r="O29" t="s">
        <v>1936</v>
      </c>
      <c r="P29" s="39">
        <v>1</v>
      </c>
      <c r="Q29" s="131"/>
      <c r="R29" s="131"/>
      <c r="S29" s="131"/>
      <c r="T29" s="131"/>
      <c r="U29" s="131"/>
      <c r="V29" s="131"/>
      <c r="W29" s="131"/>
      <c r="X29" s="131"/>
      <c r="Y29" s="93">
        <f t="shared" si="1"/>
        <v>1</v>
      </c>
      <c r="Z29" s="43">
        <f>Table61[[#This Row],[Grand Total]]/Y$34</f>
        <v>1.9493177387914229E-3</v>
      </c>
    </row>
    <row r="30" spans="2:26" x14ac:dyDescent="0.25">
      <c r="O30" t="s">
        <v>940</v>
      </c>
      <c r="P30" s="39"/>
      <c r="Q30" s="39"/>
      <c r="R30" s="39"/>
      <c r="S30" s="39"/>
      <c r="T30" s="39"/>
      <c r="U30" s="39"/>
      <c r="V30" s="39">
        <v>1</v>
      </c>
      <c r="W30" s="39"/>
      <c r="X30" s="39"/>
      <c r="Y30" s="93">
        <f t="shared" si="1"/>
        <v>1</v>
      </c>
      <c r="Z30" s="43">
        <f>Table61[[#This Row],[Grand Total]]/Y$34</f>
        <v>1.9493177387914229E-3</v>
      </c>
    </row>
    <row r="31" spans="2:26" x14ac:dyDescent="0.25">
      <c r="O31" t="s">
        <v>2465</v>
      </c>
      <c r="P31" s="39"/>
      <c r="Q31" s="39"/>
      <c r="R31" s="39"/>
      <c r="S31" s="39"/>
      <c r="T31" s="39"/>
      <c r="U31" s="39"/>
      <c r="V31" s="39"/>
      <c r="W31" s="39"/>
      <c r="X31" s="132">
        <v>1</v>
      </c>
      <c r="Y31" s="93">
        <f t="shared" si="1"/>
        <v>1</v>
      </c>
      <c r="Z31" s="43">
        <f>Table61[[#This Row],[Grand Total]]/Y$34</f>
        <v>1.9493177387914229E-3</v>
      </c>
    </row>
    <row r="32" spans="2:26" x14ac:dyDescent="0.25">
      <c r="O32" t="s">
        <v>960</v>
      </c>
      <c r="P32" s="39"/>
      <c r="Q32" s="39"/>
      <c r="R32" s="39"/>
      <c r="S32" s="39"/>
      <c r="T32" s="39"/>
      <c r="U32" s="39"/>
      <c r="V32" s="39">
        <v>1</v>
      </c>
      <c r="W32" s="39"/>
      <c r="X32" s="39"/>
      <c r="Y32" s="93">
        <f t="shared" si="1"/>
        <v>1</v>
      </c>
      <c r="Z32" s="43">
        <f>Table61[[#This Row],[Grand Total]]/Y$34</f>
        <v>1.9493177387914229E-3</v>
      </c>
    </row>
    <row r="33" spans="2:26" ht="15.75" thickBot="1" x14ac:dyDescent="0.3">
      <c r="O33" s="23" t="s">
        <v>955</v>
      </c>
      <c r="P33" s="78"/>
      <c r="Q33" s="78"/>
      <c r="R33" s="78"/>
      <c r="S33" s="78"/>
      <c r="T33" s="78"/>
      <c r="U33" s="78"/>
      <c r="V33" s="78">
        <v>1</v>
      </c>
      <c r="W33" s="78"/>
      <c r="X33" s="78"/>
      <c r="Y33" s="96">
        <f t="shared" si="1"/>
        <v>1</v>
      </c>
      <c r="Z33" s="90">
        <f>Table61[[#This Row],[Grand Total]]/Y$34</f>
        <v>1.9493177387914229E-3</v>
      </c>
    </row>
    <row r="34" spans="2:26" x14ac:dyDescent="0.25">
      <c r="O34" s="11" t="s">
        <v>1969</v>
      </c>
      <c r="P34" s="93">
        <f>SUBTOTAL(109,P4:P33)</f>
        <v>76</v>
      </c>
      <c r="Q34" s="93">
        <f t="shared" ref="Q34:X34" si="4">SUBTOTAL(109,Q4:Q33)</f>
        <v>44</v>
      </c>
      <c r="R34" s="93">
        <f t="shared" si="4"/>
        <v>88</v>
      </c>
      <c r="S34" s="93">
        <f t="shared" si="4"/>
        <v>50</v>
      </c>
      <c r="T34" s="93">
        <f t="shared" si="4"/>
        <v>40</v>
      </c>
      <c r="U34" s="93">
        <f t="shared" si="4"/>
        <v>21</v>
      </c>
      <c r="V34" s="93">
        <f t="shared" si="4"/>
        <v>57</v>
      </c>
      <c r="W34" s="93">
        <f t="shared" si="4"/>
        <v>59</v>
      </c>
      <c r="X34" s="93">
        <f t="shared" si="4"/>
        <v>78</v>
      </c>
      <c r="Y34" s="93">
        <f t="shared" si="1"/>
        <v>513</v>
      </c>
    </row>
    <row r="35" spans="2:26" x14ac:dyDescent="0.25">
      <c r="O35" t="s">
        <v>2487</v>
      </c>
      <c r="P35" s="39">
        <f>COUNT(P4:P33)</f>
        <v>9</v>
      </c>
      <c r="Q35" s="39">
        <f t="shared" ref="Q35:Y35" si="5">COUNT(Q4:Q33)</f>
        <v>9</v>
      </c>
      <c r="R35" s="39">
        <f t="shared" si="5"/>
        <v>9</v>
      </c>
      <c r="S35" s="39">
        <f t="shared" si="5"/>
        <v>5</v>
      </c>
      <c r="T35" s="39">
        <f t="shared" si="5"/>
        <v>7</v>
      </c>
      <c r="U35" s="39">
        <f t="shared" si="5"/>
        <v>6</v>
      </c>
      <c r="V35" s="39">
        <f t="shared" si="5"/>
        <v>13</v>
      </c>
      <c r="W35" s="39">
        <f t="shared" si="5"/>
        <v>7</v>
      </c>
      <c r="X35" s="39">
        <f t="shared" si="5"/>
        <v>11</v>
      </c>
      <c r="Y35" s="93">
        <f t="shared" si="5"/>
        <v>30</v>
      </c>
    </row>
    <row r="37" spans="2:26" x14ac:dyDescent="0.25">
      <c r="B37" s="110">
        <v>2024</v>
      </c>
      <c r="O37" s="110">
        <v>2025</v>
      </c>
    </row>
    <row r="38" spans="2:26" x14ac:dyDescent="0.25">
      <c r="B38" t="s">
        <v>2264</v>
      </c>
      <c r="C38" s="39" t="s">
        <v>2236</v>
      </c>
      <c r="D38" s="39" t="s">
        <v>2237</v>
      </c>
      <c r="E38" s="39" t="s">
        <v>2238</v>
      </c>
      <c r="F38" s="39" t="s">
        <v>2239</v>
      </c>
      <c r="G38" s="39" t="s">
        <v>2240</v>
      </c>
      <c r="H38" s="39" t="s">
        <v>2241</v>
      </c>
      <c r="I38" s="39" t="s">
        <v>2242</v>
      </c>
      <c r="J38" s="39" t="s">
        <v>1969</v>
      </c>
      <c r="K38" s="39" t="s">
        <v>2010</v>
      </c>
      <c r="O38" t="s">
        <v>1968</v>
      </c>
      <c r="P38" t="s">
        <v>2003</v>
      </c>
      <c r="Q38" t="s">
        <v>2004</v>
      </c>
      <c r="R38" t="s">
        <v>2005</v>
      </c>
      <c r="S38" t="s">
        <v>2006</v>
      </c>
      <c r="T38" t="s">
        <v>2007</v>
      </c>
      <c r="U38" t="s">
        <v>2008</v>
      </c>
      <c r="V38" t="s">
        <v>2009</v>
      </c>
      <c r="W38" t="s">
        <v>2244</v>
      </c>
      <c r="X38" t="s">
        <v>2482</v>
      </c>
      <c r="Y38" t="s">
        <v>1969</v>
      </c>
      <c r="Z38" t="s">
        <v>2010</v>
      </c>
    </row>
    <row r="39" spans="2:26" x14ac:dyDescent="0.25">
      <c r="B39" t="s">
        <v>30</v>
      </c>
      <c r="C39" s="39">
        <v>12</v>
      </c>
      <c r="D39" s="39">
        <v>14</v>
      </c>
      <c r="E39" s="39">
        <v>14</v>
      </c>
      <c r="F39" s="39">
        <v>2</v>
      </c>
      <c r="G39" s="39">
        <v>13</v>
      </c>
      <c r="H39" s="39">
        <v>9</v>
      </c>
      <c r="I39" s="39">
        <v>31</v>
      </c>
      <c r="J39" s="93">
        <f t="shared" ref="J39:J44" si="6">SUM(C39:I39)</f>
        <v>95</v>
      </c>
      <c r="K39" s="106">
        <f>Table49[[#This Row],[Grand Total]]/J$44</f>
        <v>0.59375</v>
      </c>
      <c r="O39" t="s">
        <v>30</v>
      </c>
      <c r="P39" s="39">
        <v>66</v>
      </c>
      <c r="Q39" s="39">
        <v>35</v>
      </c>
      <c r="R39" s="39">
        <v>57</v>
      </c>
      <c r="S39" s="39">
        <v>39</v>
      </c>
      <c r="T39" s="39">
        <v>34</v>
      </c>
      <c r="U39" s="39">
        <v>19</v>
      </c>
      <c r="V39" s="39">
        <v>43</v>
      </c>
      <c r="W39" s="39">
        <v>33</v>
      </c>
      <c r="X39" s="39">
        <v>35</v>
      </c>
      <c r="Y39" s="93">
        <v>361</v>
      </c>
      <c r="Z39" s="106">
        <f>Table62[[#This Row],[Grand Total]]/Y$45</f>
        <v>0.70370370370370372</v>
      </c>
    </row>
    <row r="40" spans="2:26" ht="15.75" thickBot="1" x14ac:dyDescent="0.3">
      <c r="B40" t="s">
        <v>168</v>
      </c>
      <c r="C40" s="39">
        <v>6</v>
      </c>
      <c r="D40" s="39">
        <v>14</v>
      </c>
      <c r="E40" s="39">
        <v>6</v>
      </c>
      <c r="F40" s="39">
        <v>5</v>
      </c>
      <c r="G40" s="39">
        <v>3</v>
      </c>
      <c r="H40" s="39">
        <v>9</v>
      </c>
      <c r="I40" s="39">
        <v>10</v>
      </c>
      <c r="J40" s="93">
        <f t="shared" si="6"/>
        <v>53</v>
      </c>
      <c r="K40" s="106">
        <f>Table49[[#This Row],[Grand Total]]/J$44</f>
        <v>0.33124999999999999</v>
      </c>
      <c r="O40" s="23" t="s">
        <v>348</v>
      </c>
      <c r="P40" s="78">
        <v>1</v>
      </c>
      <c r="Q40" s="78">
        <v>1</v>
      </c>
      <c r="R40" s="78">
        <v>1</v>
      </c>
      <c r="S40" s="78"/>
      <c r="T40" s="78"/>
      <c r="U40" s="78"/>
      <c r="V40" s="78">
        <v>5</v>
      </c>
      <c r="W40" s="78">
        <v>23</v>
      </c>
      <c r="X40" s="78">
        <v>36</v>
      </c>
      <c r="Y40" s="96">
        <v>67</v>
      </c>
      <c r="Z40" s="102">
        <f>Table62[[#This Row],[Grand Total]]/Y$45</f>
        <v>0.13060428849902533</v>
      </c>
    </row>
    <row r="41" spans="2:26" x14ac:dyDescent="0.25">
      <c r="B41" t="s">
        <v>267</v>
      </c>
      <c r="F41" s="39">
        <v>4</v>
      </c>
      <c r="G41" s="39">
        <v>1</v>
      </c>
      <c r="J41" s="93">
        <f t="shared" si="6"/>
        <v>5</v>
      </c>
      <c r="K41" s="43">
        <f>Table49[[#This Row],[Grand Total]]/J$44</f>
        <v>3.125E-2</v>
      </c>
      <c r="O41" s="121" t="s">
        <v>174</v>
      </c>
      <c r="P41" s="39"/>
      <c r="Q41" s="39">
        <v>5</v>
      </c>
      <c r="R41" s="39">
        <v>25</v>
      </c>
      <c r="S41" s="39">
        <v>7</v>
      </c>
      <c r="T41" s="108"/>
      <c r="U41" s="108"/>
      <c r="V41" s="108"/>
      <c r="W41" s="108"/>
      <c r="X41" s="108"/>
      <c r="Y41" s="93">
        <v>37</v>
      </c>
      <c r="Z41" s="43">
        <f>Table62[[#This Row],[Grand Total]]/Y$45</f>
        <v>7.2124756335282647E-2</v>
      </c>
    </row>
    <row r="42" spans="2:26" x14ac:dyDescent="0.25">
      <c r="B42" t="s">
        <v>362</v>
      </c>
      <c r="C42" s="39">
        <v>1</v>
      </c>
      <c r="E42" s="39">
        <v>2</v>
      </c>
      <c r="F42" s="109"/>
      <c r="G42" s="109"/>
      <c r="H42" s="109"/>
      <c r="I42" s="109"/>
      <c r="J42" s="93">
        <f t="shared" si="6"/>
        <v>3</v>
      </c>
      <c r="K42" s="43">
        <f>Table49[[#This Row],[Grand Total]]/J$44</f>
        <v>1.8749999999999999E-2</v>
      </c>
      <c r="O42" t="s">
        <v>168</v>
      </c>
      <c r="P42" s="39">
        <v>8</v>
      </c>
      <c r="Q42" s="39">
        <v>3</v>
      </c>
      <c r="R42" s="39">
        <v>5</v>
      </c>
      <c r="S42" s="39">
        <v>4</v>
      </c>
      <c r="T42" s="39">
        <v>6</v>
      </c>
      <c r="U42" s="39">
        <v>2</v>
      </c>
      <c r="V42" s="39">
        <v>5</v>
      </c>
      <c r="W42" s="39">
        <v>1</v>
      </c>
      <c r="X42" s="39">
        <v>3</v>
      </c>
      <c r="Y42" s="93">
        <v>37</v>
      </c>
      <c r="Z42" s="43">
        <f>Table62[[#This Row],[Grand Total]]/Y$45</f>
        <v>7.2124756335282647E-2</v>
      </c>
    </row>
    <row r="43" spans="2:26" x14ac:dyDescent="0.25">
      <c r="B43" t="s">
        <v>348</v>
      </c>
      <c r="H43" s="39">
        <v>2</v>
      </c>
      <c r="I43" s="39">
        <v>2</v>
      </c>
      <c r="J43" s="93">
        <f t="shared" si="6"/>
        <v>4</v>
      </c>
      <c r="K43" s="43">
        <f>Table49[[#This Row],[Grand Total]]/J$44</f>
        <v>2.5000000000000001E-2</v>
      </c>
      <c r="O43" t="s">
        <v>362</v>
      </c>
      <c r="P43" s="39">
        <v>1</v>
      </c>
      <c r="Q43" s="39"/>
      <c r="R43" s="39"/>
      <c r="S43" s="39"/>
      <c r="T43" s="39"/>
      <c r="U43" s="39"/>
      <c r="V43" s="39">
        <v>2</v>
      </c>
      <c r="W43" s="39"/>
      <c r="X43" s="39">
        <v>4</v>
      </c>
      <c r="Y43" s="93">
        <v>7</v>
      </c>
      <c r="Z43" s="43">
        <f>Table62[[#This Row],[Grand Total]]/Y$45</f>
        <v>1.364522417153996E-2</v>
      </c>
    </row>
    <row r="44" spans="2:26" ht="15.75" thickBot="1" x14ac:dyDescent="0.3">
      <c r="B44" s="11" t="s">
        <v>1969</v>
      </c>
      <c r="C44" s="93">
        <f>SUBTOTAL(109,C39:C43)</f>
        <v>19</v>
      </c>
      <c r="D44" s="93">
        <f t="shared" ref="D44:I44" si="7">SUBTOTAL(109,D39:D43)</f>
        <v>28</v>
      </c>
      <c r="E44" s="93">
        <f t="shared" si="7"/>
        <v>22</v>
      </c>
      <c r="F44" s="93">
        <f t="shared" si="7"/>
        <v>11</v>
      </c>
      <c r="G44" s="93">
        <f t="shared" si="7"/>
        <v>17</v>
      </c>
      <c r="H44" s="93">
        <f t="shared" si="7"/>
        <v>20</v>
      </c>
      <c r="I44" s="93">
        <f t="shared" si="7"/>
        <v>43</v>
      </c>
      <c r="J44" s="93">
        <f t="shared" si="6"/>
        <v>160</v>
      </c>
      <c r="K44" s="39"/>
      <c r="O44" s="23" t="s">
        <v>143</v>
      </c>
      <c r="P44" s="78"/>
      <c r="Q44" s="78"/>
      <c r="R44" s="78"/>
      <c r="S44" s="78"/>
      <c r="T44" s="78"/>
      <c r="U44" s="78"/>
      <c r="V44" s="78">
        <v>2</v>
      </c>
      <c r="W44" s="78">
        <v>2</v>
      </c>
      <c r="X44" s="78"/>
      <c r="Y44" s="96">
        <v>4</v>
      </c>
      <c r="Z44" s="90">
        <f>Table62[[#This Row],[Grand Total]]/Y$45</f>
        <v>7.7972709551656916E-3</v>
      </c>
    </row>
    <row r="45" spans="2:26" x14ac:dyDescent="0.25">
      <c r="O45" s="11" t="s">
        <v>1969</v>
      </c>
      <c r="P45" s="93">
        <f>SUBTOTAL(109,P39:P44)</f>
        <v>76</v>
      </c>
      <c r="Q45" s="93">
        <f t="shared" ref="Q45:Y45" si="8">SUBTOTAL(109,Q39:Q44)</f>
        <v>44</v>
      </c>
      <c r="R45" s="93">
        <f t="shared" si="8"/>
        <v>88</v>
      </c>
      <c r="S45" s="93">
        <f t="shared" si="8"/>
        <v>50</v>
      </c>
      <c r="T45" s="93">
        <f t="shared" si="8"/>
        <v>40</v>
      </c>
      <c r="U45" s="93">
        <f t="shared" si="8"/>
        <v>21</v>
      </c>
      <c r="V45" s="93">
        <f t="shared" si="8"/>
        <v>57</v>
      </c>
      <c r="W45" s="93">
        <f t="shared" si="8"/>
        <v>59</v>
      </c>
      <c r="X45" s="93">
        <f t="shared" si="8"/>
        <v>78</v>
      </c>
      <c r="Y45" s="93">
        <f t="shared" si="8"/>
        <v>513</v>
      </c>
      <c r="Z45" s="39"/>
    </row>
    <row r="47" spans="2:26" x14ac:dyDescent="0.25">
      <c r="B47" s="110">
        <v>2024</v>
      </c>
      <c r="O47" s="110">
        <v>2025</v>
      </c>
    </row>
    <row r="48" spans="2:26" x14ac:dyDescent="0.25">
      <c r="B48" t="s">
        <v>2265</v>
      </c>
      <c r="C48" s="39" t="s">
        <v>2236</v>
      </c>
      <c r="D48" s="39" t="s">
        <v>2237</v>
      </c>
      <c r="E48" s="39" t="s">
        <v>2238</v>
      </c>
      <c r="F48" s="39" t="s">
        <v>2239</v>
      </c>
      <c r="G48" s="39" t="s">
        <v>2240</v>
      </c>
      <c r="H48" s="39" t="s">
        <v>2241</v>
      </c>
      <c r="I48" s="39" t="s">
        <v>2242</v>
      </c>
      <c r="J48" s="39" t="s">
        <v>1969</v>
      </c>
      <c r="K48" s="39" t="s">
        <v>2010</v>
      </c>
      <c r="O48" t="s">
        <v>1968</v>
      </c>
      <c r="P48" t="s">
        <v>2003</v>
      </c>
      <c r="Q48" t="s">
        <v>2004</v>
      </c>
      <c r="R48" t="s">
        <v>2005</v>
      </c>
      <c r="S48" t="s">
        <v>2006</v>
      </c>
      <c r="T48" t="s">
        <v>2007</v>
      </c>
      <c r="U48" t="s">
        <v>2008</v>
      </c>
      <c r="V48" t="s">
        <v>2009</v>
      </c>
      <c r="W48" t="s">
        <v>2244</v>
      </c>
      <c r="X48" t="s">
        <v>2482</v>
      </c>
      <c r="Y48" t="s">
        <v>1969</v>
      </c>
      <c r="Z48" t="s">
        <v>2010</v>
      </c>
    </row>
    <row r="49" spans="2:26" x14ac:dyDescent="0.25">
      <c r="B49" t="s">
        <v>116</v>
      </c>
      <c r="C49" s="39">
        <v>5</v>
      </c>
      <c r="D49" s="39">
        <v>9</v>
      </c>
      <c r="E49" s="39">
        <v>10</v>
      </c>
      <c r="F49" s="39">
        <v>4</v>
      </c>
      <c r="G49" s="39">
        <v>6</v>
      </c>
      <c r="H49" s="39">
        <v>5</v>
      </c>
      <c r="I49" s="39">
        <v>16</v>
      </c>
      <c r="J49" s="93">
        <f t="shared" ref="J49:J56" si="9">SUM(C49:I49)</f>
        <v>55</v>
      </c>
      <c r="K49" s="106">
        <f>Table51[[#This Row],[Grand Total]]/J$56</f>
        <v>0.34375</v>
      </c>
      <c r="O49" s="133" t="s">
        <v>38</v>
      </c>
      <c r="P49" s="39">
        <v>52</v>
      </c>
      <c r="Q49" s="39">
        <v>26</v>
      </c>
      <c r="R49" s="39">
        <v>52</v>
      </c>
      <c r="S49" s="39">
        <v>22</v>
      </c>
      <c r="T49" s="39">
        <v>30</v>
      </c>
      <c r="U49" s="39">
        <v>11</v>
      </c>
      <c r="V49" s="39">
        <v>29</v>
      </c>
      <c r="W49" s="39">
        <v>27</v>
      </c>
      <c r="X49" s="39">
        <v>34</v>
      </c>
      <c r="Y49" s="93">
        <v>283</v>
      </c>
      <c r="Z49" s="101">
        <f>Table63[[#This Row],[Grand Total]]/Y$59</f>
        <v>0.55165692007797273</v>
      </c>
    </row>
    <row r="50" spans="2:26" x14ac:dyDescent="0.25">
      <c r="B50" t="s">
        <v>50</v>
      </c>
      <c r="C50" s="39">
        <v>5</v>
      </c>
      <c r="D50" s="39">
        <v>4</v>
      </c>
      <c r="E50" s="39">
        <v>2</v>
      </c>
      <c r="F50" s="39">
        <v>2</v>
      </c>
      <c r="G50" s="39">
        <v>5</v>
      </c>
      <c r="H50" s="39">
        <v>7</v>
      </c>
      <c r="I50" s="39">
        <v>9</v>
      </c>
      <c r="J50" s="93">
        <f t="shared" si="9"/>
        <v>34</v>
      </c>
      <c r="K50" s="106">
        <f>Table51[[#This Row],[Grand Total]]/J$56</f>
        <v>0.21249999999999999</v>
      </c>
      <c r="O50" s="133" t="s">
        <v>116</v>
      </c>
      <c r="P50" s="39">
        <v>6</v>
      </c>
      <c r="Q50" s="39">
        <v>10</v>
      </c>
      <c r="R50" s="39">
        <v>34</v>
      </c>
      <c r="S50" s="39">
        <v>28</v>
      </c>
      <c r="T50" s="39">
        <v>8</v>
      </c>
      <c r="U50" s="39">
        <v>6</v>
      </c>
      <c r="V50" s="39">
        <v>13</v>
      </c>
      <c r="W50" s="39">
        <v>6</v>
      </c>
      <c r="X50" s="39">
        <v>5</v>
      </c>
      <c r="Y50" s="93">
        <v>116</v>
      </c>
      <c r="Z50" s="101">
        <f>Table63[[#This Row],[Grand Total]]/Y$59</f>
        <v>0.22612085769980506</v>
      </c>
    </row>
    <row r="51" spans="2:26" ht="15.75" thickBot="1" x14ac:dyDescent="0.3">
      <c r="B51" t="s">
        <v>82</v>
      </c>
      <c r="C51" s="39">
        <v>7</v>
      </c>
      <c r="D51" s="39">
        <v>15</v>
      </c>
      <c r="E51" s="39">
        <v>8</v>
      </c>
      <c r="F51" s="39">
        <v>5</v>
      </c>
      <c r="G51" s="108"/>
      <c r="H51" s="108"/>
      <c r="I51" s="108"/>
      <c r="J51" s="93">
        <f t="shared" si="9"/>
        <v>35</v>
      </c>
      <c r="K51" s="106">
        <f>Table51[[#This Row],[Grand Total]]/J$56</f>
        <v>0.21875</v>
      </c>
      <c r="O51" s="134" t="s">
        <v>50</v>
      </c>
      <c r="P51" s="78">
        <v>16</v>
      </c>
      <c r="Q51" s="78">
        <v>6</v>
      </c>
      <c r="R51" s="78">
        <v>1</v>
      </c>
      <c r="S51" s="78"/>
      <c r="T51" s="78"/>
      <c r="U51" s="78">
        <v>1</v>
      </c>
      <c r="V51" s="78">
        <v>4</v>
      </c>
      <c r="W51" s="78"/>
      <c r="X51" s="78">
        <v>3</v>
      </c>
      <c r="Y51" s="96">
        <v>31</v>
      </c>
      <c r="Z51" s="102">
        <f>Table63[[#This Row],[Grand Total]]/Y$59</f>
        <v>6.042884990253411E-2</v>
      </c>
    </row>
    <row r="52" spans="2:26" x14ac:dyDescent="0.25">
      <c r="B52" t="s">
        <v>38</v>
      </c>
      <c r="G52" s="39">
        <v>5</v>
      </c>
      <c r="H52" s="39">
        <v>8</v>
      </c>
      <c r="I52" s="39">
        <v>10</v>
      </c>
      <c r="J52" s="93">
        <f t="shared" si="9"/>
        <v>23</v>
      </c>
      <c r="K52" s="43">
        <f>Table51[[#This Row],[Grand Total]]/J$56</f>
        <v>0.14374999999999999</v>
      </c>
      <c r="O52" t="s">
        <v>671</v>
      </c>
      <c r="P52" s="39"/>
      <c r="Q52" s="39"/>
      <c r="R52" s="39"/>
      <c r="S52" s="39"/>
      <c r="T52" s="39"/>
      <c r="U52" s="39"/>
      <c r="V52" s="39">
        <v>7</v>
      </c>
      <c r="W52" s="39">
        <v>7</v>
      </c>
      <c r="X52" s="39">
        <v>7</v>
      </c>
      <c r="Y52" s="93">
        <v>21</v>
      </c>
      <c r="Z52" s="104">
        <f>Table63[[#This Row],[Grand Total]]/Y$59</f>
        <v>4.0935672514619881E-2</v>
      </c>
    </row>
    <row r="53" spans="2:26" x14ac:dyDescent="0.25">
      <c r="B53" s="121" t="s">
        <v>1094</v>
      </c>
      <c r="C53" s="39">
        <v>2</v>
      </c>
      <c r="I53" s="39">
        <v>6</v>
      </c>
      <c r="J53" s="93">
        <f t="shared" si="9"/>
        <v>8</v>
      </c>
      <c r="K53" s="43">
        <f>Table51[[#This Row],[Grand Total]]/J$56</f>
        <v>0.05</v>
      </c>
      <c r="O53" t="s">
        <v>60</v>
      </c>
      <c r="P53" s="39"/>
      <c r="Q53" s="39"/>
      <c r="R53" s="39"/>
      <c r="S53" s="39"/>
      <c r="T53" s="39"/>
      <c r="U53" s="39"/>
      <c r="V53" s="39">
        <v>1</v>
      </c>
      <c r="W53" s="39">
        <v>5</v>
      </c>
      <c r="X53" s="39">
        <v>8</v>
      </c>
      <c r="Y53" s="93">
        <v>14</v>
      </c>
      <c r="Z53" s="104">
        <f>Table63[[#This Row],[Grand Total]]/Y$59</f>
        <v>2.7290448343079921E-2</v>
      </c>
    </row>
    <row r="54" spans="2:26" x14ac:dyDescent="0.25">
      <c r="B54" t="s">
        <v>360</v>
      </c>
      <c r="E54" s="39">
        <v>2</v>
      </c>
      <c r="G54" s="39">
        <v>1</v>
      </c>
      <c r="I54" s="39">
        <v>1</v>
      </c>
      <c r="J54" s="93">
        <f t="shared" si="9"/>
        <v>4</v>
      </c>
      <c r="K54" s="43">
        <f>Table51[[#This Row],[Grand Total]]/J$56</f>
        <v>2.5000000000000001E-2</v>
      </c>
      <c r="O54" t="s">
        <v>225</v>
      </c>
      <c r="P54" s="39"/>
      <c r="Q54" s="39"/>
      <c r="R54" s="39"/>
      <c r="S54" s="39"/>
      <c r="T54" s="39"/>
      <c r="U54" s="39"/>
      <c r="V54" s="39">
        <v>1</v>
      </c>
      <c r="W54" s="39">
        <v>4</v>
      </c>
      <c r="X54" s="39">
        <v>8</v>
      </c>
      <c r="Y54" s="93">
        <v>13</v>
      </c>
      <c r="Z54" s="104">
        <f>Table63[[#This Row],[Grand Total]]/Y$59</f>
        <v>2.5341130604288498E-2</v>
      </c>
    </row>
    <row r="55" spans="2:26" x14ac:dyDescent="0.25">
      <c r="B55" t="s">
        <v>1646</v>
      </c>
      <c r="I55" s="39">
        <v>1</v>
      </c>
      <c r="J55" s="93">
        <f t="shared" si="9"/>
        <v>1</v>
      </c>
      <c r="K55" s="43">
        <f>Table51[[#This Row],[Grand Total]]/J$56</f>
        <v>6.2500000000000003E-3</v>
      </c>
      <c r="O55" t="s">
        <v>75</v>
      </c>
      <c r="P55" s="39"/>
      <c r="Q55" s="39"/>
      <c r="R55" s="39"/>
      <c r="S55" s="39"/>
      <c r="T55" s="39"/>
      <c r="U55" s="39"/>
      <c r="V55" s="39">
        <v>1</v>
      </c>
      <c r="W55" s="39">
        <v>5</v>
      </c>
      <c r="X55" s="39">
        <v>6</v>
      </c>
      <c r="Y55" s="93">
        <v>12</v>
      </c>
      <c r="Z55" s="104">
        <f>Table63[[#This Row],[Grand Total]]/Y$59</f>
        <v>2.3391812865497075E-2</v>
      </c>
    </row>
    <row r="56" spans="2:26" x14ac:dyDescent="0.25">
      <c r="B56" s="11" t="s">
        <v>1969</v>
      </c>
      <c r="C56" s="93">
        <v>19</v>
      </c>
      <c r="D56" s="93">
        <v>28</v>
      </c>
      <c r="E56" s="93">
        <v>22</v>
      </c>
      <c r="F56" s="93">
        <v>11</v>
      </c>
      <c r="G56" s="93">
        <v>17</v>
      </c>
      <c r="H56" s="93">
        <v>20</v>
      </c>
      <c r="I56" s="93">
        <v>43</v>
      </c>
      <c r="J56" s="93">
        <f t="shared" si="9"/>
        <v>160</v>
      </c>
      <c r="K56" s="39"/>
      <c r="O56" t="s">
        <v>99</v>
      </c>
      <c r="P56" s="39"/>
      <c r="Q56" s="39"/>
      <c r="R56" s="39"/>
      <c r="S56" s="39"/>
      <c r="T56" s="39"/>
      <c r="U56" s="39"/>
      <c r="V56" s="39">
        <v>1</v>
      </c>
      <c r="W56" s="39">
        <v>4</v>
      </c>
      <c r="X56" s="39">
        <v>7</v>
      </c>
      <c r="Y56" s="93">
        <v>12</v>
      </c>
      <c r="Z56" s="104">
        <f>Table63[[#This Row],[Grand Total]]/Y$59</f>
        <v>2.3391812865497075E-2</v>
      </c>
    </row>
    <row r="57" spans="2:26" x14ac:dyDescent="0.25">
      <c r="O57" t="s">
        <v>243</v>
      </c>
      <c r="P57" s="39">
        <v>1</v>
      </c>
      <c r="Q57" s="39">
        <v>2</v>
      </c>
      <c r="R57" s="39">
        <v>1</v>
      </c>
      <c r="S57" s="39"/>
      <c r="T57" s="39">
        <v>2</v>
      </c>
      <c r="U57" s="39">
        <v>2</v>
      </c>
      <c r="V57" s="39"/>
      <c r="W57" s="39">
        <v>1</v>
      </c>
      <c r="X57" s="39"/>
      <c r="Y57" s="93">
        <v>9</v>
      </c>
      <c r="Z57" s="104">
        <f>Table63[[#This Row],[Grand Total]]/Y$59</f>
        <v>1.7543859649122806E-2</v>
      </c>
    </row>
    <row r="58" spans="2:26" ht="15.75" thickBot="1" x14ac:dyDescent="0.3">
      <c r="O58" s="23" t="s">
        <v>360</v>
      </c>
      <c r="P58" s="78">
        <v>1</v>
      </c>
      <c r="Q58" s="78"/>
      <c r="R58" s="78"/>
      <c r="S58" s="78"/>
      <c r="T58" s="78"/>
      <c r="U58" s="78">
        <v>1</v>
      </c>
      <c r="V58" s="118"/>
      <c r="W58" s="118"/>
      <c r="X58" s="118"/>
      <c r="Y58" s="96">
        <v>2</v>
      </c>
      <c r="Z58" s="90">
        <f>Table63[[#This Row],[Grand Total]]/Y$59</f>
        <v>3.8986354775828458E-3</v>
      </c>
    </row>
    <row r="59" spans="2:26" x14ac:dyDescent="0.25">
      <c r="O59" s="11" t="s">
        <v>1969</v>
      </c>
      <c r="P59" s="93">
        <f>SUBTOTAL(109,P49:P58)</f>
        <v>76</v>
      </c>
      <c r="Q59" s="93">
        <f t="shared" ref="Q59:Y59" si="10">SUBTOTAL(109,Q49:Q58)</f>
        <v>44</v>
      </c>
      <c r="R59" s="93">
        <f t="shared" si="10"/>
        <v>88</v>
      </c>
      <c r="S59" s="93">
        <f t="shared" si="10"/>
        <v>50</v>
      </c>
      <c r="T59" s="93">
        <f t="shared" si="10"/>
        <v>40</v>
      </c>
      <c r="U59" s="93">
        <f t="shared" si="10"/>
        <v>21</v>
      </c>
      <c r="V59" s="93">
        <f t="shared" si="10"/>
        <v>57</v>
      </c>
      <c r="W59" s="93">
        <f t="shared" si="10"/>
        <v>59</v>
      </c>
      <c r="X59" s="93">
        <f t="shared" si="10"/>
        <v>78</v>
      </c>
      <c r="Y59" s="93">
        <f t="shared" si="10"/>
        <v>513</v>
      </c>
    </row>
    <row r="60" spans="2:26" x14ac:dyDescent="0.25">
      <c r="O60" t="s">
        <v>1976</v>
      </c>
      <c r="P60" s="39">
        <f>P59/4</f>
        <v>19</v>
      </c>
      <c r="Q60" s="39">
        <f>Q59/4</f>
        <v>11</v>
      </c>
      <c r="R60" s="39">
        <f>R59/5</f>
        <v>17.600000000000001</v>
      </c>
      <c r="S60" s="39">
        <f>S59/4</f>
        <v>12.5</v>
      </c>
      <c r="T60" s="39">
        <f>T59/4</f>
        <v>10</v>
      </c>
      <c r="U60" s="39">
        <f>U59/5</f>
        <v>4.2</v>
      </c>
      <c r="V60" s="39">
        <f>V59/4</f>
        <v>14.25</v>
      </c>
      <c r="W60" s="39">
        <f>W59/4</f>
        <v>14.75</v>
      </c>
      <c r="X60" s="39">
        <f>X59/5</f>
        <v>15.6</v>
      </c>
    </row>
  </sheetData>
  <sortState xmlns:xlrd2="http://schemas.microsoft.com/office/spreadsheetml/2017/richdata2" ref="O4:Y33">
    <sortCondition descending="1" ref="Y4:Y33"/>
  </sortState>
  <phoneticPr fontId="7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B344-2C1B-4284-B039-EEFF1881DFD0}">
  <sheetPr>
    <pageSetUpPr fitToPage="1"/>
  </sheetPr>
  <dimension ref="C2:Z94"/>
  <sheetViews>
    <sheetView topLeftCell="J1" workbookViewId="0">
      <selection activeCell="O34" sqref="O34"/>
    </sheetView>
  </sheetViews>
  <sheetFormatPr defaultRowHeight="15" x14ac:dyDescent="0.25"/>
  <cols>
    <col min="1" max="2" width="11.28515625" customWidth="1"/>
    <col min="3" max="3" width="35.7109375" customWidth="1"/>
    <col min="4" max="5" width="9.7109375" customWidth="1"/>
    <col min="6" max="6" width="11.28515625" customWidth="1"/>
    <col min="7" max="7" width="8.7109375" customWidth="1"/>
    <col min="8" max="8" width="7.85546875" customWidth="1"/>
    <col min="9" max="9" width="11.28515625" customWidth="1"/>
    <col min="10" max="10" width="10.7109375" customWidth="1"/>
    <col min="11" max="11" width="13.42578125" customWidth="1"/>
    <col min="12" max="12" width="7.7109375" style="39" customWidth="1"/>
    <col min="13" max="13" width="14.5703125" customWidth="1"/>
    <col min="14" max="14" width="12.28515625" customWidth="1"/>
    <col min="15" max="15" width="34.42578125" customWidth="1"/>
    <col min="16" max="24" width="12.28515625" customWidth="1"/>
    <col min="25" max="25" width="13.42578125" customWidth="1"/>
  </cols>
  <sheetData>
    <row r="2" spans="3:26" s="84" customFormat="1" x14ac:dyDescent="0.25">
      <c r="C2" s="84" t="s">
        <v>2243</v>
      </c>
      <c r="L2" s="92"/>
      <c r="O2" s="84">
        <v>2025</v>
      </c>
    </row>
    <row r="3" spans="3:26" s="1" customFormat="1" ht="32.25" customHeight="1" x14ac:dyDescent="0.25">
      <c r="C3" s="84" t="s">
        <v>2252</v>
      </c>
      <c r="D3" s="40" t="s">
        <v>2236</v>
      </c>
      <c r="E3" s="40" t="s">
        <v>2237</v>
      </c>
      <c r="F3" s="40" t="s">
        <v>2238</v>
      </c>
      <c r="G3" s="40" t="s">
        <v>2239</v>
      </c>
      <c r="H3" s="40" t="s">
        <v>2240</v>
      </c>
      <c r="I3" s="40" t="s">
        <v>2241</v>
      </c>
      <c r="J3" s="40" t="s">
        <v>2242</v>
      </c>
      <c r="K3" s="92" t="s">
        <v>1969</v>
      </c>
      <c r="L3" s="92" t="s">
        <v>2010</v>
      </c>
      <c r="O3" s="1" t="s">
        <v>2484</v>
      </c>
      <c r="P3" s="1" t="s">
        <v>2003</v>
      </c>
      <c r="Q3" s="1" t="s">
        <v>2004</v>
      </c>
      <c r="R3" s="1" t="s">
        <v>2005</v>
      </c>
      <c r="S3" s="1" t="s">
        <v>2006</v>
      </c>
      <c r="T3" s="1" t="s">
        <v>2007</v>
      </c>
      <c r="U3" s="1" t="s">
        <v>2008</v>
      </c>
      <c r="V3" s="1" t="s">
        <v>2009</v>
      </c>
      <c r="W3" s="1" t="s">
        <v>2244</v>
      </c>
      <c r="X3" s="1" t="s">
        <v>2482</v>
      </c>
      <c r="Y3" s="1" t="s">
        <v>1969</v>
      </c>
      <c r="Z3" s="1" t="s">
        <v>2010</v>
      </c>
    </row>
    <row r="4" spans="3:26" x14ac:dyDescent="0.25">
      <c r="C4" s="89" t="s">
        <v>989</v>
      </c>
      <c r="D4" s="39">
        <v>54</v>
      </c>
      <c r="E4" s="39">
        <v>26</v>
      </c>
      <c r="F4" s="39">
        <v>54</v>
      </c>
      <c r="G4" s="39">
        <v>40</v>
      </c>
      <c r="H4" s="39">
        <v>37</v>
      </c>
      <c r="I4" s="39">
        <v>25</v>
      </c>
      <c r="J4" s="39">
        <v>56</v>
      </c>
      <c r="K4" s="93">
        <f t="shared" ref="K4:K35" si="0">SUM(D4:J4)</f>
        <v>292</v>
      </c>
      <c r="L4" s="101">
        <f>Table13[[#This Row],[Grand Total]]/K$59</f>
        <v>0.16432189082723692</v>
      </c>
      <c r="O4" s="135" t="s">
        <v>86</v>
      </c>
      <c r="P4" s="39">
        <v>26</v>
      </c>
      <c r="Q4" s="39">
        <v>56</v>
      </c>
      <c r="R4" s="39">
        <v>46</v>
      </c>
      <c r="S4" s="39">
        <v>13</v>
      </c>
      <c r="T4" s="39">
        <v>4</v>
      </c>
      <c r="U4" s="39">
        <v>39</v>
      </c>
      <c r="V4" s="39">
        <v>8</v>
      </c>
      <c r="W4" s="39">
        <v>16</v>
      </c>
      <c r="X4" s="39">
        <v>11</v>
      </c>
      <c r="Y4" s="93">
        <f t="shared" ref="Y4:Y35" si="1">SUM(P4:X4)</f>
        <v>219</v>
      </c>
      <c r="Z4" s="106">
        <f>Table64[[#This Row],[Grand Total]]/Y$60</f>
        <v>0.1267361111111111</v>
      </c>
    </row>
    <row r="5" spans="3:26" x14ac:dyDescent="0.25">
      <c r="C5" t="s">
        <v>213</v>
      </c>
      <c r="D5" s="39">
        <v>31</v>
      </c>
      <c r="E5" s="39">
        <v>54</v>
      </c>
      <c r="F5" s="39">
        <v>38</v>
      </c>
      <c r="G5" s="39">
        <v>44</v>
      </c>
      <c r="H5" s="39">
        <v>33</v>
      </c>
      <c r="I5" s="39">
        <v>41</v>
      </c>
      <c r="J5" s="39">
        <v>13</v>
      </c>
      <c r="K5" s="93">
        <f t="shared" si="0"/>
        <v>254</v>
      </c>
      <c r="L5" s="101">
        <f>Table13[[#This Row],[Grand Total]]/K$59</f>
        <v>0.1429375351716376</v>
      </c>
      <c r="O5" s="135" t="s">
        <v>117</v>
      </c>
      <c r="P5" s="39">
        <v>10</v>
      </c>
      <c r="Q5" s="39">
        <v>20</v>
      </c>
      <c r="R5" s="39">
        <v>60</v>
      </c>
      <c r="S5" s="39">
        <v>32</v>
      </c>
      <c r="T5" s="39">
        <v>28</v>
      </c>
      <c r="U5" s="39">
        <v>17</v>
      </c>
      <c r="V5" s="39">
        <v>16</v>
      </c>
      <c r="W5" s="39">
        <v>18</v>
      </c>
      <c r="X5" s="39">
        <v>13</v>
      </c>
      <c r="Y5" s="93">
        <f t="shared" si="1"/>
        <v>214</v>
      </c>
      <c r="Z5" s="106">
        <f>Table64[[#This Row],[Grand Total]]/Y$60</f>
        <v>0.12384259259259259</v>
      </c>
    </row>
    <row r="6" spans="3:26" x14ac:dyDescent="0.25">
      <c r="C6" t="s">
        <v>102</v>
      </c>
      <c r="D6" s="39">
        <v>45</v>
      </c>
      <c r="E6" s="39">
        <v>34</v>
      </c>
      <c r="F6" s="39">
        <v>23</v>
      </c>
      <c r="G6" s="39">
        <v>32</v>
      </c>
      <c r="H6" s="39">
        <v>19</v>
      </c>
      <c r="I6" s="39">
        <v>22</v>
      </c>
      <c r="J6" s="39">
        <v>19</v>
      </c>
      <c r="K6" s="93">
        <f t="shared" si="0"/>
        <v>194</v>
      </c>
      <c r="L6" s="101">
        <f>Table13[[#This Row],[Grand Total]]/K$59</f>
        <v>0.10917276308384918</v>
      </c>
      <c r="O6" t="s">
        <v>213</v>
      </c>
      <c r="P6" s="39">
        <v>25</v>
      </c>
      <c r="Q6" s="39">
        <v>28</v>
      </c>
      <c r="R6" s="39">
        <v>23</v>
      </c>
      <c r="S6" s="39">
        <v>12</v>
      </c>
      <c r="T6" s="39">
        <v>27</v>
      </c>
      <c r="U6" s="39">
        <v>22</v>
      </c>
      <c r="V6" s="39">
        <v>21</v>
      </c>
      <c r="W6" s="39">
        <v>21</v>
      </c>
      <c r="X6" s="39">
        <v>17</v>
      </c>
      <c r="Y6" s="93">
        <f t="shared" si="1"/>
        <v>196</v>
      </c>
      <c r="Z6" s="106">
        <f>Table64[[#This Row],[Grand Total]]/Y$60</f>
        <v>0.11342592592592593</v>
      </c>
    </row>
    <row r="7" spans="3:26" x14ac:dyDescent="0.25">
      <c r="C7" s="98" t="s">
        <v>86</v>
      </c>
      <c r="D7" s="39"/>
      <c r="E7" s="39">
        <v>6</v>
      </c>
      <c r="F7" s="39">
        <v>28</v>
      </c>
      <c r="G7" s="39">
        <v>17</v>
      </c>
      <c r="H7" s="39">
        <v>26</v>
      </c>
      <c r="I7" s="39">
        <v>36</v>
      </c>
      <c r="J7" s="39">
        <v>43</v>
      </c>
      <c r="K7" s="93">
        <f t="shared" si="0"/>
        <v>156</v>
      </c>
      <c r="L7" s="101">
        <f>Table13[[#This Row],[Grand Total]]/K$59</f>
        <v>8.7788407428249865E-2</v>
      </c>
      <c r="O7" t="s">
        <v>102</v>
      </c>
      <c r="P7" s="39">
        <v>26</v>
      </c>
      <c r="Q7" s="39">
        <v>18</v>
      </c>
      <c r="R7" s="39">
        <v>24</v>
      </c>
      <c r="S7" s="39">
        <v>8</v>
      </c>
      <c r="T7" s="39">
        <v>14</v>
      </c>
      <c r="U7" s="39">
        <v>18</v>
      </c>
      <c r="V7" s="39">
        <v>14</v>
      </c>
      <c r="W7" s="39">
        <v>10</v>
      </c>
      <c r="X7" s="39">
        <v>15</v>
      </c>
      <c r="Y7" s="93">
        <f t="shared" si="1"/>
        <v>147</v>
      </c>
      <c r="Z7" s="106">
        <f>Table64[[#This Row],[Grand Total]]/Y$60</f>
        <v>8.5069444444444448E-2</v>
      </c>
    </row>
    <row r="8" spans="3:26" x14ac:dyDescent="0.25">
      <c r="C8" s="98" t="s">
        <v>130</v>
      </c>
      <c r="D8" s="39">
        <v>22</v>
      </c>
      <c r="E8" s="39">
        <v>19</v>
      </c>
      <c r="F8" s="39">
        <v>23</v>
      </c>
      <c r="G8" s="39">
        <v>17</v>
      </c>
      <c r="H8" s="39">
        <v>15</v>
      </c>
      <c r="I8" s="39">
        <v>15</v>
      </c>
      <c r="J8" s="39">
        <v>22</v>
      </c>
      <c r="K8" s="93">
        <f t="shared" si="0"/>
        <v>133</v>
      </c>
      <c r="L8" s="101">
        <f>Table13[[#This Row],[Grand Total]]/K$59</f>
        <v>7.4845244794597643E-2</v>
      </c>
      <c r="O8" s="135" t="s">
        <v>130</v>
      </c>
      <c r="P8" s="39">
        <v>13</v>
      </c>
      <c r="Q8" s="39">
        <v>10</v>
      </c>
      <c r="R8" s="39">
        <v>18</v>
      </c>
      <c r="S8" s="39">
        <v>16</v>
      </c>
      <c r="T8" s="39">
        <v>14</v>
      </c>
      <c r="U8" s="39">
        <v>17</v>
      </c>
      <c r="V8" s="39">
        <v>13</v>
      </c>
      <c r="W8" s="39">
        <v>19</v>
      </c>
      <c r="X8" s="39">
        <v>15</v>
      </c>
      <c r="Y8" s="93">
        <f t="shared" si="1"/>
        <v>135</v>
      </c>
      <c r="Z8" s="106">
        <f>Table64[[#This Row],[Grand Total]]/Y$60</f>
        <v>7.8125E-2</v>
      </c>
    </row>
    <row r="9" spans="3:26" x14ac:dyDescent="0.25">
      <c r="C9" s="89" t="s">
        <v>1014</v>
      </c>
      <c r="D9" s="39">
        <v>15</v>
      </c>
      <c r="E9" s="39">
        <v>16</v>
      </c>
      <c r="F9" s="39">
        <v>20</v>
      </c>
      <c r="G9" s="39">
        <v>14</v>
      </c>
      <c r="H9" s="39">
        <v>10</v>
      </c>
      <c r="I9" s="39">
        <v>8</v>
      </c>
      <c r="J9" s="39">
        <v>4</v>
      </c>
      <c r="K9" s="93">
        <f t="shared" si="0"/>
        <v>87</v>
      </c>
      <c r="L9" s="101">
        <f>Table13[[#This Row],[Grand Total]]/K$59</f>
        <v>4.8958919527293192E-2</v>
      </c>
      <c r="O9" t="s">
        <v>142</v>
      </c>
      <c r="P9" s="39">
        <v>7</v>
      </c>
      <c r="Q9" s="39">
        <v>3</v>
      </c>
      <c r="R9" s="39">
        <v>28</v>
      </c>
      <c r="S9" s="39">
        <v>5</v>
      </c>
      <c r="T9" s="39">
        <v>7</v>
      </c>
      <c r="U9" s="39">
        <v>12</v>
      </c>
      <c r="V9" s="39">
        <v>16</v>
      </c>
      <c r="W9" s="39">
        <v>7</v>
      </c>
      <c r="X9" s="39">
        <v>4</v>
      </c>
      <c r="Y9" s="93">
        <f t="shared" si="1"/>
        <v>89</v>
      </c>
      <c r="Z9" s="106">
        <f>Table64[[#This Row],[Grand Total]]/Y$60</f>
        <v>5.1504629629629629E-2</v>
      </c>
    </row>
    <row r="10" spans="3:26" x14ac:dyDescent="0.25">
      <c r="C10" t="s">
        <v>142</v>
      </c>
      <c r="D10" s="39">
        <v>9</v>
      </c>
      <c r="E10" s="39">
        <v>5</v>
      </c>
      <c r="F10" s="39">
        <v>12</v>
      </c>
      <c r="G10" s="39">
        <v>8</v>
      </c>
      <c r="H10" s="39">
        <v>15</v>
      </c>
      <c r="I10" s="39">
        <v>14</v>
      </c>
      <c r="J10" s="39">
        <v>17</v>
      </c>
      <c r="K10" s="93">
        <f t="shared" si="0"/>
        <v>80</v>
      </c>
      <c r="L10" s="101">
        <f>Table13[[#This Row],[Grand Total]]/K$59</f>
        <v>4.5019696117051207E-2</v>
      </c>
      <c r="O10" s="89" t="s">
        <v>989</v>
      </c>
      <c r="P10" s="39">
        <v>60</v>
      </c>
      <c r="Q10" s="39">
        <v>9</v>
      </c>
      <c r="R10" s="108"/>
      <c r="S10" s="108"/>
      <c r="T10" s="108"/>
      <c r="U10" s="108"/>
      <c r="V10" s="108"/>
      <c r="W10" s="108"/>
      <c r="X10" s="108"/>
      <c r="Y10" s="93">
        <f t="shared" si="1"/>
        <v>69</v>
      </c>
      <c r="Z10" s="106">
        <f>Table64[[#This Row],[Grand Total]]/Y$60</f>
        <v>3.9930555555555552E-2</v>
      </c>
    </row>
    <row r="11" spans="3:26" x14ac:dyDescent="0.25">
      <c r="C11" t="s">
        <v>300</v>
      </c>
      <c r="D11" s="39">
        <v>7</v>
      </c>
      <c r="E11" s="39">
        <v>2</v>
      </c>
      <c r="F11" s="39">
        <v>26</v>
      </c>
      <c r="G11" s="39">
        <v>10</v>
      </c>
      <c r="H11" s="39">
        <v>9</v>
      </c>
      <c r="I11" s="39">
        <v>9</v>
      </c>
      <c r="J11" s="39">
        <v>7</v>
      </c>
      <c r="K11" s="93">
        <f t="shared" si="0"/>
        <v>70</v>
      </c>
      <c r="L11" s="101">
        <f>Table13[[#This Row],[Grand Total]]/K$59</f>
        <v>3.9392234102419807E-2</v>
      </c>
      <c r="O11" s="121" t="s">
        <v>437</v>
      </c>
      <c r="P11" s="39">
        <v>15</v>
      </c>
      <c r="Q11" s="39">
        <v>22</v>
      </c>
      <c r="R11" s="39">
        <v>6</v>
      </c>
      <c r="S11" s="39">
        <v>11</v>
      </c>
      <c r="T11" s="39">
        <v>9</v>
      </c>
      <c r="U11" s="108"/>
      <c r="V11" s="108"/>
      <c r="W11" s="108"/>
      <c r="X11" s="108"/>
      <c r="Y11" s="93">
        <f t="shared" si="1"/>
        <v>63</v>
      </c>
      <c r="Z11" s="106">
        <f>Table64[[#This Row],[Grand Total]]/Y$60</f>
        <v>3.6458333333333336E-2</v>
      </c>
    </row>
    <row r="12" spans="3:26" x14ac:dyDescent="0.25">
      <c r="C12" t="s">
        <v>437</v>
      </c>
      <c r="D12" s="39"/>
      <c r="E12" s="39"/>
      <c r="F12" s="39">
        <v>6</v>
      </c>
      <c r="G12" s="39">
        <v>7</v>
      </c>
      <c r="H12" s="39">
        <v>40</v>
      </c>
      <c r="I12" s="39">
        <v>15</v>
      </c>
      <c r="J12" s="39"/>
      <c r="K12" s="93">
        <f t="shared" si="0"/>
        <v>68</v>
      </c>
      <c r="L12" s="101">
        <f>Table13[[#This Row],[Grand Total]]/K$59</f>
        <v>3.8266741699493526E-2</v>
      </c>
      <c r="O12" t="s">
        <v>300</v>
      </c>
      <c r="P12" s="39">
        <v>14</v>
      </c>
      <c r="Q12" s="39">
        <v>9</v>
      </c>
      <c r="R12" s="39">
        <v>8</v>
      </c>
      <c r="S12" s="39">
        <v>2</v>
      </c>
      <c r="T12" s="39">
        <v>12</v>
      </c>
      <c r="U12" s="39">
        <v>2</v>
      </c>
      <c r="V12" s="39">
        <v>4</v>
      </c>
      <c r="W12" s="39">
        <v>3</v>
      </c>
      <c r="X12" s="39">
        <v>6</v>
      </c>
      <c r="Y12" s="93">
        <f t="shared" si="1"/>
        <v>60</v>
      </c>
      <c r="Z12" s="106">
        <f>Table64[[#This Row],[Grand Total]]/Y$60</f>
        <v>3.4722222222222224E-2</v>
      </c>
    </row>
    <row r="13" spans="3:26" ht="15.75" thickBot="1" x14ac:dyDescent="0.3">
      <c r="C13" s="99" t="s">
        <v>117</v>
      </c>
      <c r="D13" s="78">
        <v>16</v>
      </c>
      <c r="E13" s="78">
        <v>12</v>
      </c>
      <c r="F13" s="78">
        <v>6</v>
      </c>
      <c r="G13" s="78">
        <v>25</v>
      </c>
      <c r="H13" s="78"/>
      <c r="I13" s="78"/>
      <c r="J13" s="78">
        <v>5</v>
      </c>
      <c r="K13" s="96">
        <f t="shared" si="0"/>
        <v>64</v>
      </c>
      <c r="L13" s="102">
        <f>Table13[[#This Row],[Grand Total]]/K$59</f>
        <v>3.601575689364097E-2</v>
      </c>
      <c r="O13" t="s">
        <v>220</v>
      </c>
      <c r="P13" s="39">
        <v>4</v>
      </c>
      <c r="Q13" s="39">
        <v>8</v>
      </c>
      <c r="R13" s="39">
        <v>7</v>
      </c>
      <c r="S13" s="39">
        <v>8</v>
      </c>
      <c r="T13" s="39">
        <v>6</v>
      </c>
      <c r="U13" s="39">
        <v>8</v>
      </c>
      <c r="V13" s="39">
        <v>7</v>
      </c>
      <c r="W13" s="39">
        <v>4</v>
      </c>
      <c r="X13" s="39">
        <v>4</v>
      </c>
      <c r="Y13" s="93">
        <f t="shared" si="1"/>
        <v>56</v>
      </c>
      <c r="Z13" s="106">
        <f>Table64[[#This Row],[Grand Total]]/Y$60</f>
        <v>3.2407407407407406E-2</v>
      </c>
    </row>
    <row r="14" spans="3:26" x14ac:dyDescent="0.25">
      <c r="C14" t="s">
        <v>220</v>
      </c>
      <c r="D14" s="39">
        <v>9</v>
      </c>
      <c r="E14" s="39">
        <v>5</v>
      </c>
      <c r="F14" s="39">
        <v>3</v>
      </c>
      <c r="G14" s="39">
        <v>6</v>
      </c>
      <c r="H14" s="39">
        <v>8</v>
      </c>
      <c r="I14" s="39">
        <v>6</v>
      </c>
      <c r="J14" s="39">
        <v>10</v>
      </c>
      <c r="K14" s="93">
        <f t="shared" si="0"/>
        <v>47</v>
      </c>
      <c r="L14" s="103">
        <f>Table13[[#This Row],[Grand Total]]/K$59</f>
        <v>2.6449071468767585E-2</v>
      </c>
      <c r="O14" t="s">
        <v>2160</v>
      </c>
      <c r="P14" s="39"/>
      <c r="Q14" s="39"/>
      <c r="R14" s="39"/>
      <c r="S14" s="39"/>
      <c r="T14" s="39"/>
      <c r="U14" s="39"/>
      <c r="V14" s="39"/>
      <c r="W14" s="39">
        <v>9</v>
      </c>
      <c r="X14" s="39">
        <v>36</v>
      </c>
      <c r="Y14" s="93">
        <f t="shared" si="1"/>
        <v>45</v>
      </c>
      <c r="Z14" s="106">
        <f>Table64[[#This Row],[Grand Total]]/Y$60</f>
        <v>2.6041666666666668E-2</v>
      </c>
    </row>
    <row r="15" spans="3:26" x14ac:dyDescent="0.25">
      <c r="C15" t="s">
        <v>295</v>
      </c>
      <c r="D15" s="39">
        <v>4</v>
      </c>
      <c r="E15" s="39">
        <v>8</v>
      </c>
      <c r="F15" s="39">
        <v>6</v>
      </c>
      <c r="G15" s="39">
        <v>4</v>
      </c>
      <c r="H15" s="39">
        <v>3</v>
      </c>
      <c r="I15" s="39">
        <v>5</v>
      </c>
      <c r="J15" s="39">
        <v>5</v>
      </c>
      <c r="K15" s="93">
        <f t="shared" si="0"/>
        <v>35</v>
      </c>
      <c r="L15" s="104">
        <f>Table13[[#This Row],[Grand Total]]/K$59</f>
        <v>1.9696117051209903E-2</v>
      </c>
      <c r="O15" t="s">
        <v>202</v>
      </c>
      <c r="P15" s="39">
        <v>7</v>
      </c>
      <c r="Q15" s="39">
        <v>3</v>
      </c>
      <c r="R15" s="39">
        <v>3</v>
      </c>
      <c r="S15" s="39">
        <v>1</v>
      </c>
      <c r="T15" s="39">
        <v>7</v>
      </c>
      <c r="U15" s="39">
        <v>5</v>
      </c>
      <c r="V15" s="39">
        <v>6</v>
      </c>
      <c r="W15" s="39">
        <v>4</v>
      </c>
      <c r="X15" s="39">
        <v>3</v>
      </c>
      <c r="Y15" s="93">
        <f t="shared" si="1"/>
        <v>39</v>
      </c>
      <c r="Z15" s="106">
        <f>Table64[[#This Row],[Grand Total]]/Y$60</f>
        <v>2.2569444444444444E-2</v>
      </c>
    </row>
    <row r="16" spans="3:26" x14ac:dyDescent="0.25">
      <c r="C16" s="97" t="s">
        <v>463</v>
      </c>
      <c r="D16" s="39">
        <v>1</v>
      </c>
      <c r="E16" s="39">
        <v>1</v>
      </c>
      <c r="F16" s="39">
        <v>5</v>
      </c>
      <c r="G16" s="39">
        <v>12</v>
      </c>
      <c r="H16" s="39">
        <v>8</v>
      </c>
      <c r="I16" s="39">
        <v>1</v>
      </c>
      <c r="J16" s="39">
        <v>2</v>
      </c>
      <c r="K16" s="93">
        <f t="shared" si="0"/>
        <v>30</v>
      </c>
      <c r="L16" s="105">
        <f>Table13[[#This Row],[Grand Total]]/K$59</f>
        <v>1.6882386043894203E-2</v>
      </c>
      <c r="O16" s="97" t="s">
        <v>226</v>
      </c>
      <c r="P16" s="39"/>
      <c r="Q16" s="39"/>
      <c r="R16" s="39">
        <v>15</v>
      </c>
      <c r="S16" s="39">
        <v>12</v>
      </c>
      <c r="T16" s="39">
        <v>2</v>
      </c>
      <c r="U16" s="39">
        <v>6</v>
      </c>
      <c r="V16" s="39">
        <v>1</v>
      </c>
      <c r="W16" s="39">
        <v>2</v>
      </c>
      <c r="X16" s="39"/>
      <c r="Y16" s="93">
        <f t="shared" si="1"/>
        <v>38</v>
      </c>
      <c r="Z16" s="106">
        <f>Table64[[#This Row],[Grand Total]]/Y$60</f>
        <v>2.1990740740740741E-2</v>
      </c>
    </row>
    <row r="17" spans="3:26" ht="15.75" thickBot="1" x14ac:dyDescent="0.3">
      <c r="C17" t="s">
        <v>202</v>
      </c>
      <c r="D17" s="39">
        <v>4</v>
      </c>
      <c r="E17" s="39">
        <v>5</v>
      </c>
      <c r="F17" s="39">
        <v>7</v>
      </c>
      <c r="G17" s="39">
        <v>1</v>
      </c>
      <c r="H17" s="39"/>
      <c r="I17" s="39">
        <v>4</v>
      </c>
      <c r="J17" s="39">
        <v>4</v>
      </c>
      <c r="K17" s="93">
        <f t="shared" si="0"/>
        <v>25</v>
      </c>
      <c r="L17" s="103">
        <f>Table13[[#This Row],[Grand Total]]/K$59</f>
        <v>1.4068655036578503E-2</v>
      </c>
      <c r="O17" s="113" t="s">
        <v>272</v>
      </c>
      <c r="P17" s="78">
        <v>4</v>
      </c>
      <c r="Q17" s="78">
        <v>6</v>
      </c>
      <c r="R17" s="78">
        <v>6</v>
      </c>
      <c r="S17" s="78">
        <v>5</v>
      </c>
      <c r="T17" s="78">
        <v>5</v>
      </c>
      <c r="U17" s="78">
        <v>2</v>
      </c>
      <c r="V17" s="78">
        <v>2</v>
      </c>
      <c r="W17" s="78">
        <v>4</v>
      </c>
      <c r="X17" s="78">
        <v>4</v>
      </c>
      <c r="Y17" s="96">
        <f t="shared" si="1"/>
        <v>38</v>
      </c>
      <c r="Z17" s="102">
        <f>Table64[[#This Row],[Grand Total]]/Y$60</f>
        <v>2.1990740740740741E-2</v>
      </c>
    </row>
    <row r="18" spans="3:26" x14ac:dyDescent="0.25">
      <c r="C18" s="97" t="s">
        <v>291</v>
      </c>
      <c r="D18" s="39">
        <v>3</v>
      </c>
      <c r="E18" s="39">
        <v>4</v>
      </c>
      <c r="F18" s="39">
        <v>7</v>
      </c>
      <c r="G18" s="39">
        <v>1</v>
      </c>
      <c r="H18" s="39">
        <v>3</v>
      </c>
      <c r="I18" s="39">
        <v>2</v>
      </c>
      <c r="J18" s="39">
        <v>3</v>
      </c>
      <c r="K18" s="93">
        <f t="shared" si="0"/>
        <v>23</v>
      </c>
      <c r="L18" s="43">
        <f>Table13[[#This Row],[Grand Total]]/K$59</f>
        <v>1.2943162633652222E-2</v>
      </c>
      <c r="O18" t="s">
        <v>295</v>
      </c>
      <c r="P18" s="39">
        <v>6</v>
      </c>
      <c r="Q18" s="39">
        <v>4</v>
      </c>
      <c r="R18" s="39">
        <v>4</v>
      </c>
      <c r="S18" s="39">
        <v>2</v>
      </c>
      <c r="T18" s="39">
        <v>3</v>
      </c>
      <c r="U18" s="39">
        <v>3</v>
      </c>
      <c r="V18" s="39">
        <v>5</v>
      </c>
      <c r="W18" s="39">
        <v>6</v>
      </c>
      <c r="X18" s="39">
        <v>2</v>
      </c>
      <c r="Y18" s="93">
        <f t="shared" si="1"/>
        <v>35</v>
      </c>
      <c r="Z18" s="43">
        <f>Table64[[#This Row],[Grand Total]]/Y$60</f>
        <v>2.0254629629629629E-2</v>
      </c>
    </row>
    <row r="19" spans="3:26" x14ac:dyDescent="0.25">
      <c r="C19" t="s">
        <v>591</v>
      </c>
      <c r="D19" s="39"/>
      <c r="E19" s="39"/>
      <c r="F19" s="39"/>
      <c r="G19" s="39">
        <v>8</v>
      </c>
      <c r="H19" s="39">
        <v>8</v>
      </c>
      <c r="I19" s="39"/>
      <c r="J19" s="39">
        <v>2</v>
      </c>
      <c r="K19" s="93">
        <f t="shared" si="0"/>
        <v>18</v>
      </c>
      <c r="L19" s="43">
        <f>Table13[[#This Row],[Grand Total]]/K$59</f>
        <v>1.0129431626336522E-2</v>
      </c>
      <c r="O19" s="89" t="s">
        <v>1014</v>
      </c>
      <c r="P19" s="39">
        <v>15</v>
      </c>
      <c r="Q19" s="39">
        <v>9</v>
      </c>
      <c r="R19" s="108"/>
      <c r="S19" s="108"/>
      <c r="T19" s="108"/>
      <c r="U19" s="108"/>
      <c r="V19" s="108"/>
      <c r="W19" s="108"/>
      <c r="X19" s="108"/>
      <c r="Y19" s="93">
        <f t="shared" si="1"/>
        <v>24</v>
      </c>
      <c r="Z19" s="43">
        <f>Table64[[#This Row],[Grand Total]]/Y$60</f>
        <v>1.3888888888888888E-2</v>
      </c>
    </row>
    <row r="20" spans="3:26" x14ac:dyDescent="0.25">
      <c r="C20" t="s">
        <v>1117</v>
      </c>
      <c r="D20" s="39"/>
      <c r="E20" s="39"/>
      <c r="F20" s="39">
        <v>8</v>
      </c>
      <c r="G20" s="39"/>
      <c r="H20" s="39"/>
      <c r="I20" s="39">
        <v>9</v>
      </c>
      <c r="J20" s="39"/>
      <c r="K20" s="93">
        <f t="shared" si="0"/>
        <v>17</v>
      </c>
      <c r="L20" s="104">
        <f>Table13[[#This Row],[Grand Total]]/K$59</f>
        <v>9.5666854248733814E-3</v>
      </c>
      <c r="O20" s="97" t="s">
        <v>291</v>
      </c>
      <c r="P20" s="39">
        <v>4</v>
      </c>
      <c r="Q20" s="39">
        <v>3</v>
      </c>
      <c r="R20" s="39">
        <v>4</v>
      </c>
      <c r="S20" s="39">
        <v>1</v>
      </c>
      <c r="T20" s="39">
        <v>3</v>
      </c>
      <c r="U20" s="39">
        <v>2</v>
      </c>
      <c r="V20" s="39">
        <v>2</v>
      </c>
      <c r="W20" s="39">
        <v>2</v>
      </c>
      <c r="X20" s="39">
        <v>1</v>
      </c>
      <c r="Y20" s="93">
        <f t="shared" si="1"/>
        <v>22</v>
      </c>
      <c r="Z20" s="43">
        <f>Table64[[#This Row],[Grand Total]]/Y$60</f>
        <v>1.2731481481481481E-2</v>
      </c>
    </row>
    <row r="21" spans="3:26" x14ac:dyDescent="0.25">
      <c r="C21" t="s">
        <v>266</v>
      </c>
      <c r="D21" s="39">
        <v>2</v>
      </c>
      <c r="E21" s="39"/>
      <c r="F21" s="39">
        <v>1</v>
      </c>
      <c r="G21" s="39">
        <v>3</v>
      </c>
      <c r="H21" s="39">
        <v>6</v>
      </c>
      <c r="I21" s="39">
        <v>3</v>
      </c>
      <c r="J21" s="39">
        <v>2</v>
      </c>
      <c r="K21" s="93">
        <f t="shared" si="0"/>
        <v>17</v>
      </c>
      <c r="L21" s="43">
        <f>Table13[[#This Row],[Grand Total]]/K$59</f>
        <v>9.5666854248733814E-3</v>
      </c>
      <c r="O21" s="97" t="s">
        <v>463</v>
      </c>
      <c r="P21" s="39">
        <v>3</v>
      </c>
      <c r="Q21" s="39">
        <v>2</v>
      </c>
      <c r="R21" s="39"/>
      <c r="S21" s="39"/>
      <c r="T21" s="39">
        <v>2</v>
      </c>
      <c r="U21" s="39"/>
      <c r="V21" s="39">
        <v>4</v>
      </c>
      <c r="W21" s="39">
        <v>5</v>
      </c>
      <c r="X21" s="39">
        <v>5</v>
      </c>
      <c r="Y21" s="93">
        <f t="shared" si="1"/>
        <v>21</v>
      </c>
      <c r="Z21" s="43">
        <f>Table64[[#This Row],[Grand Total]]/Y$60</f>
        <v>1.2152777777777778E-2</v>
      </c>
    </row>
    <row r="22" spans="3:26" x14ac:dyDescent="0.25">
      <c r="C22" t="s">
        <v>1120</v>
      </c>
      <c r="D22" s="39"/>
      <c r="E22" s="39">
        <v>6</v>
      </c>
      <c r="F22" s="39">
        <v>3</v>
      </c>
      <c r="G22" s="39"/>
      <c r="H22" s="39">
        <v>6</v>
      </c>
      <c r="I22" s="39"/>
      <c r="J22" s="39"/>
      <c r="K22" s="93">
        <f t="shared" si="0"/>
        <v>15</v>
      </c>
      <c r="L22" s="43">
        <f>Table13[[#This Row],[Grand Total]]/K$59</f>
        <v>8.4411930219471017E-3</v>
      </c>
      <c r="O22" s="117" t="s">
        <v>2156</v>
      </c>
      <c r="P22" s="39"/>
      <c r="Q22" s="39"/>
      <c r="R22" s="39"/>
      <c r="S22" s="39"/>
      <c r="T22" s="39"/>
      <c r="U22" s="39"/>
      <c r="V22" s="39"/>
      <c r="W22" s="39">
        <v>4</v>
      </c>
      <c r="X22" s="39">
        <v>12</v>
      </c>
      <c r="Y22" s="93">
        <f t="shared" si="1"/>
        <v>16</v>
      </c>
      <c r="Z22" s="43">
        <f>Table64[[#This Row],[Grand Total]]/Y$60</f>
        <v>9.2592592592592587E-3</v>
      </c>
    </row>
    <row r="23" spans="3:26" x14ac:dyDescent="0.25">
      <c r="C23" s="97" t="s">
        <v>272</v>
      </c>
      <c r="D23" s="39"/>
      <c r="E23" s="39"/>
      <c r="F23" s="39">
        <v>4</v>
      </c>
      <c r="G23" s="39">
        <v>5</v>
      </c>
      <c r="H23" s="39">
        <v>1</v>
      </c>
      <c r="I23" s="39">
        <v>1</v>
      </c>
      <c r="J23" s="39">
        <v>1</v>
      </c>
      <c r="K23" s="93">
        <f t="shared" si="0"/>
        <v>12</v>
      </c>
      <c r="L23" s="43">
        <f>Table13[[#This Row],[Grand Total]]/K$59</f>
        <v>6.7529544175576814E-3</v>
      </c>
      <c r="O23" t="s">
        <v>266</v>
      </c>
      <c r="P23" s="39">
        <v>2</v>
      </c>
      <c r="Q23" s="39">
        <v>4</v>
      </c>
      <c r="R23" s="39">
        <v>2</v>
      </c>
      <c r="S23" s="39">
        <v>1</v>
      </c>
      <c r="T23" s="39">
        <v>2</v>
      </c>
      <c r="U23" s="39">
        <v>2</v>
      </c>
      <c r="V23" s="39">
        <v>2</v>
      </c>
      <c r="W23" s="39"/>
      <c r="X23" s="39">
        <v>1</v>
      </c>
      <c r="Y23" s="93">
        <f t="shared" si="1"/>
        <v>16</v>
      </c>
      <c r="Z23" s="43">
        <f>Table64[[#This Row],[Grand Total]]/Y$60</f>
        <v>9.2592592592592587E-3</v>
      </c>
    </row>
    <row r="24" spans="3:26" x14ac:dyDescent="0.25">
      <c r="C24" s="121" t="s">
        <v>1159</v>
      </c>
      <c r="D24" s="39"/>
      <c r="E24" s="39"/>
      <c r="F24" s="39"/>
      <c r="G24" s="39"/>
      <c r="H24" s="39">
        <v>4</v>
      </c>
      <c r="I24" s="39">
        <v>4</v>
      </c>
      <c r="J24" s="39">
        <v>4</v>
      </c>
      <c r="K24" s="93">
        <f t="shared" si="0"/>
        <v>12</v>
      </c>
      <c r="L24" s="43">
        <f>Table13[[#This Row],[Grand Total]]/K$59</f>
        <v>6.7529544175576814E-3</v>
      </c>
      <c r="O24" t="s">
        <v>338</v>
      </c>
      <c r="P24" s="39">
        <v>3</v>
      </c>
      <c r="Q24" s="39">
        <v>1</v>
      </c>
      <c r="R24" s="39"/>
      <c r="S24" s="39">
        <v>4</v>
      </c>
      <c r="T24" s="39">
        <v>2</v>
      </c>
      <c r="U24" s="39">
        <v>1</v>
      </c>
      <c r="V24" s="39">
        <v>1</v>
      </c>
      <c r="W24" s="39">
        <v>2</v>
      </c>
      <c r="X24" s="39"/>
      <c r="Y24" s="93">
        <f t="shared" si="1"/>
        <v>14</v>
      </c>
      <c r="Z24" s="43">
        <f>Table64[[#This Row],[Grand Total]]/Y$60</f>
        <v>8.1018518518518514E-3</v>
      </c>
    </row>
    <row r="25" spans="3:26" x14ac:dyDescent="0.25">
      <c r="C25" t="s">
        <v>1506</v>
      </c>
      <c r="D25" s="39">
        <v>1</v>
      </c>
      <c r="E25" s="39">
        <v>1</v>
      </c>
      <c r="F25" s="39"/>
      <c r="G25" s="39">
        <v>1</v>
      </c>
      <c r="H25" s="39">
        <v>2</v>
      </c>
      <c r="I25" s="39">
        <v>2</v>
      </c>
      <c r="J25" s="39">
        <v>5</v>
      </c>
      <c r="K25" s="93">
        <f t="shared" si="0"/>
        <v>12</v>
      </c>
      <c r="L25" s="43">
        <f>Table13[[#This Row],[Grand Total]]/K$59</f>
        <v>6.7529544175576814E-3</v>
      </c>
      <c r="O25" t="s">
        <v>1260</v>
      </c>
      <c r="P25" s="39"/>
      <c r="Q25" s="39">
        <v>5</v>
      </c>
      <c r="R25" s="39">
        <v>3</v>
      </c>
      <c r="S25" s="39"/>
      <c r="T25" s="39"/>
      <c r="U25" s="39"/>
      <c r="V25" s="39"/>
      <c r="W25" s="39"/>
      <c r="X25" s="132">
        <v>5</v>
      </c>
      <c r="Y25" s="93">
        <f t="shared" si="1"/>
        <v>13</v>
      </c>
      <c r="Z25" s="43">
        <f>Table64[[#This Row],[Grand Total]]/Y$60</f>
        <v>7.5231481481481477E-3</v>
      </c>
    </row>
    <row r="26" spans="3:26" x14ac:dyDescent="0.25">
      <c r="C26" s="121" t="s">
        <v>1747</v>
      </c>
      <c r="D26" s="39">
        <v>4</v>
      </c>
      <c r="E26" s="39">
        <v>7</v>
      </c>
      <c r="F26" s="109"/>
      <c r="G26" s="109"/>
      <c r="H26" s="109"/>
      <c r="I26" s="109"/>
      <c r="J26" s="109"/>
      <c r="K26" s="93">
        <f t="shared" si="0"/>
        <v>11</v>
      </c>
      <c r="L26" s="43">
        <f>Table13[[#This Row],[Grand Total]]/K$59</f>
        <v>6.1902082160945416E-3</v>
      </c>
      <c r="O26" s="121" t="s">
        <v>1120</v>
      </c>
      <c r="P26" s="39">
        <v>6</v>
      </c>
      <c r="Q26" s="39"/>
      <c r="R26" s="39">
        <v>7</v>
      </c>
      <c r="S26" s="108"/>
      <c r="T26" s="108"/>
      <c r="U26" s="108"/>
      <c r="V26" s="108"/>
      <c r="W26" s="108"/>
      <c r="X26" s="108"/>
      <c r="Y26" s="93">
        <f t="shared" si="1"/>
        <v>13</v>
      </c>
      <c r="Z26" s="43">
        <f>Table64[[#This Row],[Grand Total]]/Y$60</f>
        <v>7.5231481481481477E-3</v>
      </c>
    </row>
    <row r="27" spans="3:26" x14ac:dyDescent="0.25">
      <c r="C27" t="s">
        <v>493</v>
      </c>
      <c r="D27" s="39">
        <v>1</v>
      </c>
      <c r="E27" s="39">
        <v>2</v>
      </c>
      <c r="F27" s="39">
        <v>3</v>
      </c>
      <c r="G27" s="39">
        <v>2</v>
      </c>
      <c r="H27" s="39">
        <v>1</v>
      </c>
      <c r="I27" s="39"/>
      <c r="J27" s="39">
        <v>2</v>
      </c>
      <c r="K27" s="93">
        <f t="shared" si="0"/>
        <v>11</v>
      </c>
      <c r="L27" s="43">
        <f>Table13[[#This Row],[Grand Total]]/K$59</f>
        <v>6.1902082160945416E-3</v>
      </c>
      <c r="O27" t="s">
        <v>1256</v>
      </c>
      <c r="P27" s="39"/>
      <c r="Q27" s="39">
        <v>12</v>
      </c>
      <c r="R27" s="108"/>
      <c r="S27" s="108"/>
      <c r="T27" s="108"/>
      <c r="U27" s="108"/>
      <c r="V27" s="108"/>
      <c r="W27" s="108"/>
      <c r="X27" s="108"/>
      <c r="Y27" s="93">
        <f t="shared" si="1"/>
        <v>12</v>
      </c>
      <c r="Z27" s="43">
        <f>Table64[[#This Row],[Grand Total]]/Y$60</f>
        <v>6.9444444444444441E-3</v>
      </c>
    </row>
    <row r="28" spans="3:26" x14ac:dyDescent="0.25">
      <c r="C28" t="s">
        <v>1162</v>
      </c>
      <c r="D28" s="39"/>
      <c r="E28" s="39"/>
      <c r="F28" s="39"/>
      <c r="G28" s="39"/>
      <c r="H28" s="39">
        <v>10</v>
      </c>
      <c r="I28" s="39"/>
      <c r="J28" s="39"/>
      <c r="K28" s="93">
        <f t="shared" si="0"/>
        <v>10</v>
      </c>
      <c r="L28" s="43">
        <f>Table13[[#This Row],[Grand Total]]/K$59</f>
        <v>5.6274620146314009E-3</v>
      </c>
      <c r="O28" t="s">
        <v>591</v>
      </c>
      <c r="P28" s="39"/>
      <c r="Q28" s="39">
        <v>4</v>
      </c>
      <c r="R28" s="39">
        <v>2</v>
      </c>
      <c r="S28" s="39">
        <v>3</v>
      </c>
      <c r="T28" s="39"/>
      <c r="U28" s="39"/>
      <c r="V28" s="39"/>
      <c r="W28" s="39"/>
      <c r="X28" s="132">
        <v>2</v>
      </c>
      <c r="Y28" s="93">
        <f t="shared" si="1"/>
        <v>11</v>
      </c>
      <c r="Z28" s="43">
        <f>Table64[[#This Row],[Grand Total]]/Y$60</f>
        <v>6.3657407407407404E-3</v>
      </c>
    </row>
    <row r="29" spans="3:26" x14ac:dyDescent="0.25">
      <c r="C29" s="97" t="s">
        <v>1752</v>
      </c>
      <c r="D29" s="39"/>
      <c r="E29" s="39">
        <v>8</v>
      </c>
      <c r="F29" s="39"/>
      <c r="G29" s="39"/>
      <c r="H29" s="39"/>
      <c r="I29" s="39"/>
      <c r="J29" s="39"/>
      <c r="K29" s="93">
        <f t="shared" si="0"/>
        <v>8</v>
      </c>
      <c r="L29" s="43">
        <f>Table13[[#This Row],[Grand Total]]/K$59</f>
        <v>4.5019696117051212E-3</v>
      </c>
      <c r="O29" s="123" t="s">
        <v>257</v>
      </c>
      <c r="P29" s="39"/>
      <c r="Q29" s="39"/>
      <c r="R29" s="39"/>
      <c r="S29" s="39">
        <v>3</v>
      </c>
      <c r="T29" s="39">
        <v>3</v>
      </c>
      <c r="U29" s="39">
        <v>4</v>
      </c>
      <c r="V29" s="108"/>
      <c r="W29" s="108"/>
      <c r="X29" s="108"/>
      <c r="Y29" s="93">
        <f t="shared" si="1"/>
        <v>10</v>
      </c>
      <c r="Z29" s="43">
        <f>Table64[[#This Row],[Grand Total]]/Y$60</f>
        <v>5.7870370370370367E-3</v>
      </c>
    </row>
    <row r="30" spans="3:26" x14ac:dyDescent="0.25">
      <c r="C30" s="97" t="s">
        <v>634</v>
      </c>
      <c r="D30" s="39">
        <v>2</v>
      </c>
      <c r="E30" s="39"/>
      <c r="F30" s="39"/>
      <c r="G30" s="39">
        <v>3</v>
      </c>
      <c r="H30" s="39"/>
      <c r="I30" s="39">
        <v>2</v>
      </c>
      <c r="J30" s="39"/>
      <c r="K30" s="93">
        <f t="shared" si="0"/>
        <v>7</v>
      </c>
      <c r="L30" s="43">
        <f>Table13[[#This Row],[Grand Total]]/K$59</f>
        <v>3.9392234102419805E-3</v>
      </c>
      <c r="O30" t="s">
        <v>1117</v>
      </c>
      <c r="P30" s="39"/>
      <c r="Q30" s="39">
        <v>8</v>
      </c>
      <c r="R30" s="108"/>
      <c r="S30" s="108"/>
      <c r="T30" s="108"/>
      <c r="U30" s="108"/>
      <c r="V30" s="108"/>
      <c r="W30" s="108"/>
      <c r="X30" s="108"/>
      <c r="Y30" s="93">
        <f t="shared" si="1"/>
        <v>8</v>
      </c>
      <c r="Z30" s="43">
        <f>Table64[[#This Row],[Grand Total]]/Y$60</f>
        <v>4.6296296296296294E-3</v>
      </c>
    </row>
    <row r="31" spans="3:26" x14ac:dyDescent="0.25">
      <c r="C31" t="s">
        <v>1176</v>
      </c>
      <c r="D31" s="39"/>
      <c r="E31" s="39">
        <v>1</v>
      </c>
      <c r="F31" s="39"/>
      <c r="G31" s="39"/>
      <c r="H31" s="39">
        <v>2</v>
      </c>
      <c r="I31" s="39">
        <v>2</v>
      </c>
      <c r="J31" s="39">
        <v>2</v>
      </c>
      <c r="K31" s="93">
        <f t="shared" si="0"/>
        <v>7</v>
      </c>
      <c r="L31" s="43">
        <f>Table13[[#This Row],[Grand Total]]/K$59</f>
        <v>3.9392234102419805E-3</v>
      </c>
      <c r="O31" t="s">
        <v>1176</v>
      </c>
      <c r="P31" s="39">
        <v>4</v>
      </c>
      <c r="Q31" s="39"/>
      <c r="R31" s="39"/>
      <c r="S31" s="39"/>
      <c r="T31" s="39"/>
      <c r="U31" s="39"/>
      <c r="V31" s="39"/>
      <c r="W31" s="39">
        <v>4</v>
      </c>
      <c r="X31" s="39"/>
      <c r="Y31" s="93">
        <f t="shared" si="1"/>
        <v>8</v>
      </c>
      <c r="Z31" s="43">
        <f>Table64[[#This Row],[Grand Total]]/Y$60</f>
        <v>4.6296296296296294E-3</v>
      </c>
    </row>
    <row r="32" spans="3:26" x14ac:dyDescent="0.25">
      <c r="C32" s="121" t="s">
        <v>985</v>
      </c>
      <c r="D32" s="39">
        <v>3</v>
      </c>
      <c r="E32" s="39">
        <v>1</v>
      </c>
      <c r="F32" s="39"/>
      <c r="G32" s="39">
        <v>1</v>
      </c>
      <c r="H32" s="109"/>
      <c r="I32" s="109"/>
      <c r="J32" s="109"/>
      <c r="K32" s="93">
        <f t="shared" si="0"/>
        <v>5</v>
      </c>
      <c r="L32" s="43">
        <f>Table13[[#This Row],[Grand Total]]/K$59</f>
        <v>2.8137310073157004E-3</v>
      </c>
      <c r="O32" t="s">
        <v>493</v>
      </c>
      <c r="P32" s="39">
        <v>1</v>
      </c>
      <c r="Q32" s="39"/>
      <c r="R32" s="39">
        <v>4</v>
      </c>
      <c r="S32" s="39"/>
      <c r="T32" s="39">
        <v>1</v>
      </c>
      <c r="U32" s="39"/>
      <c r="V32" s="39">
        <v>1</v>
      </c>
      <c r="W32" s="39"/>
      <c r="X32" s="39">
        <v>1</v>
      </c>
      <c r="Y32" s="93">
        <f t="shared" si="1"/>
        <v>8</v>
      </c>
      <c r="Z32" s="43">
        <f>Table64[[#This Row],[Grand Total]]/Y$60</f>
        <v>4.6296296296296294E-3</v>
      </c>
    </row>
    <row r="33" spans="3:26" x14ac:dyDescent="0.25">
      <c r="C33" t="s">
        <v>1459</v>
      </c>
      <c r="D33" s="39"/>
      <c r="E33" s="39">
        <v>1</v>
      </c>
      <c r="F33" s="39">
        <v>1</v>
      </c>
      <c r="G33" s="39">
        <v>1</v>
      </c>
      <c r="H33" s="39"/>
      <c r="I33" s="39"/>
      <c r="J33" s="39">
        <v>2</v>
      </c>
      <c r="K33" s="93">
        <f t="shared" si="0"/>
        <v>5</v>
      </c>
      <c r="L33" s="43">
        <f>Table13[[#This Row],[Grand Total]]/K$59</f>
        <v>2.8137310073157004E-3</v>
      </c>
      <c r="O33" s="136" t="s">
        <v>501</v>
      </c>
      <c r="P33" s="39"/>
      <c r="Q33" s="39"/>
      <c r="R33" s="39">
        <v>2</v>
      </c>
      <c r="S33" s="39">
        <v>3</v>
      </c>
      <c r="T33" s="39">
        <v>2</v>
      </c>
      <c r="U33" s="108"/>
      <c r="V33" s="108"/>
      <c r="W33" s="108"/>
      <c r="X33" s="108"/>
      <c r="Y33" s="93">
        <f t="shared" si="1"/>
        <v>7</v>
      </c>
      <c r="Z33" s="43">
        <f>Table64[[#This Row],[Grand Total]]/Y$60</f>
        <v>4.0509259259259257E-3</v>
      </c>
    </row>
    <row r="34" spans="3:26" x14ac:dyDescent="0.25">
      <c r="C34" s="121" t="s">
        <v>995</v>
      </c>
      <c r="D34" s="39">
        <v>4</v>
      </c>
      <c r="E34" s="109"/>
      <c r="F34" s="109"/>
      <c r="G34" s="109"/>
      <c r="H34" s="109"/>
      <c r="I34" s="109"/>
      <c r="J34" s="109"/>
      <c r="K34" s="93">
        <f t="shared" si="0"/>
        <v>4</v>
      </c>
      <c r="L34" s="43">
        <f>Table13[[#This Row],[Grand Total]]/K$59</f>
        <v>2.2509848058525606E-3</v>
      </c>
      <c r="O34" t="s">
        <v>467</v>
      </c>
      <c r="P34" s="39">
        <v>1</v>
      </c>
      <c r="Q34" s="39">
        <v>1</v>
      </c>
      <c r="R34" s="39">
        <v>1</v>
      </c>
      <c r="S34" s="39">
        <v>1</v>
      </c>
      <c r="T34" s="39">
        <v>2</v>
      </c>
      <c r="U34" s="39"/>
      <c r="V34" s="39">
        <v>1</v>
      </c>
      <c r="W34" s="39"/>
      <c r="X34" s="39"/>
      <c r="Y34" s="93">
        <f t="shared" si="1"/>
        <v>7</v>
      </c>
      <c r="Z34" s="43">
        <f>Table64[[#This Row],[Grand Total]]/Y$60</f>
        <v>4.0509259259259257E-3</v>
      </c>
    </row>
    <row r="35" spans="3:26" x14ac:dyDescent="0.25">
      <c r="C35" t="s">
        <v>1109</v>
      </c>
      <c r="D35" s="39"/>
      <c r="E35" s="39"/>
      <c r="F35" s="39">
        <v>1</v>
      </c>
      <c r="G35" s="39"/>
      <c r="H35" s="39">
        <v>1</v>
      </c>
      <c r="I35" s="39">
        <v>2</v>
      </c>
      <c r="J35" s="39"/>
      <c r="K35" s="93">
        <f t="shared" si="0"/>
        <v>4</v>
      </c>
      <c r="L35" s="43">
        <f>Table13[[#This Row],[Grand Total]]/K$59</f>
        <v>2.2509848058525606E-3</v>
      </c>
      <c r="O35" s="97" t="s">
        <v>586</v>
      </c>
      <c r="P35" s="39"/>
      <c r="Q35" s="39">
        <v>4</v>
      </c>
      <c r="R35" s="39"/>
      <c r="S35" s="39">
        <v>3</v>
      </c>
      <c r="T35" s="108"/>
      <c r="U35" s="108"/>
      <c r="V35" s="108"/>
      <c r="W35" s="108"/>
      <c r="X35" s="108"/>
      <c r="Y35" s="93">
        <f t="shared" si="1"/>
        <v>7</v>
      </c>
      <c r="Z35" s="43">
        <f>Table64[[#This Row],[Grand Total]]/Y$60</f>
        <v>4.0509259259259257E-3</v>
      </c>
    </row>
    <row r="36" spans="3:26" x14ac:dyDescent="0.25">
      <c r="C36" s="121" t="s">
        <v>1125</v>
      </c>
      <c r="D36" s="39"/>
      <c r="E36" s="39">
        <v>1</v>
      </c>
      <c r="F36" s="39">
        <v>3</v>
      </c>
      <c r="G36" s="39"/>
      <c r="H36" s="39"/>
      <c r="I36" s="39"/>
      <c r="J36" s="39"/>
      <c r="K36" s="93">
        <f t="shared" ref="K36:K59" si="2">SUM(D36:J36)</f>
        <v>4</v>
      </c>
      <c r="L36" s="43">
        <f>Table13[[#This Row],[Grand Total]]/K$59</f>
        <v>2.2509848058525606E-3</v>
      </c>
      <c r="O36" s="136" t="s">
        <v>453</v>
      </c>
      <c r="P36" s="39"/>
      <c r="Q36" s="39"/>
      <c r="R36" s="39"/>
      <c r="S36" s="39"/>
      <c r="T36" s="39">
        <v>2</v>
      </c>
      <c r="U36" s="39"/>
      <c r="V36" s="39">
        <v>1</v>
      </c>
      <c r="W36" s="39">
        <v>1</v>
      </c>
      <c r="X36" s="39">
        <v>2</v>
      </c>
      <c r="Y36" s="93">
        <f t="shared" ref="Y36:Y67" si="3">SUM(P36:X36)</f>
        <v>6</v>
      </c>
      <c r="Z36" s="43">
        <f>Table64[[#This Row],[Grand Total]]/Y$60</f>
        <v>3.472222222222222E-3</v>
      </c>
    </row>
    <row r="37" spans="3:26" x14ac:dyDescent="0.25">
      <c r="C37" t="s">
        <v>383</v>
      </c>
      <c r="D37" s="39">
        <v>1</v>
      </c>
      <c r="E37" s="39">
        <v>1</v>
      </c>
      <c r="F37" s="39"/>
      <c r="G37" s="39"/>
      <c r="H37" s="39">
        <v>1</v>
      </c>
      <c r="I37" s="39">
        <v>1</v>
      </c>
      <c r="J37" s="39"/>
      <c r="K37" s="93">
        <f t="shared" si="2"/>
        <v>4</v>
      </c>
      <c r="L37" s="43">
        <f>Table13[[#This Row],[Grand Total]]/K$59</f>
        <v>2.2509848058525606E-3</v>
      </c>
      <c r="O37" t="s">
        <v>173</v>
      </c>
      <c r="P37" s="39"/>
      <c r="Q37" s="39"/>
      <c r="R37" s="39"/>
      <c r="S37" s="39"/>
      <c r="T37" s="39"/>
      <c r="U37" s="39">
        <v>6</v>
      </c>
      <c r="V37" s="108"/>
      <c r="W37" s="108"/>
      <c r="X37" s="108"/>
      <c r="Y37" s="93">
        <f t="shared" si="3"/>
        <v>6</v>
      </c>
      <c r="Z37" s="43">
        <f>Table64[[#This Row],[Grand Total]]/Y$60</f>
        <v>3.472222222222222E-3</v>
      </c>
    </row>
    <row r="38" spans="3:26" x14ac:dyDescent="0.25">
      <c r="C38" s="123" t="s">
        <v>1682</v>
      </c>
      <c r="D38" s="39"/>
      <c r="E38" s="39"/>
      <c r="F38" s="39"/>
      <c r="G38" s="39">
        <v>3</v>
      </c>
      <c r="H38" s="109"/>
      <c r="I38" s="109"/>
      <c r="J38" s="109"/>
      <c r="K38" s="93">
        <f t="shared" si="2"/>
        <v>3</v>
      </c>
      <c r="L38" s="43">
        <f>Table13[[#This Row],[Grand Total]]/K$59</f>
        <v>1.6882386043894203E-3</v>
      </c>
      <c r="O38" t="s">
        <v>383</v>
      </c>
      <c r="P38" s="39">
        <v>1</v>
      </c>
      <c r="Q38" s="39"/>
      <c r="R38" s="39"/>
      <c r="S38" s="39">
        <v>1</v>
      </c>
      <c r="T38" s="39"/>
      <c r="U38" s="39">
        <v>1</v>
      </c>
      <c r="V38" s="39">
        <v>1</v>
      </c>
      <c r="W38" s="39">
        <v>1</v>
      </c>
      <c r="X38" s="39"/>
      <c r="Y38" s="93">
        <f t="shared" si="3"/>
        <v>5</v>
      </c>
      <c r="Z38" s="43">
        <f>Table64[[#This Row],[Grand Total]]/Y$60</f>
        <v>2.8935185185185184E-3</v>
      </c>
    </row>
    <row r="39" spans="3:26" x14ac:dyDescent="0.25">
      <c r="C39" s="123" t="s">
        <v>543</v>
      </c>
      <c r="D39" s="39">
        <v>1</v>
      </c>
      <c r="E39" s="39"/>
      <c r="F39" s="39">
        <v>1</v>
      </c>
      <c r="G39" s="39"/>
      <c r="H39" s="39"/>
      <c r="I39" s="39">
        <v>1</v>
      </c>
      <c r="J39" s="39"/>
      <c r="K39" s="93">
        <f t="shared" si="2"/>
        <v>3</v>
      </c>
      <c r="L39" s="43">
        <f>Table13[[#This Row],[Grand Total]]/K$59</f>
        <v>1.6882386043894203E-3</v>
      </c>
      <c r="O39" s="123" t="s">
        <v>634</v>
      </c>
      <c r="P39" s="39">
        <v>1</v>
      </c>
      <c r="Q39" s="39"/>
      <c r="R39" s="39">
        <v>2</v>
      </c>
      <c r="S39" s="39">
        <v>1</v>
      </c>
      <c r="T39" s="108"/>
      <c r="U39" s="108"/>
      <c r="V39" s="108"/>
      <c r="W39" s="108"/>
      <c r="X39" s="108"/>
      <c r="Y39" s="93">
        <f t="shared" si="3"/>
        <v>4</v>
      </c>
      <c r="Z39" s="43">
        <f>Table64[[#This Row],[Grand Total]]/Y$60</f>
        <v>2.3148148148148147E-3</v>
      </c>
    </row>
    <row r="40" spans="3:26" x14ac:dyDescent="0.25">
      <c r="C40" s="121" t="s">
        <v>1695</v>
      </c>
      <c r="D40" s="39"/>
      <c r="E40" s="39"/>
      <c r="F40" s="39"/>
      <c r="G40" s="39">
        <v>3</v>
      </c>
      <c r="H40" s="109"/>
      <c r="I40" s="109"/>
      <c r="J40" s="109"/>
      <c r="K40" s="93">
        <f t="shared" si="2"/>
        <v>3</v>
      </c>
      <c r="L40" s="43">
        <f>Table13[[#This Row],[Grand Total]]/K$59</f>
        <v>1.6882386043894203E-3</v>
      </c>
      <c r="O40" s="97" t="s">
        <v>543</v>
      </c>
      <c r="P40" s="39"/>
      <c r="Q40" s="39">
        <v>1</v>
      </c>
      <c r="R40" s="39"/>
      <c r="S40" s="39">
        <v>1</v>
      </c>
      <c r="T40" s="39">
        <v>1</v>
      </c>
      <c r="U40" s="39"/>
      <c r="V40" s="39"/>
      <c r="W40" s="39">
        <v>1</v>
      </c>
      <c r="X40" s="39"/>
      <c r="Y40" s="93">
        <f t="shared" si="3"/>
        <v>4</v>
      </c>
      <c r="Z40" s="43">
        <f>Table64[[#This Row],[Grand Total]]/Y$60</f>
        <v>2.3148148148148147E-3</v>
      </c>
    </row>
    <row r="41" spans="3:26" x14ac:dyDescent="0.25">
      <c r="C41" s="121" t="s">
        <v>1028</v>
      </c>
      <c r="D41" s="39">
        <v>1</v>
      </c>
      <c r="E41" s="39"/>
      <c r="F41" s="39">
        <v>2</v>
      </c>
      <c r="G41" s="109"/>
      <c r="H41" s="109"/>
      <c r="I41" s="109"/>
      <c r="J41" s="109"/>
      <c r="K41" s="93">
        <f t="shared" si="2"/>
        <v>3</v>
      </c>
      <c r="L41" s="43">
        <f>Table13[[#This Row],[Grand Total]]/K$59</f>
        <v>1.6882386043894203E-3</v>
      </c>
      <c r="O41" t="s">
        <v>1692</v>
      </c>
      <c r="P41" s="39">
        <v>2</v>
      </c>
      <c r="Q41" s="39"/>
      <c r="R41" s="39"/>
      <c r="S41" s="39"/>
      <c r="T41" s="39"/>
      <c r="U41" s="39"/>
      <c r="V41" s="39"/>
      <c r="W41" s="39">
        <v>1</v>
      </c>
      <c r="X41" s="39">
        <v>1</v>
      </c>
      <c r="Y41" s="93">
        <f t="shared" si="3"/>
        <v>4</v>
      </c>
      <c r="Z41" s="43">
        <f>Table64[[#This Row],[Grand Total]]/Y$60</f>
        <v>2.3148148148148147E-3</v>
      </c>
    </row>
    <row r="42" spans="3:26" x14ac:dyDescent="0.25">
      <c r="C42" s="123" t="s">
        <v>1478</v>
      </c>
      <c r="D42" s="39"/>
      <c r="E42" s="39">
        <v>1</v>
      </c>
      <c r="F42" s="39">
        <v>1</v>
      </c>
      <c r="G42" s="39"/>
      <c r="H42" s="39"/>
      <c r="I42" s="39"/>
      <c r="J42" s="39">
        <v>1</v>
      </c>
      <c r="K42" s="93">
        <f t="shared" si="2"/>
        <v>3</v>
      </c>
      <c r="L42" s="43">
        <f>Table13[[#This Row],[Grand Total]]/K$59</f>
        <v>1.6882386043894203E-3</v>
      </c>
      <c r="O42" t="s">
        <v>623</v>
      </c>
      <c r="P42" s="39"/>
      <c r="Q42" s="39"/>
      <c r="R42" s="39"/>
      <c r="S42" s="39">
        <v>2</v>
      </c>
      <c r="T42" s="39"/>
      <c r="U42" s="39"/>
      <c r="V42" s="39"/>
      <c r="W42" s="39"/>
      <c r="X42" s="39">
        <v>2</v>
      </c>
      <c r="Y42" s="93">
        <f t="shared" si="3"/>
        <v>4</v>
      </c>
      <c r="Z42" s="43">
        <f>Table64[[#This Row],[Grand Total]]/Y$60</f>
        <v>2.3148148148148147E-3</v>
      </c>
    </row>
    <row r="43" spans="3:26" x14ac:dyDescent="0.25">
      <c r="C43" s="121" t="s">
        <v>1018</v>
      </c>
      <c r="D43" s="39">
        <v>2</v>
      </c>
      <c r="E43" s="109"/>
      <c r="F43" s="109"/>
      <c r="G43" s="109"/>
      <c r="H43" s="109"/>
      <c r="I43" s="109"/>
      <c r="J43" s="109"/>
      <c r="K43" s="93">
        <f t="shared" si="2"/>
        <v>2</v>
      </c>
      <c r="L43" s="43">
        <f>Table13[[#This Row],[Grand Total]]/K$59</f>
        <v>1.1254924029262803E-3</v>
      </c>
      <c r="O43" t="s">
        <v>520</v>
      </c>
      <c r="P43" s="39"/>
      <c r="Q43" s="39"/>
      <c r="R43" s="39"/>
      <c r="S43" s="39"/>
      <c r="T43" s="39">
        <v>2</v>
      </c>
      <c r="U43" s="39"/>
      <c r="V43" s="39"/>
      <c r="W43" s="39"/>
      <c r="X43" s="39">
        <v>1</v>
      </c>
      <c r="Y43" s="93">
        <f t="shared" si="3"/>
        <v>3</v>
      </c>
      <c r="Z43" s="43">
        <f>Table64[[#This Row],[Grand Total]]/Y$60</f>
        <v>1.736111111111111E-3</v>
      </c>
    </row>
    <row r="44" spans="3:26" x14ac:dyDescent="0.25">
      <c r="C44" t="s">
        <v>1692</v>
      </c>
      <c r="D44" s="39"/>
      <c r="E44" s="39"/>
      <c r="F44" s="39"/>
      <c r="G44" s="39">
        <v>1</v>
      </c>
      <c r="H44" s="39"/>
      <c r="I44" s="39">
        <v>1</v>
      </c>
      <c r="J44" s="39"/>
      <c r="K44" s="93">
        <f t="shared" si="2"/>
        <v>2</v>
      </c>
      <c r="L44" s="43">
        <f>Table13[[#This Row],[Grand Total]]/K$59</f>
        <v>1.1254924029262803E-3</v>
      </c>
      <c r="O44" t="s">
        <v>638</v>
      </c>
      <c r="P44" s="39"/>
      <c r="Q44" s="39"/>
      <c r="R44" s="39"/>
      <c r="S44" s="39">
        <v>1</v>
      </c>
      <c r="T44" s="39"/>
      <c r="U44" s="39"/>
      <c r="V44" s="39"/>
      <c r="W44" s="39"/>
      <c r="X44" s="39">
        <v>2</v>
      </c>
      <c r="Y44" s="93">
        <f t="shared" si="3"/>
        <v>3</v>
      </c>
      <c r="Z44" s="43">
        <f>Table64[[#This Row],[Grand Total]]/Y$60</f>
        <v>1.736111111111111E-3</v>
      </c>
    </row>
    <row r="45" spans="3:26" x14ac:dyDescent="0.25">
      <c r="C45" t="s">
        <v>501</v>
      </c>
      <c r="D45" s="39"/>
      <c r="E45" s="39"/>
      <c r="F45" s="39"/>
      <c r="G45" s="39"/>
      <c r="H45" s="39">
        <v>2</v>
      </c>
      <c r="I45" s="39"/>
      <c r="J45" s="39"/>
      <c r="K45" s="93">
        <f t="shared" si="2"/>
        <v>2</v>
      </c>
      <c r="L45" s="43">
        <f>Table13[[#This Row],[Grand Total]]/K$59</f>
        <v>1.1254924029262803E-3</v>
      </c>
      <c r="O45" t="s">
        <v>1912</v>
      </c>
      <c r="P45" s="39">
        <v>2</v>
      </c>
      <c r="Q45" s="39"/>
      <c r="R45" s="39"/>
      <c r="S45" s="39"/>
      <c r="T45" s="39"/>
      <c r="U45" s="39"/>
      <c r="V45" s="39"/>
      <c r="W45" s="39"/>
      <c r="X45" s="39">
        <v>1</v>
      </c>
      <c r="Y45" s="93">
        <f t="shared" si="3"/>
        <v>3</v>
      </c>
      <c r="Z45" s="43">
        <f>Table64[[#This Row],[Grand Total]]/Y$60</f>
        <v>1.736111111111111E-3</v>
      </c>
    </row>
    <row r="46" spans="3:26" x14ac:dyDescent="0.25">
      <c r="C46" s="121" t="s">
        <v>1006</v>
      </c>
      <c r="D46" s="39">
        <v>2</v>
      </c>
      <c r="E46" s="109"/>
      <c r="F46" s="109"/>
      <c r="G46" s="109"/>
      <c r="H46" s="109"/>
      <c r="I46" s="109"/>
      <c r="J46" s="109"/>
      <c r="K46" s="93">
        <f t="shared" si="2"/>
        <v>2</v>
      </c>
      <c r="L46" s="43">
        <f>Table13[[#This Row],[Grand Total]]/K$59</f>
        <v>1.1254924029262803E-3</v>
      </c>
      <c r="O46" s="136" t="s">
        <v>497</v>
      </c>
      <c r="P46" s="39"/>
      <c r="Q46" s="39"/>
      <c r="R46" s="39">
        <v>1</v>
      </c>
      <c r="S46" s="39">
        <v>1</v>
      </c>
      <c r="T46" s="39">
        <v>1</v>
      </c>
      <c r="U46" s="108"/>
      <c r="V46" s="108"/>
      <c r="W46" s="108"/>
      <c r="X46" s="108"/>
      <c r="Y46" s="93">
        <f t="shared" si="3"/>
        <v>3</v>
      </c>
      <c r="Z46" s="43">
        <f>Table64[[#This Row],[Grand Total]]/Y$60</f>
        <v>1.736111111111111E-3</v>
      </c>
    </row>
    <row r="47" spans="3:26" x14ac:dyDescent="0.25">
      <c r="C47" t="s">
        <v>547</v>
      </c>
      <c r="D47" s="39">
        <v>1</v>
      </c>
      <c r="E47" s="39"/>
      <c r="F47" s="39">
        <v>1</v>
      </c>
      <c r="G47" s="39"/>
      <c r="H47" s="39"/>
      <c r="I47" s="39"/>
      <c r="J47" s="39"/>
      <c r="K47" s="93">
        <f t="shared" si="2"/>
        <v>2</v>
      </c>
      <c r="L47" s="43">
        <f>Table13[[#This Row],[Grand Total]]/K$59</f>
        <v>1.1254924029262803E-3</v>
      </c>
      <c r="O47" s="121" t="s">
        <v>608</v>
      </c>
      <c r="P47" s="39">
        <v>2</v>
      </c>
      <c r="Q47" s="39"/>
      <c r="R47" s="39"/>
      <c r="S47" s="39">
        <v>1</v>
      </c>
      <c r="T47" s="108"/>
      <c r="U47" s="108"/>
      <c r="V47" s="108"/>
      <c r="W47" s="108"/>
      <c r="X47" s="108"/>
      <c r="Y47" s="93">
        <f t="shared" si="3"/>
        <v>3</v>
      </c>
      <c r="Z47" s="43">
        <f>Table64[[#This Row],[Grand Total]]/Y$60</f>
        <v>1.736111111111111E-3</v>
      </c>
    </row>
    <row r="48" spans="3:26" x14ac:dyDescent="0.25">
      <c r="C48" t="s">
        <v>1790</v>
      </c>
      <c r="D48" s="39"/>
      <c r="E48" s="39">
        <v>1</v>
      </c>
      <c r="F48" s="39"/>
      <c r="G48" s="39"/>
      <c r="H48" s="39"/>
      <c r="I48" s="39"/>
      <c r="J48" s="39"/>
      <c r="K48" s="93">
        <f t="shared" si="2"/>
        <v>1</v>
      </c>
      <c r="L48" s="43">
        <f>Table13[[#This Row],[Grand Total]]/K$59</f>
        <v>5.6274620146314015E-4</v>
      </c>
      <c r="O48" s="121" t="s">
        <v>1253</v>
      </c>
      <c r="P48" s="39">
        <v>1</v>
      </c>
      <c r="Q48" s="39">
        <v>1</v>
      </c>
      <c r="R48" s="39">
        <v>1</v>
      </c>
      <c r="S48" s="108"/>
      <c r="T48" s="108"/>
      <c r="U48" s="108"/>
      <c r="V48" s="108"/>
      <c r="W48" s="108"/>
      <c r="X48" s="108"/>
      <c r="Y48" s="93">
        <f t="shared" si="3"/>
        <v>3</v>
      </c>
      <c r="Z48" s="43">
        <f>Table64[[#This Row],[Grand Total]]/Y$60</f>
        <v>1.736111111111111E-3</v>
      </c>
    </row>
    <row r="49" spans="3:26" x14ac:dyDescent="0.25">
      <c r="C49" t="s">
        <v>1167</v>
      </c>
      <c r="D49" s="39"/>
      <c r="E49" s="39"/>
      <c r="F49" s="39"/>
      <c r="G49" s="39"/>
      <c r="H49" s="39">
        <v>1</v>
      </c>
      <c r="I49" s="39"/>
      <c r="J49" s="39"/>
      <c r="K49" s="93">
        <f t="shared" si="2"/>
        <v>1</v>
      </c>
      <c r="L49" s="43">
        <f>Table13[[#This Row],[Grand Total]]/K$59</f>
        <v>5.6274620146314015E-4</v>
      </c>
      <c r="O49" t="s">
        <v>547</v>
      </c>
      <c r="P49" s="39"/>
      <c r="Q49" s="39"/>
      <c r="R49" s="39"/>
      <c r="S49" s="39"/>
      <c r="T49" s="39">
        <v>1</v>
      </c>
      <c r="U49" s="39"/>
      <c r="V49" s="39">
        <v>1</v>
      </c>
      <c r="W49" s="39"/>
      <c r="X49" s="39">
        <v>1</v>
      </c>
      <c r="Y49" s="93">
        <f t="shared" si="3"/>
        <v>3</v>
      </c>
      <c r="Z49" s="43">
        <f>Table64[[#This Row],[Grand Total]]/Y$60</f>
        <v>1.736111111111111E-3</v>
      </c>
    </row>
    <row r="50" spans="3:26" x14ac:dyDescent="0.25">
      <c r="C50" s="121" t="s">
        <v>1686</v>
      </c>
      <c r="D50" s="39"/>
      <c r="E50" s="39"/>
      <c r="F50" s="39"/>
      <c r="G50" s="39">
        <v>1</v>
      </c>
      <c r="H50" s="109"/>
      <c r="I50" s="109"/>
      <c r="J50" s="109"/>
      <c r="K50" s="93">
        <f t="shared" si="2"/>
        <v>1</v>
      </c>
      <c r="L50" s="43">
        <f>Table13[[#This Row],[Grand Total]]/K$59</f>
        <v>5.6274620146314015E-4</v>
      </c>
      <c r="O50" t="s">
        <v>2172</v>
      </c>
      <c r="P50" s="39"/>
      <c r="Q50" s="39"/>
      <c r="R50" s="39"/>
      <c r="S50" s="39"/>
      <c r="T50" s="39"/>
      <c r="U50" s="39"/>
      <c r="V50" s="39"/>
      <c r="W50" s="39">
        <v>1</v>
      </c>
      <c r="X50" s="39">
        <v>1</v>
      </c>
      <c r="Y50" s="93">
        <f t="shared" si="3"/>
        <v>2</v>
      </c>
      <c r="Z50" s="43">
        <f>Table64[[#This Row],[Grand Total]]/Y$60</f>
        <v>1.1574074074074073E-3</v>
      </c>
    </row>
    <row r="51" spans="3:26" x14ac:dyDescent="0.25">
      <c r="C51" s="121" t="s">
        <v>1510</v>
      </c>
      <c r="D51" s="39"/>
      <c r="E51" s="39"/>
      <c r="F51" s="39"/>
      <c r="G51" s="39"/>
      <c r="H51" s="39"/>
      <c r="I51" s="39"/>
      <c r="J51" s="39">
        <v>1</v>
      </c>
      <c r="K51" s="93">
        <f t="shared" si="2"/>
        <v>1</v>
      </c>
      <c r="L51" s="43">
        <f>Table13[[#This Row],[Grand Total]]/K$59</f>
        <v>5.6274620146314015E-4</v>
      </c>
      <c r="O51" t="s">
        <v>2167</v>
      </c>
      <c r="P51" s="39"/>
      <c r="Q51" s="39"/>
      <c r="R51" s="39"/>
      <c r="S51" s="39"/>
      <c r="T51" s="39"/>
      <c r="U51" s="39"/>
      <c r="V51" s="39"/>
      <c r="W51" s="39">
        <v>2</v>
      </c>
      <c r="X51" s="39"/>
      <c r="Y51" s="93">
        <f t="shared" si="3"/>
        <v>2</v>
      </c>
      <c r="Z51" s="43">
        <f>Table64[[#This Row],[Grand Total]]/Y$60</f>
        <v>1.1574074074074073E-3</v>
      </c>
    </row>
    <row r="52" spans="3:26" x14ac:dyDescent="0.25">
      <c r="C52" s="121" t="s">
        <v>1180</v>
      </c>
      <c r="D52" s="39"/>
      <c r="E52" s="39"/>
      <c r="F52" s="39"/>
      <c r="G52" s="39"/>
      <c r="H52" s="39">
        <v>1</v>
      </c>
      <c r="I52" s="39"/>
      <c r="J52" s="39"/>
      <c r="K52" s="93">
        <f t="shared" si="2"/>
        <v>1</v>
      </c>
      <c r="L52" s="43">
        <f>Table13[[#This Row],[Grand Total]]/K$59</f>
        <v>5.6274620146314015E-4</v>
      </c>
      <c r="O52" t="s">
        <v>2161</v>
      </c>
      <c r="P52" s="39"/>
      <c r="Q52" s="39"/>
      <c r="R52" s="39"/>
      <c r="S52" s="39"/>
      <c r="T52" s="39"/>
      <c r="U52" s="39"/>
      <c r="V52" s="39"/>
      <c r="W52" s="39">
        <v>2</v>
      </c>
      <c r="X52" s="39"/>
      <c r="Y52" s="93">
        <f t="shared" si="3"/>
        <v>2</v>
      </c>
      <c r="Z52" s="43">
        <f>Table64[[#This Row],[Grand Total]]/Y$60</f>
        <v>1.1574074074074073E-3</v>
      </c>
    </row>
    <row r="53" spans="3:26" x14ac:dyDescent="0.25">
      <c r="C53" s="126" t="s">
        <v>1780</v>
      </c>
      <c r="D53" s="39"/>
      <c r="E53" s="39">
        <v>1</v>
      </c>
      <c r="F53" s="109"/>
      <c r="G53" s="109"/>
      <c r="H53" s="109"/>
      <c r="I53" s="109"/>
      <c r="J53" s="109"/>
      <c r="K53" s="93">
        <f t="shared" si="2"/>
        <v>1</v>
      </c>
      <c r="L53" s="43">
        <f>Table13[[#This Row],[Grand Total]]/K$59</f>
        <v>5.6274620146314015E-4</v>
      </c>
      <c r="O53" t="s">
        <v>472</v>
      </c>
      <c r="P53" s="39"/>
      <c r="Q53" s="39"/>
      <c r="R53" s="39"/>
      <c r="S53" s="39"/>
      <c r="T53" s="39">
        <v>2</v>
      </c>
      <c r="U53" s="108"/>
      <c r="V53" s="108"/>
      <c r="W53" s="108"/>
      <c r="X53" s="108"/>
      <c r="Y53" s="93">
        <f t="shared" si="3"/>
        <v>2</v>
      </c>
      <c r="Z53" s="43">
        <f>Table64[[#This Row],[Grand Total]]/Y$60</f>
        <v>1.1574074074074073E-3</v>
      </c>
    </row>
    <row r="54" spans="3:26" x14ac:dyDescent="0.25">
      <c r="C54" s="89" t="s">
        <v>1771</v>
      </c>
      <c r="D54" s="39"/>
      <c r="E54" s="39">
        <v>1</v>
      </c>
      <c r="F54" s="39"/>
      <c r="G54" s="39"/>
      <c r="H54" s="39"/>
      <c r="I54" s="39"/>
      <c r="J54" s="39"/>
      <c r="K54" s="93">
        <f t="shared" si="2"/>
        <v>1</v>
      </c>
      <c r="L54" s="43">
        <f>Table13[[#This Row],[Grand Total]]/K$59</f>
        <v>5.6274620146314015E-4</v>
      </c>
      <c r="O54" t="s">
        <v>1167</v>
      </c>
      <c r="P54" s="39"/>
      <c r="Q54" s="39"/>
      <c r="R54" s="39">
        <v>1</v>
      </c>
      <c r="S54" s="108"/>
      <c r="T54" s="108"/>
      <c r="U54" s="108"/>
      <c r="V54" s="108"/>
      <c r="W54" s="108"/>
      <c r="X54" s="108"/>
      <c r="Y54" s="93">
        <f t="shared" si="3"/>
        <v>1</v>
      </c>
      <c r="Z54" s="43">
        <f>Table64[[#This Row],[Grand Total]]/Y$60</f>
        <v>5.7870370370370367E-4</v>
      </c>
    </row>
    <row r="55" spans="3:26" x14ac:dyDescent="0.25">
      <c r="C55" s="89" t="s">
        <v>1010</v>
      </c>
      <c r="D55" s="39">
        <v>1</v>
      </c>
      <c r="E55" s="39"/>
      <c r="F55" s="39"/>
      <c r="G55" s="39"/>
      <c r="H55" s="39"/>
      <c r="I55" s="39"/>
      <c r="J55" s="39"/>
      <c r="K55" s="93">
        <f t="shared" si="2"/>
        <v>1</v>
      </c>
      <c r="L55" s="43">
        <f>Table13[[#This Row],[Grand Total]]/K$59</f>
        <v>5.6274620146314015E-4</v>
      </c>
      <c r="O55" t="s">
        <v>1261</v>
      </c>
      <c r="P55" s="39"/>
      <c r="Q55" s="39">
        <v>1</v>
      </c>
      <c r="R55" s="108"/>
      <c r="S55" s="108"/>
      <c r="T55" s="108"/>
      <c r="U55" s="108"/>
      <c r="V55" s="108"/>
      <c r="W55" s="108"/>
      <c r="X55" s="108"/>
      <c r="Y55" s="93">
        <f t="shared" si="3"/>
        <v>1</v>
      </c>
      <c r="Z55" s="43">
        <f>Table64[[#This Row],[Grand Total]]/Y$60</f>
        <v>5.7870370370370367E-4</v>
      </c>
    </row>
    <row r="56" spans="3:26" x14ac:dyDescent="0.25">
      <c r="C56" s="121" t="s">
        <v>1690</v>
      </c>
      <c r="D56" s="39"/>
      <c r="E56" s="39"/>
      <c r="F56" s="39"/>
      <c r="G56" s="39">
        <v>1</v>
      </c>
      <c r="H56" s="39"/>
      <c r="I56" s="39"/>
      <c r="J56" s="39"/>
      <c r="K56" s="93">
        <f t="shared" si="2"/>
        <v>1</v>
      </c>
      <c r="L56" s="43">
        <f>Table13[[#This Row],[Grand Total]]/K$59</f>
        <v>5.6274620146314015E-4</v>
      </c>
      <c r="O56" t="s">
        <v>985</v>
      </c>
      <c r="P56" s="39"/>
      <c r="Q56" s="39"/>
      <c r="R56" s="39"/>
      <c r="S56" s="39"/>
      <c r="T56" s="39"/>
      <c r="U56" s="39"/>
      <c r="V56" s="39"/>
      <c r="W56" s="39"/>
      <c r="X56" s="132">
        <v>1</v>
      </c>
      <c r="Y56" s="93">
        <f t="shared" si="3"/>
        <v>1</v>
      </c>
      <c r="Z56" s="43">
        <f>Table64[[#This Row],[Grand Total]]/Y$60</f>
        <v>5.7870370370370367E-4</v>
      </c>
    </row>
    <row r="57" spans="3:26" x14ac:dyDescent="0.25">
      <c r="C57" s="97" t="s">
        <v>1023</v>
      </c>
      <c r="D57" s="39">
        <v>1</v>
      </c>
      <c r="E57" s="108"/>
      <c r="F57" s="108"/>
      <c r="G57" s="108"/>
      <c r="H57" s="108"/>
      <c r="I57" s="108"/>
      <c r="J57" s="108"/>
      <c r="K57" s="93">
        <f t="shared" si="2"/>
        <v>1</v>
      </c>
      <c r="L57" s="43">
        <f>Table13[[#This Row],[Grand Total]]/K$59</f>
        <v>5.6274620146314015E-4</v>
      </c>
      <c r="O57" t="s">
        <v>2403</v>
      </c>
      <c r="P57" s="39"/>
      <c r="Q57" s="39"/>
      <c r="R57" s="39"/>
      <c r="S57" s="39"/>
      <c r="T57" s="39"/>
      <c r="U57" s="39"/>
      <c r="V57" s="39"/>
      <c r="W57" s="39"/>
      <c r="X57" s="132">
        <v>1</v>
      </c>
      <c r="Y57" s="93">
        <f t="shared" si="3"/>
        <v>1</v>
      </c>
      <c r="Z57" s="43">
        <f>Table64[[#This Row],[Grand Total]]/Y$60</f>
        <v>5.7870370370370367E-4</v>
      </c>
    </row>
    <row r="58" spans="3:26" ht="15.75" thickBot="1" x14ac:dyDescent="0.3">
      <c r="C58" s="124" t="s">
        <v>1172</v>
      </c>
      <c r="D58" s="78"/>
      <c r="E58" s="78"/>
      <c r="F58" s="78"/>
      <c r="G58" s="78"/>
      <c r="H58" s="78">
        <v>1</v>
      </c>
      <c r="I58" s="78"/>
      <c r="J58" s="78"/>
      <c r="K58" s="96">
        <f t="shared" si="2"/>
        <v>1</v>
      </c>
      <c r="L58" s="90">
        <f>Table13[[#This Row],[Grand Total]]/K$59</f>
        <v>5.6274620146314015E-4</v>
      </c>
      <c r="O58" t="s">
        <v>2398</v>
      </c>
      <c r="P58" s="39"/>
      <c r="Q58" s="39"/>
      <c r="R58" s="39"/>
      <c r="S58" s="39"/>
      <c r="T58" s="39"/>
      <c r="U58" s="39"/>
      <c r="V58" s="39"/>
      <c r="W58" s="39"/>
      <c r="X58" s="132">
        <v>1</v>
      </c>
      <c r="Y58" s="93">
        <f t="shared" si="3"/>
        <v>1</v>
      </c>
      <c r="Z58" s="43">
        <f>Table64[[#This Row],[Grand Total]]/Y$60</f>
        <v>5.7870370370370367E-4</v>
      </c>
    </row>
    <row r="59" spans="3:26" ht="15.75" thickBot="1" x14ac:dyDescent="0.3">
      <c r="C59" s="11" t="s">
        <v>1969</v>
      </c>
      <c r="D59" s="93">
        <f>SUBTOTAL(109,D4:D58)</f>
        <v>247</v>
      </c>
      <c r="E59" s="93">
        <f t="shared" ref="E59:J59" si="4">SUBTOTAL(109,E4:E58)</f>
        <v>230</v>
      </c>
      <c r="F59" s="93">
        <f t="shared" si="4"/>
        <v>293</v>
      </c>
      <c r="G59" s="93">
        <f t="shared" si="4"/>
        <v>271</v>
      </c>
      <c r="H59" s="93">
        <f t="shared" si="4"/>
        <v>273</v>
      </c>
      <c r="I59" s="93">
        <f t="shared" si="4"/>
        <v>231</v>
      </c>
      <c r="J59" s="93">
        <f t="shared" si="4"/>
        <v>232</v>
      </c>
      <c r="K59" s="15">
        <f t="shared" si="2"/>
        <v>1777</v>
      </c>
      <c r="L59" s="100"/>
      <c r="O59" s="23" t="s">
        <v>1109</v>
      </c>
      <c r="P59" s="78"/>
      <c r="Q59" s="78"/>
      <c r="R59" s="78">
        <v>1</v>
      </c>
      <c r="S59" s="118"/>
      <c r="T59" s="118"/>
      <c r="U59" s="118"/>
      <c r="V59" s="118"/>
      <c r="W59" s="118"/>
      <c r="X59" s="118"/>
      <c r="Y59" s="96">
        <f t="shared" si="3"/>
        <v>1</v>
      </c>
      <c r="Z59" s="90">
        <f>Table64[[#This Row],[Grand Total]]/Y$60</f>
        <v>5.7870370370370367E-4</v>
      </c>
    </row>
    <row r="60" spans="3:26" x14ac:dyDescent="0.25">
      <c r="C60" t="s">
        <v>2489</v>
      </c>
      <c r="D60" s="39">
        <f>COUNT(D4:D58)</f>
        <v>28</v>
      </c>
      <c r="E60" s="39">
        <f t="shared" ref="E60:K60" si="5">COUNT(E4:E58)</f>
        <v>28</v>
      </c>
      <c r="F60" s="39">
        <f t="shared" si="5"/>
        <v>27</v>
      </c>
      <c r="G60" s="39">
        <f t="shared" si="5"/>
        <v>28</v>
      </c>
      <c r="H60" s="39">
        <f t="shared" si="5"/>
        <v>28</v>
      </c>
      <c r="I60" s="39">
        <f t="shared" si="5"/>
        <v>25</v>
      </c>
      <c r="J60" s="39">
        <f t="shared" si="5"/>
        <v>24</v>
      </c>
      <c r="K60" s="93">
        <f t="shared" si="5"/>
        <v>55</v>
      </c>
      <c r="L60" s="100"/>
      <c r="O60" s="11" t="s">
        <v>1969</v>
      </c>
      <c r="P60" s="93">
        <f>SUBTOTAL(109,P4:P59)</f>
        <v>265</v>
      </c>
      <c r="Q60" s="93">
        <f t="shared" ref="Q60:Y60" si="6">SUBTOTAL(109,Q4:Q59)</f>
        <v>252</v>
      </c>
      <c r="R60" s="93">
        <f t="shared" si="6"/>
        <v>279</v>
      </c>
      <c r="S60" s="93">
        <f t="shared" si="6"/>
        <v>154</v>
      </c>
      <c r="T60" s="93">
        <f t="shared" si="6"/>
        <v>164</v>
      </c>
      <c r="U60" s="93">
        <f t="shared" si="6"/>
        <v>167</v>
      </c>
      <c r="V60" s="93">
        <f t="shared" si="6"/>
        <v>127</v>
      </c>
      <c r="W60" s="93">
        <f t="shared" si="6"/>
        <v>149</v>
      </c>
      <c r="X60" s="93">
        <f t="shared" si="6"/>
        <v>171</v>
      </c>
      <c r="Y60" s="93">
        <f t="shared" si="6"/>
        <v>1728</v>
      </c>
      <c r="Z60" s="39"/>
    </row>
    <row r="61" spans="3:26" x14ac:dyDescent="0.25">
      <c r="O61" t="s">
        <v>2487</v>
      </c>
      <c r="P61" s="39">
        <f>COUNT(P4:P59)</f>
        <v>28</v>
      </c>
      <c r="Q61" s="39">
        <f t="shared" ref="Q61:Y61" si="7">COUNT(Q4:Q59)</f>
        <v>27</v>
      </c>
      <c r="R61" s="39">
        <f t="shared" si="7"/>
        <v>26</v>
      </c>
      <c r="S61" s="39">
        <f t="shared" si="7"/>
        <v>28</v>
      </c>
      <c r="T61" s="39">
        <f t="shared" si="7"/>
        <v>27</v>
      </c>
      <c r="U61" s="39">
        <f t="shared" si="7"/>
        <v>18</v>
      </c>
      <c r="V61" s="39">
        <f t="shared" si="7"/>
        <v>21</v>
      </c>
      <c r="W61" s="39">
        <f t="shared" si="7"/>
        <v>25</v>
      </c>
      <c r="X61" s="39">
        <f t="shared" si="7"/>
        <v>30</v>
      </c>
      <c r="Y61" s="93">
        <f t="shared" si="7"/>
        <v>56</v>
      </c>
      <c r="Z61" s="39"/>
    </row>
    <row r="64" spans="3:26" x14ac:dyDescent="0.25">
      <c r="C64" s="11" t="s">
        <v>2243</v>
      </c>
      <c r="O64" s="84">
        <v>2025</v>
      </c>
    </row>
    <row r="65" spans="3:26" x14ac:dyDescent="0.25">
      <c r="C65" t="s">
        <v>2266</v>
      </c>
      <c r="D65" s="13" t="s">
        <v>2236</v>
      </c>
      <c r="E65" s="13" t="s">
        <v>2237</v>
      </c>
      <c r="F65" s="13" t="s">
        <v>2238</v>
      </c>
      <c r="G65" s="13" t="s">
        <v>2239</v>
      </c>
      <c r="H65" s="13" t="s">
        <v>2240</v>
      </c>
      <c r="I65" s="13" t="s">
        <v>2241</v>
      </c>
      <c r="J65" s="13" t="s">
        <v>2242</v>
      </c>
      <c r="K65" s="13" t="s">
        <v>1969</v>
      </c>
      <c r="L65" s="39" t="s">
        <v>2010</v>
      </c>
      <c r="O65" t="s">
        <v>2485</v>
      </c>
      <c r="P65" t="s">
        <v>2003</v>
      </c>
      <c r="Q65" t="s">
        <v>2004</v>
      </c>
      <c r="R65" t="s">
        <v>2005</v>
      </c>
      <c r="S65" t="s">
        <v>2006</v>
      </c>
      <c r="T65" t="s">
        <v>2007</v>
      </c>
      <c r="U65" t="s">
        <v>2008</v>
      </c>
      <c r="V65" t="s">
        <v>2009</v>
      </c>
      <c r="W65" t="s">
        <v>2244</v>
      </c>
      <c r="X65" t="s">
        <v>2482</v>
      </c>
      <c r="Y65" t="s">
        <v>1969</v>
      </c>
      <c r="Z65" t="s">
        <v>2486</v>
      </c>
    </row>
    <row r="66" spans="3:26" x14ac:dyDescent="0.25">
      <c r="C66" t="s">
        <v>30</v>
      </c>
      <c r="D66" s="13">
        <v>144</v>
      </c>
      <c r="E66" s="13">
        <v>156</v>
      </c>
      <c r="F66" s="13">
        <v>149</v>
      </c>
      <c r="G66" s="13">
        <v>176</v>
      </c>
      <c r="H66" s="13">
        <v>169</v>
      </c>
      <c r="I66" s="13">
        <v>146</v>
      </c>
      <c r="J66" s="13">
        <v>129</v>
      </c>
      <c r="K66" s="15">
        <f t="shared" ref="K66:K74" si="8">SUM(D66:J66)</f>
        <v>1069</v>
      </c>
      <c r="L66" s="106">
        <f>Table14[[#This Row],[Grand Total]]/K$74</f>
        <v>0.60157568936409678</v>
      </c>
      <c r="O66" t="s">
        <v>30</v>
      </c>
      <c r="P66" s="39">
        <v>140</v>
      </c>
      <c r="Q66" s="39">
        <v>197</v>
      </c>
      <c r="R66" s="39">
        <v>218</v>
      </c>
      <c r="S66" s="39">
        <v>130</v>
      </c>
      <c r="T66" s="39">
        <v>126</v>
      </c>
      <c r="U66" s="39">
        <v>138</v>
      </c>
      <c r="V66" s="39">
        <v>98</v>
      </c>
      <c r="W66" s="39">
        <v>119</v>
      </c>
      <c r="X66" s="39">
        <v>128</v>
      </c>
      <c r="Y66" s="93">
        <v>1294</v>
      </c>
      <c r="Z66" s="101">
        <f>Table65[[#This Row],[Grand Total]]/Y$74</f>
        <v>0.74884259259259256</v>
      </c>
    </row>
    <row r="67" spans="3:26" ht="15.75" thickBot="1" x14ac:dyDescent="0.3">
      <c r="C67" t="s">
        <v>362</v>
      </c>
      <c r="D67" s="13">
        <v>75</v>
      </c>
      <c r="E67" s="13">
        <v>46</v>
      </c>
      <c r="F67" s="13">
        <v>79</v>
      </c>
      <c r="G67" s="13">
        <v>56</v>
      </c>
      <c r="H67" s="13">
        <v>55</v>
      </c>
      <c r="I67" s="13">
        <v>39</v>
      </c>
      <c r="J67" s="13">
        <v>64</v>
      </c>
      <c r="K67" s="15">
        <f t="shared" si="8"/>
        <v>414</v>
      </c>
      <c r="L67" s="106">
        <f>Table14[[#This Row],[Grand Total]]/K$74</f>
        <v>0.23297692740574</v>
      </c>
      <c r="O67" s="23" t="s">
        <v>362</v>
      </c>
      <c r="P67" s="78">
        <v>78</v>
      </c>
      <c r="Q67" s="78">
        <v>20</v>
      </c>
      <c r="R67" s="78">
        <v>3</v>
      </c>
      <c r="S67" s="78">
        <v>3</v>
      </c>
      <c r="T67" s="78">
        <v>3</v>
      </c>
      <c r="U67" s="78"/>
      <c r="V67" s="78">
        <v>1</v>
      </c>
      <c r="W67" s="78"/>
      <c r="X67" s="78">
        <v>5</v>
      </c>
      <c r="Y67" s="96">
        <v>113</v>
      </c>
      <c r="Z67" s="102">
        <f>Table65[[#This Row],[Grand Total]]/Y$74</f>
        <v>6.5393518518518517E-2</v>
      </c>
    </row>
    <row r="68" spans="3:26" x14ac:dyDescent="0.25">
      <c r="C68" t="s">
        <v>174</v>
      </c>
      <c r="D68" s="13">
        <v>7</v>
      </c>
      <c r="E68" s="13">
        <v>8</v>
      </c>
      <c r="F68" s="13">
        <v>29</v>
      </c>
      <c r="G68" s="13">
        <v>10</v>
      </c>
      <c r="H68" s="13">
        <v>15</v>
      </c>
      <c r="I68" s="13">
        <v>9</v>
      </c>
      <c r="J68" s="13">
        <v>7</v>
      </c>
      <c r="K68" s="15">
        <f t="shared" si="8"/>
        <v>85</v>
      </c>
      <c r="L68" s="43">
        <f>Table14[[#This Row],[Grand Total]]/K$74</f>
        <v>4.783342712436691E-2</v>
      </c>
      <c r="O68" t="s">
        <v>168</v>
      </c>
      <c r="P68" s="39">
        <v>15</v>
      </c>
      <c r="Q68" s="39">
        <v>8</v>
      </c>
      <c r="R68" s="39">
        <v>8</v>
      </c>
      <c r="S68" s="39">
        <v>5</v>
      </c>
      <c r="T68" s="39">
        <v>12</v>
      </c>
      <c r="U68" s="39">
        <v>9</v>
      </c>
      <c r="V68" s="39">
        <v>13</v>
      </c>
      <c r="W68" s="39">
        <v>11</v>
      </c>
      <c r="X68" s="39">
        <v>5</v>
      </c>
      <c r="Y68" s="93">
        <v>86</v>
      </c>
      <c r="Z68" s="104">
        <f>Table65[[#This Row],[Grand Total]]/Y$74</f>
        <v>4.9768518518518517E-2</v>
      </c>
    </row>
    <row r="69" spans="3:26" x14ac:dyDescent="0.25">
      <c r="C69" t="s">
        <v>143</v>
      </c>
      <c r="D69" s="13">
        <v>9</v>
      </c>
      <c r="E69" s="13">
        <v>5</v>
      </c>
      <c r="F69" s="13">
        <v>11</v>
      </c>
      <c r="G69" s="13">
        <v>7</v>
      </c>
      <c r="H69" s="13">
        <v>14</v>
      </c>
      <c r="I69" s="13">
        <v>14</v>
      </c>
      <c r="J69" s="13">
        <v>17</v>
      </c>
      <c r="K69" s="15">
        <f t="shared" si="8"/>
        <v>77</v>
      </c>
      <c r="L69" s="43">
        <f>Table14[[#This Row],[Grand Total]]/K$74</f>
        <v>4.3331457512661792E-2</v>
      </c>
      <c r="O69" t="s">
        <v>174</v>
      </c>
      <c r="P69" s="39">
        <v>20</v>
      </c>
      <c r="Q69" s="39">
        <v>9</v>
      </c>
      <c r="R69" s="39">
        <v>15</v>
      </c>
      <c r="S69" s="39">
        <v>2</v>
      </c>
      <c r="T69" s="39">
        <v>12</v>
      </c>
      <c r="U69" s="39">
        <v>8</v>
      </c>
      <c r="V69" s="39">
        <v>4</v>
      </c>
      <c r="W69" s="39">
        <v>3</v>
      </c>
      <c r="X69" s="39">
        <v>6</v>
      </c>
      <c r="Y69" s="93">
        <v>79</v>
      </c>
      <c r="Z69" s="104">
        <f>Table65[[#This Row],[Grand Total]]/Y$74</f>
        <v>4.5717592592592594E-2</v>
      </c>
    </row>
    <row r="70" spans="3:26" x14ac:dyDescent="0.25">
      <c r="C70" t="s">
        <v>168</v>
      </c>
      <c r="D70" s="13">
        <v>9</v>
      </c>
      <c r="E70" s="13">
        <v>15</v>
      </c>
      <c r="F70" s="13">
        <v>14</v>
      </c>
      <c r="G70" s="13">
        <v>6</v>
      </c>
      <c r="H70" s="13">
        <v>4</v>
      </c>
      <c r="I70" s="13">
        <v>10</v>
      </c>
      <c r="J70" s="13">
        <v>11</v>
      </c>
      <c r="K70" s="15">
        <f t="shared" si="8"/>
        <v>69</v>
      </c>
      <c r="L70" s="43">
        <f>Table14[[#This Row],[Grand Total]]/K$74</f>
        <v>3.8829487900956666E-2</v>
      </c>
      <c r="O70" t="s">
        <v>143</v>
      </c>
      <c r="P70" s="39">
        <v>6</v>
      </c>
      <c r="Q70" s="39">
        <v>2</v>
      </c>
      <c r="R70" s="39">
        <v>28</v>
      </c>
      <c r="S70" s="39">
        <v>5</v>
      </c>
      <c r="T70" s="39">
        <v>4</v>
      </c>
      <c r="U70" s="39">
        <v>10</v>
      </c>
      <c r="V70" s="39">
        <v>8</v>
      </c>
      <c r="W70" s="39">
        <v>7</v>
      </c>
      <c r="X70" s="39">
        <v>4</v>
      </c>
      <c r="Y70" s="93">
        <v>74</v>
      </c>
      <c r="Z70" s="104">
        <f>Table65[[#This Row],[Grand Total]]/Y$74</f>
        <v>4.2824074074074077E-2</v>
      </c>
    </row>
    <row r="71" spans="3:26" x14ac:dyDescent="0.25">
      <c r="C71" t="s">
        <v>348</v>
      </c>
      <c r="D71" s="13"/>
      <c r="E71" s="13"/>
      <c r="F71" s="13">
        <v>8</v>
      </c>
      <c r="G71" s="13">
        <v>4</v>
      </c>
      <c r="H71" s="13">
        <v>2</v>
      </c>
      <c r="I71" s="13">
        <v>10</v>
      </c>
      <c r="J71" s="13"/>
      <c r="K71" s="15">
        <f t="shared" si="8"/>
        <v>24</v>
      </c>
      <c r="L71" s="43">
        <f>Table14[[#This Row],[Grand Total]]/K$74</f>
        <v>1.3505908835115363E-2</v>
      </c>
      <c r="O71" t="s">
        <v>348</v>
      </c>
      <c r="P71" s="39">
        <v>4</v>
      </c>
      <c r="Q71" s="39">
        <v>8</v>
      </c>
      <c r="R71" s="39">
        <v>3</v>
      </c>
      <c r="S71" s="39">
        <v>5</v>
      </c>
      <c r="T71" s="39">
        <v>5</v>
      </c>
      <c r="U71" s="39"/>
      <c r="V71" s="39">
        <v>1</v>
      </c>
      <c r="W71" s="39">
        <v>9</v>
      </c>
      <c r="X71" s="39">
        <v>20</v>
      </c>
      <c r="Y71" s="93">
        <v>55</v>
      </c>
      <c r="Z71" s="104">
        <f>Table65[[#This Row],[Grand Total]]/Y$74</f>
        <v>3.1828703703703706E-2</v>
      </c>
    </row>
    <row r="72" spans="3:26" x14ac:dyDescent="0.25">
      <c r="C72" t="s">
        <v>267</v>
      </c>
      <c r="D72" s="13">
        <v>3</v>
      </c>
      <c r="E72" s="13"/>
      <c r="F72" s="13">
        <v>3</v>
      </c>
      <c r="G72" s="13">
        <v>3</v>
      </c>
      <c r="H72" s="13">
        <v>6</v>
      </c>
      <c r="I72" s="13">
        <v>3</v>
      </c>
      <c r="J72" s="13">
        <v>2</v>
      </c>
      <c r="K72" s="15">
        <f t="shared" si="8"/>
        <v>20</v>
      </c>
      <c r="L72" s="43">
        <f>Table14[[#This Row],[Grand Total]]/K$74</f>
        <v>1.1254924029262802E-2</v>
      </c>
      <c r="O72" t="s">
        <v>267</v>
      </c>
      <c r="P72" s="39">
        <v>2</v>
      </c>
      <c r="Q72" s="39">
        <v>4</v>
      </c>
      <c r="R72" s="39">
        <v>2</v>
      </c>
      <c r="S72" s="39">
        <v>1</v>
      </c>
      <c r="T72" s="39">
        <v>2</v>
      </c>
      <c r="U72" s="39">
        <v>2</v>
      </c>
      <c r="V72" s="39">
        <v>2</v>
      </c>
      <c r="W72" s="39"/>
      <c r="X72" s="39">
        <v>1</v>
      </c>
      <c r="Y72" s="93">
        <v>16</v>
      </c>
      <c r="Z72" s="104">
        <f>Table65[[#This Row],[Grand Total]]/Y$74</f>
        <v>9.2592592592592587E-3</v>
      </c>
    </row>
    <row r="73" spans="3:26" ht="15.75" thickBot="1" x14ac:dyDescent="0.3">
      <c r="C73" t="s">
        <v>592</v>
      </c>
      <c r="D73" s="13"/>
      <c r="E73" s="13"/>
      <c r="F73" s="13"/>
      <c r="G73" s="13">
        <v>9</v>
      </c>
      <c r="H73" s="13">
        <v>8</v>
      </c>
      <c r="I73" s="13"/>
      <c r="J73" s="13">
        <v>2</v>
      </c>
      <c r="K73" s="15">
        <f t="shared" si="8"/>
        <v>19</v>
      </c>
      <c r="L73" s="43">
        <f>Table14[[#This Row],[Grand Total]]/K$74</f>
        <v>1.0692177827799663E-2</v>
      </c>
      <c r="O73" s="23" t="s">
        <v>592</v>
      </c>
      <c r="P73" s="78"/>
      <c r="Q73" s="78">
        <v>4</v>
      </c>
      <c r="R73" s="78">
        <v>2</v>
      </c>
      <c r="S73" s="78">
        <v>3</v>
      </c>
      <c r="T73" s="78"/>
      <c r="U73" s="78"/>
      <c r="V73" s="78"/>
      <c r="W73" s="78"/>
      <c r="X73" s="78">
        <v>2</v>
      </c>
      <c r="Y73" s="96">
        <v>11</v>
      </c>
      <c r="Z73" s="90">
        <f>Table65[[#This Row],[Grand Total]]/Y$74</f>
        <v>6.3657407407407404E-3</v>
      </c>
    </row>
    <row r="74" spans="3:26" x14ac:dyDescent="0.25">
      <c r="C74" s="11" t="s">
        <v>1969</v>
      </c>
      <c r="D74" s="15">
        <f>SUBTOTAL(109,D66:D73)</f>
        <v>247</v>
      </c>
      <c r="E74" s="15">
        <f t="shared" ref="E74:J74" si="9">SUBTOTAL(109,E66:E73)</f>
        <v>230</v>
      </c>
      <c r="F74" s="15">
        <f t="shared" si="9"/>
        <v>293</v>
      </c>
      <c r="G74" s="15">
        <f t="shared" si="9"/>
        <v>271</v>
      </c>
      <c r="H74" s="15">
        <f t="shared" si="9"/>
        <v>273</v>
      </c>
      <c r="I74" s="15">
        <f t="shared" si="9"/>
        <v>231</v>
      </c>
      <c r="J74" s="15">
        <f t="shared" si="9"/>
        <v>232</v>
      </c>
      <c r="K74" s="15">
        <f t="shared" si="8"/>
        <v>1777</v>
      </c>
      <c r="L74" s="13"/>
      <c r="O74" s="11" t="s">
        <v>1969</v>
      </c>
      <c r="P74" s="93">
        <f>SUBTOTAL(109,P66:P73)</f>
        <v>265</v>
      </c>
      <c r="Q74" s="93">
        <f t="shared" ref="Q74:Y74" si="10">SUBTOTAL(109,Q66:Q73)</f>
        <v>252</v>
      </c>
      <c r="R74" s="93">
        <f t="shared" si="10"/>
        <v>279</v>
      </c>
      <c r="S74" s="93">
        <f t="shared" si="10"/>
        <v>154</v>
      </c>
      <c r="T74" s="93">
        <f t="shared" si="10"/>
        <v>164</v>
      </c>
      <c r="U74" s="93">
        <f t="shared" si="10"/>
        <v>167</v>
      </c>
      <c r="V74" s="93">
        <f t="shared" si="10"/>
        <v>127</v>
      </c>
      <c r="W74" s="93">
        <f t="shared" si="10"/>
        <v>149</v>
      </c>
      <c r="X74" s="93">
        <f t="shared" si="10"/>
        <v>171</v>
      </c>
      <c r="Y74" s="93">
        <f t="shared" si="10"/>
        <v>1728</v>
      </c>
      <c r="Z74" s="39"/>
    </row>
    <row r="77" spans="3:26" x14ac:dyDescent="0.25">
      <c r="C77" s="11" t="s">
        <v>2243</v>
      </c>
      <c r="O77" s="84">
        <v>2025</v>
      </c>
    </row>
    <row r="78" spans="3:26" x14ac:dyDescent="0.25">
      <c r="C78" t="s">
        <v>2267</v>
      </c>
      <c r="D78" s="39" t="s">
        <v>2236</v>
      </c>
      <c r="E78" s="39" t="s">
        <v>2237</v>
      </c>
      <c r="F78" s="39" t="s">
        <v>2238</v>
      </c>
      <c r="G78" s="39" t="s">
        <v>2239</v>
      </c>
      <c r="H78" s="39" t="s">
        <v>2240</v>
      </c>
      <c r="I78" s="39" t="s">
        <v>2241</v>
      </c>
      <c r="J78" s="39" t="s">
        <v>2242</v>
      </c>
      <c r="K78" s="39" t="s">
        <v>1969</v>
      </c>
      <c r="L78" s="39" t="s">
        <v>2010</v>
      </c>
      <c r="O78" t="s">
        <v>2488</v>
      </c>
      <c r="P78" t="s">
        <v>2003</v>
      </c>
      <c r="Q78" t="s">
        <v>2004</v>
      </c>
      <c r="R78" t="s">
        <v>2005</v>
      </c>
      <c r="S78" t="s">
        <v>2006</v>
      </c>
      <c r="T78" t="s">
        <v>2007</v>
      </c>
      <c r="U78" t="s">
        <v>2008</v>
      </c>
      <c r="V78" t="s">
        <v>2009</v>
      </c>
      <c r="W78" t="s">
        <v>2244</v>
      </c>
      <c r="X78" t="s">
        <v>2482</v>
      </c>
      <c r="Y78" t="s">
        <v>1969</v>
      </c>
      <c r="Z78" t="s">
        <v>2010</v>
      </c>
    </row>
    <row r="79" spans="3:26" x14ac:dyDescent="0.25">
      <c r="C79" t="s">
        <v>99</v>
      </c>
      <c r="D79" s="39">
        <v>38</v>
      </c>
      <c r="E79" s="39">
        <v>42</v>
      </c>
      <c r="F79" s="39">
        <v>46</v>
      </c>
      <c r="G79" s="39">
        <v>43</v>
      </c>
      <c r="H79" s="39">
        <v>32</v>
      </c>
      <c r="I79" s="39">
        <v>33</v>
      </c>
      <c r="J79" s="39">
        <v>22</v>
      </c>
      <c r="K79" s="93">
        <f t="shared" ref="K79:K94" si="11">SUM(D79:J79)</f>
        <v>256</v>
      </c>
      <c r="L79" s="106">
        <f>Table15[[#This Row],[Grand Total]]/K$94</f>
        <v>0.14406302757456388</v>
      </c>
      <c r="O79" t="s">
        <v>123</v>
      </c>
      <c r="P79" s="39">
        <v>10</v>
      </c>
      <c r="Q79" s="39">
        <v>2</v>
      </c>
      <c r="R79" s="39">
        <v>36</v>
      </c>
      <c r="S79" s="39">
        <v>45</v>
      </c>
      <c r="T79" s="39">
        <v>38</v>
      </c>
      <c r="U79" s="39">
        <v>31</v>
      </c>
      <c r="V79" s="39">
        <v>30</v>
      </c>
      <c r="W79" s="39">
        <v>33</v>
      </c>
      <c r="X79" s="39">
        <v>21</v>
      </c>
      <c r="Y79" s="93">
        <v>246</v>
      </c>
      <c r="Z79" s="106">
        <f>Table66[[#This Row],[Grand Total]]/Y$92</f>
        <v>0.1423611111111111</v>
      </c>
    </row>
    <row r="80" spans="3:26" x14ac:dyDescent="0.25">
      <c r="C80" t="s">
        <v>75</v>
      </c>
      <c r="D80" s="39">
        <v>37</v>
      </c>
      <c r="E80" s="39">
        <v>24</v>
      </c>
      <c r="F80" s="39">
        <v>39</v>
      </c>
      <c r="G80" s="39">
        <v>28</v>
      </c>
      <c r="H80" s="39">
        <v>34</v>
      </c>
      <c r="I80" s="39">
        <v>28</v>
      </c>
      <c r="J80" s="39">
        <v>45</v>
      </c>
      <c r="K80" s="93">
        <f t="shared" si="11"/>
        <v>235</v>
      </c>
      <c r="L80" s="106">
        <f>Table15[[#This Row],[Grand Total]]/K$94</f>
        <v>0.13224535734383794</v>
      </c>
      <c r="O80" t="s">
        <v>38</v>
      </c>
      <c r="P80" s="39">
        <v>31</v>
      </c>
      <c r="Q80" s="39">
        <v>42</v>
      </c>
      <c r="R80" s="39">
        <v>23</v>
      </c>
      <c r="S80" s="39">
        <v>20</v>
      </c>
      <c r="T80" s="39">
        <v>25</v>
      </c>
      <c r="U80" s="39">
        <v>23</v>
      </c>
      <c r="V80" s="39">
        <v>23</v>
      </c>
      <c r="W80" s="39">
        <v>22</v>
      </c>
      <c r="X80" s="39">
        <v>25</v>
      </c>
      <c r="Y80" s="93">
        <v>234</v>
      </c>
      <c r="Z80" s="106">
        <f>Table66[[#This Row],[Grand Total]]/Y$92</f>
        <v>0.13541666666666666</v>
      </c>
    </row>
    <row r="81" spans="3:26" x14ac:dyDescent="0.25">
      <c r="C81" t="s">
        <v>123</v>
      </c>
      <c r="D81" s="39">
        <v>34</v>
      </c>
      <c r="E81" s="39">
        <v>23</v>
      </c>
      <c r="F81" s="39">
        <v>28</v>
      </c>
      <c r="G81" s="39">
        <v>42</v>
      </c>
      <c r="H81" s="39">
        <v>20</v>
      </c>
      <c r="I81" s="39">
        <v>19</v>
      </c>
      <c r="J81" s="39">
        <v>25</v>
      </c>
      <c r="K81" s="93">
        <f t="shared" si="11"/>
        <v>191</v>
      </c>
      <c r="L81" s="106">
        <f>Table15[[#This Row],[Grand Total]]/K$94</f>
        <v>0.10748452447945976</v>
      </c>
      <c r="O81" t="s">
        <v>71</v>
      </c>
      <c r="P81" s="39">
        <v>26</v>
      </c>
      <c r="Q81" s="39">
        <v>41</v>
      </c>
      <c r="R81" s="39">
        <v>47</v>
      </c>
      <c r="S81" s="39">
        <v>20</v>
      </c>
      <c r="T81" s="39">
        <v>20</v>
      </c>
      <c r="U81" s="39">
        <v>23</v>
      </c>
      <c r="V81" s="39">
        <v>19</v>
      </c>
      <c r="W81" s="39">
        <v>11</v>
      </c>
      <c r="X81" s="39">
        <v>22</v>
      </c>
      <c r="Y81" s="93">
        <v>229</v>
      </c>
      <c r="Z81" s="106">
        <f>Table66[[#This Row],[Grand Total]]/Y$92</f>
        <v>0.13252314814814814</v>
      </c>
    </row>
    <row r="82" spans="3:26" x14ac:dyDescent="0.25">
      <c r="C82" t="s">
        <v>71</v>
      </c>
      <c r="D82" s="39">
        <v>20</v>
      </c>
      <c r="E82" s="39">
        <v>21</v>
      </c>
      <c r="F82" s="39">
        <v>22</v>
      </c>
      <c r="G82" s="39">
        <v>31</v>
      </c>
      <c r="H82" s="39">
        <v>33</v>
      </c>
      <c r="I82" s="39">
        <v>29</v>
      </c>
      <c r="J82" s="39">
        <v>23</v>
      </c>
      <c r="K82" s="93">
        <f t="shared" si="11"/>
        <v>179</v>
      </c>
      <c r="L82" s="106">
        <f>Table15[[#This Row],[Grand Total]]/K$94</f>
        <v>0.10073157006190209</v>
      </c>
      <c r="O82" t="s">
        <v>75</v>
      </c>
      <c r="P82" s="39">
        <v>37</v>
      </c>
      <c r="Q82" s="39">
        <v>33</v>
      </c>
      <c r="R82" s="39">
        <v>48</v>
      </c>
      <c r="S82" s="39">
        <v>9</v>
      </c>
      <c r="T82" s="39">
        <v>13</v>
      </c>
      <c r="U82" s="39">
        <v>19</v>
      </c>
      <c r="V82" s="39">
        <v>11</v>
      </c>
      <c r="W82" s="39">
        <v>10</v>
      </c>
      <c r="X82" s="39">
        <v>19</v>
      </c>
      <c r="Y82" s="93">
        <v>199</v>
      </c>
      <c r="Z82" s="106">
        <f>Table66[[#This Row],[Grand Total]]/Y$92</f>
        <v>0.11516203703703703</v>
      </c>
    </row>
    <row r="83" spans="3:26" x14ac:dyDescent="0.25">
      <c r="C83" t="s">
        <v>60</v>
      </c>
      <c r="D83" s="39">
        <v>24</v>
      </c>
      <c r="E83" s="39">
        <v>16</v>
      </c>
      <c r="F83" s="39">
        <v>18</v>
      </c>
      <c r="G83" s="39">
        <v>15</v>
      </c>
      <c r="H83" s="39">
        <v>17</v>
      </c>
      <c r="I83" s="39">
        <v>11</v>
      </c>
      <c r="J83" s="39">
        <v>21</v>
      </c>
      <c r="K83" s="93">
        <f t="shared" si="11"/>
        <v>122</v>
      </c>
      <c r="L83" s="106">
        <f>Table15[[#This Row],[Grand Total]]/K$94</f>
        <v>6.8655036578503095E-2</v>
      </c>
      <c r="O83" t="s">
        <v>101</v>
      </c>
      <c r="P83" s="39">
        <v>11</v>
      </c>
      <c r="Q83" s="39">
        <v>21</v>
      </c>
      <c r="R83" s="39">
        <v>34</v>
      </c>
      <c r="S83" s="39">
        <v>7</v>
      </c>
      <c r="T83" s="39">
        <v>9</v>
      </c>
      <c r="U83" s="39">
        <v>15</v>
      </c>
      <c r="V83" s="39">
        <v>7</v>
      </c>
      <c r="W83" s="39">
        <v>11</v>
      </c>
      <c r="X83" s="39">
        <v>3</v>
      </c>
      <c r="Y83" s="93">
        <v>118</v>
      </c>
      <c r="Z83" s="106">
        <f>Table66[[#This Row],[Grand Total]]/Y$92</f>
        <v>6.8287037037037035E-2</v>
      </c>
    </row>
    <row r="84" spans="3:26" x14ac:dyDescent="0.25">
      <c r="C84" t="s">
        <v>50</v>
      </c>
      <c r="D84" s="39">
        <v>12</v>
      </c>
      <c r="E84" s="39">
        <v>8</v>
      </c>
      <c r="F84" s="39">
        <v>23</v>
      </c>
      <c r="G84" s="39">
        <v>22</v>
      </c>
      <c r="H84" s="39">
        <v>30</v>
      </c>
      <c r="I84" s="39">
        <v>15</v>
      </c>
      <c r="J84" s="39">
        <v>11</v>
      </c>
      <c r="K84" s="93">
        <f t="shared" si="11"/>
        <v>121</v>
      </c>
      <c r="L84" s="106">
        <f>Table15[[#This Row],[Grand Total]]/K$94</f>
        <v>6.8092290377039955E-2</v>
      </c>
      <c r="O84" t="s">
        <v>99</v>
      </c>
      <c r="P84" s="39">
        <v>26</v>
      </c>
      <c r="Q84" s="39">
        <v>25</v>
      </c>
      <c r="R84" s="39">
        <v>10</v>
      </c>
      <c r="S84" s="39">
        <v>7</v>
      </c>
      <c r="T84" s="39">
        <v>8</v>
      </c>
      <c r="U84" s="39">
        <v>7</v>
      </c>
      <c r="V84" s="39">
        <v>9</v>
      </c>
      <c r="W84" s="39">
        <v>9</v>
      </c>
      <c r="X84" s="39">
        <v>15</v>
      </c>
      <c r="Y84" s="93">
        <v>116</v>
      </c>
      <c r="Z84" s="106">
        <f>Table66[[#This Row],[Grand Total]]/Y$92</f>
        <v>6.7129629629629636E-2</v>
      </c>
    </row>
    <row r="85" spans="3:26" x14ac:dyDescent="0.25">
      <c r="C85" s="121" t="s">
        <v>82</v>
      </c>
      <c r="D85" s="39">
        <v>27</v>
      </c>
      <c r="E85" s="39">
        <v>28</v>
      </c>
      <c r="F85" s="39">
        <v>37</v>
      </c>
      <c r="G85" s="39">
        <v>27</v>
      </c>
      <c r="H85" s="109"/>
      <c r="I85" s="109"/>
      <c r="J85" s="109"/>
      <c r="K85" s="93">
        <f t="shared" si="11"/>
        <v>119</v>
      </c>
      <c r="L85" s="106">
        <f>Table15[[#This Row],[Grand Total]]/K$94</f>
        <v>6.6966797974113673E-2</v>
      </c>
      <c r="O85" t="s">
        <v>116</v>
      </c>
      <c r="P85" s="39">
        <v>19</v>
      </c>
      <c r="Q85" s="39">
        <v>18</v>
      </c>
      <c r="R85" s="39">
        <v>28</v>
      </c>
      <c r="S85" s="39">
        <v>9</v>
      </c>
      <c r="T85" s="39">
        <v>15</v>
      </c>
      <c r="U85" s="39">
        <v>4</v>
      </c>
      <c r="V85" s="39">
        <v>8</v>
      </c>
      <c r="W85" s="39">
        <v>5</v>
      </c>
      <c r="X85" s="39">
        <v>8</v>
      </c>
      <c r="Y85" s="93">
        <v>114</v>
      </c>
      <c r="Z85" s="106">
        <f>Table66[[#This Row],[Grand Total]]/Y$92</f>
        <v>6.5972222222222224E-2</v>
      </c>
    </row>
    <row r="86" spans="3:26" ht="15.75" thickBot="1" x14ac:dyDescent="0.3">
      <c r="C86" t="s">
        <v>225</v>
      </c>
      <c r="D86" s="39">
        <v>20</v>
      </c>
      <c r="E86" s="39">
        <v>16</v>
      </c>
      <c r="F86" s="39">
        <v>25</v>
      </c>
      <c r="G86" s="39">
        <v>13</v>
      </c>
      <c r="H86" s="39">
        <v>15</v>
      </c>
      <c r="I86" s="39">
        <v>10</v>
      </c>
      <c r="J86" s="39">
        <v>16</v>
      </c>
      <c r="K86" s="93">
        <f t="shared" si="11"/>
        <v>115</v>
      </c>
      <c r="L86" s="106">
        <f>Table15[[#This Row],[Grand Total]]/K$94</f>
        <v>6.471581316826111E-2</v>
      </c>
      <c r="O86" s="23" t="s">
        <v>60</v>
      </c>
      <c r="P86" s="78">
        <v>26</v>
      </c>
      <c r="Q86" s="78">
        <v>16</v>
      </c>
      <c r="R86" s="78">
        <v>9</v>
      </c>
      <c r="S86" s="78">
        <v>6</v>
      </c>
      <c r="T86" s="78">
        <v>6</v>
      </c>
      <c r="U86" s="78">
        <v>5</v>
      </c>
      <c r="V86" s="78">
        <v>3</v>
      </c>
      <c r="W86" s="78">
        <v>8</v>
      </c>
      <c r="X86" s="78">
        <v>13</v>
      </c>
      <c r="Y86" s="96">
        <v>92</v>
      </c>
      <c r="Z86" s="102">
        <f>Table66[[#This Row],[Grand Total]]/Y$92</f>
        <v>5.3240740740740741E-2</v>
      </c>
    </row>
    <row r="87" spans="3:26" ht="15.75" thickBot="1" x14ac:dyDescent="0.3">
      <c r="C87" s="23" t="s">
        <v>116</v>
      </c>
      <c r="D87" s="78">
        <v>8</v>
      </c>
      <c r="E87" s="78">
        <v>15</v>
      </c>
      <c r="F87" s="78">
        <v>20</v>
      </c>
      <c r="G87" s="78">
        <v>14</v>
      </c>
      <c r="H87" s="78">
        <v>28</v>
      </c>
      <c r="I87" s="78">
        <v>15</v>
      </c>
      <c r="J87" s="78">
        <v>7</v>
      </c>
      <c r="K87" s="96">
        <f t="shared" si="11"/>
        <v>107</v>
      </c>
      <c r="L87" s="102">
        <f>Table15[[#This Row],[Grand Total]]/K$94</f>
        <v>6.0213843556555992E-2</v>
      </c>
      <c r="O87" t="s">
        <v>92</v>
      </c>
      <c r="P87" s="39">
        <v>8</v>
      </c>
      <c r="Q87" s="39">
        <v>12</v>
      </c>
      <c r="R87" s="39">
        <v>12</v>
      </c>
      <c r="S87" s="39">
        <v>9</v>
      </c>
      <c r="T87" s="39">
        <v>2</v>
      </c>
      <c r="U87" s="39">
        <v>14</v>
      </c>
      <c r="V87" s="39">
        <v>4</v>
      </c>
      <c r="W87" s="39">
        <v>15</v>
      </c>
      <c r="X87" s="39">
        <v>14</v>
      </c>
      <c r="Y87" s="93">
        <v>90</v>
      </c>
      <c r="Z87" s="43">
        <f>Table66[[#This Row],[Grand Total]]/Y$92</f>
        <v>5.2083333333333336E-2</v>
      </c>
    </row>
    <row r="88" spans="3:26" x14ac:dyDescent="0.25">
      <c r="C88" t="s">
        <v>38</v>
      </c>
      <c r="D88" s="39"/>
      <c r="E88" s="39"/>
      <c r="F88" s="39"/>
      <c r="G88" s="39"/>
      <c r="H88" s="39">
        <v>31</v>
      </c>
      <c r="I88" s="39">
        <v>29</v>
      </c>
      <c r="J88" s="39">
        <v>27</v>
      </c>
      <c r="K88" s="93">
        <f t="shared" si="11"/>
        <v>87</v>
      </c>
      <c r="L88" s="43">
        <f>Table15[[#This Row],[Grand Total]]/K$94</f>
        <v>4.8958919527293192E-2</v>
      </c>
      <c r="O88" t="s">
        <v>225</v>
      </c>
      <c r="P88" s="39">
        <v>29</v>
      </c>
      <c r="Q88" s="39">
        <v>9</v>
      </c>
      <c r="R88" s="39">
        <v>11</v>
      </c>
      <c r="S88" s="39">
        <v>7</v>
      </c>
      <c r="T88" s="39">
        <v>5</v>
      </c>
      <c r="U88" s="39">
        <v>6</v>
      </c>
      <c r="V88" s="39">
        <v>7</v>
      </c>
      <c r="W88" s="39">
        <v>7</v>
      </c>
      <c r="X88" s="39">
        <v>9</v>
      </c>
      <c r="Y88" s="93">
        <v>90</v>
      </c>
      <c r="Z88" s="43">
        <f>Table66[[#This Row],[Grand Total]]/Y$92</f>
        <v>5.2083333333333336E-2</v>
      </c>
    </row>
    <row r="89" spans="3:26" x14ac:dyDescent="0.25">
      <c r="C89" t="s">
        <v>101</v>
      </c>
      <c r="D89" s="39">
        <v>9</v>
      </c>
      <c r="E89" s="39">
        <v>9</v>
      </c>
      <c r="F89" s="39">
        <v>10</v>
      </c>
      <c r="G89" s="39">
        <v>13</v>
      </c>
      <c r="H89" s="39">
        <v>11</v>
      </c>
      <c r="I89" s="39">
        <v>18</v>
      </c>
      <c r="J89" s="39">
        <v>10</v>
      </c>
      <c r="K89" s="93">
        <f t="shared" si="11"/>
        <v>80</v>
      </c>
      <c r="L89" s="43">
        <f>Table15[[#This Row],[Grand Total]]/K$94</f>
        <v>4.5019696117051207E-2</v>
      </c>
      <c r="O89" t="s">
        <v>50</v>
      </c>
      <c r="P89" s="39">
        <v>16</v>
      </c>
      <c r="Q89" s="39">
        <v>21</v>
      </c>
      <c r="R89" s="39">
        <v>5</v>
      </c>
      <c r="S89" s="39">
        <v>5</v>
      </c>
      <c r="T89" s="39">
        <v>13</v>
      </c>
      <c r="U89" s="39">
        <v>11</v>
      </c>
      <c r="V89" s="39">
        <v>1</v>
      </c>
      <c r="W89" s="39">
        <v>6</v>
      </c>
      <c r="X89" s="39">
        <v>6</v>
      </c>
      <c r="Y89" s="93">
        <v>84</v>
      </c>
      <c r="Z89" s="43">
        <f>Table66[[#This Row],[Grand Total]]/Y$92</f>
        <v>4.8611111111111112E-2</v>
      </c>
    </row>
    <row r="90" spans="3:26" x14ac:dyDescent="0.25">
      <c r="C90" t="s">
        <v>73</v>
      </c>
      <c r="D90" s="39">
        <v>12</v>
      </c>
      <c r="E90" s="39">
        <v>14</v>
      </c>
      <c r="F90" s="39">
        <v>6</v>
      </c>
      <c r="G90" s="39">
        <v>10</v>
      </c>
      <c r="H90" s="39">
        <v>15</v>
      </c>
      <c r="I90" s="39">
        <v>10</v>
      </c>
      <c r="J90" s="39">
        <v>8</v>
      </c>
      <c r="K90" s="93">
        <f t="shared" si="11"/>
        <v>75</v>
      </c>
      <c r="L90" s="43">
        <f>Table15[[#This Row],[Grand Total]]/K$94</f>
        <v>4.220596510973551E-2</v>
      </c>
      <c r="O90" t="s">
        <v>73</v>
      </c>
      <c r="P90" s="39">
        <v>9</v>
      </c>
      <c r="Q90" s="39">
        <v>4</v>
      </c>
      <c r="R90" s="39">
        <v>10</v>
      </c>
      <c r="S90" s="39">
        <v>7</v>
      </c>
      <c r="T90" s="39">
        <v>5</v>
      </c>
      <c r="U90" s="39">
        <v>5</v>
      </c>
      <c r="V90" s="39">
        <v>1</v>
      </c>
      <c r="W90" s="39">
        <v>6</v>
      </c>
      <c r="X90" s="39">
        <v>11</v>
      </c>
      <c r="Y90" s="93">
        <v>58</v>
      </c>
      <c r="Z90" s="43">
        <f>Table66[[#This Row],[Grand Total]]/Y$92</f>
        <v>3.3564814814814818E-2</v>
      </c>
    </row>
    <row r="91" spans="3:26" x14ac:dyDescent="0.25">
      <c r="C91" t="s">
        <v>92</v>
      </c>
      <c r="D91" s="39">
        <v>4</v>
      </c>
      <c r="E91" s="39">
        <v>11</v>
      </c>
      <c r="F91" s="39">
        <v>17</v>
      </c>
      <c r="G91" s="39">
        <v>12</v>
      </c>
      <c r="H91" s="39">
        <v>5</v>
      </c>
      <c r="I91" s="39">
        <v>10</v>
      </c>
      <c r="J91" s="39">
        <v>11</v>
      </c>
      <c r="K91" s="93">
        <f t="shared" si="11"/>
        <v>70</v>
      </c>
      <c r="L91" s="43">
        <f>Table15[[#This Row],[Grand Total]]/K$94</f>
        <v>3.9392234102419807E-2</v>
      </c>
      <c r="O91" t="s">
        <v>219</v>
      </c>
      <c r="P91" s="39">
        <v>17</v>
      </c>
      <c r="Q91" s="39">
        <v>8</v>
      </c>
      <c r="R91" s="39">
        <v>6</v>
      </c>
      <c r="S91" s="39">
        <v>3</v>
      </c>
      <c r="T91" s="39">
        <v>5</v>
      </c>
      <c r="U91" s="39">
        <v>4</v>
      </c>
      <c r="V91" s="39">
        <v>4</v>
      </c>
      <c r="W91" s="39">
        <v>6</v>
      </c>
      <c r="X91" s="39">
        <v>5</v>
      </c>
      <c r="Y91" s="93">
        <v>58</v>
      </c>
      <c r="Z91" s="43">
        <f>Table66[[#This Row],[Grand Total]]/Y$92</f>
        <v>3.3564814814814818E-2</v>
      </c>
    </row>
    <row r="92" spans="3:26" x14ac:dyDescent="0.25">
      <c r="C92" t="s">
        <v>219</v>
      </c>
      <c r="D92" s="39">
        <v>2</v>
      </c>
      <c r="E92" s="39">
        <v>2</v>
      </c>
      <c r="F92" s="39">
        <v>2</v>
      </c>
      <c r="G92" s="39"/>
      <c r="H92" s="39">
        <v>2</v>
      </c>
      <c r="I92" s="39">
        <v>4</v>
      </c>
      <c r="J92" s="39">
        <v>6</v>
      </c>
      <c r="K92" s="93">
        <f t="shared" si="11"/>
        <v>18</v>
      </c>
      <c r="L92" s="43">
        <f>Table15[[#This Row],[Grand Total]]/K$94</f>
        <v>1.0129431626336522E-2</v>
      </c>
      <c r="O92" s="11" t="s">
        <v>1969</v>
      </c>
      <c r="P92" s="93">
        <f>SUBTOTAL(109,P79:P91)</f>
        <v>265</v>
      </c>
      <c r="Q92" s="93">
        <f t="shared" ref="Q92:W92" si="12">SUBTOTAL(109,Q79:Q91)</f>
        <v>252</v>
      </c>
      <c r="R92" s="93">
        <f t="shared" si="12"/>
        <v>279</v>
      </c>
      <c r="S92" s="93">
        <f t="shared" si="12"/>
        <v>154</v>
      </c>
      <c r="T92" s="93">
        <f t="shared" si="12"/>
        <v>164</v>
      </c>
      <c r="U92" s="93">
        <f t="shared" si="12"/>
        <v>167</v>
      </c>
      <c r="V92" s="93">
        <f t="shared" si="12"/>
        <v>127</v>
      </c>
      <c r="W92" s="93">
        <f t="shared" si="12"/>
        <v>149</v>
      </c>
      <c r="X92" s="93">
        <f t="shared" ref="X92:Y92" si="13">SUBTOTAL(109,X79:X91)</f>
        <v>171</v>
      </c>
      <c r="Y92" s="93">
        <f t="shared" si="13"/>
        <v>1728</v>
      </c>
      <c r="Z92" s="39"/>
    </row>
    <row r="93" spans="3:26" x14ac:dyDescent="0.25">
      <c r="C93" s="121" t="s">
        <v>1053</v>
      </c>
      <c r="D93" s="39"/>
      <c r="E93" s="39">
        <v>1</v>
      </c>
      <c r="F93" s="39"/>
      <c r="G93" s="39">
        <v>1</v>
      </c>
      <c r="H93" s="127"/>
      <c r="I93" s="127"/>
      <c r="J93" s="127"/>
      <c r="K93" s="93">
        <f t="shared" si="11"/>
        <v>2</v>
      </c>
      <c r="L93" s="43">
        <f>Table15[[#This Row],[Grand Total]]/K$94</f>
        <v>1.1254924029262803E-3</v>
      </c>
      <c r="O93" t="s">
        <v>1976</v>
      </c>
      <c r="P93" s="39">
        <f>P92/4</f>
        <v>66.25</v>
      </c>
      <c r="Q93" s="39">
        <f>Q92/4</f>
        <v>63</v>
      </c>
      <c r="R93" s="39">
        <f>R92/5</f>
        <v>55.8</v>
      </c>
      <c r="S93" s="39">
        <f>S92/4</f>
        <v>38.5</v>
      </c>
      <c r="T93" s="39">
        <f>T92/4</f>
        <v>41</v>
      </c>
      <c r="U93" s="39">
        <f>U92/5</f>
        <v>33.4</v>
      </c>
      <c r="V93" s="39">
        <f>V92/4</f>
        <v>31.75</v>
      </c>
      <c r="W93" s="39">
        <f>W92/4</f>
        <v>37.25</v>
      </c>
      <c r="X93" s="39">
        <f>X92/5</f>
        <v>34.200000000000003</v>
      </c>
      <c r="Y93" s="39"/>
      <c r="Z93" s="39"/>
    </row>
    <row r="94" spans="3:26" x14ac:dyDescent="0.25">
      <c r="C94" s="11" t="s">
        <v>1969</v>
      </c>
      <c r="D94" s="93">
        <f t="shared" ref="D94:J94" si="14">SUBTOTAL(109,D79:D93)</f>
        <v>247</v>
      </c>
      <c r="E94" s="93">
        <f t="shared" si="14"/>
        <v>230</v>
      </c>
      <c r="F94" s="93">
        <f t="shared" si="14"/>
        <v>293</v>
      </c>
      <c r="G94" s="93">
        <f t="shared" si="14"/>
        <v>271</v>
      </c>
      <c r="H94" s="93">
        <f t="shared" si="14"/>
        <v>273</v>
      </c>
      <c r="I94" s="93">
        <f t="shared" si="14"/>
        <v>231</v>
      </c>
      <c r="J94" s="93">
        <f t="shared" si="14"/>
        <v>232</v>
      </c>
      <c r="K94" s="93">
        <f t="shared" si="11"/>
        <v>1777</v>
      </c>
    </row>
  </sheetData>
  <pageMargins left="0.7" right="0.7" top="0.75" bottom="0.75" header="0.3" footer="0.3"/>
  <pageSetup scale="10" orientation="landscape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8A2F-B652-48AD-B41F-BCF3FE92F2BF}">
  <dimension ref="B2:Y77"/>
  <sheetViews>
    <sheetView topLeftCell="D1" workbookViewId="0">
      <selection activeCell="N49" sqref="N49:Y49"/>
    </sheetView>
  </sheetViews>
  <sheetFormatPr defaultRowHeight="15" x14ac:dyDescent="0.25"/>
  <cols>
    <col min="2" max="2" width="50.7109375" customWidth="1"/>
    <col min="3" max="6" width="9.140625" style="39"/>
    <col min="7" max="9" width="9.7109375" style="39" customWidth="1"/>
    <col min="10" max="10" width="13.42578125" style="39" customWidth="1"/>
    <col min="14" max="14" width="32.5703125" customWidth="1"/>
    <col min="24" max="24" width="13.42578125" customWidth="1"/>
  </cols>
  <sheetData>
    <row r="2" spans="2:25" x14ac:dyDescent="0.25">
      <c r="B2" s="110">
        <v>2024</v>
      </c>
      <c r="N2" s="110">
        <v>2025</v>
      </c>
    </row>
    <row r="3" spans="2:25" x14ac:dyDescent="0.25">
      <c r="B3" t="s">
        <v>2251</v>
      </c>
      <c r="C3" s="39" t="s">
        <v>2236</v>
      </c>
      <c r="D3" s="39" t="s">
        <v>2237</v>
      </c>
      <c r="E3" s="39" t="s">
        <v>2238</v>
      </c>
      <c r="F3" s="39" t="s">
        <v>2239</v>
      </c>
      <c r="G3" s="39" t="s">
        <v>2240</v>
      </c>
      <c r="H3" s="39" t="s">
        <v>2241</v>
      </c>
      <c r="I3" s="39" t="s">
        <v>2242</v>
      </c>
      <c r="J3" s="39" t="s">
        <v>1969</v>
      </c>
      <c r="K3" t="s">
        <v>2010</v>
      </c>
      <c r="N3" t="s">
        <v>2251</v>
      </c>
      <c r="O3" t="s">
        <v>2003</v>
      </c>
      <c r="P3" t="s">
        <v>2004</v>
      </c>
      <c r="Q3" t="s">
        <v>2005</v>
      </c>
      <c r="R3" t="s">
        <v>2006</v>
      </c>
      <c r="S3" t="s">
        <v>2007</v>
      </c>
      <c r="T3" t="s">
        <v>2008</v>
      </c>
      <c r="U3" t="s">
        <v>2009</v>
      </c>
      <c r="V3" t="s">
        <v>2244</v>
      </c>
      <c r="W3" t="s">
        <v>2482</v>
      </c>
      <c r="X3" t="s">
        <v>1969</v>
      </c>
      <c r="Y3" t="s">
        <v>2010</v>
      </c>
    </row>
    <row r="4" spans="2:25" x14ac:dyDescent="0.25">
      <c r="B4" s="107" t="s">
        <v>1185</v>
      </c>
      <c r="G4" s="39">
        <v>120</v>
      </c>
      <c r="H4" s="39">
        <v>90</v>
      </c>
      <c r="I4" s="39">
        <v>202</v>
      </c>
      <c r="J4" s="93">
        <f t="shared" ref="J4:J34" si="0">SUM(C4:I4)</f>
        <v>412</v>
      </c>
      <c r="K4" s="106">
        <f>Table17[[#This Row],[Grand Total]]/J$34</f>
        <v>0.37728937728937728</v>
      </c>
      <c r="N4" s="135" t="s">
        <v>1279</v>
      </c>
      <c r="O4" s="39">
        <v>200</v>
      </c>
      <c r="P4" s="39">
        <v>153</v>
      </c>
      <c r="Q4" s="39">
        <v>285</v>
      </c>
      <c r="R4" s="108"/>
      <c r="S4" s="108"/>
      <c r="T4" s="108"/>
      <c r="U4" s="108"/>
      <c r="V4" s="108"/>
      <c r="W4" s="108"/>
      <c r="X4" s="93">
        <f t="shared" ref="X4:X46" si="1">SUM(O4:W4)</f>
        <v>638</v>
      </c>
      <c r="Y4" s="106">
        <f>Table67[[#This Row],[Grand Total]]/X$46</f>
        <v>0.20924893407674647</v>
      </c>
    </row>
    <row r="5" spans="2:25" x14ac:dyDescent="0.25">
      <c r="B5" s="107" t="s">
        <v>1189</v>
      </c>
      <c r="G5" s="39">
        <v>118</v>
      </c>
      <c r="H5" s="39">
        <v>116</v>
      </c>
      <c r="J5" s="93">
        <f t="shared" si="0"/>
        <v>234</v>
      </c>
      <c r="K5" s="106">
        <f>Table17[[#This Row],[Grand Total]]/J$34</f>
        <v>0.21428571428571427</v>
      </c>
      <c r="N5" s="135" t="s">
        <v>76</v>
      </c>
      <c r="O5" s="39">
        <v>78</v>
      </c>
      <c r="P5" s="39">
        <v>69</v>
      </c>
      <c r="Q5" s="39">
        <v>97</v>
      </c>
      <c r="R5" s="39">
        <v>58</v>
      </c>
      <c r="S5" s="39">
        <v>56</v>
      </c>
      <c r="T5" s="39">
        <v>63</v>
      </c>
      <c r="U5" s="39">
        <v>53</v>
      </c>
      <c r="V5" s="39">
        <v>68</v>
      </c>
      <c r="W5" s="39">
        <v>58</v>
      </c>
      <c r="X5" s="93">
        <f t="shared" si="1"/>
        <v>600</v>
      </c>
      <c r="Y5" s="106">
        <f>Table67[[#This Row],[Grand Total]]/X$46</f>
        <v>0.19678583142013775</v>
      </c>
    </row>
    <row r="6" spans="2:25" x14ac:dyDescent="0.25">
      <c r="B6" s="107" t="s">
        <v>1543</v>
      </c>
      <c r="I6" s="39">
        <v>163</v>
      </c>
      <c r="J6" s="93">
        <f t="shared" si="0"/>
        <v>163</v>
      </c>
      <c r="K6" s="106">
        <f>Table17[[#This Row],[Grand Total]]/J$34</f>
        <v>0.14926739926739926</v>
      </c>
      <c r="N6" s="135" t="s">
        <v>64</v>
      </c>
      <c r="O6" s="39"/>
      <c r="P6" s="39">
        <v>50</v>
      </c>
      <c r="Q6" s="39">
        <v>139</v>
      </c>
      <c r="R6" s="39">
        <v>83</v>
      </c>
      <c r="S6" s="39">
        <v>40</v>
      </c>
      <c r="T6" s="39">
        <v>100</v>
      </c>
      <c r="U6" s="39">
        <v>81</v>
      </c>
      <c r="V6" s="39">
        <v>150</v>
      </c>
      <c r="W6" s="39">
        <v>142</v>
      </c>
      <c r="X6" s="93">
        <f t="shared" si="1"/>
        <v>785</v>
      </c>
      <c r="Y6" s="106">
        <f>Table67[[#This Row],[Grand Total]]/X$46</f>
        <v>0.25746146277468024</v>
      </c>
    </row>
    <row r="7" spans="2:25" ht="15.75" thickBot="1" x14ac:dyDescent="0.3">
      <c r="B7" s="112" t="s">
        <v>1054</v>
      </c>
      <c r="C7" s="78">
        <v>56</v>
      </c>
      <c r="D7" s="78"/>
      <c r="E7" s="78"/>
      <c r="F7" s="78"/>
      <c r="G7" s="78"/>
      <c r="H7" s="78"/>
      <c r="I7" s="78"/>
      <c r="J7" s="96">
        <f t="shared" si="0"/>
        <v>56</v>
      </c>
      <c r="K7" s="102">
        <f>Table17[[#This Row],[Grand Total]]/J$34</f>
        <v>5.128205128205128E-2</v>
      </c>
      <c r="N7" s="137" t="s">
        <v>2491</v>
      </c>
      <c r="O7" s="78">
        <v>235</v>
      </c>
      <c r="P7" s="78">
        <v>80</v>
      </c>
      <c r="Q7" s="78">
        <v>55</v>
      </c>
      <c r="R7" s="118"/>
      <c r="S7" s="118"/>
      <c r="T7" s="118"/>
      <c r="U7" s="118"/>
      <c r="V7" s="118"/>
      <c r="W7" s="118"/>
      <c r="X7" s="96">
        <f t="shared" si="1"/>
        <v>370</v>
      </c>
      <c r="Y7" s="102">
        <f>Table67[[#This Row],[Grand Total]]/X$46</f>
        <v>0.12135126270908494</v>
      </c>
    </row>
    <row r="8" spans="2:25" x14ac:dyDescent="0.25">
      <c r="B8" s="107" t="s">
        <v>1547</v>
      </c>
      <c r="I8" s="39">
        <v>55</v>
      </c>
      <c r="J8" s="93">
        <f t="shared" si="0"/>
        <v>55</v>
      </c>
      <c r="K8" s="43">
        <f>Table17[[#This Row],[Grand Total]]/J$34</f>
        <v>5.0366300366300368E-2</v>
      </c>
      <c r="N8" s="97" t="s">
        <v>93</v>
      </c>
      <c r="O8" s="39">
        <v>8</v>
      </c>
      <c r="P8" s="39">
        <v>8</v>
      </c>
      <c r="Q8" s="39">
        <v>18</v>
      </c>
      <c r="R8" s="39">
        <v>22</v>
      </c>
      <c r="S8" s="39">
        <v>40</v>
      </c>
      <c r="T8" s="39">
        <v>14</v>
      </c>
      <c r="U8" s="39">
        <v>30</v>
      </c>
      <c r="V8" s="39">
        <v>25</v>
      </c>
      <c r="W8" s="39">
        <v>24</v>
      </c>
      <c r="X8" s="93">
        <f t="shared" si="1"/>
        <v>189</v>
      </c>
      <c r="Y8" s="43">
        <f>Table67[[#This Row],[Grand Total]]/X$46</f>
        <v>6.198753689734339E-2</v>
      </c>
    </row>
    <row r="9" spans="2:25" x14ac:dyDescent="0.25">
      <c r="B9" s="107" t="s">
        <v>556</v>
      </c>
      <c r="C9" s="39">
        <v>47</v>
      </c>
      <c r="J9" s="93">
        <f t="shared" si="0"/>
        <v>47</v>
      </c>
      <c r="K9" s="43">
        <f>Table17[[#This Row],[Grand Total]]/J$34</f>
        <v>4.304029304029304E-2</v>
      </c>
      <c r="N9" s="135" t="s">
        <v>556</v>
      </c>
      <c r="O9" s="39"/>
      <c r="P9" s="39">
        <v>54</v>
      </c>
      <c r="Q9" s="39">
        <v>74</v>
      </c>
      <c r="R9" s="39">
        <v>27</v>
      </c>
      <c r="S9" s="108"/>
      <c r="T9" s="108"/>
      <c r="U9" s="108"/>
      <c r="V9" s="108"/>
      <c r="W9" s="108"/>
      <c r="X9" s="93">
        <f t="shared" si="1"/>
        <v>155</v>
      </c>
      <c r="Y9" s="43">
        <f>Table67[[#This Row],[Grand Total]]/X$46</f>
        <v>5.0836339783535585E-2</v>
      </c>
    </row>
    <row r="10" spans="2:25" x14ac:dyDescent="0.25">
      <c r="B10" t="s">
        <v>167</v>
      </c>
      <c r="C10" s="39">
        <v>5</v>
      </c>
      <c r="D10" s="39">
        <v>3</v>
      </c>
      <c r="E10" s="39">
        <v>5</v>
      </c>
      <c r="F10" s="39">
        <v>4</v>
      </c>
      <c r="G10" s="39">
        <v>7</v>
      </c>
      <c r="H10" s="39">
        <v>6</v>
      </c>
      <c r="I10" s="39">
        <v>1</v>
      </c>
      <c r="J10" s="93">
        <f t="shared" si="0"/>
        <v>31</v>
      </c>
      <c r="K10" s="43">
        <f>Table17[[#This Row],[Grand Total]]/J$34</f>
        <v>2.8388278388278388E-2</v>
      </c>
      <c r="N10" s="97" t="s">
        <v>231</v>
      </c>
      <c r="O10" s="39"/>
      <c r="P10" s="39">
        <v>2</v>
      </c>
      <c r="Q10" s="39">
        <v>11</v>
      </c>
      <c r="R10" s="39">
        <v>8</v>
      </c>
      <c r="S10" s="39">
        <v>2</v>
      </c>
      <c r="T10" s="39">
        <v>4</v>
      </c>
      <c r="U10" s="39">
        <v>6</v>
      </c>
      <c r="V10" s="39">
        <v>6</v>
      </c>
      <c r="W10" s="39">
        <v>5</v>
      </c>
      <c r="X10" s="93">
        <f t="shared" si="1"/>
        <v>44</v>
      </c>
      <c r="Y10" s="43">
        <f>Table67[[#This Row],[Grand Total]]/X$46</f>
        <v>1.4430960970810102E-2</v>
      </c>
    </row>
    <row r="11" spans="2:25" x14ac:dyDescent="0.25">
      <c r="B11" s="97" t="s">
        <v>1584</v>
      </c>
      <c r="H11" s="39">
        <v>10</v>
      </c>
      <c r="I11" s="39">
        <v>10</v>
      </c>
      <c r="J11" s="93">
        <f t="shared" si="0"/>
        <v>20</v>
      </c>
      <c r="K11" s="43">
        <f>Table17[[#This Row],[Grand Total]]/J$34</f>
        <v>1.8315018315018316E-2</v>
      </c>
      <c r="N11" t="s">
        <v>167</v>
      </c>
      <c r="O11" s="39">
        <v>3</v>
      </c>
      <c r="P11" s="39">
        <v>4</v>
      </c>
      <c r="Q11" s="39">
        <v>5</v>
      </c>
      <c r="R11" s="39">
        <v>3</v>
      </c>
      <c r="S11" s="39">
        <v>4</v>
      </c>
      <c r="T11" s="39">
        <v>7</v>
      </c>
      <c r="U11" s="39">
        <v>6</v>
      </c>
      <c r="V11" s="39">
        <v>3</v>
      </c>
      <c r="W11" s="39">
        <v>3</v>
      </c>
      <c r="X11" s="93">
        <f t="shared" si="1"/>
        <v>38</v>
      </c>
      <c r="Y11" s="43">
        <f>Table67[[#This Row],[Grand Total]]/X$46</f>
        <v>1.2463102656608724E-2</v>
      </c>
    </row>
    <row r="12" spans="2:25" x14ac:dyDescent="0.25">
      <c r="B12" t="s">
        <v>400</v>
      </c>
      <c r="C12" s="39">
        <v>2</v>
      </c>
      <c r="D12" s="39">
        <v>1</v>
      </c>
      <c r="E12" s="39">
        <v>2</v>
      </c>
      <c r="G12" s="39">
        <v>2</v>
      </c>
      <c r="H12" s="39">
        <v>1</v>
      </c>
      <c r="I12" s="39">
        <v>3</v>
      </c>
      <c r="J12" s="93">
        <f t="shared" si="0"/>
        <v>11</v>
      </c>
      <c r="K12" s="43">
        <f>Table17[[#This Row],[Grand Total]]/J$34</f>
        <v>1.0073260073260074E-2</v>
      </c>
      <c r="N12" s="97" t="s">
        <v>420</v>
      </c>
      <c r="O12" s="39"/>
      <c r="P12" s="39"/>
      <c r="Q12" s="39">
        <v>20</v>
      </c>
      <c r="R12" s="39"/>
      <c r="S12" s="39">
        <v>8</v>
      </c>
      <c r="T12" s="108"/>
      <c r="U12" s="108"/>
      <c r="V12" s="108"/>
      <c r="W12" s="108"/>
      <c r="X12" s="93">
        <f t="shared" si="1"/>
        <v>28</v>
      </c>
      <c r="Y12" s="43">
        <f>Table67[[#This Row],[Grand Total]]/X$46</f>
        <v>9.1833387996064289E-3</v>
      </c>
    </row>
    <row r="13" spans="2:25" x14ac:dyDescent="0.25">
      <c r="B13" t="s">
        <v>396</v>
      </c>
      <c r="C13" s="39">
        <v>1</v>
      </c>
      <c r="D13" s="39">
        <v>1</v>
      </c>
      <c r="E13" s="39">
        <v>2</v>
      </c>
      <c r="G13" s="39">
        <v>2</v>
      </c>
      <c r="H13" s="39">
        <v>2</v>
      </c>
      <c r="I13" s="39">
        <v>2</v>
      </c>
      <c r="J13" s="93">
        <f t="shared" si="0"/>
        <v>10</v>
      </c>
      <c r="K13" s="43">
        <f>Table17[[#This Row],[Grand Total]]/J$34</f>
        <v>9.1575091575091579E-3</v>
      </c>
      <c r="N13" t="s">
        <v>304</v>
      </c>
      <c r="O13" s="39"/>
      <c r="P13" s="39"/>
      <c r="Q13" s="39">
        <v>1</v>
      </c>
      <c r="R13" s="39">
        <v>4</v>
      </c>
      <c r="S13" s="39">
        <v>4</v>
      </c>
      <c r="T13" s="39">
        <v>2</v>
      </c>
      <c r="U13" s="39">
        <v>4</v>
      </c>
      <c r="V13" s="39">
        <v>4</v>
      </c>
      <c r="W13" s="39">
        <v>3</v>
      </c>
      <c r="X13" s="93">
        <f t="shared" si="1"/>
        <v>22</v>
      </c>
      <c r="Y13" s="43">
        <f>Table67[[#This Row],[Grand Total]]/X$46</f>
        <v>7.215480485405051E-3</v>
      </c>
    </row>
    <row r="14" spans="2:25" x14ac:dyDescent="0.25">
      <c r="B14" t="s">
        <v>477</v>
      </c>
      <c r="C14" s="39">
        <v>1</v>
      </c>
      <c r="D14" s="39">
        <v>2</v>
      </c>
      <c r="E14" s="39">
        <v>1</v>
      </c>
      <c r="F14" s="39">
        <v>1</v>
      </c>
      <c r="G14" s="39">
        <v>1</v>
      </c>
      <c r="I14" s="39">
        <v>2</v>
      </c>
      <c r="J14" s="93">
        <f t="shared" si="0"/>
        <v>8</v>
      </c>
      <c r="K14" s="43">
        <f>Table17[[#This Row],[Grand Total]]/J$34</f>
        <v>7.326007326007326E-3</v>
      </c>
      <c r="N14" t="s">
        <v>458</v>
      </c>
      <c r="O14" s="39"/>
      <c r="P14" s="39">
        <v>5</v>
      </c>
      <c r="Q14" s="39">
        <v>6</v>
      </c>
      <c r="R14" s="39">
        <v>4</v>
      </c>
      <c r="S14" s="39">
        <v>2</v>
      </c>
      <c r="T14" s="39"/>
      <c r="U14" s="39"/>
      <c r="V14" s="39"/>
      <c r="W14" s="39">
        <v>4</v>
      </c>
      <c r="X14" s="93">
        <f t="shared" si="1"/>
        <v>21</v>
      </c>
      <c r="Y14" s="43">
        <f>Table67[[#This Row],[Grand Total]]/X$46</f>
        <v>6.8875040997048217E-3</v>
      </c>
    </row>
    <row r="15" spans="2:25" x14ac:dyDescent="0.25">
      <c r="B15" s="121" t="s">
        <v>1131</v>
      </c>
      <c r="E15" s="39">
        <v>7</v>
      </c>
      <c r="F15" s="109"/>
      <c r="G15" s="109"/>
      <c r="H15" s="109"/>
      <c r="I15" s="109"/>
      <c r="J15" s="93">
        <f t="shared" si="0"/>
        <v>7</v>
      </c>
      <c r="K15" s="43">
        <f>Table17[[#This Row],[Grand Total]]/J$34</f>
        <v>6.41025641025641E-3</v>
      </c>
      <c r="N15" s="117" t="s">
        <v>2429</v>
      </c>
      <c r="O15" s="39"/>
      <c r="P15" s="39"/>
      <c r="Q15" s="39"/>
      <c r="R15" s="39"/>
      <c r="S15" s="39"/>
      <c r="T15" s="39"/>
      <c r="U15" s="39"/>
      <c r="V15" s="39"/>
      <c r="W15" s="132">
        <v>13</v>
      </c>
      <c r="X15" s="93">
        <f t="shared" si="1"/>
        <v>13</v>
      </c>
      <c r="Y15" s="43">
        <f>Table67[[#This Row],[Grand Total]]/X$46</f>
        <v>4.2636930141029842E-3</v>
      </c>
    </row>
    <row r="16" spans="2:25" x14ac:dyDescent="0.25">
      <c r="B16" t="s">
        <v>304</v>
      </c>
      <c r="D16" s="39">
        <v>1</v>
      </c>
      <c r="E16" s="39">
        <v>1</v>
      </c>
      <c r="F16" s="39">
        <v>1</v>
      </c>
      <c r="I16" s="39">
        <v>2</v>
      </c>
      <c r="J16" s="93">
        <f t="shared" si="0"/>
        <v>5</v>
      </c>
      <c r="K16" s="43">
        <f>Table17[[#This Row],[Grand Total]]/J$34</f>
        <v>4.578754578754579E-3</v>
      </c>
      <c r="N16" s="117" t="s">
        <v>2189</v>
      </c>
      <c r="O16" s="39"/>
      <c r="P16" s="39"/>
      <c r="Q16" s="39"/>
      <c r="R16" s="39"/>
      <c r="S16" s="39"/>
      <c r="T16" s="39"/>
      <c r="U16" s="39"/>
      <c r="V16" s="39">
        <v>5</v>
      </c>
      <c r="W16" s="39">
        <v>8</v>
      </c>
      <c r="X16" s="93">
        <f t="shared" si="1"/>
        <v>13</v>
      </c>
      <c r="Y16" s="43">
        <f>Table67[[#This Row],[Grand Total]]/X$46</f>
        <v>4.2636930141029842E-3</v>
      </c>
    </row>
    <row r="17" spans="2:25" x14ac:dyDescent="0.25">
      <c r="B17" t="s">
        <v>308</v>
      </c>
      <c r="C17" s="39">
        <v>1</v>
      </c>
      <c r="D17" s="39">
        <v>1</v>
      </c>
      <c r="F17" s="39">
        <v>1</v>
      </c>
      <c r="G17" s="39">
        <v>1</v>
      </c>
      <c r="I17" s="39">
        <v>1</v>
      </c>
      <c r="J17" s="93">
        <f t="shared" si="0"/>
        <v>5</v>
      </c>
      <c r="K17" s="43">
        <f>Table17[[#This Row],[Grand Total]]/J$34</f>
        <v>4.578754578754579E-3</v>
      </c>
      <c r="N17" t="s">
        <v>477</v>
      </c>
      <c r="O17" s="39">
        <v>2</v>
      </c>
      <c r="P17" s="39">
        <v>1</v>
      </c>
      <c r="Q17" s="39"/>
      <c r="R17" s="39">
        <v>2</v>
      </c>
      <c r="S17" s="39">
        <v>2</v>
      </c>
      <c r="T17" s="39"/>
      <c r="U17" s="39">
        <v>3</v>
      </c>
      <c r="V17" s="39">
        <v>3</v>
      </c>
      <c r="W17" s="39"/>
      <c r="X17" s="93">
        <f t="shared" si="1"/>
        <v>13</v>
      </c>
      <c r="Y17" s="43">
        <f>Table67[[#This Row],[Grand Total]]/X$46</f>
        <v>4.2636930141029842E-3</v>
      </c>
    </row>
    <row r="18" spans="2:25" x14ac:dyDescent="0.25">
      <c r="B18" t="s">
        <v>1811</v>
      </c>
      <c r="D18" s="39">
        <v>2</v>
      </c>
      <c r="H18" s="39">
        <v>2</v>
      </c>
      <c r="J18" s="93">
        <f t="shared" si="0"/>
        <v>4</v>
      </c>
      <c r="K18" s="43">
        <f>Table17[[#This Row],[Grand Total]]/J$34</f>
        <v>3.663003663003663E-3</v>
      </c>
      <c r="N18" t="s">
        <v>262</v>
      </c>
      <c r="O18" s="39">
        <v>1</v>
      </c>
      <c r="P18" s="39">
        <v>1</v>
      </c>
      <c r="Q18" s="39">
        <v>2</v>
      </c>
      <c r="R18" s="39"/>
      <c r="S18" s="39"/>
      <c r="T18" s="39">
        <v>3</v>
      </c>
      <c r="U18" s="39">
        <v>1</v>
      </c>
      <c r="V18" s="39">
        <v>3</v>
      </c>
      <c r="W18" s="39">
        <v>2</v>
      </c>
      <c r="X18" s="93">
        <f t="shared" si="1"/>
        <v>13</v>
      </c>
      <c r="Y18" s="43">
        <f>Table67[[#This Row],[Grand Total]]/X$46</f>
        <v>4.2636930141029842E-3</v>
      </c>
    </row>
    <row r="19" spans="2:25" x14ac:dyDescent="0.25">
      <c r="B19" t="s">
        <v>388</v>
      </c>
      <c r="D19" s="39">
        <v>2</v>
      </c>
      <c r="F19" s="39">
        <v>1</v>
      </c>
      <c r="H19" s="39">
        <v>1</v>
      </c>
      <c r="J19" s="93">
        <f t="shared" si="0"/>
        <v>4</v>
      </c>
      <c r="K19" s="43">
        <f>Table17[[#This Row],[Grand Total]]/J$34</f>
        <v>3.663003663003663E-3</v>
      </c>
      <c r="N19" t="s">
        <v>396</v>
      </c>
      <c r="O19" s="39"/>
      <c r="P19" s="39"/>
      <c r="Q19" s="39">
        <v>2</v>
      </c>
      <c r="R19" s="39">
        <v>4</v>
      </c>
      <c r="S19" s="39">
        <v>2</v>
      </c>
      <c r="T19" s="39">
        <v>1</v>
      </c>
      <c r="U19" s="39"/>
      <c r="V19" s="39">
        <v>2</v>
      </c>
      <c r="W19" s="39">
        <v>2</v>
      </c>
      <c r="X19" s="93">
        <f t="shared" si="1"/>
        <v>13</v>
      </c>
      <c r="Y19" s="43">
        <f>Table67[[#This Row],[Grand Total]]/X$46</f>
        <v>4.2636930141029842E-3</v>
      </c>
    </row>
    <row r="20" spans="2:25" x14ac:dyDescent="0.25">
      <c r="B20" t="s">
        <v>392</v>
      </c>
      <c r="D20" s="39">
        <v>1</v>
      </c>
      <c r="F20" s="39">
        <v>2</v>
      </c>
      <c r="I20" s="39">
        <v>1</v>
      </c>
      <c r="J20" s="93">
        <f t="shared" si="0"/>
        <v>4</v>
      </c>
      <c r="K20" s="43">
        <f>Table17[[#This Row],[Grand Total]]/J$34</f>
        <v>3.663003663003663E-3</v>
      </c>
      <c r="N20" s="97" t="s">
        <v>244</v>
      </c>
      <c r="O20" s="39"/>
      <c r="P20" s="39"/>
      <c r="Q20" s="39"/>
      <c r="R20" s="39">
        <v>4</v>
      </c>
      <c r="S20" s="39">
        <v>4</v>
      </c>
      <c r="T20" s="39">
        <v>4</v>
      </c>
      <c r="U20" s="108"/>
      <c r="V20" s="108"/>
      <c r="W20" s="108"/>
      <c r="X20" s="93">
        <f t="shared" si="1"/>
        <v>12</v>
      </c>
      <c r="Y20" s="43">
        <f>Table67[[#This Row],[Grand Total]]/X$46</f>
        <v>3.9357166284027549E-3</v>
      </c>
    </row>
    <row r="21" spans="2:25" x14ac:dyDescent="0.25">
      <c r="B21" s="123" t="s">
        <v>1136</v>
      </c>
      <c r="E21" s="39">
        <v>2</v>
      </c>
      <c r="F21" s="109"/>
      <c r="G21" s="109"/>
      <c r="H21" s="109"/>
      <c r="I21" s="109"/>
      <c r="J21" s="93">
        <f t="shared" si="0"/>
        <v>2</v>
      </c>
      <c r="K21" s="43">
        <f>Table17[[#This Row],[Grand Total]]/J$34</f>
        <v>1.8315018315018315E-3</v>
      </c>
      <c r="N21" t="s">
        <v>504</v>
      </c>
      <c r="O21" s="39">
        <v>1</v>
      </c>
      <c r="P21" s="39"/>
      <c r="Q21" s="39"/>
      <c r="R21" s="39">
        <v>2</v>
      </c>
      <c r="S21" s="39">
        <v>4</v>
      </c>
      <c r="T21" s="39"/>
      <c r="U21" s="39"/>
      <c r="V21" s="39">
        <v>2</v>
      </c>
      <c r="W21" s="39">
        <v>1</v>
      </c>
      <c r="X21" s="93">
        <f t="shared" si="1"/>
        <v>10</v>
      </c>
      <c r="Y21" s="43">
        <f>Table67[[#This Row],[Grand Total]]/X$46</f>
        <v>3.2797638570022957E-3</v>
      </c>
    </row>
    <row r="22" spans="2:25" x14ac:dyDescent="0.25">
      <c r="B22" s="121" t="s">
        <v>1819</v>
      </c>
      <c r="C22" s="39">
        <v>1</v>
      </c>
      <c r="D22" s="39">
        <v>1</v>
      </c>
      <c r="J22" s="93">
        <f t="shared" si="0"/>
        <v>2</v>
      </c>
      <c r="K22" s="43">
        <f>Table17[[#This Row],[Grand Total]]/J$34</f>
        <v>1.8315018315018315E-3</v>
      </c>
      <c r="N22" t="s">
        <v>400</v>
      </c>
      <c r="O22" s="39">
        <v>2</v>
      </c>
      <c r="P22" s="39"/>
      <c r="Q22" s="39">
        <v>1</v>
      </c>
      <c r="R22" s="39"/>
      <c r="S22" s="39">
        <v>1</v>
      </c>
      <c r="T22" s="39">
        <v>1</v>
      </c>
      <c r="U22" s="39"/>
      <c r="V22" s="39">
        <v>3</v>
      </c>
      <c r="W22" s="39">
        <v>1</v>
      </c>
      <c r="X22" s="93">
        <f t="shared" si="1"/>
        <v>9</v>
      </c>
      <c r="Y22" s="43">
        <f>Table67[[#This Row],[Grand Total]]/X$46</f>
        <v>2.9517874713020664E-3</v>
      </c>
    </row>
    <row r="23" spans="2:25" x14ac:dyDescent="0.25">
      <c r="B23" s="123" t="s">
        <v>1062</v>
      </c>
      <c r="C23" s="39">
        <v>2</v>
      </c>
      <c r="D23" s="109"/>
      <c r="E23" s="109"/>
      <c r="F23" s="109"/>
      <c r="G23" s="109"/>
      <c r="H23" s="109"/>
      <c r="I23" s="109"/>
      <c r="J23" s="93">
        <f t="shared" si="0"/>
        <v>2</v>
      </c>
      <c r="K23" s="43">
        <f>Table17[[#This Row],[Grand Total]]/J$34</f>
        <v>1.8315018315018315E-3</v>
      </c>
      <c r="N23" t="s">
        <v>308</v>
      </c>
      <c r="O23" s="39"/>
      <c r="P23" s="39">
        <v>1</v>
      </c>
      <c r="Q23" s="39">
        <v>1</v>
      </c>
      <c r="R23" s="39">
        <v>1</v>
      </c>
      <c r="S23" s="39"/>
      <c r="T23" s="39">
        <v>2</v>
      </c>
      <c r="U23" s="39">
        <v>1</v>
      </c>
      <c r="V23" s="39">
        <v>1</v>
      </c>
      <c r="W23" s="39"/>
      <c r="X23" s="93">
        <f t="shared" si="1"/>
        <v>7</v>
      </c>
      <c r="Y23" s="43">
        <f>Table67[[#This Row],[Grand Total]]/X$46</f>
        <v>2.2958346999016072E-3</v>
      </c>
    </row>
    <row r="24" spans="2:25" x14ac:dyDescent="0.25">
      <c r="B24" s="111" t="s">
        <v>1823</v>
      </c>
      <c r="D24" s="39">
        <v>1</v>
      </c>
      <c r="J24" s="93">
        <f t="shared" si="0"/>
        <v>1</v>
      </c>
      <c r="K24" s="43">
        <f>Table17[[#This Row],[Grand Total]]/J$34</f>
        <v>9.1575091575091575E-4</v>
      </c>
      <c r="N24" t="s">
        <v>392</v>
      </c>
      <c r="O24" s="39"/>
      <c r="P24" s="39">
        <v>1</v>
      </c>
      <c r="Q24" s="39">
        <v>3</v>
      </c>
      <c r="R24" s="39"/>
      <c r="S24" s="39"/>
      <c r="T24" s="39">
        <v>1</v>
      </c>
      <c r="U24" s="39">
        <v>1</v>
      </c>
      <c r="V24" s="39">
        <v>1</v>
      </c>
      <c r="W24" s="39"/>
      <c r="X24" s="93">
        <f t="shared" si="1"/>
        <v>7</v>
      </c>
      <c r="Y24" s="43">
        <f>Table67[[#This Row],[Grand Total]]/X$46</f>
        <v>2.2958346999016072E-3</v>
      </c>
    </row>
    <row r="25" spans="2:25" x14ac:dyDescent="0.25">
      <c r="B25" s="111" t="s">
        <v>1191</v>
      </c>
      <c r="G25" s="39">
        <v>1</v>
      </c>
      <c r="J25" s="93">
        <f t="shared" si="0"/>
        <v>1</v>
      </c>
      <c r="K25" s="43">
        <f>Table17[[#This Row],[Grand Total]]/J$34</f>
        <v>9.1575091575091575E-4</v>
      </c>
      <c r="N25" s="139" t="s">
        <v>1285</v>
      </c>
      <c r="O25" s="39">
        <v>1</v>
      </c>
      <c r="P25" s="39">
        <v>3</v>
      </c>
      <c r="Q25" s="39">
        <v>2</v>
      </c>
      <c r="R25" s="39"/>
      <c r="S25" s="39"/>
      <c r="T25" s="39"/>
      <c r="U25" s="39"/>
      <c r="V25" s="39"/>
      <c r="W25" s="39"/>
      <c r="X25" s="93">
        <f t="shared" si="1"/>
        <v>6</v>
      </c>
      <c r="Y25" s="43">
        <f>Table67[[#This Row],[Grand Total]]/X$46</f>
        <v>1.9678583142013774E-3</v>
      </c>
    </row>
    <row r="26" spans="2:25" x14ac:dyDescent="0.25">
      <c r="B26" s="111" t="s">
        <v>1194</v>
      </c>
      <c r="G26" s="39">
        <v>1</v>
      </c>
      <c r="J26" s="93">
        <f t="shared" si="0"/>
        <v>1</v>
      </c>
      <c r="K26" s="43">
        <f>Table17[[#This Row],[Grand Total]]/J$34</f>
        <v>9.1575091575091575E-4</v>
      </c>
      <c r="N26" t="s">
        <v>388</v>
      </c>
      <c r="O26" s="39">
        <v>1</v>
      </c>
      <c r="P26" s="39">
        <v>1</v>
      </c>
      <c r="Q26" s="39"/>
      <c r="R26" s="39">
        <v>1</v>
      </c>
      <c r="S26" s="39"/>
      <c r="T26" s="39">
        <v>1</v>
      </c>
      <c r="U26" s="39"/>
      <c r="V26" s="39">
        <v>1</v>
      </c>
      <c r="W26" s="39"/>
      <c r="X26" s="93">
        <f t="shared" si="1"/>
        <v>5</v>
      </c>
      <c r="Y26" s="43">
        <f>Table67[[#This Row],[Grand Total]]/X$46</f>
        <v>1.6398819285011479E-3</v>
      </c>
    </row>
    <row r="27" spans="2:25" x14ac:dyDescent="0.25">
      <c r="B27" s="111" t="s">
        <v>1593</v>
      </c>
      <c r="I27" s="39">
        <v>1</v>
      </c>
      <c r="J27" s="93">
        <f t="shared" si="0"/>
        <v>1</v>
      </c>
      <c r="K27" s="43">
        <f>Table17[[#This Row],[Grand Total]]/J$34</f>
        <v>9.1575091575091575E-4</v>
      </c>
      <c r="N27" t="s">
        <v>443</v>
      </c>
      <c r="O27" s="39"/>
      <c r="P27" s="39"/>
      <c r="Q27" s="39"/>
      <c r="R27" s="39"/>
      <c r="S27" s="39">
        <v>4</v>
      </c>
      <c r="T27" s="39"/>
      <c r="U27" s="39"/>
      <c r="V27" s="39">
        <v>1</v>
      </c>
      <c r="W27" s="39"/>
      <c r="X27" s="93">
        <f t="shared" si="1"/>
        <v>5</v>
      </c>
      <c r="Y27" s="43">
        <f>Table67[[#This Row],[Grand Total]]/X$46</f>
        <v>1.6398819285011479E-3</v>
      </c>
    </row>
    <row r="28" spans="2:25" x14ac:dyDescent="0.25">
      <c r="B28" t="s">
        <v>1830</v>
      </c>
      <c r="D28" s="39">
        <v>1</v>
      </c>
      <c r="J28" s="93">
        <f t="shared" si="0"/>
        <v>1</v>
      </c>
      <c r="K28" s="43">
        <f>Table17[[#This Row],[Grand Total]]/J$34</f>
        <v>9.1575091575091575E-4</v>
      </c>
      <c r="N28" s="139" t="s">
        <v>2438</v>
      </c>
      <c r="O28" s="39"/>
      <c r="P28" s="39"/>
      <c r="Q28" s="39"/>
      <c r="R28" s="39"/>
      <c r="S28" s="39"/>
      <c r="T28" s="39"/>
      <c r="U28" s="39"/>
      <c r="V28" s="39"/>
      <c r="W28" s="132">
        <v>4</v>
      </c>
      <c r="X28" s="93">
        <f t="shared" si="1"/>
        <v>4</v>
      </c>
      <c r="Y28" s="43">
        <f>Table67[[#This Row],[Grand Total]]/X$46</f>
        <v>1.3119055428009183E-3</v>
      </c>
    </row>
    <row r="29" spans="2:25" x14ac:dyDescent="0.25">
      <c r="B29" s="121" t="s">
        <v>1588</v>
      </c>
      <c r="I29" s="39">
        <v>1</v>
      </c>
      <c r="J29" s="93">
        <f t="shared" si="0"/>
        <v>1</v>
      </c>
      <c r="K29" s="43">
        <f>Table17[[#This Row],[Grand Total]]/J$34</f>
        <v>9.1575091575091575E-4</v>
      </c>
      <c r="N29" t="s">
        <v>509</v>
      </c>
      <c r="O29" s="39"/>
      <c r="P29" s="39">
        <v>2</v>
      </c>
      <c r="Q29" s="39">
        <v>1</v>
      </c>
      <c r="R29" s="39"/>
      <c r="S29" s="39">
        <v>1</v>
      </c>
      <c r="T29" s="108"/>
      <c r="U29" s="108"/>
      <c r="V29" s="108"/>
      <c r="W29" s="108"/>
      <c r="X29" s="93">
        <f t="shared" si="1"/>
        <v>4</v>
      </c>
      <c r="Y29" s="43">
        <f>Table67[[#This Row],[Grand Total]]/X$46</f>
        <v>1.3119055428009183E-3</v>
      </c>
    </row>
    <row r="30" spans="2:25" x14ac:dyDescent="0.25">
      <c r="B30" t="s">
        <v>443</v>
      </c>
      <c r="G30" s="39">
        <v>1</v>
      </c>
      <c r="J30" s="93">
        <f t="shared" si="0"/>
        <v>1</v>
      </c>
      <c r="K30" s="43">
        <f>Table17[[#This Row],[Grand Total]]/J$34</f>
        <v>9.1575091575091575E-4</v>
      </c>
      <c r="N30" s="97" t="s">
        <v>1928</v>
      </c>
      <c r="O30" s="39"/>
      <c r="P30" s="39"/>
      <c r="Q30" s="39"/>
      <c r="R30" s="39"/>
      <c r="S30" s="39"/>
      <c r="T30" s="39"/>
      <c r="U30" s="39"/>
      <c r="V30" s="39"/>
      <c r="W30" s="132">
        <v>3</v>
      </c>
      <c r="X30" s="93">
        <f t="shared" si="1"/>
        <v>3</v>
      </c>
      <c r="Y30" s="43">
        <f>Table67[[#This Row],[Grand Total]]/X$46</f>
        <v>9.8392915710068872E-4</v>
      </c>
    </row>
    <row r="31" spans="2:25" x14ac:dyDescent="0.25">
      <c r="B31" t="s">
        <v>1835</v>
      </c>
      <c r="D31" s="39">
        <v>1</v>
      </c>
      <c r="J31" s="93">
        <f t="shared" si="0"/>
        <v>1</v>
      </c>
      <c r="K31" s="43">
        <f>Table17[[#This Row],[Grand Total]]/J$34</f>
        <v>9.1575091575091575E-4</v>
      </c>
      <c r="N31" t="s">
        <v>865</v>
      </c>
      <c r="O31" s="39"/>
      <c r="P31" s="39"/>
      <c r="Q31" s="39"/>
      <c r="R31" s="39"/>
      <c r="S31" s="39"/>
      <c r="T31" s="39"/>
      <c r="U31" s="39">
        <v>1</v>
      </c>
      <c r="V31" s="39"/>
      <c r="W31" s="39">
        <v>2</v>
      </c>
      <c r="X31" s="93">
        <f t="shared" si="1"/>
        <v>3</v>
      </c>
      <c r="Y31" s="43">
        <f>Table67[[#This Row],[Grand Total]]/X$46</f>
        <v>9.8392915710068872E-4</v>
      </c>
    </row>
    <row r="32" spans="2:25" x14ac:dyDescent="0.25">
      <c r="B32" s="123" t="s">
        <v>643</v>
      </c>
      <c r="C32" s="39">
        <v>1</v>
      </c>
      <c r="D32" s="109"/>
      <c r="E32" s="109"/>
      <c r="F32" s="109"/>
      <c r="G32" s="109"/>
      <c r="H32" s="109"/>
      <c r="I32" s="109"/>
      <c r="J32" s="93">
        <f t="shared" si="0"/>
        <v>1</v>
      </c>
      <c r="K32" s="43">
        <f>Table17[[#This Row],[Grand Total]]/J$34</f>
        <v>9.1575091575091575E-4</v>
      </c>
      <c r="N32" t="s">
        <v>869</v>
      </c>
      <c r="O32" s="39"/>
      <c r="P32" s="39"/>
      <c r="Q32" s="39"/>
      <c r="R32" s="39"/>
      <c r="S32" s="39"/>
      <c r="T32" s="39"/>
      <c r="U32" s="39">
        <v>2</v>
      </c>
      <c r="V32" s="39"/>
      <c r="W32" s="39"/>
      <c r="X32" s="93">
        <f t="shared" si="1"/>
        <v>2</v>
      </c>
      <c r="Y32" s="43">
        <f>Table67[[#This Row],[Grand Total]]/X$46</f>
        <v>6.5595277140045915E-4</v>
      </c>
    </row>
    <row r="33" spans="2:25" x14ac:dyDescent="0.25">
      <c r="B33" s="121" t="s">
        <v>1199</v>
      </c>
      <c r="G33" s="39">
        <v>1</v>
      </c>
      <c r="J33" s="93">
        <f t="shared" si="0"/>
        <v>1</v>
      </c>
      <c r="K33" s="43">
        <f>Table17[[#This Row],[Grand Total]]/J$34</f>
        <v>9.1575091575091575E-4</v>
      </c>
      <c r="N33" t="s">
        <v>878</v>
      </c>
      <c r="O33" s="39"/>
      <c r="P33" s="39"/>
      <c r="Q33" s="39"/>
      <c r="R33" s="39"/>
      <c r="S33" s="39"/>
      <c r="T33" s="39"/>
      <c r="U33" s="39">
        <v>1</v>
      </c>
      <c r="V33" s="39"/>
      <c r="W33" s="39">
        <v>1</v>
      </c>
      <c r="X33" s="93">
        <f t="shared" si="1"/>
        <v>2</v>
      </c>
      <c r="Y33" s="43">
        <f>Table67[[#This Row],[Grand Total]]/X$46</f>
        <v>6.5595277140045915E-4</v>
      </c>
    </row>
    <row r="34" spans="2:25" x14ac:dyDescent="0.25">
      <c r="B34" s="37" t="s">
        <v>1969</v>
      </c>
      <c r="C34" s="15">
        <f>SUBTOTAL(109,C4:C33)</f>
        <v>117</v>
      </c>
      <c r="D34" s="15">
        <f t="shared" ref="D34:I34" si="2">SUBTOTAL(109,D4:D33)</f>
        <v>18</v>
      </c>
      <c r="E34" s="15">
        <f t="shared" si="2"/>
        <v>20</v>
      </c>
      <c r="F34" s="15">
        <f t="shared" si="2"/>
        <v>10</v>
      </c>
      <c r="G34" s="15">
        <f t="shared" si="2"/>
        <v>255</v>
      </c>
      <c r="H34" s="15">
        <f t="shared" si="2"/>
        <v>228</v>
      </c>
      <c r="I34" s="15">
        <f t="shared" si="2"/>
        <v>444</v>
      </c>
      <c r="J34" s="15">
        <f t="shared" si="0"/>
        <v>1092</v>
      </c>
      <c r="K34" s="39"/>
      <c r="N34" t="s">
        <v>142</v>
      </c>
      <c r="O34" s="39"/>
      <c r="P34" s="39">
        <v>2</v>
      </c>
      <c r="Q34" s="108"/>
      <c r="R34" s="108"/>
      <c r="S34" s="108"/>
      <c r="T34" s="108"/>
      <c r="U34" s="108"/>
      <c r="V34" s="108"/>
      <c r="W34" s="108"/>
      <c r="X34" s="93">
        <f t="shared" si="1"/>
        <v>2</v>
      </c>
      <c r="Y34" s="43">
        <f>Table67[[#This Row],[Grand Total]]/X$46</f>
        <v>6.5595277140045915E-4</v>
      </c>
    </row>
    <row r="35" spans="2:25" x14ac:dyDescent="0.25">
      <c r="B35" t="s">
        <v>2487</v>
      </c>
      <c r="C35" s="39">
        <f>COUNT(C4:C33)</f>
        <v>10</v>
      </c>
      <c r="D35" s="39">
        <f t="shared" ref="D35:J35" si="3">COUNT(D4:D33)</f>
        <v>13</v>
      </c>
      <c r="E35" s="39">
        <f t="shared" si="3"/>
        <v>7</v>
      </c>
      <c r="F35" s="39">
        <f t="shared" si="3"/>
        <v>6</v>
      </c>
      <c r="G35" s="39">
        <f t="shared" si="3"/>
        <v>11</v>
      </c>
      <c r="H35" s="39">
        <f t="shared" si="3"/>
        <v>8</v>
      </c>
      <c r="I35" s="39">
        <f t="shared" si="3"/>
        <v>13</v>
      </c>
      <c r="J35" s="93">
        <f t="shared" si="3"/>
        <v>30</v>
      </c>
      <c r="K35" s="39"/>
      <c r="N35" s="139" t="s">
        <v>2192</v>
      </c>
      <c r="O35" s="39"/>
      <c r="P35" s="39"/>
      <c r="Q35" s="39"/>
      <c r="R35" s="39"/>
      <c r="S35" s="39"/>
      <c r="T35" s="39"/>
      <c r="U35" s="39"/>
      <c r="V35" s="39">
        <v>1</v>
      </c>
      <c r="W35" s="39">
        <v>1</v>
      </c>
      <c r="X35" s="93">
        <f t="shared" si="1"/>
        <v>2</v>
      </c>
      <c r="Y35" s="43">
        <f>Table67[[#This Row],[Grand Total]]/X$46</f>
        <v>6.5595277140045915E-4</v>
      </c>
    </row>
    <row r="36" spans="2:25" x14ac:dyDescent="0.25">
      <c r="N36" t="s">
        <v>2442</v>
      </c>
      <c r="O36" s="39"/>
      <c r="P36" s="39"/>
      <c r="Q36" s="39"/>
      <c r="R36" s="39"/>
      <c r="S36" s="39"/>
      <c r="T36" s="39"/>
      <c r="U36" s="39"/>
      <c r="V36" s="39"/>
      <c r="W36" s="132">
        <v>2</v>
      </c>
      <c r="X36" s="93">
        <f t="shared" si="1"/>
        <v>2</v>
      </c>
      <c r="Y36" s="43">
        <f>Table67[[#This Row],[Grand Total]]/X$46</f>
        <v>6.5595277140045915E-4</v>
      </c>
    </row>
    <row r="37" spans="2:25" x14ac:dyDescent="0.25">
      <c r="N37" t="s">
        <v>618</v>
      </c>
      <c r="O37" s="39"/>
      <c r="P37" s="39"/>
      <c r="Q37" s="39"/>
      <c r="R37" s="39">
        <v>1</v>
      </c>
      <c r="S37" s="108"/>
      <c r="T37" s="108"/>
      <c r="U37" s="108"/>
      <c r="V37" s="108"/>
      <c r="W37" s="108"/>
      <c r="X37" s="93">
        <f t="shared" si="1"/>
        <v>1</v>
      </c>
      <c r="Y37" s="43">
        <f>Table67[[#This Row],[Grand Total]]/X$46</f>
        <v>3.2797638570022957E-4</v>
      </c>
    </row>
    <row r="38" spans="2:25" x14ac:dyDescent="0.25">
      <c r="N38" t="s">
        <v>2433</v>
      </c>
      <c r="O38" s="39"/>
      <c r="P38" s="39"/>
      <c r="Q38" s="39"/>
      <c r="R38" s="39"/>
      <c r="S38" s="39"/>
      <c r="T38" s="39"/>
      <c r="U38" s="39"/>
      <c r="V38" s="39"/>
      <c r="W38" s="132">
        <v>1</v>
      </c>
      <c r="X38" s="93">
        <f t="shared" si="1"/>
        <v>1</v>
      </c>
      <c r="Y38" s="43">
        <f>Table67[[#This Row],[Grand Total]]/X$46</f>
        <v>3.2797638570022957E-4</v>
      </c>
    </row>
    <row r="39" spans="2:25" x14ac:dyDescent="0.25">
      <c r="N39" t="s">
        <v>2197</v>
      </c>
      <c r="O39" s="39"/>
      <c r="P39" s="39"/>
      <c r="Q39" s="39"/>
      <c r="R39" s="39"/>
      <c r="S39" s="39"/>
      <c r="T39" s="39"/>
      <c r="U39" s="39"/>
      <c r="V39" s="39">
        <v>1</v>
      </c>
      <c r="W39" s="39"/>
      <c r="X39" s="93">
        <f t="shared" si="1"/>
        <v>1</v>
      </c>
      <c r="Y39" s="43">
        <f>Table67[[#This Row],[Grand Total]]/X$46</f>
        <v>3.2797638570022957E-4</v>
      </c>
    </row>
    <row r="40" spans="2:25" x14ac:dyDescent="0.25">
      <c r="N40" s="139" t="s">
        <v>347</v>
      </c>
      <c r="O40" s="39"/>
      <c r="P40" s="39"/>
      <c r="Q40" s="39"/>
      <c r="R40" s="39"/>
      <c r="S40" s="39"/>
      <c r="T40" s="39">
        <v>1</v>
      </c>
      <c r="U40" s="108"/>
      <c r="V40" s="108"/>
      <c r="W40" s="108"/>
      <c r="X40" s="93">
        <f t="shared" si="1"/>
        <v>1</v>
      </c>
      <c r="Y40" s="43">
        <f>Table67[[#This Row],[Grand Total]]/X$46</f>
        <v>3.2797638570022957E-4</v>
      </c>
    </row>
    <row r="41" spans="2:25" x14ac:dyDescent="0.25">
      <c r="N41" s="138" t="s">
        <v>1923</v>
      </c>
      <c r="O41" s="39">
        <v>1</v>
      </c>
      <c r="P41" s="39"/>
      <c r="Q41" s="39"/>
      <c r="R41" s="39"/>
      <c r="S41" s="39"/>
      <c r="T41" s="39"/>
      <c r="U41" s="39"/>
      <c r="V41" s="39"/>
      <c r="W41" s="39"/>
      <c r="X41" s="93">
        <f t="shared" si="1"/>
        <v>1</v>
      </c>
      <c r="Y41" s="43">
        <f>Table67[[#This Row],[Grand Total]]/X$46</f>
        <v>3.2797638570022957E-4</v>
      </c>
    </row>
    <row r="42" spans="2:25" x14ac:dyDescent="0.25">
      <c r="N42" t="s">
        <v>613</v>
      </c>
      <c r="O42" s="39"/>
      <c r="P42" s="39"/>
      <c r="Q42" s="39"/>
      <c r="R42" s="39">
        <v>1</v>
      </c>
      <c r="S42" s="39"/>
      <c r="T42" s="39"/>
      <c r="U42" s="108"/>
      <c r="V42" s="108"/>
      <c r="W42" s="108"/>
      <c r="X42" s="93">
        <f t="shared" si="1"/>
        <v>1</v>
      </c>
      <c r="Y42" s="43">
        <f>Table67[[#This Row],[Grand Total]]/X$46</f>
        <v>3.2797638570022957E-4</v>
      </c>
    </row>
    <row r="43" spans="2:25" x14ac:dyDescent="0.25">
      <c r="N43" s="138" t="s">
        <v>1919</v>
      </c>
      <c r="O43" s="39">
        <v>1</v>
      </c>
      <c r="P43" s="39"/>
      <c r="Q43" s="39"/>
      <c r="R43" s="39"/>
      <c r="S43" s="39"/>
      <c r="T43" s="39"/>
      <c r="U43" s="39"/>
      <c r="V43" s="39"/>
      <c r="W43" s="39"/>
      <c r="X43" s="93">
        <f t="shared" si="1"/>
        <v>1</v>
      </c>
      <c r="Y43" s="43">
        <f>Table67[[#This Row],[Grand Total]]/X$46</f>
        <v>3.2797638570022957E-4</v>
      </c>
    </row>
    <row r="44" spans="2:25" x14ac:dyDescent="0.25">
      <c r="N44" t="s">
        <v>874</v>
      </c>
      <c r="O44" s="39"/>
      <c r="P44" s="39"/>
      <c r="Q44" s="39"/>
      <c r="R44" s="39"/>
      <c r="S44" s="39"/>
      <c r="T44" s="39"/>
      <c r="U44" s="39">
        <v>1</v>
      </c>
      <c r="V44" s="39"/>
      <c r="W44" s="39"/>
      <c r="X44" s="93">
        <f t="shared" si="1"/>
        <v>1</v>
      </c>
      <c r="Y44" s="43">
        <f>Table67[[#This Row],[Grand Total]]/X$46</f>
        <v>3.2797638570022957E-4</v>
      </c>
    </row>
    <row r="45" spans="2:25" x14ac:dyDescent="0.25">
      <c r="N45" s="139" t="s">
        <v>1282</v>
      </c>
      <c r="O45" s="39"/>
      <c r="P45" s="39">
        <v>1</v>
      </c>
      <c r="Q45" s="108"/>
      <c r="R45" s="108"/>
      <c r="S45" s="108"/>
      <c r="T45" s="108"/>
      <c r="U45" s="108"/>
      <c r="V45" s="108"/>
      <c r="W45" s="108"/>
      <c r="X45" s="93">
        <f t="shared" si="1"/>
        <v>1</v>
      </c>
      <c r="Y45" s="43">
        <f>Table67[[#This Row],[Grand Total]]/X$46</f>
        <v>3.2797638570022957E-4</v>
      </c>
    </row>
    <row r="46" spans="2:25" x14ac:dyDescent="0.25">
      <c r="N46" s="11" t="s">
        <v>1969</v>
      </c>
      <c r="O46" s="93">
        <f t="shared" ref="O46:W46" si="4">SUBTOTAL(109,O4:O45)</f>
        <v>534</v>
      </c>
      <c r="P46" s="93">
        <f t="shared" si="4"/>
        <v>438</v>
      </c>
      <c r="Q46" s="93">
        <f t="shared" si="4"/>
        <v>723</v>
      </c>
      <c r="R46" s="93">
        <f t="shared" si="4"/>
        <v>225</v>
      </c>
      <c r="S46" s="93">
        <f t="shared" si="4"/>
        <v>174</v>
      </c>
      <c r="T46" s="93">
        <f t="shared" si="4"/>
        <v>204</v>
      </c>
      <c r="U46" s="93">
        <f t="shared" si="4"/>
        <v>191</v>
      </c>
      <c r="V46" s="93">
        <f t="shared" si="4"/>
        <v>280</v>
      </c>
      <c r="W46" s="93">
        <f t="shared" si="4"/>
        <v>280</v>
      </c>
      <c r="X46" s="15">
        <f t="shared" si="1"/>
        <v>3049</v>
      </c>
      <c r="Y46" s="39"/>
    </row>
    <row r="47" spans="2:25" x14ac:dyDescent="0.25">
      <c r="N47" t="s">
        <v>2487</v>
      </c>
      <c r="O47" s="39">
        <f>COUNT(O4:O45)</f>
        <v>13</v>
      </c>
      <c r="P47" s="39">
        <f t="shared" ref="P47:X47" si="5">COUNT(P4:P45)</f>
        <v>18</v>
      </c>
      <c r="Q47" s="39">
        <f t="shared" si="5"/>
        <v>18</v>
      </c>
      <c r="R47" s="39">
        <f t="shared" si="5"/>
        <v>16</v>
      </c>
      <c r="S47" s="39">
        <f t="shared" si="5"/>
        <v>15</v>
      </c>
      <c r="T47" s="39">
        <f t="shared" si="5"/>
        <v>14</v>
      </c>
      <c r="U47" s="39">
        <f t="shared" si="5"/>
        <v>14</v>
      </c>
      <c r="V47" s="39">
        <f t="shared" si="5"/>
        <v>18</v>
      </c>
      <c r="W47" s="39">
        <f t="shared" si="5"/>
        <v>20</v>
      </c>
      <c r="X47" s="93">
        <f t="shared" si="5"/>
        <v>42</v>
      </c>
      <c r="Y47" s="39"/>
    </row>
    <row r="51" spans="2:25" x14ac:dyDescent="0.25">
      <c r="B51" s="110">
        <v>2024</v>
      </c>
      <c r="N51" s="110">
        <v>2025</v>
      </c>
    </row>
    <row r="52" spans="2:25" x14ac:dyDescent="0.25">
      <c r="B52" t="s">
        <v>2268</v>
      </c>
      <c r="C52" s="39" t="s">
        <v>2236</v>
      </c>
      <c r="D52" s="39" t="s">
        <v>2237</v>
      </c>
      <c r="E52" s="39" t="s">
        <v>2238</v>
      </c>
      <c r="F52" s="39" t="s">
        <v>2239</v>
      </c>
      <c r="G52" s="39" t="s">
        <v>2240</v>
      </c>
      <c r="H52" s="39" t="s">
        <v>2241</v>
      </c>
      <c r="I52" s="39" t="s">
        <v>2242</v>
      </c>
      <c r="J52" s="39" t="s">
        <v>1969</v>
      </c>
      <c r="K52" s="39" t="s">
        <v>2010</v>
      </c>
      <c r="N52" t="s">
        <v>2268</v>
      </c>
      <c r="O52" t="s">
        <v>2003</v>
      </c>
      <c r="P52" t="s">
        <v>2004</v>
      </c>
      <c r="Q52" t="s">
        <v>2005</v>
      </c>
      <c r="R52" t="s">
        <v>2006</v>
      </c>
      <c r="S52" t="s">
        <v>2007</v>
      </c>
      <c r="T52" t="s">
        <v>2008</v>
      </c>
      <c r="U52" t="s">
        <v>2009</v>
      </c>
      <c r="V52" t="s">
        <v>2244</v>
      </c>
      <c r="W52" t="s">
        <v>2482</v>
      </c>
      <c r="X52" t="s">
        <v>1969</v>
      </c>
      <c r="Y52" t="s">
        <v>2010</v>
      </c>
    </row>
    <row r="53" spans="2:25" x14ac:dyDescent="0.25">
      <c r="B53" t="s">
        <v>570</v>
      </c>
      <c r="G53" s="39">
        <v>238</v>
      </c>
      <c r="H53" s="39">
        <v>206</v>
      </c>
      <c r="I53" s="39">
        <v>202</v>
      </c>
      <c r="J53" s="93">
        <f>SUM(C53:I53)</f>
        <v>646</v>
      </c>
      <c r="K53" s="95">
        <f>Table55[[#This Row],[Grand Total]]/J$57</f>
        <v>0.59157509157509158</v>
      </c>
      <c r="N53" t="s">
        <v>30</v>
      </c>
      <c r="O53" s="39">
        <v>286</v>
      </c>
      <c r="P53" s="39">
        <v>341</v>
      </c>
      <c r="Q53" s="39">
        <v>651</v>
      </c>
      <c r="R53" s="39">
        <v>210</v>
      </c>
      <c r="S53" s="39">
        <v>160</v>
      </c>
      <c r="T53" s="39">
        <v>187</v>
      </c>
      <c r="U53" s="39">
        <v>176</v>
      </c>
      <c r="V53" s="39">
        <v>255</v>
      </c>
      <c r="W53" s="39">
        <v>241</v>
      </c>
      <c r="X53" s="93">
        <v>2507</v>
      </c>
      <c r="Y53" s="106">
        <f>Table68[[#This Row],[Grand Total]]/X$59</f>
        <v>0.82223679895047552</v>
      </c>
    </row>
    <row r="54" spans="2:25" x14ac:dyDescent="0.25">
      <c r="B54" t="s">
        <v>30</v>
      </c>
      <c r="C54" s="39">
        <v>106</v>
      </c>
      <c r="D54" s="39">
        <v>3</v>
      </c>
      <c r="E54" s="39">
        <v>10</v>
      </c>
      <c r="F54" s="39">
        <v>1</v>
      </c>
      <c r="G54" s="39">
        <v>2</v>
      </c>
      <c r="H54" s="39">
        <v>10</v>
      </c>
      <c r="I54" s="39">
        <v>230</v>
      </c>
      <c r="J54" s="93">
        <f>SUM(C54:I54)</f>
        <v>362</v>
      </c>
      <c r="K54" s="95">
        <f>Table55[[#This Row],[Grand Total]]/J$57</f>
        <v>0.33150183150183149</v>
      </c>
      <c r="N54" t="s">
        <v>570</v>
      </c>
      <c r="O54" s="39">
        <v>235</v>
      </c>
      <c r="P54" s="39">
        <v>82</v>
      </c>
      <c r="Q54" s="39">
        <v>55</v>
      </c>
      <c r="R54" s="39"/>
      <c r="S54" s="39"/>
      <c r="T54" s="39"/>
      <c r="U54" s="39"/>
      <c r="V54" s="39"/>
      <c r="W54" s="39"/>
      <c r="X54" s="93">
        <v>372</v>
      </c>
      <c r="Y54" s="43">
        <f>Table68[[#This Row],[Grand Total]]/X$59</f>
        <v>0.1220072154804854</v>
      </c>
    </row>
    <row r="55" spans="2:25" x14ac:dyDescent="0.25">
      <c r="B55" t="s">
        <v>168</v>
      </c>
      <c r="C55" s="39">
        <v>10</v>
      </c>
      <c r="D55" s="39">
        <v>13</v>
      </c>
      <c r="E55" s="39">
        <v>10</v>
      </c>
      <c r="F55" s="39">
        <v>9</v>
      </c>
      <c r="G55" s="39">
        <v>13</v>
      </c>
      <c r="H55" s="39">
        <v>12</v>
      </c>
      <c r="I55" s="39">
        <v>10</v>
      </c>
      <c r="J55" s="93">
        <f>SUM(C55:I55)</f>
        <v>77</v>
      </c>
      <c r="K55" s="94">
        <f>Table55[[#This Row],[Grand Total]]/J$57</f>
        <v>7.0512820512820512E-2</v>
      </c>
      <c r="N55" t="s">
        <v>168</v>
      </c>
      <c r="O55" s="39">
        <v>9</v>
      </c>
      <c r="P55" s="39">
        <v>9</v>
      </c>
      <c r="Q55" s="39">
        <v>14</v>
      </c>
      <c r="R55" s="39">
        <v>11</v>
      </c>
      <c r="S55" s="39">
        <v>9</v>
      </c>
      <c r="T55" s="39">
        <v>16</v>
      </c>
      <c r="U55" s="39">
        <v>13</v>
      </c>
      <c r="V55" s="39">
        <v>17</v>
      </c>
      <c r="W55" s="39">
        <v>10</v>
      </c>
      <c r="X55" s="93">
        <v>108</v>
      </c>
      <c r="Y55" s="43">
        <f>Table68[[#This Row],[Grand Total]]/X$59</f>
        <v>3.5421449655624798E-2</v>
      </c>
    </row>
    <row r="56" spans="2:25" x14ac:dyDescent="0.25">
      <c r="B56" t="s">
        <v>1426</v>
      </c>
      <c r="C56" s="39">
        <v>1</v>
      </c>
      <c r="D56" s="39">
        <v>2</v>
      </c>
      <c r="G56" s="39">
        <v>2</v>
      </c>
      <c r="I56" s="39">
        <v>2</v>
      </c>
      <c r="J56" s="93">
        <f>SUM(C56:I56)</f>
        <v>7</v>
      </c>
      <c r="K56" s="94">
        <f>Table55[[#This Row],[Grand Total]]/J$57</f>
        <v>6.41025641025641E-3</v>
      </c>
      <c r="N56" t="s">
        <v>348</v>
      </c>
      <c r="O56" s="39">
        <v>2</v>
      </c>
      <c r="P56" s="39">
        <v>6</v>
      </c>
      <c r="Q56" s="39">
        <v>3</v>
      </c>
      <c r="R56" s="39">
        <v>2</v>
      </c>
      <c r="S56" s="39">
        <v>5</v>
      </c>
      <c r="T56" s="39">
        <v>1</v>
      </c>
      <c r="U56" s="39"/>
      <c r="V56" s="39">
        <v>8</v>
      </c>
      <c r="W56" s="39">
        <v>28</v>
      </c>
      <c r="X56" s="93">
        <v>55</v>
      </c>
      <c r="Y56" s="43">
        <f>Table68[[#This Row],[Grand Total]]/X$59</f>
        <v>1.8038701213512628E-2</v>
      </c>
    </row>
    <row r="57" spans="2:25" x14ac:dyDescent="0.25">
      <c r="B57" s="11" t="s">
        <v>1969</v>
      </c>
      <c r="C57" s="93">
        <v>117</v>
      </c>
      <c r="D57" s="93">
        <v>18</v>
      </c>
      <c r="E57" s="93">
        <v>20</v>
      </c>
      <c r="F57" s="93">
        <v>10</v>
      </c>
      <c r="G57" s="93">
        <v>255</v>
      </c>
      <c r="H57" s="93">
        <v>228</v>
      </c>
      <c r="I57" s="93">
        <v>444</v>
      </c>
      <c r="J57" s="93">
        <f>SUM(C57:I57)</f>
        <v>1092</v>
      </c>
      <c r="K57" s="39"/>
      <c r="N57" t="s">
        <v>362</v>
      </c>
      <c r="O57" s="39">
        <v>2</v>
      </c>
      <c r="P57" s="39"/>
      <c r="Q57" s="39"/>
      <c r="R57" s="39">
        <v>1</v>
      </c>
      <c r="S57" s="39"/>
      <c r="T57" s="39"/>
      <c r="U57" s="39">
        <v>2</v>
      </c>
      <c r="V57" s="39"/>
      <c r="W57" s="39">
        <v>1</v>
      </c>
      <c r="X57" s="93">
        <v>6</v>
      </c>
      <c r="Y57" s="43">
        <f>Table68[[#This Row],[Grand Total]]/X$59</f>
        <v>1.9678583142013774E-3</v>
      </c>
    </row>
    <row r="58" spans="2:25" x14ac:dyDescent="0.25">
      <c r="N58" t="s">
        <v>143</v>
      </c>
      <c r="O58" s="39"/>
      <c r="P58" s="39"/>
      <c r="Q58" s="39"/>
      <c r="R58" s="39">
        <v>1</v>
      </c>
      <c r="S58" s="39"/>
      <c r="T58" s="39"/>
      <c r="U58" s="39"/>
      <c r="V58" s="39"/>
      <c r="W58" s="39"/>
      <c r="X58" s="93">
        <v>1</v>
      </c>
      <c r="Y58" s="43">
        <f>Table68[[#This Row],[Grand Total]]/X$59</f>
        <v>3.2797638570022957E-4</v>
      </c>
    </row>
    <row r="59" spans="2:25" x14ac:dyDescent="0.25">
      <c r="N59" s="11" t="s">
        <v>1969</v>
      </c>
      <c r="O59" s="93">
        <f>SUBTOTAL(109,O53:O58)</f>
        <v>534</v>
      </c>
      <c r="P59" s="93">
        <f t="shared" ref="P59:X59" si="6">SUBTOTAL(109,P53:P58)</f>
        <v>438</v>
      </c>
      <c r="Q59" s="93">
        <f t="shared" si="6"/>
        <v>723</v>
      </c>
      <c r="R59" s="93">
        <f t="shared" si="6"/>
        <v>225</v>
      </c>
      <c r="S59" s="93">
        <f t="shared" si="6"/>
        <v>174</v>
      </c>
      <c r="T59" s="93">
        <f t="shared" si="6"/>
        <v>204</v>
      </c>
      <c r="U59" s="93">
        <f t="shared" si="6"/>
        <v>191</v>
      </c>
      <c r="V59" s="93">
        <f t="shared" si="6"/>
        <v>280</v>
      </c>
      <c r="W59" s="93">
        <f t="shared" si="6"/>
        <v>280</v>
      </c>
      <c r="X59" s="93">
        <f t="shared" si="6"/>
        <v>3049</v>
      </c>
      <c r="Y59" s="39"/>
    </row>
    <row r="63" spans="2:25" x14ac:dyDescent="0.25">
      <c r="B63" s="110">
        <v>2024</v>
      </c>
      <c r="N63" s="110">
        <v>2025</v>
      </c>
    </row>
    <row r="64" spans="2:25" x14ac:dyDescent="0.25">
      <c r="B64" t="s">
        <v>2269</v>
      </c>
      <c r="C64" s="39" t="s">
        <v>2236</v>
      </c>
      <c r="D64" s="39" t="s">
        <v>2237</v>
      </c>
      <c r="E64" s="39" t="s">
        <v>2238</v>
      </c>
      <c r="F64" s="39" t="s">
        <v>2239</v>
      </c>
      <c r="G64" s="39" t="s">
        <v>2240</v>
      </c>
      <c r="H64" s="39" t="s">
        <v>2241</v>
      </c>
      <c r="I64" s="39" t="s">
        <v>2242</v>
      </c>
      <c r="J64" s="39" t="s">
        <v>1969</v>
      </c>
      <c r="K64" s="39" t="s">
        <v>2010</v>
      </c>
      <c r="N64" t="s">
        <v>2269</v>
      </c>
      <c r="O64" t="s">
        <v>2003</v>
      </c>
      <c r="P64" t="s">
        <v>2004</v>
      </c>
      <c r="Q64" t="s">
        <v>2005</v>
      </c>
      <c r="R64" t="s">
        <v>2006</v>
      </c>
      <c r="S64" t="s">
        <v>2007</v>
      </c>
      <c r="T64" t="s">
        <v>2008</v>
      </c>
      <c r="U64" t="s">
        <v>2009</v>
      </c>
      <c r="V64" t="s">
        <v>2244</v>
      </c>
      <c r="W64" t="s">
        <v>2482</v>
      </c>
      <c r="X64" t="s">
        <v>1969</v>
      </c>
      <c r="Y64" t="s">
        <v>2010</v>
      </c>
    </row>
    <row r="65" spans="2:25" x14ac:dyDescent="0.25">
      <c r="B65" t="s">
        <v>71</v>
      </c>
      <c r="C65" s="39">
        <v>33</v>
      </c>
      <c r="E65" s="39">
        <v>1</v>
      </c>
      <c r="G65" s="39">
        <v>90</v>
      </c>
      <c r="H65" s="39">
        <v>66</v>
      </c>
      <c r="I65" s="39">
        <v>153</v>
      </c>
      <c r="J65" s="93">
        <f t="shared" ref="J65:J74" si="7">SUM(C65:I65)</f>
        <v>343</v>
      </c>
      <c r="K65" s="106">
        <f>Table57[[#This Row],[Grand Total]]/J$74</f>
        <v>0.3141025641025641</v>
      </c>
      <c r="N65" t="s">
        <v>71</v>
      </c>
      <c r="O65" s="39">
        <v>201</v>
      </c>
      <c r="P65" s="39">
        <v>149</v>
      </c>
      <c r="Q65" s="39">
        <v>192</v>
      </c>
      <c r="R65" s="39">
        <v>44</v>
      </c>
      <c r="S65" s="39">
        <v>44</v>
      </c>
      <c r="T65" s="39">
        <v>48</v>
      </c>
      <c r="U65" s="39">
        <v>40</v>
      </c>
      <c r="V65" s="39">
        <v>54</v>
      </c>
      <c r="W65" s="39">
        <v>47</v>
      </c>
      <c r="X65" s="93">
        <v>819</v>
      </c>
      <c r="Y65" s="106">
        <f>Table69[[#This Row],[Grand Total]]/X$76</f>
        <v>0.26861265988848804</v>
      </c>
    </row>
    <row r="66" spans="2:25" x14ac:dyDescent="0.25">
      <c r="B66" t="s">
        <v>75</v>
      </c>
      <c r="G66" s="39">
        <v>80</v>
      </c>
      <c r="H66" s="39">
        <v>70</v>
      </c>
      <c r="I66" s="39">
        <v>148</v>
      </c>
      <c r="J66" s="93">
        <f t="shared" si="7"/>
        <v>298</v>
      </c>
      <c r="K66" s="106">
        <f>Table57[[#This Row],[Grand Total]]/J$74</f>
        <v>0.27289377289377287</v>
      </c>
      <c r="N66" t="s">
        <v>75</v>
      </c>
      <c r="O66" s="39">
        <v>154</v>
      </c>
      <c r="P66" s="39">
        <v>123</v>
      </c>
      <c r="Q66" s="39">
        <v>210</v>
      </c>
      <c r="R66" s="39">
        <v>10</v>
      </c>
      <c r="S66" s="39">
        <v>16</v>
      </c>
      <c r="T66" s="39">
        <v>45</v>
      </c>
      <c r="U66" s="39">
        <v>38</v>
      </c>
      <c r="V66" s="39">
        <v>51</v>
      </c>
      <c r="W66" s="39">
        <v>49</v>
      </c>
      <c r="X66" s="93">
        <v>696</v>
      </c>
      <c r="Y66" s="106">
        <f>Table69[[#This Row],[Grand Total]]/X$76</f>
        <v>0.2282715644473598</v>
      </c>
    </row>
    <row r="67" spans="2:25" ht="15.75" thickBot="1" x14ac:dyDescent="0.3">
      <c r="B67" s="23" t="s">
        <v>73</v>
      </c>
      <c r="C67" s="78"/>
      <c r="D67" s="78"/>
      <c r="E67" s="78"/>
      <c r="F67" s="78"/>
      <c r="G67" s="78">
        <v>71</v>
      </c>
      <c r="H67" s="78">
        <v>70</v>
      </c>
      <c r="I67" s="78">
        <v>120</v>
      </c>
      <c r="J67" s="96">
        <f t="shared" si="7"/>
        <v>261</v>
      </c>
      <c r="K67" s="102">
        <f>Table57[[#This Row],[Grand Total]]/J$74</f>
        <v>0.23901098901098902</v>
      </c>
      <c r="N67" t="s">
        <v>38</v>
      </c>
      <c r="O67" s="39">
        <v>10</v>
      </c>
      <c r="P67" s="39">
        <v>45</v>
      </c>
      <c r="Q67" s="39">
        <v>199</v>
      </c>
      <c r="R67" s="39">
        <v>68</v>
      </c>
      <c r="S67" s="39">
        <v>17</v>
      </c>
      <c r="T67" s="39">
        <v>47</v>
      </c>
      <c r="U67" s="39">
        <v>35</v>
      </c>
      <c r="V67" s="39">
        <v>92</v>
      </c>
      <c r="W67" s="39">
        <v>92</v>
      </c>
      <c r="X67" s="93">
        <v>605</v>
      </c>
      <c r="Y67" s="106">
        <f>Table69[[#This Row],[Grand Total]]/X$76</f>
        <v>0.1984257133486389</v>
      </c>
    </row>
    <row r="68" spans="2:25" ht="15.75" thickBot="1" x14ac:dyDescent="0.3">
      <c r="B68" s="121" t="s">
        <v>50</v>
      </c>
      <c r="C68" s="39">
        <v>48</v>
      </c>
      <c r="D68" s="39">
        <v>1</v>
      </c>
      <c r="E68" s="109"/>
      <c r="F68" s="109"/>
      <c r="G68" s="109"/>
      <c r="H68" s="109"/>
      <c r="I68" s="109"/>
      <c r="J68" s="93">
        <f t="shared" si="7"/>
        <v>49</v>
      </c>
      <c r="K68" s="43">
        <f>Table57[[#This Row],[Grand Total]]/J$74</f>
        <v>4.4871794871794872E-2</v>
      </c>
      <c r="N68" s="23" t="s">
        <v>73</v>
      </c>
      <c r="O68" s="78">
        <v>161</v>
      </c>
      <c r="P68" s="78">
        <v>104</v>
      </c>
      <c r="Q68" s="78">
        <v>43</v>
      </c>
      <c r="R68" s="78">
        <v>57</v>
      </c>
      <c r="S68" s="78">
        <v>43</v>
      </c>
      <c r="T68" s="78">
        <v>45</v>
      </c>
      <c r="U68" s="78">
        <v>46</v>
      </c>
      <c r="V68" s="78">
        <v>51</v>
      </c>
      <c r="W68" s="78">
        <v>40</v>
      </c>
      <c r="X68" s="96">
        <v>590</v>
      </c>
      <c r="Y68" s="102">
        <f>Table69[[#This Row],[Grand Total]]/X$76</f>
        <v>0.19350606756313546</v>
      </c>
    </row>
    <row r="69" spans="2:25" x14ac:dyDescent="0.25">
      <c r="B69" s="121" t="s">
        <v>82</v>
      </c>
      <c r="C69" s="39">
        <v>13</v>
      </c>
      <c r="D69" s="39">
        <v>17</v>
      </c>
      <c r="E69" s="39">
        <v>18</v>
      </c>
      <c r="F69" s="39">
        <v>10</v>
      </c>
      <c r="G69" s="109"/>
      <c r="H69" s="109"/>
      <c r="I69" s="109"/>
      <c r="J69" s="93">
        <f t="shared" si="7"/>
        <v>58</v>
      </c>
      <c r="K69" s="43">
        <f>Table57[[#This Row],[Grand Total]]/J$74</f>
        <v>5.3113553113553112E-2</v>
      </c>
      <c r="N69" t="s">
        <v>99</v>
      </c>
      <c r="O69" s="39">
        <v>8</v>
      </c>
      <c r="P69" s="39">
        <v>8</v>
      </c>
      <c r="Q69" s="39">
        <v>18</v>
      </c>
      <c r="R69" s="39">
        <v>24</v>
      </c>
      <c r="S69" s="39">
        <v>42</v>
      </c>
      <c r="T69" s="39">
        <v>16</v>
      </c>
      <c r="U69" s="39">
        <v>30</v>
      </c>
      <c r="V69" s="39">
        <v>27</v>
      </c>
      <c r="W69" s="39">
        <v>26</v>
      </c>
      <c r="X69" s="93">
        <v>199</v>
      </c>
      <c r="Y69" s="43">
        <f>Table69[[#This Row],[Grand Total]]/X$76</f>
        <v>6.5267300754345683E-2</v>
      </c>
    </row>
    <row r="70" spans="2:25" x14ac:dyDescent="0.25">
      <c r="B70" t="s">
        <v>38</v>
      </c>
      <c r="G70" s="39">
        <v>13</v>
      </c>
      <c r="H70" s="39">
        <v>12</v>
      </c>
      <c r="I70" s="39">
        <v>12</v>
      </c>
      <c r="J70" s="93">
        <f t="shared" si="7"/>
        <v>37</v>
      </c>
      <c r="K70" s="43">
        <f>Table57[[#This Row],[Grand Total]]/J$74</f>
        <v>3.388278388278388E-2</v>
      </c>
      <c r="N70" t="s">
        <v>101</v>
      </c>
      <c r="O70" s="39"/>
      <c r="P70" s="39">
        <v>8</v>
      </c>
      <c r="Q70" s="39">
        <v>50</v>
      </c>
      <c r="R70" s="39">
        <v>20</v>
      </c>
      <c r="S70" s="39">
        <v>1</v>
      </c>
      <c r="T70" s="39">
        <v>1</v>
      </c>
      <c r="U70" s="39"/>
      <c r="V70" s="39">
        <v>1</v>
      </c>
      <c r="W70" s="39"/>
      <c r="X70" s="93">
        <v>81</v>
      </c>
      <c r="Y70" s="43">
        <f>Table69[[#This Row],[Grand Total]]/X$76</f>
        <v>2.6566087241718595E-2</v>
      </c>
    </row>
    <row r="71" spans="2:25" x14ac:dyDescent="0.25">
      <c r="B71" s="121" t="s">
        <v>123</v>
      </c>
      <c r="C71" s="39">
        <v>23</v>
      </c>
      <c r="D71" s="109"/>
      <c r="E71" s="109"/>
      <c r="F71" s="109"/>
      <c r="G71" s="109"/>
      <c r="H71" s="109"/>
      <c r="I71" s="109"/>
      <c r="J71" s="93">
        <f t="shared" si="7"/>
        <v>23</v>
      </c>
      <c r="K71" s="43">
        <f>Table57[[#This Row],[Grand Total]]/J$74</f>
        <v>2.1062271062271064E-2</v>
      </c>
      <c r="N71" t="s">
        <v>219</v>
      </c>
      <c r="O71" s="39"/>
      <c r="P71" s="39"/>
      <c r="Q71" s="39">
        <v>10</v>
      </c>
      <c r="R71" s="39">
        <v>2</v>
      </c>
      <c r="S71" s="39">
        <v>11</v>
      </c>
      <c r="T71" s="39">
        <v>2</v>
      </c>
      <c r="U71" s="39">
        <v>2</v>
      </c>
      <c r="V71" s="39"/>
      <c r="W71" s="39">
        <v>1</v>
      </c>
      <c r="X71" s="93">
        <v>28</v>
      </c>
      <c r="Y71" s="43">
        <f>Table69[[#This Row],[Grand Total]]/X$76</f>
        <v>9.1833387996064289E-3</v>
      </c>
    </row>
    <row r="72" spans="2:25" x14ac:dyDescent="0.25">
      <c r="B72" t="s">
        <v>99</v>
      </c>
      <c r="G72" s="39">
        <v>1</v>
      </c>
      <c r="H72" s="39">
        <v>10</v>
      </c>
      <c r="I72" s="39">
        <v>10</v>
      </c>
      <c r="J72" s="93">
        <f t="shared" si="7"/>
        <v>21</v>
      </c>
      <c r="K72" s="43">
        <f>Table57[[#This Row],[Grand Total]]/J$74</f>
        <v>1.9230769230769232E-2</v>
      </c>
      <c r="N72" t="s">
        <v>225</v>
      </c>
      <c r="O72" s="39"/>
      <c r="P72" s="39"/>
      <c r="Q72" s="39"/>
      <c r="R72" s="39"/>
      <c r="S72" s="39"/>
      <c r="T72" s="39"/>
      <c r="U72" s="39"/>
      <c r="V72" s="39">
        <v>1</v>
      </c>
      <c r="W72" s="39">
        <v>10</v>
      </c>
      <c r="X72" s="93">
        <v>11</v>
      </c>
      <c r="Y72" s="43">
        <f>Table69[[#This Row],[Grand Total]]/X$76</f>
        <v>3.6077402427025255E-3</v>
      </c>
    </row>
    <row r="73" spans="2:25" x14ac:dyDescent="0.25">
      <c r="B73" t="s">
        <v>101</v>
      </c>
      <c r="E73" s="39">
        <v>1</v>
      </c>
      <c r="I73" s="39">
        <v>1</v>
      </c>
      <c r="J73" s="93">
        <f t="shared" si="7"/>
        <v>2</v>
      </c>
      <c r="K73" s="43">
        <f>Table57[[#This Row],[Grand Total]]/J$74</f>
        <v>1.8315018315018315E-3</v>
      </c>
      <c r="N73" t="s">
        <v>671</v>
      </c>
      <c r="O73" s="39"/>
      <c r="P73" s="39"/>
      <c r="Q73" s="39"/>
      <c r="R73" s="39"/>
      <c r="S73" s="39"/>
      <c r="T73" s="39"/>
      <c r="U73" s="39"/>
      <c r="V73" s="39">
        <v>2</v>
      </c>
      <c r="W73" s="39">
        <v>8</v>
      </c>
      <c r="X73" s="93">
        <v>10</v>
      </c>
      <c r="Y73" s="43">
        <f>Table69[[#This Row],[Grand Total]]/X$76</f>
        <v>3.2797638570022957E-3</v>
      </c>
    </row>
    <row r="74" spans="2:25" x14ac:dyDescent="0.25">
      <c r="B74" s="11" t="s">
        <v>1969</v>
      </c>
      <c r="C74" s="93">
        <v>117</v>
      </c>
      <c r="D74" s="93">
        <v>18</v>
      </c>
      <c r="E74" s="93">
        <v>20</v>
      </c>
      <c r="F74" s="93">
        <v>10</v>
      </c>
      <c r="G74" s="93">
        <v>255</v>
      </c>
      <c r="H74" s="93">
        <v>228</v>
      </c>
      <c r="I74" s="93">
        <v>444</v>
      </c>
      <c r="J74" s="93">
        <f t="shared" si="7"/>
        <v>1092</v>
      </c>
      <c r="K74" s="39"/>
      <c r="N74" t="s">
        <v>60</v>
      </c>
      <c r="O74" s="39"/>
      <c r="P74" s="39"/>
      <c r="Q74" s="39"/>
      <c r="R74" s="39"/>
      <c r="S74" s="39"/>
      <c r="T74" s="39"/>
      <c r="U74" s="39"/>
      <c r="V74" s="39">
        <v>1</v>
      </c>
      <c r="W74" s="39">
        <v>7</v>
      </c>
      <c r="X74" s="93">
        <v>8</v>
      </c>
      <c r="Y74" s="43">
        <f>Table69[[#This Row],[Grand Total]]/X$76</f>
        <v>2.6238110856018366E-3</v>
      </c>
    </row>
    <row r="75" spans="2:25" x14ac:dyDescent="0.25">
      <c r="N75" t="s">
        <v>116</v>
      </c>
      <c r="O75" s="39"/>
      <c r="P75" s="39">
        <v>1</v>
      </c>
      <c r="Q75" s="39">
        <v>1</v>
      </c>
      <c r="R75" s="39"/>
      <c r="S75" s="39"/>
      <c r="T75" s="39"/>
      <c r="U75" s="39"/>
      <c r="V75" s="39"/>
      <c r="W75" s="39"/>
      <c r="X75" s="93">
        <v>2</v>
      </c>
      <c r="Y75" s="43">
        <f>Table69[[#This Row],[Grand Total]]/X$76</f>
        <v>6.5595277140045915E-4</v>
      </c>
    </row>
    <row r="76" spans="2:25" x14ac:dyDescent="0.25">
      <c r="N76" s="11" t="s">
        <v>1969</v>
      </c>
      <c r="O76" s="93">
        <f>SUBTOTAL(109,O65:O75)</f>
        <v>534</v>
      </c>
      <c r="P76" s="93">
        <f t="shared" ref="P76:X76" si="8">SUBTOTAL(109,P65:P75)</f>
        <v>438</v>
      </c>
      <c r="Q76" s="93">
        <f t="shared" si="8"/>
        <v>723</v>
      </c>
      <c r="R76" s="93">
        <f t="shared" si="8"/>
        <v>225</v>
      </c>
      <c r="S76" s="93">
        <f t="shared" si="8"/>
        <v>174</v>
      </c>
      <c r="T76" s="93">
        <f t="shared" si="8"/>
        <v>204</v>
      </c>
      <c r="U76" s="93">
        <f t="shared" si="8"/>
        <v>191</v>
      </c>
      <c r="V76" s="93">
        <f t="shared" si="8"/>
        <v>280</v>
      </c>
      <c r="W76" s="93">
        <f t="shared" si="8"/>
        <v>280</v>
      </c>
      <c r="X76" s="93">
        <f t="shared" si="8"/>
        <v>3049</v>
      </c>
      <c r="Y76" s="39"/>
    </row>
    <row r="77" spans="2:25" x14ac:dyDescent="0.25">
      <c r="N77" t="s">
        <v>1976</v>
      </c>
      <c r="O77" s="39">
        <f>O76/4</f>
        <v>133.5</v>
      </c>
      <c r="P77" s="39">
        <f>P76/4</f>
        <v>109.5</v>
      </c>
      <c r="Q77" s="39">
        <f>Q76/5</f>
        <v>144.6</v>
      </c>
      <c r="R77" s="39">
        <f>R76/4</f>
        <v>56.25</v>
      </c>
      <c r="S77" s="39">
        <f>S76/4</f>
        <v>43.5</v>
      </c>
      <c r="T77" s="39">
        <f>T76/5</f>
        <v>40.799999999999997</v>
      </c>
      <c r="U77" s="39">
        <f>U76/4</f>
        <v>47.75</v>
      </c>
      <c r="V77" s="140">
        <f>V76/4</f>
        <v>70</v>
      </c>
      <c r="W77" s="140">
        <f>W76/5</f>
        <v>56</v>
      </c>
      <c r="X77" s="39"/>
      <c r="Y77" s="39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FCFC-9857-4332-B4B9-A910DE6E32FB}">
  <dimension ref="B2:X61"/>
  <sheetViews>
    <sheetView topLeftCell="J1" zoomScale="90" zoomScaleNormal="90" workbookViewId="0">
      <selection activeCell="Z8" sqref="Z8"/>
    </sheetView>
  </sheetViews>
  <sheetFormatPr defaultRowHeight="15" x14ac:dyDescent="0.25"/>
  <cols>
    <col min="2" max="2" width="31.28515625" customWidth="1"/>
    <col min="7" max="9" width="9.7109375" customWidth="1"/>
    <col min="10" max="10" width="13.42578125" customWidth="1"/>
    <col min="13" max="13" width="33.42578125" customWidth="1"/>
    <col min="18" max="18" width="13.42578125" customWidth="1"/>
    <col min="22" max="23" width="13.42578125" customWidth="1"/>
  </cols>
  <sheetData>
    <row r="2" spans="2:24" x14ac:dyDescent="0.25">
      <c r="B2" s="110">
        <v>2024</v>
      </c>
      <c r="M2" s="110">
        <v>2025</v>
      </c>
    </row>
    <row r="3" spans="2:24" x14ac:dyDescent="0.25">
      <c r="B3" s="10" t="s">
        <v>2250</v>
      </c>
      <c r="C3" s="39" t="s">
        <v>2236</v>
      </c>
      <c r="D3" s="39" t="s">
        <v>2237</v>
      </c>
      <c r="E3" s="39" t="s">
        <v>2238</v>
      </c>
      <c r="F3" s="39" t="s">
        <v>2239</v>
      </c>
      <c r="G3" s="39" t="s">
        <v>2240</v>
      </c>
      <c r="H3" s="39" t="s">
        <v>2241</v>
      </c>
      <c r="I3" s="39" t="s">
        <v>2242</v>
      </c>
      <c r="J3" s="39" t="s">
        <v>1969</v>
      </c>
      <c r="M3" t="s">
        <v>2250</v>
      </c>
      <c r="N3" t="s">
        <v>2003</v>
      </c>
      <c r="O3" t="s">
        <v>2004</v>
      </c>
      <c r="P3" t="s">
        <v>2005</v>
      </c>
      <c r="Q3" t="s">
        <v>2006</v>
      </c>
      <c r="R3" t="s">
        <v>2007</v>
      </c>
      <c r="S3" t="s">
        <v>2008</v>
      </c>
      <c r="T3" t="s">
        <v>2009</v>
      </c>
      <c r="U3" t="s">
        <v>2244</v>
      </c>
      <c r="V3" t="s">
        <v>2482</v>
      </c>
      <c r="W3" t="s">
        <v>1969</v>
      </c>
      <c r="X3" t="s">
        <v>2010</v>
      </c>
    </row>
    <row r="4" spans="2:24" x14ac:dyDescent="0.25">
      <c r="B4" t="s">
        <v>1305</v>
      </c>
      <c r="I4" s="39">
        <v>1</v>
      </c>
      <c r="J4" s="39">
        <v>1</v>
      </c>
      <c r="M4" t="s">
        <v>2039</v>
      </c>
      <c r="N4" s="39"/>
      <c r="O4" s="39"/>
      <c r="P4" s="39"/>
      <c r="Q4" s="39"/>
      <c r="R4" s="39"/>
      <c r="S4" s="39"/>
      <c r="T4" s="39"/>
      <c r="U4" s="39">
        <v>19</v>
      </c>
      <c r="V4" s="39"/>
      <c r="W4" s="93">
        <v>19</v>
      </c>
      <c r="X4" s="106">
        <f>Table70[[#This Row],[Grand Total]]/W$14</f>
        <v>0.3392857142857143</v>
      </c>
    </row>
    <row r="5" spans="2:24" x14ac:dyDescent="0.25">
      <c r="B5" s="11" t="s">
        <v>1969</v>
      </c>
      <c r="C5" s="11"/>
      <c r="D5" s="11"/>
      <c r="E5" s="11"/>
      <c r="F5" s="11"/>
      <c r="G5" s="11"/>
      <c r="H5" s="11"/>
      <c r="I5" s="93">
        <v>1</v>
      </c>
      <c r="J5" s="93">
        <v>1</v>
      </c>
      <c r="M5" s="138" t="s">
        <v>1212</v>
      </c>
      <c r="N5" s="39">
        <v>6</v>
      </c>
      <c r="O5" s="39">
        <v>5</v>
      </c>
      <c r="P5" s="39"/>
      <c r="Q5" s="39"/>
      <c r="R5" s="39"/>
      <c r="S5" s="39"/>
      <c r="T5" s="39"/>
      <c r="U5" s="39"/>
      <c r="V5" s="39"/>
      <c r="W5" s="93">
        <v>11</v>
      </c>
      <c r="X5" s="106">
        <f>Table70[[#This Row],[Grand Total]]/W$14</f>
        <v>0.19642857142857142</v>
      </c>
    </row>
    <row r="6" spans="2:24" x14ac:dyDescent="0.25">
      <c r="M6" s="97" t="s">
        <v>679</v>
      </c>
      <c r="N6" s="39"/>
      <c r="O6" s="39">
        <v>10</v>
      </c>
      <c r="P6" s="39"/>
      <c r="Q6" s="39"/>
      <c r="R6" s="39"/>
      <c r="S6" s="39"/>
      <c r="T6" s="39">
        <v>1</v>
      </c>
      <c r="U6" s="39"/>
      <c r="V6" s="39"/>
      <c r="W6" s="93">
        <v>11</v>
      </c>
      <c r="X6" s="106">
        <f>Table70[[#This Row],[Grand Total]]/W$14</f>
        <v>0.19642857142857142</v>
      </c>
    </row>
    <row r="7" spans="2:24" ht="15.75" thickBot="1" x14ac:dyDescent="0.3">
      <c r="M7" s="141" t="s">
        <v>2032</v>
      </c>
      <c r="N7" s="78"/>
      <c r="O7" s="78"/>
      <c r="P7" s="78"/>
      <c r="Q7" s="78"/>
      <c r="R7" s="78"/>
      <c r="S7" s="78"/>
      <c r="T7" s="78"/>
      <c r="U7" s="78">
        <v>6</v>
      </c>
      <c r="V7" s="78"/>
      <c r="W7" s="96">
        <v>6</v>
      </c>
      <c r="X7" s="102">
        <f>Table70[[#This Row],[Grand Total]]/W$14</f>
        <v>0.10714285714285714</v>
      </c>
    </row>
    <row r="8" spans="2:24" x14ac:dyDescent="0.25">
      <c r="M8" t="s">
        <v>487</v>
      </c>
      <c r="N8" s="39">
        <v>1</v>
      </c>
      <c r="O8" s="39"/>
      <c r="P8" s="39">
        <v>1</v>
      </c>
      <c r="Q8" s="39"/>
      <c r="R8" s="39">
        <v>1</v>
      </c>
      <c r="S8" s="109"/>
      <c r="T8" s="109"/>
      <c r="U8" s="109"/>
      <c r="V8" s="109"/>
      <c r="W8" s="93">
        <v>3</v>
      </c>
      <c r="X8" s="43">
        <f>Table70[[#This Row],[Grand Total]]/W$14</f>
        <v>5.3571428571428568E-2</v>
      </c>
    </row>
    <row r="9" spans="2:24" x14ac:dyDescent="0.25">
      <c r="M9" s="136" t="s">
        <v>2036</v>
      </c>
      <c r="N9" s="39"/>
      <c r="O9" s="39"/>
      <c r="P9" s="39"/>
      <c r="Q9" s="39"/>
      <c r="R9" s="39"/>
      <c r="S9" s="39"/>
      <c r="T9" s="39"/>
      <c r="U9" s="39">
        <v>1</v>
      </c>
      <c r="V9" s="39">
        <v>1</v>
      </c>
      <c r="W9" s="93">
        <v>2</v>
      </c>
      <c r="X9" s="43">
        <f>Table70[[#This Row],[Grand Total]]/W$14</f>
        <v>3.5714285714285712E-2</v>
      </c>
    </row>
    <row r="10" spans="2:24" x14ac:dyDescent="0.25">
      <c r="M10" t="s">
        <v>2044</v>
      </c>
      <c r="N10" s="39"/>
      <c r="O10" s="39"/>
      <c r="P10" s="39"/>
      <c r="Q10" s="39"/>
      <c r="R10" s="39"/>
      <c r="S10" s="39"/>
      <c r="T10" s="39"/>
      <c r="U10" s="39">
        <v>1</v>
      </c>
      <c r="V10" s="39"/>
      <c r="W10" s="93">
        <v>1</v>
      </c>
      <c r="X10" s="43">
        <f>Table70[[#This Row],[Grand Total]]/W$14</f>
        <v>1.7857142857142856E-2</v>
      </c>
    </row>
    <row r="11" spans="2:24" x14ac:dyDescent="0.25">
      <c r="M11" t="s">
        <v>361</v>
      </c>
      <c r="N11" s="39"/>
      <c r="O11" s="39"/>
      <c r="P11" s="39"/>
      <c r="Q11" s="39"/>
      <c r="R11" s="39"/>
      <c r="S11" s="39">
        <v>1</v>
      </c>
      <c r="T11" s="109"/>
      <c r="U11" s="109"/>
      <c r="V11" s="109"/>
      <c r="W11" s="93">
        <v>1</v>
      </c>
      <c r="X11" s="43">
        <f>Table70[[#This Row],[Grand Total]]/W$14</f>
        <v>1.7857142857142856E-2</v>
      </c>
    </row>
    <row r="12" spans="2:24" x14ac:dyDescent="0.25">
      <c r="M12" t="s">
        <v>2298</v>
      </c>
      <c r="N12" s="39"/>
      <c r="O12" s="39"/>
      <c r="P12" s="39"/>
      <c r="Q12" s="39"/>
      <c r="R12" s="39"/>
      <c r="S12" s="39"/>
      <c r="T12" s="39"/>
      <c r="U12" s="39"/>
      <c r="V12" s="132">
        <v>1</v>
      </c>
      <c r="W12" s="93">
        <v>1</v>
      </c>
      <c r="X12" s="43">
        <f>Table70[[#This Row],[Grand Total]]/W$14</f>
        <v>1.7857142857142856E-2</v>
      </c>
    </row>
    <row r="13" spans="2:24" ht="15.75" thickBot="1" x14ac:dyDescent="0.3">
      <c r="M13" s="23" t="s">
        <v>328</v>
      </c>
      <c r="N13" s="78"/>
      <c r="O13" s="78"/>
      <c r="P13" s="78"/>
      <c r="Q13" s="78"/>
      <c r="R13" s="78"/>
      <c r="S13" s="78">
        <v>1</v>
      </c>
      <c r="T13" s="125"/>
      <c r="U13" s="125"/>
      <c r="V13" s="125"/>
      <c r="W13" s="96">
        <v>1</v>
      </c>
      <c r="X13" s="90">
        <f>Table70[[#This Row],[Grand Total]]/W$14</f>
        <v>1.7857142857142856E-2</v>
      </c>
    </row>
    <row r="14" spans="2:24" x14ac:dyDescent="0.25">
      <c r="M14" s="11" t="s">
        <v>1969</v>
      </c>
      <c r="N14" s="93">
        <f>SUBTOTAL(109,N4:N13)</f>
        <v>7</v>
      </c>
      <c r="O14" s="93">
        <f t="shared" ref="O14:W14" si="0">SUBTOTAL(109,O4:O13)</f>
        <v>15</v>
      </c>
      <c r="P14" s="93">
        <f t="shared" si="0"/>
        <v>1</v>
      </c>
      <c r="Q14" s="93">
        <f t="shared" si="0"/>
        <v>0</v>
      </c>
      <c r="R14" s="93">
        <f t="shared" si="0"/>
        <v>1</v>
      </c>
      <c r="S14" s="93">
        <f t="shared" si="0"/>
        <v>2</v>
      </c>
      <c r="T14" s="93">
        <f t="shared" si="0"/>
        <v>1</v>
      </c>
      <c r="U14" s="93">
        <f t="shared" si="0"/>
        <v>27</v>
      </c>
      <c r="V14" s="93">
        <f t="shared" si="0"/>
        <v>2</v>
      </c>
      <c r="W14" s="93">
        <f t="shared" si="0"/>
        <v>56</v>
      </c>
      <c r="X14" s="39"/>
    </row>
    <row r="15" spans="2:24" x14ac:dyDescent="0.25">
      <c r="M15" t="s">
        <v>2487</v>
      </c>
      <c r="N15" s="39">
        <f>COUNT(N4:N13)</f>
        <v>2</v>
      </c>
      <c r="O15" s="39">
        <f t="shared" ref="O15:W15" si="1">COUNT(O4:O13)</f>
        <v>2</v>
      </c>
      <c r="P15" s="39">
        <f t="shared" si="1"/>
        <v>1</v>
      </c>
      <c r="Q15" s="39">
        <f t="shared" si="1"/>
        <v>0</v>
      </c>
      <c r="R15" s="39">
        <f t="shared" si="1"/>
        <v>1</v>
      </c>
      <c r="S15" s="39">
        <f t="shared" si="1"/>
        <v>2</v>
      </c>
      <c r="T15" s="39">
        <f t="shared" si="1"/>
        <v>1</v>
      </c>
      <c r="U15" s="39">
        <f t="shared" si="1"/>
        <v>4</v>
      </c>
      <c r="V15" s="39">
        <f t="shared" si="1"/>
        <v>2</v>
      </c>
      <c r="W15" s="39">
        <f t="shared" si="1"/>
        <v>10</v>
      </c>
      <c r="X15" s="39"/>
    </row>
    <row r="16" spans="2:24" x14ac:dyDescent="0.25">
      <c r="N16" s="39"/>
      <c r="O16" s="39"/>
      <c r="P16" s="39"/>
      <c r="Q16" s="39"/>
      <c r="R16" s="39"/>
      <c r="S16" s="39"/>
      <c r="T16" s="39"/>
      <c r="U16" s="39"/>
      <c r="V16" s="39"/>
      <c r="W16" s="39"/>
    </row>
    <row r="17" spans="2:24" x14ac:dyDescent="0.25">
      <c r="B17" s="110">
        <v>2024</v>
      </c>
      <c r="M17" s="110">
        <v>2025</v>
      </c>
    </row>
    <row r="18" spans="2:24" x14ac:dyDescent="0.25">
      <c r="B18" t="s">
        <v>2253</v>
      </c>
      <c r="C18" s="39" t="s">
        <v>2236</v>
      </c>
      <c r="D18" s="39" t="s">
        <v>2237</v>
      </c>
      <c r="E18" s="39" t="s">
        <v>2238</v>
      </c>
      <c r="F18" s="39" t="s">
        <v>2239</v>
      </c>
      <c r="G18" s="39" t="s">
        <v>2240</v>
      </c>
      <c r="H18" s="39" t="s">
        <v>2241</v>
      </c>
      <c r="I18" s="39" t="s">
        <v>2242</v>
      </c>
      <c r="J18" s="39" t="s">
        <v>1969</v>
      </c>
      <c r="M18" t="s">
        <v>2253</v>
      </c>
      <c r="N18" t="s">
        <v>2003</v>
      </c>
      <c r="O18" t="s">
        <v>2004</v>
      </c>
      <c r="P18" t="s">
        <v>2005</v>
      </c>
      <c r="Q18" t="s">
        <v>2006</v>
      </c>
      <c r="R18" t="s">
        <v>2007</v>
      </c>
      <c r="S18" t="s">
        <v>2008</v>
      </c>
      <c r="T18" t="s">
        <v>2009</v>
      </c>
      <c r="U18" t="s">
        <v>2244</v>
      </c>
      <c r="V18" t="s">
        <v>2482</v>
      </c>
      <c r="W18" t="s">
        <v>1969</v>
      </c>
      <c r="X18" t="s">
        <v>2010</v>
      </c>
    </row>
    <row r="19" spans="2:24" x14ac:dyDescent="0.25">
      <c r="B19" s="97" t="s">
        <v>1100</v>
      </c>
      <c r="C19" s="39"/>
      <c r="D19" s="39">
        <v>6</v>
      </c>
      <c r="E19" s="39">
        <v>7</v>
      </c>
      <c r="F19" s="39">
        <v>18</v>
      </c>
      <c r="G19" s="39"/>
      <c r="H19" s="39"/>
      <c r="I19" s="39"/>
      <c r="J19" s="93">
        <v>31</v>
      </c>
      <c r="M19" s="117" t="s">
        <v>724</v>
      </c>
      <c r="N19" s="39"/>
      <c r="O19" s="39"/>
      <c r="P19" s="39"/>
      <c r="Q19" s="39"/>
      <c r="R19" s="39"/>
      <c r="S19" s="39"/>
      <c r="T19" s="39">
        <v>6</v>
      </c>
      <c r="U19" s="39">
        <v>1</v>
      </c>
      <c r="V19" s="39">
        <v>14</v>
      </c>
      <c r="W19" s="93">
        <v>21</v>
      </c>
      <c r="X19" s="106">
        <f>Table71[[#This Row],[Grand Total]]/W$27</f>
        <v>0.65625</v>
      </c>
    </row>
    <row r="20" spans="2:24" x14ac:dyDescent="0.25">
      <c r="B20" s="97" t="s">
        <v>1667</v>
      </c>
      <c r="C20" s="39"/>
      <c r="D20" s="39"/>
      <c r="E20" s="39"/>
      <c r="F20" s="39">
        <v>1</v>
      </c>
      <c r="G20" s="39"/>
      <c r="H20" s="39"/>
      <c r="I20" s="39"/>
      <c r="J20" s="93">
        <v>1</v>
      </c>
      <c r="M20" t="s">
        <v>729</v>
      </c>
      <c r="N20" s="39"/>
      <c r="O20" s="39"/>
      <c r="P20" s="39"/>
      <c r="Q20" s="39"/>
      <c r="R20" s="39"/>
      <c r="S20" s="39"/>
      <c r="T20" s="39">
        <v>2</v>
      </c>
      <c r="U20" s="39">
        <v>1</v>
      </c>
      <c r="V20" s="39"/>
      <c r="W20" s="93">
        <v>3</v>
      </c>
      <c r="X20" s="106">
        <f>Table71[[#This Row],[Grand Total]]/W$27</f>
        <v>9.375E-2</v>
      </c>
    </row>
    <row r="21" spans="2:24" ht="15.75" thickBot="1" x14ac:dyDescent="0.3">
      <c r="B21" s="11" t="s">
        <v>1969</v>
      </c>
      <c r="C21" s="93"/>
      <c r="D21" s="93">
        <v>6</v>
      </c>
      <c r="E21" s="93">
        <v>7</v>
      </c>
      <c r="F21" s="93">
        <v>19</v>
      </c>
      <c r="G21" s="93"/>
      <c r="H21" s="93"/>
      <c r="I21" s="93"/>
      <c r="J21" s="93">
        <v>32</v>
      </c>
      <c r="M21" s="142" t="s">
        <v>2316</v>
      </c>
      <c r="N21" s="78"/>
      <c r="O21" s="78"/>
      <c r="P21" s="78"/>
      <c r="Q21" s="78"/>
      <c r="R21" s="78"/>
      <c r="S21" s="78"/>
      <c r="T21" s="78"/>
      <c r="U21" s="78"/>
      <c r="V21" s="143">
        <v>2</v>
      </c>
      <c r="W21" s="96">
        <v>2</v>
      </c>
      <c r="X21" s="102">
        <f>Table71[[#This Row],[Grand Total]]/W$27</f>
        <v>6.25E-2</v>
      </c>
    </row>
    <row r="22" spans="2:24" x14ac:dyDescent="0.25">
      <c r="M22" t="s">
        <v>1875</v>
      </c>
      <c r="N22" s="39"/>
      <c r="O22" s="39"/>
      <c r="P22" s="39">
        <v>2</v>
      </c>
      <c r="Q22" s="108"/>
      <c r="R22" s="108"/>
      <c r="S22" s="108"/>
      <c r="T22" s="108"/>
      <c r="U22" s="108"/>
      <c r="V22" s="108"/>
      <c r="W22" s="93">
        <v>2</v>
      </c>
      <c r="X22" s="43">
        <f>Table71[[#This Row],[Grand Total]]/W$27</f>
        <v>6.25E-2</v>
      </c>
    </row>
    <row r="23" spans="2:24" x14ac:dyDescent="0.25">
      <c r="M23" s="139" t="s">
        <v>2080</v>
      </c>
      <c r="N23" s="39"/>
      <c r="O23" s="39"/>
      <c r="P23" s="39"/>
      <c r="Q23" s="39"/>
      <c r="R23" s="39"/>
      <c r="S23" s="39"/>
      <c r="T23" s="39"/>
      <c r="U23" s="39">
        <v>1</v>
      </c>
      <c r="V23" s="39"/>
      <c r="W23" s="93">
        <v>1</v>
      </c>
      <c r="X23" s="43">
        <f>Table71[[#This Row],[Grand Total]]/W$27</f>
        <v>3.125E-2</v>
      </c>
    </row>
    <row r="24" spans="2:24" x14ac:dyDescent="0.25">
      <c r="M24" t="s">
        <v>2312</v>
      </c>
      <c r="N24" s="39"/>
      <c r="O24" s="39"/>
      <c r="P24" s="39"/>
      <c r="Q24" s="39"/>
      <c r="R24" s="39"/>
      <c r="S24" s="39"/>
      <c r="T24" s="39"/>
      <c r="U24" s="39"/>
      <c r="V24" s="132">
        <v>1</v>
      </c>
      <c r="W24" s="93">
        <v>1</v>
      </c>
      <c r="X24" s="43">
        <f>Table71[[#This Row],[Grand Total]]/W$27</f>
        <v>3.125E-2</v>
      </c>
    </row>
    <row r="25" spans="2:24" x14ac:dyDescent="0.25">
      <c r="M25" t="s">
        <v>2320</v>
      </c>
      <c r="N25" s="39"/>
      <c r="O25" s="39"/>
      <c r="P25" s="39"/>
      <c r="Q25" s="39"/>
      <c r="R25" s="39"/>
      <c r="S25" s="39"/>
      <c r="T25" s="39"/>
      <c r="U25" s="39"/>
      <c r="V25" s="132">
        <v>1</v>
      </c>
      <c r="W25" s="93">
        <v>1</v>
      </c>
      <c r="X25" s="43">
        <f>Table71[[#This Row],[Grand Total]]/W$27</f>
        <v>3.125E-2</v>
      </c>
    </row>
    <row r="26" spans="2:24" ht="15.75" thickBot="1" x14ac:dyDescent="0.3">
      <c r="M26" s="23" t="s">
        <v>2307</v>
      </c>
      <c r="N26" s="78"/>
      <c r="O26" s="78"/>
      <c r="P26" s="78"/>
      <c r="Q26" s="78"/>
      <c r="R26" s="78"/>
      <c r="S26" s="78"/>
      <c r="T26" s="78"/>
      <c r="U26" s="78"/>
      <c r="V26" s="143">
        <v>1</v>
      </c>
      <c r="W26" s="96">
        <v>1</v>
      </c>
      <c r="X26" s="90">
        <f>Table71[[#This Row],[Grand Total]]/W$27</f>
        <v>3.125E-2</v>
      </c>
    </row>
    <row r="27" spans="2:24" x14ac:dyDescent="0.25">
      <c r="M27" s="11" t="s">
        <v>1969</v>
      </c>
      <c r="N27" s="93">
        <f t="shared" ref="N27" si="2">SUBTOTAL(109,N19:N26)</f>
        <v>0</v>
      </c>
      <c r="O27" s="93">
        <f t="shared" ref="O27" si="3">SUBTOTAL(109,O19:O26)</f>
        <v>0</v>
      </c>
      <c r="P27" s="93">
        <f t="shared" ref="P27" si="4">SUBTOTAL(109,P19:P26)</f>
        <v>2</v>
      </c>
      <c r="Q27" s="93">
        <f t="shared" ref="Q27" si="5">SUBTOTAL(109,Q19:Q26)</f>
        <v>0</v>
      </c>
      <c r="R27" s="93">
        <f t="shared" ref="R27" si="6">SUBTOTAL(109,R19:R26)</f>
        <v>0</v>
      </c>
      <c r="S27" s="93">
        <f t="shared" ref="S27" si="7">SUBTOTAL(109,S19:S26)</f>
        <v>0</v>
      </c>
      <c r="T27" s="93">
        <f t="shared" ref="T27" si="8">SUBTOTAL(109,T19:T26)</f>
        <v>8</v>
      </c>
      <c r="U27" s="93">
        <f t="shared" ref="U27" si="9">SUBTOTAL(109,U19:U26)</f>
        <v>3</v>
      </c>
      <c r="V27" s="93">
        <f t="shared" ref="V27" si="10">SUBTOTAL(109,V19:V26)</f>
        <v>19</v>
      </c>
      <c r="W27" s="93">
        <f t="shared" ref="W27" si="11">SUBTOTAL(109,W19:W26)</f>
        <v>32</v>
      </c>
      <c r="X27" s="39"/>
    </row>
    <row r="28" spans="2:24" x14ac:dyDescent="0.25">
      <c r="M28" t="s">
        <v>2487</v>
      </c>
      <c r="N28" s="39">
        <f>COUNT(N19:N26)</f>
        <v>0</v>
      </c>
      <c r="O28" s="39">
        <f t="shared" ref="O28:W28" si="12">COUNT(O19:O26)</f>
        <v>0</v>
      </c>
      <c r="P28" s="39">
        <f t="shared" si="12"/>
        <v>1</v>
      </c>
      <c r="Q28" s="39">
        <f t="shared" si="12"/>
        <v>0</v>
      </c>
      <c r="R28" s="39">
        <f t="shared" si="12"/>
        <v>0</v>
      </c>
      <c r="S28" s="39">
        <f t="shared" si="12"/>
        <v>0</v>
      </c>
      <c r="T28" s="39">
        <f t="shared" si="12"/>
        <v>2</v>
      </c>
      <c r="U28" s="39">
        <f t="shared" si="12"/>
        <v>3</v>
      </c>
      <c r="V28" s="39">
        <f t="shared" si="12"/>
        <v>5</v>
      </c>
      <c r="W28" s="39">
        <f t="shared" si="12"/>
        <v>8</v>
      </c>
      <c r="X28" s="39"/>
    </row>
    <row r="30" spans="2:24" x14ac:dyDescent="0.25">
      <c r="M30" s="110">
        <v>2025</v>
      </c>
    </row>
    <row r="31" spans="2:24" x14ac:dyDescent="0.25">
      <c r="M31" t="s">
        <v>2271</v>
      </c>
      <c r="N31" t="s">
        <v>2003</v>
      </c>
      <c r="O31" t="s">
        <v>2004</v>
      </c>
      <c r="P31" t="s">
        <v>2005</v>
      </c>
      <c r="Q31" t="s">
        <v>2006</v>
      </c>
      <c r="R31" t="s">
        <v>2007</v>
      </c>
      <c r="S31" t="s">
        <v>2008</v>
      </c>
      <c r="T31" t="s">
        <v>2009</v>
      </c>
      <c r="U31" t="s">
        <v>2244</v>
      </c>
      <c r="V31" t="s">
        <v>2482</v>
      </c>
      <c r="W31" t="s">
        <v>1969</v>
      </c>
      <c r="X31" t="s">
        <v>2010</v>
      </c>
    </row>
    <row r="32" spans="2:24" x14ac:dyDescent="0.25">
      <c r="M32" t="s">
        <v>348</v>
      </c>
      <c r="N32" s="39"/>
      <c r="O32" s="39"/>
      <c r="P32" s="39"/>
      <c r="Q32" s="39"/>
      <c r="R32" s="39"/>
      <c r="S32" s="39"/>
      <c r="T32" s="39"/>
      <c r="U32" s="39">
        <v>21</v>
      </c>
      <c r="V32" s="39">
        <v>1</v>
      </c>
      <c r="W32" s="93">
        <v>22</v>
      </c>
      <c r="X32" s="106">
        <f>Table72[[#This Row],[Grand Total]]/W$35</f>
        <v>0.39285714285714285</v>
      </c>
    </row>
    <row r="33" spans="13:24" x14ac:dyDescent="0.25">
      <c r="M33" t="s">
        <v>30</v>
      </c>
      <c r="N33" s="39">
        <v>1</v>
      </c>
      <c r="O33" s="39">
        <v>10</v>
      </c>
      <c r="P33" s="39">
        <v>1</v>
      </c>
      <c r="Q33" s="39"/>
      <c r="R33" s="39">
        <v>1</v>
      </c>
      <c r="S33" s="39">
        <v>1</v>
      </c>
      <c r="T33" s="39">
        <v>1</v>
      </c>
      <c r="U33" s="39">
        <v>6</v>
      </c>
      <c r="V33" s="39">
        <v>1</v>
      </c>
      <c r="W33" s="93">
        <v>22</v>
      </c>
      <c r="X33" s="106">
        <f>Table72[[#This Row],[Grand Total]]/W$35</f>
        <v>0.39285714285714285</v>
      </c>
    </row>
    <row r="34" spans="13:24" ht="15.75" thickBot="1" x14ac:dyDescent="0.3">
      <c r="M34" s="23" t="s">
        <v>362</v>
      </c>
      <c r="N34" s="78">
        <v>6</v>
      </c>
      <c r="O34" s="78">
        <v>5</v>
      </c>
      <c r="P34" s="78"/>
      <c r="Q34" s="78"/>
      <c r="R34" s="78"/>
      <c r="S34" s="78">
        <v>1</v>
      </c>
      <c r="T34" s="78"/>
      <c r="U34" s="78"/>
      <c r="V34" s="78"/>
      <c r="W34" s="96">
        <v>12</v>
      </c>
      <c r="X34" s="90">
        <f>Table72[[#This Row],[Grand Total]]/W$35</f>
        <v>0.21428571428571427</v>
      </c>
    </row>
    <row r="35" spans="13:24" x14ac:dyDescent="0.25">
      <c r="M35" s="11" t="s">
        <v>1969</v>
      </c>
      <c r="N35" s="93">
        <f>SUBTOTAL(109,N32:N34)</f>
        <v>7</v>
      </c>
      <c r="O35" s="93">
        <f t="shared" ref="O35:W35" si="13">SUBTOTAL(109,O32:O34)</f>
        <v>15</v>
      </c>
      <c r="P35" s="93">
        <f t="shared" si="13"/>
        <v>1</v>
      </c>
      <c r="Q35" s="93">
        <f t="shared" si="13"/>
        <v>0</v>
      </c>
      <c r="R35" s="93">
        <f t="shared" si="13"/>
        <v>1</v>
      </c>
      <c r="S35" s="93">
        <f t="shared" si="13"/>
        <v>2</v>
      </c>
      <c r="T35" s="93">
        <f t="shared" si="13"/>
        <v>1</v>
      </c>
      <c r="U35" s="93">
        <f t="shared" si="13"/>
        <v>27</v>
      </c>
      <c r="V35" s="93">
        <f t="shared" si="13"/>
        <v>2</v>
      </c>
      <c r="W35" s="93">
        <f t="shared" si="13"/>
        <v>56</v>
      </c>
      <c r="X35" s="39"/>
    </row>
    <row r="37" spans="13:24" x14ac:dyDescent="0.25">
      <c r="M37" s="110">
        <v>2025</v>
      </c>
    </row>
    <row r="38" spans="13:24" x14ac:dyDescent="0.25">
      <c r="M38" t="s">
        <v>2272</v>
      </c>
      <c r="N38" t="s">
        <v>2003</v>
      </c>
      <c r="O38" t="s">
        <v>2004</v>
      </c>
      <c r="P38" t="s">
        <v>2005</v>
      </c>
      <c r="Q38" t="s">
        <v>2006</v>
      </c>
      <c r="R38" t="s">
        <v>2007</v>
      </c>
      <c r="S38" t="s">
        <v>2008</v>
      </c>
      <c r="T38" t="s">
        <v>2009</v>
      </c>
      <c r="U38" t="s">
        <v>2244</v>
      </c>
      <c r="V38" t="s">
        <v>2482</v>
      </c>
      <c r="W38" t="s">
        <v>1969</v>
      </c>
      <c r="X38" t="s">
        <v>2010</v>
      </c>
    </row>
    <row r="39" spans="13:24" x14ac:dyDescent="0.25">
      <c r="M39" t="s">
        <v>348</v>
      </c>
      <c r="N39" s="39"/>
      <c r="O39" s="39"/>
      <c r="P39" s="39">
        <v>2</v>
      </c>
      <c r="Q39" s="39"/>
      <c r="R39" s="39"/>
      <c r="S39" s="39"/>
      <c r="T39" s="39">
        <v>6</v>
      </c>
      <c r="U39" s="39">
        <v>1</v>
      </c>
      <c r="V39" s="39">
        <v>17</v>
      </c>
      <c r="W39" s="93">
        <v>26</v>
      </c>
      <c r="X39" s="106">
        <f>Table73[[#This Row],[Grand Total]]/W$42</f>
        <v>0.8125</v>
      </c>
    </row>
    <row r="40" spans="13:24" x14ac:dyDescent="0.25">
      <c r="M40" t="s">
        <v>362</v>
      </c>
      <c r="N40" s="39"/>
      <c r="O40" s="39"/>
      <c r="P40" s="39"/>
      <c r="Q40" s="39"/>
      <c r="R40" s="39"/>
      <c r="S40" s="39"/>
      <c r="T40" s="39">
        <v>2</v>
      </c>
      <c r="U40" s="39">
        <v>1</v>
      </c>
      <c r="V40" s="39">
        <v>1</v>
      </c>
      <c r="W40" s="93">
        <v>4</v>
      </c>
      <c r="X40" s="43">
        <f>Table73[[#This Row],[Grand Total]]/W$42</f>
        <v>0.125</v>
      </c>
    </row>
    <row r="41" spans="13:24" ht="15.75" thickBot="1" x14ac:dyDescent="0.3">
      <c r="M41" s="23" t="s">
        <v>30</v>
      </c>
      <c r="N41" s="78"/>
      <c r="O41" s="78"/>
      <c r="P41" s="78"/>
      <c r="Q41" s="78"/>
      <c r="R41" s="78"/>
      <c r="S41" s="78"/>
      <c r="T41" s="78"/>
      <c r="U41" s="78">
        <v>1</v>
      </c>
      <c r="V41" s="78">
        <v>1</v>
      </c>
      <c r="W41" s="96">
        <v>2</v>
      </c>
      <c r="X41" s="90">
        <f>Table73[[#This Row],[Grand Total]]/W$42</f>
        <v>6.25E-2</v>
      </c>
    </row>
    <row r="42" spans="13:24" x14ac:dyDescent="0.25">
      <c r="M42" s="11" t="s">
        <v>1969</v>
      </c>
      <c r="N42" s="93">
        <f t="shared" ref="N42" si="14">SUBTOTAL(109,N39:N41)</f>
        <v>0</v>
      </c>
      <c r="O42" s="93">
        <f t="shared" ref="O42" si="15">SUBTOTAL(109,O39:O41)</f>
        <v>0</v>
      </c>
      <c r="P42" s="93">
        <f t="shared" ref="P42" si="16">SUBTOTAL(109,P39:P41)</f>
        <v>2</v>
      </c>
      <c r="Q42" s="93">
        <f t="shared" ref="Q42" si="17">SUBTOTAL(109,Q39:Q41)</f>
        <v>0</v>
      </c>
      <c r="R42" s="93">
        <f t="shared" ref="R42" si="18">SUBTOTAL(109,R39:R41)</f>
        <v>0</v>
      </c>
      <c r="S42" s="93">
        <f t="shared" ref="S42" si="19">SUBTOTAL(109,S39:S41)</f>
        <v>0</v>
      </c>
      <c r="T42" s="93">
        <f t="shared" ref="T42" si="20">SUBTOTAL(109,T39:T41)</f>
        <v>8</v>
      </c>
      <c r="U42" s="93">
        <f t="shared" ref="U42" si="21">SUBTOTAL(109,U39:U41)</f>
        <v>3</v>
      </c>
      <c r="V42" s="93">
        <f t="shared" ref="V42" si="22">SUBTOTAL(109,V39:V41)</f>
        <v>19</v>
      </c>
      <c r="W42" s="93">
        <f t="shared" ref="W42" si="23">SUBTOTAL(109,W39:W41)</f>
        <v>32</v>
      </c>
      <c r="X42" s="39"/>
    </row>
    <row r="44" spans="13:24" x14ac:dyDescent="0.25">
      <c r="M44" s="110">
        <v>2025</v>
      </c>
    </row>
    <row r="45" spans="13:24" x14ac:dyDescent="0.25">
      <c r="M45" t="s">
        <v>2273</v>
      </c>
      <c r="N45" t="s">
        <v>2003</v>
      </c>
      <c r="O45" t="s">
        <v>2004</v>
      </c>
      <c r="P45" t="s">
        <v>2005</v>
      </c>
      <c r="Q45" t="s">
        <v>2006</v>
      </c>
      <c r="R45" t="s">
        <v>2007</v>
      </c>
      <c r="S45" t="s">
        <v>2008</v>
      </c>
      <c r="T45" t="s">
        <v>2009</v>
      </c>
      <c r="U45" t="s">
        <v>2244</v>
      </c>
      <c r="V45" t="s">
        <v>2482</v>
      </c>
      <c r="W45" t="s">
        <v>1969</v>
      </c>
      <c r="X45" t="s">
        <v>2010</v>
      </c>
    </row>
    <row r="46" spans="13:24" x14ac:dyDescent="0.25">
      <c r="M46" t="s">
        <v>75</v>
      </c>
      <c r="N46" s="39">
        <v>6</v>
      </c>
      <c r="O46" s="39">
        <v>15</v>
      </c>
      <c r="P46" s="39"/>
      <c r="Q46" s="39"/>
      <c r="R46" s="39"/>
      <c r="S46" s="39">
        <v>1</v>
      </c>
      <c r="T46" s="39"/>
      <c r="U46" s="39">
        <v>12</v>
      </c>
      <c r="V46" s="39">
        <v>2</v>
      </c>
      <c r="W46" s="93">
        <v>36</v>
      </c>
      <c r="X46" s="106">
        <f>Table74[[#This Row],[Grand Total]]/W$51</f>
        <v>0.6428571428571429</v>
      </c>
    </row>
    <row r="47" spans="13:24" x14ac:dyDescent="0.25">
      <c r="M47" t="s">
        <v>442</v>
      </c>
      <c r="N47" s="39"/>
      <c r="O47" s="39"/>
      <c r="P47" s="39"/>
      <c r="Q47" s="39"/>
      <c r="R47" s="39"/>
      <c r="S47" s="39"/>
      <c r="T47" s="39">
        <v>1</v>
      </c>
      <c r="U47" s="39">
        <v>4</v>
      </c>
      <c r="V47" s="39"/>
      <c r="W47" s="93">
        <v>5</v>
      </c>
      <c r="X47" s="106">
        <f>Table74[[#This Row],[Grand Total]]/W$51</f>
        <v>8.9285714285714288E-2</v>
      </c>
    </row>
    <row r="48" spans="13:24" x14ac:dyDescent="0.25">
      <c r="M48" t="s">
        <v>380</v>
      </c>
      <c r="N48" s="39"/>
      <c r="O48" s="39"/>
      <c r="P48" s="39"/>
      <c r="Q48" s="39"/>
      <c r="R48" s="39"/>
      <c r="S48" s="39"/>
      <c r="T48" s="39"/>
      <c r="U48" s="39">
        <v>5</v>
      </c>
      <c r="V48" s="39"/>
      <c r="W48" s="93">
        <v>5</v>
      </c>
      <c r="X48" s="106">
        <f>Table74[[#This Row],[Grand Total]]/W$51</f>
        <v>8.9285714285714288E-2</v>
      </c>
    </row>
    <row r="49" spans="13:24" x14ac:dyDescent="0.25">
      <c r="M49" t="s">
        <v>189</v>
      </c>
      <c r="N49" s="39"/>
      <c r="O49" s="39"/>
      <c r="P49" s="39"/>
      <c r="Q49" s="39"/>
      <c r="R49" s="39"/>
      <c r="S49" s="39"/>
      <c r="T49" s="39"/>
      <c r="U49" s="39">
        <v>5</v>
      </c>
      <c r="V49" s="39"/>
      <c r="W49" s="93">
        <v>5</v>
      </c>
      <c r="X49" s="43">
        <f>Table74[[#This Row],[Grand Total]]/W$51</f>
        <v>8.9285714285714288E-2</v>
      </c>
    </row>
    <row r="50" spans="13:24" ht="15.75" thickBot="1" x14ac:dyDescent="0.3">
      <c r="M50" s="23" t="s">
        <v>101</v>
      </c>
      <c r="N50" s="78">
        <v>1</v>
      </c>
      <c r="O50" s="78"/>
      <c r="P50" s="78">
        <v>1</v>
      </c>
      <c r="Q50" s="78"/>
      <c r="R50" s="78">
        <v>1</v>
      </c>
      <c r="S50" s="78">
        <v>1</v>
      </c>
      <c r="T50" s="78"/>
      <c r="U50" s="78">
        <v>1</v>
      </c>
      <c r="V50" s="78"/>
      <c r="W50" s="96">
        <v>5</v>
      </c>
      <c r="X50" s="90">
        <f>Table74[[#This Row],[Grand Total]]/W$51</f>
        <v>8.9285714285714288E-2</v>
      </c>
    </row>
    <row r="51" spans="13:24" x14ac:dyDescent="0.25">
      <c r="M51" s="11" t="s">
        <v>1969</v>
      </c>
      <c r="N51" s="93">
        <f>SUBTOTAL(109,N46:N50)</f>
        <v>7</v>
      </c>
      <c r="O51" s="93">
        <f t="shared" ref="O51:W51" si="24">SUBTOTAL(109,O46:O50)</f>
        <v>15</v>
      </c>
      <c r="P51" s="93">
        <f t="shared" si="24"/>
        <v>1</v>
      </c>
      <c r="Q51" s="93">
        <f t="shared" si="24"/>
        <v>0</v>
      </c>
      <c r="R51" s="93">
        <f t="shared" si="24"/>
        <v>1</v>
      </c>
      <c r="S51" s="93">
        <f t="shared" si="24"/>
        <v>2</v>
      </c>
      <c r="T51" s="93">
        <f t="shared" si="24"/>
        <v>1</v>
      </c>
      <c r="U51" s="93">
        <f t="shared" si="24"/>
        <v>27</v>
      </c>
      <c r="V51" s="93">
        <f t="shared" si="24"/>
        <v>2</v>
      </c>
      <c r="W51" s="93">
        <f t="shared" si="24"/>
        <v>56</v>
      </c>
      <c r="X51" s="39"/>
    </row>
    <row r="53" spans="13:24" x14ac:dyDescent="0.25">
      <c r="M53" s="110">
        <v>2025</v>
      </c>
    </row>
    <row r="54" spans="13:24" x14ac:dyDescent="0.25">
      <c r="M54" t="s">
        <v>2274</v>
      </c>
      <c r="N54" t="s">
        <v>2003</v>
      </c>
      <c r="O54" t="s">
        <v>2004</v>
      </c>
      <c r="P54" t="s">
        <v>2005</v>
      </c>
      <c r="Q54" t="s">
        <v>2006</v>
      </c>
      <c r="R54" t="s">
        <v>2007</v>
      </c>
      <c r="S54" t="s">
        <v>2008</v>
      </c>
      <c r="T54" t="s">
        <v>2009</v>
      </c>
      <c r="U54" t="s">
        <v>2244</v>
      </c>
      <c r="V54" t="s">
        <v>2482</v>
      </c>
      <c r="W54" t="s">
        <v>1969</v>
      </c>
      <c r="X54" t="s">
        <v>2010</v>
      </c>
    </row>
    <row r="55" spans="13:24" x14ac:dyDescent="0.25">
      <c r="M55" t="s">
        <v>671</v>
      </c>
      <c r="N55" s="39"/>
      <c r="O55" s="39"/>
      <c r="P55" s="39"/>
      <c r="Q55" s="39"/>
      <c r="R55" s="39"/>
      <c r="S55" s="39"/>
      <c r="T55" s="39">
        <v>4</v>
      </c>
      <c r="U55" s="39">
        <v>3</v>
      </c>
      <c r="V55" s="39">
        <v>5</v>
      </c>
      <c r="W55" s="93">
        <v>12</v>
      </c>
      <c r="X55" s="106">
        <f>Table75[[#This Row],[Grand Total]]/W$61</f>
        <v>0.375</v>
      </c>
    </row>
    <row r="56" spans="13:24" x14ac:dyDescent="0.25">
      <c r="M56" t="s">
        <v>225</v>
      </c>
      <c r="N56" s="39"/>
      <c r="O56" s="39"/>
      <c r="P56" s="39"/>
      <c r="Q56" s="39"/>
      <c r="R56" s="39"/>
      <c r="S56" s="39"/>
      <c r="T56" s="39">
        <v>1</v>
      </c>
      <c r="U56" s="39"/>
      <c r="V56" s="39">
        <v>4</v>
      </c>
      <c r="W56" s="93">
        <v>5</v>
      </c>
      <c r="X56" s="106">
        <f>Table75[[#This Row],[Grand Total]]/W$61</f>
        <v>0.15625</v>
      </c>
    </row>
    <row r="57" spans="13:24" x14ac:dyDescent="0.25">
      <c r="M57" t="s">
        <v>75</v>
      </c>
      <c r="N57" s="39"/>
      <c r="O57" s="39"/>
      <c r="P57" s="39"/>
      <c r="Q57" s="39"/>
      <c r="R57" s="39"/>
      <c r="S57" s="39"/>
      <c r="T57" s="39">
        <v>1</v>
      </c>
      <c r="U57" s="39"/>
      <c r="V57" s="39">
        <v>4</v>
      </c>
      <c r="W57" s="93">
        <v>5</v>
      </c>
      <c r="X57" s="106">
        <f>Table75[[#This Row],[Grand Total]]/W$61</f>
        <v>0.15625</v>
      </c>
    </row>
    <row r="58" spans="13:24" x14ac:dyDescent="0.25">
      <c r="M58" t="s">
        <v>60</v>
      </c>
      <c r="N58" s="39"/>
      <c r="O58" s="39"/>
      <c r="P58" s="39"/>
      <c r="Q58" s="39"/>
      <c r="R58" s="39"/>
      <c r="S58" s="39"/>
      <c r="T58" s="39">
        <v>1</v>
      </c>
      <c r="U58" s="39"/>
      <c r="V58" s="39">
        <v>3</v>
      </c>
      <c r="W58" s="93">
        <v>4</v>
      </c>
      <c r="X58" s="106">
        <f>Table75[[#This Row],[Grand Total]]/W$61</f>
        <v>0.125</v>
      </c>
    </row>
    <row r="59" spans="13:24" x14ac:dyDescent="0.25">
      <c r="M59" t="s">
        <v>99</v>
      </c>
      <c r="N59" s="39"/>
      <c r="O59" s="39"/>
      <c r="P59" s="39"/>
      <c r="Q59" s="39"/>
      <c r="R59" s="39"/>
      <c r="S59" s="39"/>
      <c r="T59" s="39">
        <v>1</v>
      </c>
      <c r="U59" s="39"/>
      <c r="V59" s="39">
        <v>3</v>
      </c>
      <c r="W59" s="93">
        <v>4</v>
      </c>
      <c r="X59" s="43">
        <f>Table75[[#This Row],[Grand Total]]/W$61</f>
        <v>0.125</v>
      </c>
    </row>
    <row r="60" spans="13:24" ht="15.75" thickBot="1" x14ac:dyDescent="0.3">
      <c r="M60" s="23" t="s">
        <v>50</v>
      </c>
      <c r="N60" s="78"/>
      <c r="O60" s="78"/>
      <c r="P60" s="78">
        <v>2</v>
      </c>
      <c r="Q60" s="78"/>
      <c r="R60" s="78"/>
      <c r="S60" s="78"/>
      <c r="T60" s="78"/>
      <c r="U60" s="78"/>
      <c r="V60" s="78"/>
      <c r="W60" s="96">
        <v>2</v>
      </c>
      <c r="X60" s="90">
        <f>Table75[[#This Row],[Grand Total]]/W$61</f>
        <v>6.25E-2</v>
      </c>
    </row>
    <row r="61" spans="13:24" x14ac:dyDescent="0.25">
      <c r="M61" s="11" t="s">
        <v>1969</v>
      </c>
      <c r="N61" s="93">
        <f t="shared" ref="N61" si="25">SUBTOTAL(109,N55:N60)</f>
        <v>0</v>
      </c>
      <c r="O61" s="93">
        <f t="shared" ref="O61" si="26">SUBTOTAL(109,O55:O60)</f>
        <v>0</v>
      </c>
      <c r="P61" s="93">
        <f t="shared" ref="P61" si="27">SUBTOTAL(109,P55:P60)</f>
        <v>2</v>
      </c>
      <c r="Q61" s="93">
        <f t="shared" ref="Q61" si="28">SUBTOTAL(109,Q55:Q60)</f>
        <v>0</v>
      </c>
      <c r="R61" s="93">
        <f t="shared" ref="R61" si="29">SUBTOTAL(109,R55:R60)</f>
        <v>0</v>
      </c>
      <c r="S61" s="93">
        <f t="shared" ref="S61" si="30">SUBTOTAL(109,S55:S60)</f>
        <v>0</v>
      </c>
      <c r="T61" s="93">
        <f t="shared" ref="T61" si="31">SUBTOTAL(109,T55:T60)</f>
        <v>8</v>
      </c>
      <c r="U61" s="93">
        <f t="shared" ref="U61" si="32">SUBTOTAL(109,U55:U60)</f>
        <v>3</v>
      </c>
      <c r="V61" s="93">
        <f t="shared" ref="V61" si="33">SUBTOTAL(109,V55:V60)</f>
        <v>19</v>
      </c>
      <c r="W61" s="93">
        <f t="shared" ref="W61" si="34">SUBTOTAL(109,W55:W60)</f>
        <v>32</v>
      </c>
      <c r="X61" s="39"/>
    </row>
  </sheetData>
  <phoneticPr fontId="7" type="noConversion"/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D620-FA36-4F55-A9BE-F69BF3A1CCC8}">
  <dimension ref="B2:M38"/>
  <sheetViews>
    <sheetView topLeftCell="A16" workbookViewId="0">
      <selection activeCell="P26" sqref="P26"/>
    </sheetView>
  </sheetViews>
  <sheetFormatPr defaultRowHeight="15" x14ac:dyDescent="0.25"/>
  <cols>
    <col min="2" max="2" width="34.5703125" customWidth="1"/>
    <col min="3" max="4" width="8.7109375" customWidth="1"/>
    <col min="5" max="5" width="10" customWidth="1"/>
    <col min="6" max="6" width="9.7109375" customWidth="1"/>
    <col min="7" max="7" width="9.85546875" customWidth="1"/>
    <col min="8" max="8" width="8.7109375" customWidth="1"/>
    <col min="12" max="12" width="13.42578125" customWidth="1"/>
  </cols>
  <sheetData>
    <row r="2" spans="2:13" x14ac:dyDescent="0.25">
      <c r="B2" s="110">
        <v>2025</v>
      </c>
    </row>
    <row r="3" spans="2:13" x14ac:dyDescent="0.25">
      <c r="B3" t="s">
        <v>2249</v>
      </c>
      <c r="C3" t="s">
        <v>2003</v>
      </c>
      <c r="D3" t="s">
        <v>2004</v>
      </c>
      <c r="E3" t="s">
        <v>2005</v>
      </c>
      <c r="F3" t="s">
        <v>2006</v>
      </c>
      <c r="G3" t="s">
        <v>2007</v>
      </c>
      <c r="H3" t="s">
        <v>2008</v>
      </c>
      <c r="I3" t="s">
        <v>2009</v>
      </c>
      <c r="J3" t="s">
        <v>2244</v>
      </c>
      <c r="K3" t="s">
        <v>2482</v>
      </c>
      <c r="L3" t="s">
        <v>1969</v>
      </c>
      <c r="M3" t="s">
        <v>2010</v>
      </c>
    </row>
    <row r="4" spans="2:13" x14ac:dyDescent="0.25">
      <c r="B4" s="117" t="s">
        <v>920</v>
      </c>
      <c r="I4" s="39">
        <v>60</v>
      </c>
      <c r="J4" s="39">
        <v>18</v>
      </c>
      <c r="K4" s="39">
        <v>31</v>
      </c>
      <c r="L4" s="93">
        <v>109</v>
      </c>
      <c r="M4" s="149">
        <f>Table50[[#This Row],[Grand Total]]/L$17</f>
        <v>0.28092783505154639</v>
      </c>
    </row>
    <row r="5" spans="2:13" x14ac:dyDescent="0.25">
      <c r="B5" s="135" t="s">
        <v>2445</v>
      </c>
      <c r="I5" s="39"/>
      <c r="J5" s="39"/>
      <c r="K5" s="39">
        <v>95</v>
      </c>
      <c r="L5" s="93">
        <v>95</v>
      </c>
      <c r="M5" s="149">
        <f>Table50[[#This Row],[Grand Total]]/L$17</f>
        <v>0.24484536082474226</v>
      </c>
    </row>
    <row r="6" spans="2:13" x14ac:dyDescent="0.25">
      <c r="B6" s="117" t="s">
        <v>899</v>
      </c>
      <c r="I6" s="39">
        <v>6</v>
      </c>
      <c r="J6" s="39">
        <v>40</v>
      </c>
      <c r="K6" s="39">
        <v>34</v>
      </c>
      <c r="L6" s="93">
        <v>80</v>
      </c>
      <c r="M6" s="149">
        <f>Table50[[#This Row],[Grand Total]]/L$17</f>
        <v>0.20618556701030927</v>
      </c>
    </row>
    <row r="7" spans="2:13" x14ac:dyDescent="0.25">
      <c r="B7" s="117" t="s">
        <v>911</v>
      </c>
      <c r="I7" s="39">
        <v>10</v>
      </c>
      <c r="J7" s="39">
        <v>2</v>
      </c>
      <c r="K7" s="39">
        <v>22</v>
      </c>
      <c r="L7" s="93">
        <v>34</v>
      </c>
      <c r="M7" s="149">
        <f>Table50[[#This Row],[Grand Total]]/L$17</f>
        <v>8.7628865979381437E-2</v>
      </c>
    </row>
    <row r="8" spans="2:13" x14ac:dyDescent="0.25">
      <c r="B8" s="117" t="s">
        <v>905</v>
      </c>
      <c r="I8" s="39">
        <v>15</v>
      </c>
      <c r="J8" s="39"/>
      <c r="K8" s="39">
        <v>10</v>
      </c>
      <c r="L8" s="93">
        <v>25</v>
      </c>
      <c r="M8" s="148">
        <f>Table50[[#This Row],[Grand Total]]/L$17</f>
        <v>6.4432989690721643E-2</v>
      </c>
    </row>
    <row r="9" spans="2:13" x14ac:dyDescent="0.25">
      <c r="B9" t="s">
        <v>925</v>
      </c>
      <c r="I9" s="39">
        <v>3</v>
      </c>
      <c r="J9" s="39">
        <v>7</v>
      </c>
      <c r="K9" s="39">
        <v>5</v>
      </c>
      <c r="L9" s="93">
        <v>15</v>
      </c>
      <c r="M9" s="148">
        <f>Table50[[#This Row],[Grand Total]]/L$17</f>
        <v>3.8659793814432991E-2</v>
      </c>
    </row>
    <row r="10" spans="2:13" x14ac:dyDescent="0.25">
      <c r="B10" s="117" t="s">
        <v>916</v>
      </c>
      <c r="I10" s="39">
        <v>5</v>
      </c>
      <c r="J10" s="39"/>
      <c r="K10" s="39">
        <v>9</v>
      </c>
      <c r="L10" s="93">
        <v>14</v>
      </c>
      <c r="M10" s="148">
        <f>Table50[[#This Row],[Grand Total]]/L$17</f>
        <v>3.608247422680412E-2</v>
      </c>
    </row>
    <row r="11" spans="2:13" x14ac:dyDescent="0.25">
      <c r="B11" s="117" t="s">
        <v>2450</v>
      </c>
      <c r="I11" s="39"/>
      <c r="J11" s="39"/>
      <c r="K11" s="39">
        <v>6</v>
      </c>
      <c r="L11" s="93">
        <v>6</v>
      </c>
      <c r="M11" s="148">
        <f>Table50[[#This Row],[Grand Total]]/L$17</f>
        <v>1.5463917525773196E-2</v>
      </c>
    </row>
    <row r="12" spans="2:13" x14ac:dyDescent="0.25">
      <c r="B12" s="117" t="s">
        <v>2455</v>
      </c>
      <c r="I12" s="39"/>
      <c r="J12" s="39"/>
      <c r="K12" s="39">
        <v>5</v>
      </c>
      <c r="L12" s="93">
        <v>5</v>
      </c>
      <c r="M12" s="148">
        <f>Table50[[#This Row],[Grand Total]]/L$17</f>
        <v>1.2886597938144329E-2</v>
      </c>
    </row>
    <row r="13" spans="2:13" x14ac:dyDescent="0.25">
      <c r="B13" t="s">
        <v>2215</v>
      </c>
      <c r="I13" s="39"/>
      <c r="J13" s="39">
        <v>2</v>
      </c>
      <c r="K13" s="39"/>
      <c r="L13" s="93">
        <v>2</v>
      </c>
      <c r="M13" s="148">
        <f>Table50[[#This Row],[Grand Total]]/L$17</f>
        <v>5.1546391752577319E-3</v>
      </c>
    </row>
    <row r="14" spans="2:13" x14ac:dyDescent="0.25">
      <c r="B14" t="s">
        <v>2225</v>
      </c>
      <c r="I14" s="39"/>
      <c r="J14" s="39">
        <v>1</v>
      </c>
      <c r="K14" s="39"/>
      <c r="L14" s="93">
        <v>1</v>
      </c>
      <c r="M14" s="148">
        <f>Table50[[#This Row],[Grand Total]]/L$17</f>
        <v>2.5773195876288659E-3</v>
      </c>
    </row>
    <row r="15" spans="2:13" x14ac:dyDescent="0.25">
      <c r="B15" t="s">
        <v>2220</v>
      </c>
      <c r="I15" s="39"/>
      <c r="J15" s="39">
        <v>1</v>
      </c>
      <c r="K15" s="39"/>
      <c r="L15" s="93">
        <v>1</v>
      </c>
      <c r="M15" s="148">
        <f>Table50[[#This Row],[Grand Total]]/L$17</f>
        <v>2.5773195876288659E-3</v>
      </c>
    </row>
    <row r="16" spans="2:13" ht="15.75" thickBot="1" x14ac:dyDescent="0.3">
      <c r="B16" s="23" t="s">
        <v>2210</v>
      </c>
      <c r="C16" s="23"/>
      <c r="D16" s="23"/>
      <c r="E16" s="23"/>
      <c r="F16" s="23"/>
      <c r="G16" s="23"/>
      <c r="H16" s="23"/>
      <c r="I16" s="78"/>
      <c r="J16" s="78">
        <v>1</v>
      </c>
      <c r="K16" s="78"/>
      <c r="L16" s="96">
        <v>1</v>
      </c>
      <c r="M16" s="147">
        <f>Table50[[#This Row],[Grand Total]]/L$17</f>
        <v>2.5773195876288659E-3</v>
      </c>
    </row>
    <row r="17" spans="2:13" x14ac:dyDescent="0.25">
      <c r="B17" s="11" t="s">
        <v>1969</v>
      </c>
      <c r="C17" s="93">
        <f>SUBTOTAL(109,C4:C16)</f>
        <v>0</v>
      </c>
      <c r="D17" s="93">
        <f t="shared" ref="D17:L17" si="0">SUBTOTAL(109,D4:D16)</f>
        <v>0</v>
      </c>
      <c r="E17" s="93">
        <f t="shared" si="0"/>
        <v>0</v>
      </c>
      <c r="F17" s="93">
        <f t="shared" si="0"/>
        <v>0</v>
      </c>
      <c r="G17" s="93">
        <f t="shared" si="0"/>
        <v>0</v>
      </c>
      <c r="H17" s="93">
        <f t="shared" si="0"/>
        <v>0</v>
      </c>
      <c r="I17" s="93">
        <f t="shared" si="0"/>
        <v>99</v>
      </c>
      <c r="J17" s="93">
        <f t="shared" si="0"/>
        <v>72</v>
      </c>
      <c r="K17" s="93">
        <f t="shared" si="0"/>
        <v>217</v>
      </c>
      <c r="L17" s="93">
        <f t="shared" si="0"/>
        <v>388</v>
      </c>
      <c r="M17" s="39">
        <f>Table50[[#This Row],[Grand Total]]/L$17</f>
        <v>1</v>
      </c>
    </row>
    <row r="18" spans="2:13" x14ac:dyDescent="0.25">
      <c r="B18" s="150" t="s">
        <v>2487</v>
      </c>
      <c r="C18" s="151">
        <f>COUNT(C4:C16)</f>
        <v>0</v>
      </c>
      <c r="D18" s="151">
        <f t="shared" ref="D18:L18" si="1">COUNT(D4:D16)</f>
        <v>0</v>
      </c>
      <c r="E18" s="151">
        <f t="shared" si="1"/>
        <v>0</v>
      </c>
      <c r="F18" s="151">
        <f t="shared" si="1"/>
        <v>0</v>
      </c>
      <c r="G18" s="151">
        <f t="shared" si="1"/>
        <v>0</v>
      </c>
      <c r="H18" s="151">
        <f t="shared" si="1"/>
        <v>0</v>
      </c>
      <c r="I18" s="151">
        <f t="shared" si="1"/>
        <v>6</v>
      </c>
      <c r="J18" s="151">
        <f t="shared" si="1"/>
        <v>8</v>
      </c>
      <c r="K18" s="151">
        <f t="shared" si="1"/>
        <v>9</v>
      </c>
      <c r="L18" s="151">
        <f t="shared" si="1"/>
        <v>13</v>
      </c>
      <c r="M18" s="152"/>
    </row>
    <row r="20" spans="2:13" x14ac:dyDescent="0.25">
      <c r="B20" s="110">
        <v>2025</v>
      </c>
    </row>
    <row r="21" spans="2:13" x14ac:dyDescent="0.25">
      <c r="B21" t="s">
        <v>2502</v>
      </c>
      <c r="C21" t="s">
        <v>2003</v>
      </c>
      <c r="D21" t="s">
        <v>2004</v>
      </c>
      <c r="E21" t="s">
        <v>2005</v>
      </c>
      <c r="F21" t="s">
        <v>2006</v>
      </c>
      <c r="G21" t="s">
        <v>2007</v>
      </c>
      <c r="H21" t="s">
        <v>2008</v>
      </c>
      <c r="I21" t="s">
        <v>2009</v>
      </c>
      <c r="J21" t="s">
        <v>2244</v>
      </c>
      <c r="K21" t="s">
        <v>2482</v>
      </c>
      <c r="L21" t="s">
        <v>1969</v>
      </c>
      <c r="M21" t="s">
        <v>2010</v>
      </c>
    </row>
    <row r="22" spans="2:13" x14ac:dyDescent="0.25">
      <c r="B22" t="s">
        <v>348</v>
      </c>
      <c r="I22" s="39">
        <v>96</v>
      </c>
      <c r="J22" s="39">
        <v>60</v>
      </c>
      <c r="K22" s="39">
        <v>117</v>
      </c>
      <c r="L22" s="93">
        <v>273</v>
      </c>
      <c r="M22" s="106">
        <f>Table52[[#This Row],[Grand Total]]/L$25</f>
        <v>0.70360824742268047</v>
      </c>
    </row>
    <row r="23" spans="2:13" x14ac:dyDescent="0.25">
      <c r="B23" t="s">
        <v>30</v>
      </c>
      <c r="I23" s="39">
        <v>3</v>
      </c>
      <c r="J23" s="39">
        <v>11</v>
      </c>
      <c r="K23" s="39">
        <v>100</v>
      </c>
      <c r="L23" s="93">
        <v>114</v>
      </c>
      <c r="M23" s="106">
        <f>Table52[[#This Row],[Grand Total]]/L$25</f>
        <v>0.29381443298969073</v>
      </c>
    </row>
    <row r="24" spans="2:13" ht="15.75" thickBot="1" x14ac:dyDescent="0.3">
      <c r="B24" s="23" t="s">
        <v>362</v>
      </c>
      <c r="C24" s="23"/>
      <c r="D24" s="23"/>
      <c r="E24" s="23"/>
      <c r="F24" s="23"/>
      <c r="G24" s="23"/>
      <c r="H24" s="23"/>
      <c r="I24" s="78"/>
      <c r="J24" s="78">
        <v>1</v>
      </c>
      <c r="K24" s="78"/>
      <c r="L24" s="96">
        <v>1</v>
      </c>
      <c r="M24" s="90">
        <f>Table52[[#This Row],[Grand Total]]/L$25</f>
        <v>2.5773195876288659E-3</v>
      </c>
    </row>
    <row r="25" spans="2:13" x14ac:dyDescent="0.25">
      <c r="B25" s="11" t="s">
        <v>1969</v>
      </c>
      <c r="C25" s="93">
        <f t="shared" ref="C25" si="2">SUBTOTAL(109,C22:C24)</f>
        <v>0</v>
      </c>
      <c r="D25" s="93">
        <f t="shared" ref="D25" si="3">SUBTOTAL(109,D22:D24)</f>
        <v>0</v>
      </c>
      <c r="E25" s="93">
        <f t="shared" ref="E25" si="4">SUBTOTAL(109,E22:E24)</f>
        <v>0</v>
      </c>
      <c r="F25" s="93">
        <f t="shared" ref="F25" si="5">SUBTOTAL(109,F22:F24)</f>
        <v>0</v>
      </c>
      <c r="G25" s="93">
        <f t="shared" ref="G25" si="6">SUBTOTAL(109,G22:G24)</f>
        <v>0</v>
      </c>
      <c r="H25" s="93">
        <f t="shared" ref="H25" si="7">SUBTOTAL(109,H22:H24)</f>
        <v>0</v>
      </c>
      <c r="I25" s="93">
        <f t="shared" ref="I25" si="8">SUBTOTAL(109,I22:I24)</f>
        <v>99</v>
      </c>
      <c r="J25" s="93">
        <f t="shared" ref="J25" si="9">SUBTOTAL(109,J22:J24)</f>
        <v>72</v>
      </c>
      <c r="K25" s="93">
        <f t="shared" ref="K25" si="10">SUBTOTAL(109,K22:K24)</f>
        <v>217</v>
      </c>
      <c r="L25" s="93">
        <f t="shared" ref="L25" si="11">SUBTOTAL(109,L22:L24)</f>
        <v>388</v>
      </c>
      <c r="M25" s="39"/>
    </row>
    <row r="27" spans="2:13" x14ac:dyDescent="0.25">
      <c r="B27" s="110">
        <v>2025</v>
      </c>
      <c r="C27" t="s">
        <v>1301</v>
      </c>
    </row>
    <row r="28" spans="2:13" x14ac:dyDescent="0.25">
      <c r="B28" t="s">
        <v>2503</v>
      </c>
      <c r="C28" t="s">
        <v>2003</v>
      </c>
      <c r="D28" t="s">
        <v>2004</v>
      </c>
      <c r="E28" t="s">
        <v>2005</v>
      </c>
      <c r="F28" t="s">
        <v>2006</v>
      </c>
      <c r="G28" t="s">
        <v>2007</v>
      </c>
      <c r="H28" t="s">
        <v>2008</v>
      </c>
      <c r="I28" t="s">
        <v>2009</v>
      </c>
      <c r="J28" t="s">
        <v>2244</v>
      </c>
      <c r="K28" t="s">
        <v>2482</v>
      </c>
      <c r="L28" t="s">
        <v>1969</v>
      </c>
      <c r="M28" t="s">
        <v>2010</v>
      </c>
    </row>
    <row r="29" spans="2:13" x14ac:dyDescent="0.25">
      <c r="B29" t="s">
        <v>99</v>
      </c>
      <c r="I29" s="39">
        <v>25</v>
      </c>
      <c r="J29" s="39">
        <v>18</v>
      </c>
      <c r="K29" s="39">
        <v>43</v>
      </c>
      <c r="L29" s="93">
        <v>86</v>
      </c>
      <c r="M29" s="101">
        <f>Table53[[#This Row],[Grand Total]]/L$38</f>
        <v>0.22164948453608246</v>
      </c>
    </row>
    <row r="30" spans="2:13" x14ac:dyDescent="0.25">
      <c r="B30" t="s">
        <v>60</v>
      </c>
      <c r="I30" s="39">
        <v>24</v>
      </c>
      <c r="J30" s="39">
        <v>18</v>
      </c>
      <c r="K30" s="39">
        <v>41</v>
      </c>
      <c r="L30" s="93">
        <v>83</v>
      </c>
      <c r="M30" s="101">
        <f>Table53[[#This Row],[Grand Total]]/L$38</f>
        <v>0.21391752577319587</v>
      </c>
    </row>
    <row r="31" spans="2:13" x14ac:dyDescent="0.25">
      <c r="B31" t="s">
        <v>225</v>
      </c>
      <c r="I31" s="39">
        <v>14</v>
      </c>
      <c r="J31" s="39">
        <v>16</v>
      </c>
      <c r="K31" s="39">
        <v>34</v>
      </c>
      <c r="L31" s="93">
        <v>64</v>
      </c>
      <c r="M31" s="101">
        <f>Table53[[#This Row],[Grand Total]]/L$38</f>
        <v>0.16494845360824742</v>
      </c>
    </row>
    <row r="32" spans="2:13" x14ac:dyDescent="0.25">
      <c r="B32" t="s">
        <v>671</v>
      </c>
      <c r="I32" s="39">
        <v>17</v>
      </c>
      <c r="J32" s="39">
        <v>16</v>
      </c>
      <c r="K32" s="39">
        <v>24</v>
      </c>
      <c r="L32" s="93">
        <v>57</v>
      </c>
      <c r="M32" s="101">
        <f>Table53[[#This Row],[Grand Total]]/L$38</f>
        <v>0.14690721649484537</v>
      </c>
    </row>
    <row r="33" spans="2:13" ht="15.75" thickBot="1" x14ac:dyDescent="0.3">
      <c r="B33" s="23" t="s">
        <v>75</v>
      </c>
      <c r="C33" s="23"/>
      <c r="D33" s="23"/>
      <c r="E33" s="23"/>
      <c r="F33" s="23"/>
      <c r="G33" s="23"/>
      <c r="H33" s="23"/>
      <c r="I33" s="78">
        <v>19</v>
      </c>
      <c r="J33" s="78">
        <v>4</v>
      </c>
      <c r="K33" s="78">
        <v>28</v>
      </c>
      <c r="L33" s="96">
        <v>51</v>
      </c>
      <c r="M33" s="102">
        <f>Table53[[#This Row],[Grand Total]]/L$38</f>
        <v>0.13144329896907217</v>
      </c>
    </row>
    <row r="34" spans="2:13" x14ac:dyDescent="0.25">
      <c r="B34" t="s">
        <v>71</v>
      </c>
      <c r="I34" s="39"/>
      <c r="J34" s="39"/>
      <c r="K34" s="39">
        <v>12</v>
      </c>
      <c r="L34" s="93">
        <v>12</v>
      </c>
      <c r="M34" s="104">
        <f>Table53[[#This Row],[Grand Total]]/L$38</f>
        <v>3.0927835051546393E-2</v>
      </c>
    </row>
    <row r="35" spans="2:13" x14ac:dyDescent="0.25">
      <c r="B35" t="s">
        <v>750</v>
      </c>
      <c r="I35" s="39"/>
      <c r="J35" s="39"/>
      <c r="K35" s="39">
        <v>12</v>
      </c>
      <c r="L35" s="93">
        <v>12</v>
      </c>
      <c r="M35" s="104">
        <f>Table53[[#This Row],[Grand Total]]/L$38</f>
        <v>3.0927835051546393E-2</v>
      </c>
    </row>
    <row r="36" spans="2:13" x14ac:dyDescent="0.25">
      <c r="B36" t="s">
        <v>101</v>
      </c>
      <c r="I36" s="39"/>
      <c r="J36" s="39"/>
      <c r="K36" s="39">
        <v>12</v>
      </c>
      <c r="L36" s="93">
        <v>12</v>
      </c>
      <c r="M36" s="104">
        <f>Table53[[#This Row],[Grand Total]]/L$38</f>
        <v>3.0927835051546393E-2</v>
      </c>
    </row>
    <row r="37" spans="2:13" ht="15.75" thickBot="1" x14ac:dyDescent="0.3">
      <c r="B37" s="23" t="s">
        <v>92</v>
      </c>
      <c r="C37" s="23"/>
      <c r="D37" s="23"/>
      <c r="E37" s="23"/>
      <c r="F37" s="23"/>
      <c r="G37" s="23"/>
      <c r="H37" s="23"/>
      <c r="I37" s="78"/>
      <c r="J37" s="78"/>
      <c r="K37" s="78">
        <v>11</v>
      </c>
      <c r="L37" s="96">
        <v>11</v>
      </c>
      <c r="M37" s="90">
        <f>Table53[[#This Row],[Grand Total]]/L$38</f>
        <v>2.8350515463917526E-2</v>
      </c>
    </row>
    <row r="38" spans="2:13" x14ac:dyDescent="0.25">
      <c r="B38" s="11" t="s">
        <v>1969</v>
      </c>
      <c r="C38" s="93">
        <f t="shared" ref="C29:C38" si="12">SUBTOTAL(109,C29:C37)</f>
        <v>0</v>
      </c>
      <c r="D38" s="93">
        <f t="shared" ref="D38" si="13">SUBTOTAL(109,D29:D37)</f>
        <v>0</v>
      </c>
      <c r="E38" s="93">
        <f t="shared" ref="E38" si="14">SUBTOTAL(109,E29:E37)</f>
        <v>0</v>
      </c>
      <c r="F38" s="93">
        <f t="shared" ref="F38" si="15">SUBTOTAL(109,F29:F37)</f>
        <v>0</v>
      </c>
      <c r="G38" s="93">
        <f t="shared" ref="G38" si="16">SUBTOTAL(109,G29:G37)</f>
        <v>0</v>
      </c>
      <c r="H38" s="93">
        <f t="shared" ref="H38" si="17">SUBTOTAL(109,H29:H37)</f>
        <v>0</v>
      </c>
      <c r="I38" s="93">
        <f t="shared" ref="I38" si="18">SUBTOTAL(109,I29:I37)</f>
        <v>99</v>
      </c>
      <c r="J38" s="93">
        <f t="shared" ref="J38" si="19">SUBTOTAL(109,J29:J37)</f>
        <v>72</v>
      </c>
      <c r="K38" s="93">
        <f t="shared" ref="K38" si="20">SUBTOTAL(109,K29:K37)</f>
        <v>217</v>
      </c>
      <c r="L38" s="93">
        <f t="shared" ref="L38" si="21">SUBTOTAL(109,L29:L37)</f>
        <v>388</v>
      </c>
      <c r="M38" s="39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0AEC-13CC-4344-B2E2-84DF5ABEDA12}">
  <dimension ref="B2:X57"/>
  <sheetViews>
    <sheetView topLeftCell="I41" zoomScale="90" zoomScaleNormal="90" workbookViewId="0">
      <selection activeCell="Z51" sqref="Z51"/>
    </sheetView>
  </sheetViews>
  <sheetFormatPr defaultRowHeight="15" x14ac:dyDescent="0.25"/>
  <cols>
    <col min="2" max="2" width="37.7109375" customWidth="1"/>
    <col min="7" max="9" width="10.28515625" customWidth="1"/>
    <col min="10" max="10" width="13.42578125" customWidth="1"/>
    <col min="13" max="13" width="35" customWidth="1"/>
    <col min="23" max="23" width="13.42578125" customWidth="1"/>
  </cols>
  <sheetData>
    <row r="2" spans="2:24" x14ac:dyDescent="0.25">
      <c r="B2" s="110">
        <v>2024</v>
      </c>
      <c r="C2" s="39"/>
      <c r="D2" s="39"/>
      <c r="E2" s="39"/>
      <c r="F2" s="39"/>
      <c r="G2" s="39"/>
      <c r="H2" s="39"/>
      <c r="I2" s="39"/>
      <c r="J2" s="39"/>
      <c r="K2" s="39"/>
      <c r="M2" s="110">
        <v>2025</v>
      </c>
    </row>
    <row r="3" spans="2:24" x14ac:dyDescent="0.25">
      <c r="B3" t="s">
        <v>2245</v>
      </c>
      <c r="C3" s="39" t="s">
        <v>2236</v>
      </c>
      <c r="D3" s="39" t="s">
        <v>2237</v>
      </c>
      <c r="E3" s="39" t="s">
        <v>2238</v>
      </c>
      <c r="F3" s="39" t="s">
        <v>2239</v>
      </c>
      <c r="G3" s="39" t="s">
        <v>2240</v>
      </c>
      <c r="H3" s="39" t="s">
        <v>2241</v>
      </c>
      <c r="I3" s="39" t="s">
        <v>2242</v>
      </c>
      <c r="J3" s="39" t="s">
        <v>1969</v>
      </c>
      <c r="K3" s="39" t="s">
        <v>2010</v>
      </c>
      <c r="M3" t="s">
        <v>2245</v>
      </c>
      <c r="N3" t="s">
        <v>2003</v>
      </c>
      <c r="O3" t="s">
        <v>2004</v>
      </c>
      <c r="P3" t="s">
        <v>2005</v>
      </c>
      <c r="Q3" t="s">
        <v>2006</v>
      </c>
      <c r="R3" t="s">
        <v>2007</v>
      </c>
      <c r="S3" t="s">
        <v>2008</v>
      </c>
      <c r="T3" t="s">
        <v>2009</v>
      </c>
      <c r="U3" t="s">
        <v>2244</v>
      </c>
      <c r="V3" t="s">
        <v>2482</v>
      </c>
      <c r="W3" t="s">
        <v>1969</v>
      </c>
      <c r="X3" t="s">
        <v>2010</v>
      </c>
    </row>
    <row r="4" spans="2:24" x14ac:dyDescent="0.25">
      <c r="B4" s="107" t="s">
        <v>1149</v>
      </c>
      <c r="C4" s="39"/>
      <c r="D4" s="39"/>
      <c r="E4" s="39"/>
      <c r="F4" s="39">
        <v>9</v>
      </c>
      <c r="G4" s="39">
        <v>18</v>
      </c>
      <c r="H4" s="39">
        <v>15</v>
      </c>
      <c r="I4" s="39">
        <v>12</v>
      </c>
      <c r="J4" s="93">
        <f t="shared" ref="J4:J24" si="0">SUM(C4:I4)</f>
        <v>54</v>
      </c>
      <c r="K4" s="106">
        <f>Table20[[#This Row],[Grand Total]]/J$24</f>
        <v>0.25116279069767444</v>
      </c>
      <c r="M4" s="135" t="s">
        <v>190</v>
      </c>
      <c r="N4" s="39"/>
      <c r="O4" s="39"/>
      <c r="P4" s="39"/>
      <c r="Q4" s="39">
        <v>3</v>
      </c>
      <c r="R4" s="39">
        <v>12</v>
      </c>
      <c r="S4" s="39">
        <v>15</v>
      </c>
      <c r="T4" s="39">
        <v>18</v>
      </c>
      <c r="U4" s="39">
        <v>16</v>
      </c>
      <c r="V4" s="39">
        <v>20</v>
      </c>
      <c r="W4" s="93">
        <v>84</v>
      </c>
      <c r="X4" s="101">
        <f>Table76[[#This Row],[Grand Total]]/W$32</f>
        <v>0.20289855072463769</v>
      </c>
    </row>
    <row r="5" spans="2:24" x14ac:dyDescent="0.25">
      <c r="B5" s="107" t="s">
        <v>248</v>
      </c>
      <c r="C5" s="39">
        <v>5</v>
      </c>
      <c r="D5" s="39">
        <v>9</v>
      </c>
      <c r="E5" s="39">
        <v>5</v>
      </c>
      <c r="F5" s="39">
        <v>5</v>
      </c>
      <c r="G5" s="39">
        <v>7</v>
      </c>
      <c r="H5" s="39">
        <v>6</v>
      </c>
      <c r="I5" s="39">
        <v>9</v>
      </c>
      <c r="J5" s="93">
        <f t="shared" si="0"/>
        <v>46</v>
      </c>
      <c r="K5" s="106">
        <f>Table20[[#This Row],[Grand Total]]/J$24</f>
        <v>0.21395348837209302</v>
      </c>
      <c r="M5" s="135" t="s">
        <v>109</v>
      </c>
      <c r="N5" s="39"/>
      <c r="O5" s="39"/>
      <c r="P5" s="39">
        <v>12</v>
      </c>
      <c r="Q5" s="39">
        <v>16</v>
      </c>
      <c r="R5" s="39">
        <v>20</v>
      </c>
      <c r="S5" s="39">
        <v>18</v>
      </c>
      <c r="T5" s="39">
        <v>2</v>
      </c>
      <c r="U5" s="39"/>
      <c r="V5" s="39"/>
      <c r="W5" s="93">
        <v>68</v>
      </c>
      <c r="X5" s="101">
        <f>Table76[[#This Row],[Grand Total]]/W$32</f>
        <v>0.16425120772946861</v>
      </c>
    </row>
    <row r="6" spans="2:24" x14ac:dyDescent="0.25">
      <c r="B6" s="121" t="s">
        <v>973</v>
      </c>
      <c r="C6" s="39">
        <v>8</v>
      </c>
      <c r="D6" s="39">
        <v>6</v>
      </c>
      <c r="E6" s="39">
        <v>8</v>
      </c>
      <c r="F6" s="39">
        <v>6</v>
      </c>
      <c r="G6" s="39"/>
      <c r="H6" s="39">
        <v>6</v>
      </c>
      <c r="I6" s="39"/>
      <c r="J6" s="93">
        <f t="shared" si="0"/>
        <v>34</v>
      </c>
      <c r="K6" s="106">
        <f>Table20[[#This Row],[Grand Total]]/J$24</f>
        <v>0.15813953488372093</v>
      </c>
      <c r="M6" s="135" t="s">
        <v>1149</v>
      </c>
      <c r="N6" s="39">
        <v>18</v>
      </c>
      <c r="O6" s="39">
        <v>15</v>
      </c>
      <c r="P6" s="39">
        <v>21</v>
      </c>
      <c r="Q6" s="144"/>
      <c r="R6" s="144"/>
      <c r="S6" s="144"/>
      <c r="T6" s="144"/>
      <c r="U6" s="144"/>
      <c r="V6" s="144"/>
      <c r="W6" s="93">
        <v>54</v>
      </c>
      <c r="X6" s="101">
        <f>Table76[[#This Row],[Grand Total]]/W$32</f>
        <v>0.13043478260869565</v>
      </c>
    </row>
    <row r="7" spans="2:24" x14ac:dyDescent="0.25">
      <c r="B7" t="s">
        <v>1145</v>
      </c>
      <c r="C7" s="39"/>
      <c r="D7" s="39"/>
      <c r="E7" s="39"/>
      <c r="F7" s="39">
        <v>4</v>
      </c>
      <c r="G7" s="39">
        <v>20</v>
      </c>
      <c r="H7" s="39"/>
      <c r="I7" s="39"/>
      <c r="J7" s="93">
        <f t="shared" si="0"/>
        <v>24</v>
      </c>
      <c r="K7" s="106">
        <f>Table20[[#This Row],[Grand Total]]/J$24</f>
        <v>0.11162790697674418</v>
      </c>
      <c r="M7" s="135" t="s">
        <v>248</v>
      </c>
      <c r="N7" s="39">
        <v>7</v>
      </c>
      <c r="O7" s="39">
        <v>7</v>
      </c>
      <c r="P7" s="39">
        <v>6</v>
      </c>
      <c r="Q7" s="39">
        <v>7</v>
      </c>
      <c r="R7" s="39">
        <v>5</v>
      </c>
      <c r="S7" s="39">
        <v>3</v>
      </c>
      <c r="T7" s="39">
        <v>6</v>
      </c>
      <c r="U7" s="39">
        <v>5</v>
      </c>
      <c r="V7" s="39">
        <v>7</v>
      </c>
      <c r="W7" s="93">
        <v>53</v>
      </c>
      <c r="X7" s="101">
        <f>Table76[[#This Row],[Grand Total]]/W$32</f>
        <v>0.1280193236714976</v>
      </c>
    </row>
    <row r="8" spans="2:24" x14ac:dyDescent="0.25">
      <c r="B8" s="97" t="s">
        <v>252</v>
      </c>
      <c r="C8" s="39"/>
      <c r="D8" s="39"/>
      <c r="E8" s="39"/>
      <c r="F8" s="39">
        <v>6</v>
      </c>
      <c r="G8" s="39">
        <v>2</v>
      </c>
      <c r="H8" s="39">
        <v>2</v>
      </c>
      <c r="I8" s="39"/>
      <c r="J8" s="93">
        <f t="shared" si="0"/>
        <v>10</v>
      </c>
      <c r="K8" s="106">
        <f>Table20[[#This Row],[Grand Total]]/J$24</f>
        <v>4.6511627906976744E-2</v>
      </c>
      <c r="M8" t="s">
        <v>196</v>
      </c>
      <c r="N8" s="39"/>
      <c r="O8" s="39"/>
      <c r="P8" s="39">
        <v>7</v>
      </c>
      <c r="Q8" s="39">
        <v>7</v>
      </c>
      <c r="R8" s="39"/>
      <c r="S8" s="39">
        <v>5</v>
      </c>
      <c r="T8" s="39">
        <v>5</v>
      </c>
      <c r="U8" s="39">
        <v>6</v>
      </c>
      <c r="V8" s="39"/>
      <c r="W8" s="93">
        <v>30</v>
      </c>
      <c r="X8" s="101">
        <f>Table76[[#This Row],[Grand Total]]/W$32</f>
        <v>7.2463768115942032E-2</v>
      </c>
    </row>
    <row r="9" spans="2:24" ht="15.75" thickBot="1" x14ac:dyDescent="0.3">
      <c r="B9" s="113" t="s">
        <v>1364</v>
      </c>
      <c r="C9" s="78"/>
      <c r="D9" s="78"/>
      <c r="E9" s="78"/>
      <c r="F9" s="78"/>
      <c r="G9" s="78"/>
      <c r="H9" s="78"/>
      <c r="I9" s="78">
        <v>6</v>
      </c>
      <c r="J9" s="96">
        <f t="shared" si="0"/>
        <v>6</v>
      </c>
      <c r="K9" s="102">
        <f>Table20[[#This Row],[Grand Total]]/J$24</f>
        <v>2.7906976744186046E-2</v>
      </c>
      <c r="M9" s="117" t="s">
        <v>2085</v>
      </c>
      <c r="N9" s="39"/>
      <c r="O9" s="39"/>
      <c r="P9" s="39"/>
      <c r="Q9" s="39"/>
      <c r="R9" s="39"/>
      <c r="S9" s="39"/>
      <c r="T9" s="39"/>
      <c r="U9" s="39">
        <v>4</v>
      </c>
      <c r="V9" s="39">
        <v>23</v>
      </c>
      <c r="W9" s="93">
        <v>27</v>
      </c>
      <c r="X9" s="101">
        <f>Table76[[#This Row],[Grand Total]]/W$32</f>
        <v>6.5217391304347824E-2</v>
      </c>
    </row>
    <row r="10" spans="2:24" ht="15.75" thickBot="1" x14ac:dyDescent="0.3">
      <c r="B10" s="121" t="s">
        <v>975</v>
      </c>
      <c r="C10" s="39">
        <v>1</v>
      </c>
      <c r="D10" s="39">
        <v>5</v>
      </c>
      <c r="E10" s="39"/>
      <c r="F10" s="39"/>
      <c r="G10" s="39"/>
      <c r="H10" s="39"/>
      <c r="I10" s="39"/>
      <c r="J10" s="93">
        <f t="shared" si="0"/>
        <v>6</v>
      </c>
      <c r="K10" s="43">
        <f>Table20[[#This Row],[Grand Total]]/J$24</f>
        <v>2.7906976744186046E-2</v>
      </c>
      <c r="M10" s="113" t="s">
        <v>751</v>
      </c>
      <c r="N10" s="78">
        <v>20</v>
      </c>
      <c r="O10" s="78"/>
      <c r="P10" s="78"/>
      <c r="Q10" s="78"/>
      <c r="R10" s="78"/>
      <c r="S10" s="78"/>
      <c r="T10" s="78">
        <v>5</v>
      </c>
      <c r="U10" s="78">
        <v>1</v>
      </c>
      <c r="V10" s="78"/>
      <c r="W10" s="96">
        <v>26</v>
      </c>
      <c r="X10" s="102">
        <f>Table76[[#This Row],[Grand Total]]/W$32</f>
        <v>6.280193236714976E-2</v>
      </c>
    </row>
    <row r="11" spans="2:24" x14ac:dyDescent="0.25">
      <c r="B11" s="97" t="s">
        <v>756</v>
      </c>
      <c r="C11" s="39"/>
      <c r="D11" s="39"/>
      <c r="E11" s="39">
        <v>2</v>
      </c>
      <c r="F11" s="39"/>
      <c r="G11" s="39"/>
      <c r="H11" s="39">
        <v>3</v>
      </c>
      <c r="I11" s="39"/>
      <c r="J11" s="93">
        <f t="shared" si="0"/>
        <v>5</v>
      </c>
      <c r="K11" s="43">
        <f>Table20[[#This Row],[Grand Total]]/J$24</f>
        <v>2.3255813953488372E-2</v>
      </c>
      <c r="M11" s="97" t="s">
        <v>1232</v>
      </c>
      <c r="N11" s="39">
        <v>9</v>
      </c>
      <c r="O11" s="39">
        <v>7</v>
      </c>
      <c r="P11" s="39">
        <v>1</v>
      </c>
      <c r="Q11" s="39"/>
      <c r="R11" s="39"/>
      <c r="S11" s="39"/>
      <c r="T11" s="39"/>
      <c r="U11" s="39"/>
      <c r="V11" s="39">
        <v>1</v>
      </c>
      <c r="W11" s="93">
        <v>18</v>
      </c>
      <c r="X11" s="104">
        <f>Table76[[#This Row],[Grand Total]]/W$32</f>
        <v>4.3478260869565216E-2</v>
      </c>
    </row>
    <row r="12" spans="2:24" x14ac:dyDescent="0.25">
      <c r="B12" s="121" t="s">
        <v>1731</v>
      </c>
      <c r="C12" s="39">
        <v>2</v>
      </c>
      <c r="D12" s="39">
        <v>2</v>
      </c>
      <c r="E12" s="109"/>
      <c r="F12" s="109"/>
      <c r="G12" s="109"/>
      <c r="H12" s="109"/>
      <c r="I12" s="109"/>
      <c r="J12" s="93">
        <f t="shared" si="0"/>
        <v>4</v>
      </c>
      <c r="K12" s="43">
        <f>Table20[[#This Row],[Grand Total]]/J$24</f>
        <v>1.8604651162790697E-2</v>
      </c>
      <c r="M12" s="117" t="s">
        <v>2086</v>
      </c>
      <c r="N12" s="39"/>
      <c r="O12" s="39"/>
      <c r="P12" s="39"/>
      <c r="Q12" s="39"/>
      <c r="R12" s="39"/>
      <c r="S12" s="39"/>
      <c r="T12" s="39"/>
      <c r="U12" s="39">
        <v>5</v>
      </c>
      <c r="V12" s="39">
        <v>7</v>
      </c>
      <c r="W12" s="93">
        <v>12</v>
      </c>
      <c r="X12" s="104">
        <f>Table76[[#This Row],[Grand Total]]/W$32</f>
        <v>2.8985507246376812E-2</v>
      </c>
    </row>
    <row r="13" spans="2:24" x14ac:dyDescent="0.25">
      <c r="B13" s="122" t="s">
        <v>1155</v>
      </c>
      <c r="C13" s="39"/>
      <c r="D13" s="39"/>
      <c r="E13" s="39"/>
      <c r="F13" s="39"/>
      <c r="G13" s="39">
        <v>3</v>
      </c>
      <c r="H13" s="39">
        <v>1</v>
      </c>
      <c r="I13" s="39"/>
      <c r="J13" s="93">
        <f t="shared" si="0"/>
        <v>4</v>
      </c>
      <c r="K13" s="43">
        <f>Table20[[#This Row],[Grand Total]]/J$24</f>
        <v>1.8604651162790697E-2</v>
      </c>
      <c r="M13" t="s">
        <v>606</v>
      </c>
      <c r="N13" s="39"/>
      <c r="O13" s="39"/>
      <c r="P13" s="39"/>
      <c r="Q13" s="39">
        <v>6</v>
      </c>
      <c r="R13" s="144"/>
      <c r="S13" s="144"/>
      <c r="T13" s="144"/>
      <c r="U13" s="144"/>
      <c r="V13" s="144"/>
      <c r="W13" s="93">
        <v>6</v>
      </c>
      <c r="X13" s="104">
        <f>Table76[[#This Row],[Grand Total]]/W$32</f>
        <v>1.4492753623188406E-2</v>
      </c>
    </row>
    <row r="14" spans="2:24" x14ac:dyDescent="0.25">
      <c r="B14" t="s">
        <v>142</v>
      </c>
      <c r="C14" s="39"/>
      <c r="D14" s="39">
        <v>3</v>
      </c>
      <c r="E14" s="39"/>
      <c r="F14" s="39"/>
      <c r="G14" s="39"/>
      <c r="H14" s="39">
        <v>1</v>
      </c>
      <c r="I14" s="39"/>
      <c r="J14" s="93">
        <f t="shared" si="0"/>
        <v>4</v>
      </c>
      <c r="K14" s="43">
        <f>Table20[[#This Row],[Grand Total]]/J$24</f>
        <v>1.8604651162790697E-2</v>
      </c>
      <c r="M14" s="97" t="s">
        <v>252</v>
      </c>
      <c r="N14" s="39"/>
      <c r="O14" s="39"/>
      <c r="P14" s="39"/>
      <c r="Q14" s="39"/>
      <c r="R14" s="39"/>
      <c r="S14" s="39">
        <v>5</v>
      </c>
      <c r="T14" s="144"/>
      <c r="U14" s="144"/>
      <c r="V14" s="144"/>
      <c r="W14" s="93">
        <v>5</v>
      </c>
      <c r="X14" s="104">
        <f>Table76[[#This Row],[Grand Total]]/W$32</f>
        <v>1.2077294685990338E-2</v>
      </c>
    </row>
    <row r="15" spans="2:24" x14ac:dyDescent="0.25">
      <c r="B15" t="s">
        <v>334</v>
      </c>
      <c r="C15" s="39"/>
      <c r="D15" s="39"/>
      <c r="E15" s="39"/>
      <c r="F15" s="39"/>
      <c r="G15" s="39"/>
      <c r="H15" s="39">
        <v>4</v>
      </c>
      <c r="I15" s="39"/>
      <c r="J15" s="93">
        <f t="shared" si="0"/>
        <v>4</v>
      </c>
      <c r="K15" s="43">
        <f>Table20[[#This Row],[Grand Total]]/J$24</f>
        <v>1.8604651162790697E-2</v>
      </c>
      <c r="M15" s="139" t="s">
        <v>1222</v>
      </c>
      <c r="N15" s="39"/>
      <c r="O15" s="39">
        <v>4</v>
      </c>
      <c r="P15" s="144"/>
      <c r="Q15" s="144"/>
      <c r="R15" s="144"/>
      <c r="S15" s="144"/>
      <c r="T15" s="144"/>
      <c r="U15" s="144"/>
      <c r="V15" s="144"/>
      <c r="W15" s="93">
        <v>4</v>
      </c>
      <c r="X15" s="104">
        <f>Table76[[#This Row],[Grand Total]]/W$32</f>
        <v>9.6618357487922701E-3</v>
      </c>
    </row>
    <row r="16" spans="2:24" x14ac:dyDescent="0.25">
      <c r="B16" s="121" t="s">
        <v>1709</v>
      </c>
      <c r="C16" s="39">
        <v>2</v>
      </c>
      <c r="D16" s="39">
        <v>1</v>
      </c>
      <c r="E16" s="109"/>
      <c r="F16" s="109"/>
      <c r="G16" s="109"/>
      <c r="H16" s="109"/>
      <c r="I16" s="109"/>
      <c r="J16" s="93">
        <f t="shared" si="0"/>
        <v>3</v>
      </c>
      <c r="K16" s="43">
        <f>Table20[[#This Row],[Grand Total]]/J$24</f>
        <v>1.3953488372093023E-2</v>
      </c>
      <c r="M16" t="s">
        <v>2090</v>
      </c>
      <c r="N16" s="39"/>
      <c r="O16" s="39"/>
      <c r="P16" s="39"/>
      <c r="Q16" s="39"/>
      <c r="R16" s="39"/>
      <c r="S16" s="39"/>
      <c r="T16" s="39"/>
      <c r="U16" s="39">
        <v>4</v>
      </c>
      <c r="V16" s="39"/>
      <c r="W16" s="93">
        <v>4</v>
      </c>
      <c r="X16" s="104">
        <f>Table76[[#This Row],[Grand Total]]/W$32</f>
        <v>9.6618357487922701E-3</v>
      </c>
    </row>
    <row r="17" spans="2:24" x14ac:dyDescent="0.25">
      <c r="B17" s="123" t="s">
        <v>1944</v>
      </c>
      <c r="C17" s="39"/>
      <c r="D17" s="39">
        <v>1</v>
      </c>
      <c r="E17" s="39"/>
      <c r="F17" s="39"/>
      <c r="G17" s="39"/>
      <c r="H17" s="39">
        <v>1</v>
      </c>
      <c r="I17" s="39"/>
      <c r="J17" s="93">
        <f t="shared" si="0"/>
        <v>2</v>
      </c>
      <c r="K17" s="43">
        <f>Table20[[#This Row],[Grand Total]]/J$24</f>
        <v>9.3023255813953487E-3</v>
      </c>
      <c r="M17" s="135" t="s">
        <v>628</v>
      </c>
      <c r="N17" s="39"/>
      <c r="O17" s="39"/>
      <c r="P17" s="39"/>
      <c r="Q17" s="39">
        <v>3</v>
      </c>
      <c r="R17" s="144"/>
      <c r="S17" s="144"/>
      <c r="T17" s="144"/>
      <c r="U17" s="144"/>
      <c r="V17" s="144"/>
      <c r="W17" s="93">
        <v>3</v>
      </c>
      <c r="X17" s="104">
        <f>Table76[[#This Row],[Grand Total]]/W$32</f>
        <v>7.246376811594203E-3</v>
      </c>
    </row>
    <row r="18" spans="2:24" x14ac:dyDescent="0.25">
      <c r="B18" t="s">
        <v>1353</v>
      </c>
      <c r="C18" s="39"/>
      <c r="D18" s="39"/>
      <c r="E18" s="39"/>
      <c r="F18" s="39"/>
      <c r="G18" s="39"/>
      <c r="H18" s="39"/>
      <c r="I18" s="39">
        <v>2</v>
      </c>
      <c r="J18" s="93">
        <f t="shared" si="0"/>
        <v>2</v>
      </c>
      <c r="K18" s="43">
        <f>Table20[[#This Row],[Grand Total]]/J$24</f>
        <v>9.3023255813953487E-3</v>
      </c>
      <c r="M18" s="97" t="s">
        <v>374</v>
      </c>
      <c r="N18" s="39"/>
      <c r="O18" s="39"/>
      <c r="P18" s="39"/>
      <c r="Q18" s="39"/>
      <c r="R18" s="39">
        <v>1</v>
      </c>
      <c r="S18" s="39">
        <v>1</v>
      </c>
      <c r="T18" s="39"/>
      <c r="U18" s="39">
        <v>1</v>
      </c>
      <c r="V18" s="39"/>
      <c r="W18" s="93">
        <v>3</v>
      </c>
      <c r="X18" s="104">
        <f>Table76[[#This Row],[Grand Total]]/W$32</f>
        <v>7.246376811594203E-3</v>
      </c>
    </row>
    <row r="19" spans="2:24" x14ac:dyDescent="0.25">
      <c r="B19" s="97" t="s">
        <v>1374</v>
      </c>
      <c r="C19" s="39"/>
      <c r="D19" s="39"/>
      <c r="E19" s="39"/>
      <c r="F19" s="39"/>
      <c r="G19" s="39"/>
      <c r="H19" s="39"/>
      <c r="I19" s="39">
        <v>2</v>
      </c>
      <c r="J19" s="93">
        <f t="shared" si="0"/>
        <v>2</v>
      </c>
      <c r="K19" s="43">
        <f>Table20[[#This Row],[Grand Total]]/J$24</f>
        <v>9.3023255813953487E-3</v>
      </c>
      <c r="M19" s="97" t="s">
        <v>1880</v>
      </c>
      <c r="N19" s="39"/>
      <c r="O19" s="39"/>
      <c r="P19" s="39">
        <v>2</v>
      </c>
      <c r="Q19" s="144"/>
      <c r="R19" s="144"/>
      <c r="S19" s="144"/>
      <c r="T19" s="144"/>
      <c r="U19" s="144"/>
      <c r="V19" s="144"/>
      <c r="W19" s="93">
        <v>2</v>
      </c>
      <c r="X19" s="104">
        <f>Table76[[#This Row],[Grand Total]]/W$32</f>
        <v>4.830917874396135E-3</v>
      </c>
    </row>
    <row r="20" spans="2:24" x14ac:dyDescent="0.25">
      <c r="B20" t="s">
        <v>1237</v>
      </c>
      <c r="C20" s="39"/>
      <c r="D20" s="39"/>
      <c r="E20" s="39"/>
      <c r="F20" s="39"/>
      <c r="G20" s="39"/>
      <c r="H20" s="39">
        <v>2</v>
      </c>
      <c r="I20" s="39"/>
      <c r="J20" s="93">
        <f t="shared" si="0"/>
        <v>2</v>
      </c>
      <c r="K20" s="43">
        <f>Table20[[#This Row],[Grand Total]]/J$24</f>
        <v>9.3023255813953487E-3</v>
      </c>
      <c r="M20" t="s">
        <v>142</v>
      </c>
      <c r="N20" s="39"/>
      <c r="O20" s="39"/>
      <c r="P20" s="39"/>
      <c r="Q20" s="39"/>
      <c r="R20" s="39"/>
      <c r="S20" s="39"/>
      <c r="T20" s="39"/>
      <c r="U20" s="39">
        <v>1</v>
      </c>
      <c r="V20" s="39">
        <v>1</v>
      </c>
      <c r="W20" s="93">
        <v>2</v>
      </c>
      <c r="X20" s="104">
        <f>Table76[[#This Row],[Grand Total]]/W$32</f>
        <v>4.830917874396135E-3</v>
      </c>
    </row>
    <row r="21" spans="2:24" x14ac:dyDescent="0.25">
      <c r="B21" s="121" t="s">
        <v>1150</v>
      </c>
      <c r="C21" s="39"/>
      <c r="D21" s="39"/>
      <c r="E21" s="39"/>
      <c r="F21" s="39"/>
      <c r="G21" s="39">
        <v>1</v>
      </c>
      <c r="H21" s="39"/>
      <c r="I21" s="39"/>
      <c r="J21" s="93">
        <f t="shared" si="0"/>
        <v>1</v>
      </c>
      <c r="K21" s="43">
        <f>Table20[[#This Row],[Grand Total]]/J$24</f>
        <v>4.6511627906976744E-3</v>
      </c>
      <c r="M21" t="s">
        <v>530</v>
      </c>
      <c r="N21" s="39"/>
      <c r="O21" s="39"/>
      <c r="P21" s="39"/>
      <c r="Q21" s="39"/>
      <c r="R21" s="39">
        <v>2</v>
      </c>
      <c r="S21" s="144"/>
      <c r="T21" s="144"/>
      <c r="U21" s="144"/>
      <c r="V21" s="144"/>
      <c r="W21" s="93">
        <v>2</v>
      </c>
      <c r="X21" s="104">
        <f>Table76[[#This Row],[Grand Total]]/W$32</f>
        <v>4.830917874396135E-3</v>
      </c>
    </row>
    <row r="22" spans="2:24" x14ac:dyDescent="0.25">
      <c r="B22" s="97" t="s">
        <v>1726</v>
      </c>
      <c r="C22" s="39"/>
      <c r="D22" s="39">
        <v>1</v>
      </c>
      <c r="E22" s="39"/>
      <c r="F22" s="39"/>
      <c r="G22" s="39"/>
      <c r="H22" s="39"/>
      <c r="I22" s="39"/>
      <c r="J22" s="93">
        <f t="shared" si="0"/>
        <v>1</v>
      </c>
      <c r="K22" s="43">
        <f>Table20[[#This Row],[Grand Total]]/J$24</f>
        <v>4.6511627906976744E-3</v>
      </c>
      <c r="M22" t="s">
        <v>761</v>
      </c>
      <c r="N22" s="39"/>
      <c r="O22" s="39"/>
      <c r="P22" s="39"/>
      <c r="Q22" s="39"/>
      <c r="R22" s="39"/>
      <c r="S22" s="39"/>
      <c r="T22" s="39">
        <v>1</v>
      </c>
      <c r="U22" s="39">
        <v>1</v>
      </c>
      <c r="V22" s="39"/>
      <c r="W22" s="93">
        <v>2</v>
      </c>
      <c r="X22" s="104">
        <f>Table76[[#This Row],[Grand Total]]/W$32</f>
        <v>4.830917874396135E-3</v>
      </c>
    </row>
    <row r="23" spans="2:24" ht="15.75" thickBot="1" x14ac:dyDescent="0.3">
      <c r="B23" s="124" t="s">
        <v>969</v>
      </c>
      <c r="C23" s="78">
        <v>1</v>
      </c>
      <c r="D23" s="125"/>
      <c r="E23" s="125"/>
      <c r="F23" s="125"/>
      <c r="G23" s="125"/>
      <c r="H23" s="125"/>
      <c r="I23" s="125"/>
      <c r="J23" s="96">
        <f t="shared" si="0"/>
        <v>1</v>
      </c>
      <c r="K23" s="90">
        <f>Table20[[#This Row],[Grand Total]]/J$24</f>
        <v>4.6511627906976744E-3</v>
      </c>
      <c r="M23" s="97" t="s">
        <v>756</v>
      </c>
      <c r="N23" s="39"/>
      <c r="O23" s="39"/>
      <c r="P23" s="39"/>
      <c r="Q23" s="39"/>
      <c r="R23" s="39"/>
      <c r="S23" s="39"/>
      <c r="T23" s="39">
        <v>1</v>
      </c>
      <c r="U23" s="39"/>
      <c r="V23" s="39"/>
      <c r="W23" s="93">
        <v>1</v>
      </c>
      <c r="X23" s="104">
        <f>Table76[[#This Row],[Grand Total]]/W$32</f>
        <v>2.4154589371980675E-3</v>
      </c>
    </row>
    <row r="24" spans="2:24" x14ac:dyDescent="0.25">
      <c r="B24" s="11" t="s">
        <v>1969</v>
      </c>
      <c r="C24" s="93">
        <f t="shared" ref="C24:I24" si="1">SUBTOTAL(109,C4:C23)</f>
        <v>19</v>
      </c>
      <c r="D24" s="93">
        <f t="shared" si="1"/>
        <v>28</v>
      </c>
      <c r="E24" s="93">
        <f t="shared" si="1"/>
        <v>15</v>
      </c>
      <c r="F24" s="93">
        <f t="shared" si="1"/>
        <v>30</v>
      </c>
      <c r="G24" s="93">
        <f t="shared" si="1"/>
        <v>51</v>
      </c>
      <c r="H24" s="93">
        <f t="shared" si="1"/>
        <v>41</v>
      </c>
      <c r="I24" s="93">
        <f t="shared" si="1"/>
        <v>31</v>
      </c>
      <c r="J24" s="93">
        <f t="shared" si="0"/>
        <v>215</v>
      </c>
      <c r="K24" s="39"/>
      <c r="M24" t="s">
        <v>2098</v>
      </c>
      <c r="N24" s="39"/>
      <c r="O24" s="39"/>
      <c r="P24" s="39"/>
      <c r="Q24" s="39"/>
      <c r="R24" s="39"/>
      <c r="S24" s="39"/>
      <c r="T24" s="39"/>
      <c r="U24" s="39">
        <v>1</v>
      </c>
      <c r="V24" s="39"/>
      <c r="W24" s="93">
        <v>1</v>
      </c>
      <c r="X24" s="104">
        <f>Table76[[#This Row],[Grand Total]]/W$32</f>
        <v>2.4154589371980675E-3</v>
      </c>
    </row>
    <row r="25" spans="2:24" x14ac:dyDescent="0.25">
      <c r="B25" t="s">
        <v>2487</v>
      </c>
      <c r="C25" s="39">
        <f>COUNT(C4:C23)</f>
        <v>6</v>
      </c>
      <c r="D25" s="39">
        <f t="shared" ref="D25:J25" si="2">COUNT(D4:D23)</f>
        <v>8</v>
      </c>
      <c r="E25" s="39">
        <f t="shared" si="2"/>
        <v>3</v>
      </c>
      <c r="F25" s="39">
        <f t="shared" si="2"/>
        <v>5</v>
      </c>
      <c r="G25" s="39">
        <f t="shared" si="2"/>
        <v>6</v>
      </c>
      <c r="H25" s="39">
        <f t="shared" si="2"/>
        <v>10</v>
      </c>
      <c r="I25" s="39">
        <f t="shared" si="2"/>
        <v>5</v>
      </c>
      <c r="J25" s="39">
        <f t="shared" si="2"/>
        <v>20</v>
      </c>
      <c r="K25" s="39"/>
      <c r="M25" t="s">
        <v>2102</v>
      </c>
      <c r="N25" s="39"/>
      <c r="O25" s="39"/>
      <c r="P25" s="39"/>
      <c r="Q25" s="39"/>
      <c r="R25" s="39"/>
      <c r="S25" s="39"/>
      <c r="T25" s="39"/>
      <c r="U25" s="39">
        <v>1</v>
      </c>
      <c r="V25" s="39"/>
      <c r="W25" s="93">
        <v>1</v>
      </c>
      <c r="X25" s="104">
        <f>Table76[[#This Row],[Grand Total]]/W$32</f>
        <v>2.4154589371980675E-3</v>
      </c>
    </row>
    <row r="26" spans="2:24" x14ac:dyDescent="0.25">
      <c r="M26" t="s">
        <v>2093</v>
      </c>
      <c r="N26" s="39"/>
      <c r="O26" s="39"/>
      <c r="P26" s="39"/>
      <c r="Q26" s="39"/>
      <c r="R26" s="39"/>
      <c r="S26" s="39"/>
      <c r="T26" s="39"/>
      <c r="U26" s="39">
        <v>1</v>
      </c>
      <c r="V26" s="39"/>
      <c r="W26" s="93">
        <v>1</v>
      </c>
      <c r="X26" s="104">
        <f>Table76[[#This Row],[Grand Total]]/W$32</f>
        <v>2.4154589371980675E-3</v>
      </c>
    </row>
    <row r="27" spans="2:24" x14ac:dyDescent="0.25">
      <c r="M27" s="97" t="s">
        <v>1227</v>
      </c>
      <c r="N27" s="39"/>
      <c r="O27" s="39">
        <v>1</v>
      </c>
      <c r="P27" s="144"/>
      <c r="Q27" s="144"/>
      <c r="R27" s="144"/>
      <c r="S27" s="144"/>
      <c r="T27" s="144"/>
      <c r="U27" s="144"/>
      <c r="V27" s="144"/>
      <c r="W27" s="93">
        <v>1</v>
      </c>
      <c r="X27" s="104">
        <f>Table76[[#This Row],[Grand Total]]/W$32</f>
        <v>2.4154589371980675E-3</v>
      </c>
    </row>
    <row r="28" spans="2:24" x14ac:dyDescent="0.25">
      <c r="M28" t="s">
        <v>334</v>
      </c>
      <c r="N28" s="39"/>
      <c r="O28" s="39"/>
      <c r="P28" s="39"/>
      <c r="Q28" s="39"/>
      <c r="R28" s="39"/>
      <c r="S28" s="39">
        <v>1</v>
      </c>
      <c r="T28" s="144"/>
      <c r="U28" s="144"/>
      <c r="V28" s="144"/>
      <c r="W28" s="93">
        <v>1</v>
      </c>
      <c r="X28" s="104">
        <f>Table76[[#This Row],[Grand Total]]/W$32</f>
        <v>2.4154589371980675E-3</v>
      </c>
    </row>
    <row r="29" spans="2:24" x14ac:dyDescent="0.25">
      <c r="M29" t="s">
        <v>1241</v>
      </c>
      <c r="N29" s="39"/>
      <c r="O29" s="39">
        <v>1</v>
      </c>
      <c r="P29" s="144"/>
      <c r="Q29" s="144"/>
      <c r="R29" s="144"/>
      <c r="S29" s="144"/>
      <c r="T29" s="144"/>
      <c r="U29" s="144"/>
      <c r="V29" s="144"/>
      <c r="W29" s="93">
        <v>1</v>
      </c>
      <c r="X29" s="104">
        <f>Table76[[#This Row],[Grand Total]]/W$32</f>
        <v>2.4154589371980675E-3</v>
      </c>
    </row>
    <row r="30" spans="2:24" x14ac:dyDescent="0.25">
      <c r="M30" t="s">
        <v>1886</v>
      </c>
      <c r="N30" s="39"/>
      <c r="O30" s="39"/>
      <c r="P30" s="39">
        <v>1</v>
      </c>
      <c r="Q30" s="144"/>
      <c r="R30" s="144"/>
      <c r="S30" s="144"/>
      <c r="T30" s="144"/>
      <c r="U30" s="144"/>
      <c r="V30" s="144"/>
      <c r="W30" s="93">
        <v>1</v>
      </c>
      <c r="X30" s="104">
        <f>Table76[[#This Row],[Grand Total]]/W$32</f>
        <v>2.4154589371980675E-3</v>
      </c>
    </row>
    <row r="31" spans="2:24" ht="15.75" thickBot="1" x14ac:dyDescent="0.3">
      <c r="M31" s="23" t="s">
        <v>1237</v>
      </c>
      <c r="N31" s="78"/>
      <c r="O31" s="78">
        <v>1</v>
      </c>
      <c r="P31" s="78"/>
      <c r="Q31" s="78"/>
      <c r="R31" s="78"/>
      <c r="S31" s="78"/>
      <c r="T31" s="78"/>
      <c r="U31" s="78"/>
      <c r="V31" s="78"/>
      <c r="W31" s="96">
        <v>1</v>
      </c>
      <c r="X31" s="90">
        <f>Table76[[#This Row],[Grand Total]]/W$32</f>
        <v>2.4154589371980675E-3</v>
      </c>
    </row>
    <row r="32" spans="2:24" x14ac:dyDescent="0.25">
      <c r="M32" s="11" t="s">
        <v>1969</v>
      </c>
      <c r="N32" s="93">
        <f>SUBTOTAL(109,N4:N31)</f>
        <v>54</v>
      </c>
      <c r="O32" s="93">
        <f t="shared" ref="O32:W32" si="3">SUBTOTAL(109,O4:O31)</f>
        <v>36</v>
      </c>
      <c r="P32" s="93">
        <f t="shared" si="3"/>
        <v>50</v>
      </c>
      <c r="Q32" s="93">
        <f t="shared" si="3"/>
        <v>42</v>
      </c>
      <c r="R32" s="93">
        <f t="shared" si="3"/>
        <v>40</v>
      </c>
      <c r="S32" s="93">
        <f t="shared" si="3"/>
        <v>48</v>
      </c>
      <c r="T32" s="93">
        <f t="shared" si="3"/>
        <v>38</v>
      </c>
      <c r="U32" s="93">
        <f t="shared" si="3"/>
        <v>47</v>
      </c>
      <c r="V32" s="93">
        <f t="shared" si="3"/>
        <v>59</v>
      </c>
      <c r="W32" s="93">
        <f t="shared" si="3"/>
        <v>414</v>
      </c>
      <c r="X32" s="39"/>
    </row>
    <row r="33" spans="2:24" x14ac:dyDescent="0.25">
      <c r="M33" t="s">
        <v>2492</v>
      </c>
      <c r="N33" s="39">
        <f>COUNT(N4:N31)</f>
        <v>4</v>
      </c>
      <c r="O33" s="39">
        <f t="shared" ref="O33:W33" si="4">COUNT(O4:O31)</f>
        <v>7</v>
      </c>
      <c r="P33" s="39">
        <f t="shared" si="4"/>
        <v>7</v>
      </c>
      <c r="Q33" s="39">
        <f t="shared" si="4"/>
        <v>6</v>
      </c>
      <c r="R33" s="39">
        <f t="shared" si="4"/>
        <v>5</v>
      </c>
      <c r="S33" s="39">
        <f t="shared" si="4"/>
        <v>7</v>
      </c>
      <c r="T33" s="39">
        <f t="shared" si="4"/>
        <v>7</v>
      </c>
      <c r="U33" s="39">
        <f t="shared" si="4"/>
        <v>13</v>
      </c>
      <c r="V33" s="39">
        <f t="shared" si="4"/>
        <v>6</v>
      </c>
      <c r="W33" s="39">
        <f t="shared" si="4"/>
        <v>28</v>
      </c>
      <c r="X33" s="39"/>
    </row>
    <row r="36" spans="2:24" x14ac:dyDescent="0.25">
      <c r="B36" s="110">
        <v>2024</v>
      </c>
      <c r="M36" s="110">
        <v>2025</v>
      </c>
    </row>
    <row r="37" spans="2:24" x14ac:dyDescent="0.25">
      <c r="B37" t="s">
        <v>2493</v>
      </c>
      <c r="C37" t="s">
        <v>2236</v>
      </c>
      <c r="D37" t="s">
        <v>2237</v>
      </c>
      <c r="E37" t="s">
        <v>2238</v>
      </c>
      <c r="F37" t="s">
        <v>2239</v>
      </c>
      <c r="G37" t="s">
        <v>2240</v>
      </c>
      <c r="H37" t="s">
        <v>2241</v>
      </c>
      <c r="I37" t="s">
        <v>2242</v>
      </c>
      <c r="J37" t="s">
        <v>1969</v>
      </c>
      <c r="K37" t="s">
        <v>2010</v>
      </c>
      <c r="M37" t="s">
        <v>2493</v>
      </c>
      <c r="N37" t="s">
        <v>2003</v>
      </c>
      <c r="O37" t="s">
        <v>2004</v>
      </c>
      <c r="P37" t="s">
        <v>2005</v>
      </c>
      <c r="Q37" t="s">
        <v>2006</v>
      </c>
      <c r="R37" t="s">
        <v>2007</v>
      </c>
      <c r="S37" t="s">
        <v>2008</v>
      </c>
      <c r="T37" t="s">
        <v>2009</v>
      </c>
      <c r="U37" t="s">
        <v>2244</v>
      </c>
      <c r="V37" t="s">
        <v>2482</v>
      </c>
      <c r="W37" t="s">
        <v>1969</v>
      </c>
      <c r="X37" t="s">
        <v>2010</v>
      </c>
    </row>
    <row r="38" spans="2:24" x14ac:dyDescent="0.25">
      <c r="B38" t="s">
        <v>30</v>
      </c>
      <c r="C38" s="39">
        <v>18</v>
      </c>
      <c r="D38" s="39">
        <v>28</v>
      </c>
      <c r="E38" s="39">
        <v>15</v>
      </c>
      <c r="F38" s="39">
        <v>17</v>
      </c>
      <c r="G38" s="39">
        <v>12</v>
      </c>
      <c r="H38" s="39">
        <v>26</v>
      </c>
      <c r="I38" s="39">
        <v>19</v>
      </c>
      <c r="J38" s="93">
        <f t="shared" ref="J38:J43" si="5">SUM(C38:I38)</f>
        <v>135</v>
      </c>
      <c r="K38" s="106">
        <f>Table77[[#This Row],[Grand Total]]/J$43</f>
        <v>0.62790697674418605</v>
      </c>
      <c r="M38" t="s">
        <v>30</v>
      </c>
      <c r="N38" s="39">
        <v>36</v>
      </c>
      <c r="O38" s="39">
        <v>16</v>
      </c>
      <c r="P38" s="39">
        <v>28</v>
      </c>
      <c r="Q38" s="39">
        <v>36</v>
      </c>
      <c r="R38" s="39">
        <v>40</v>
      </c>
      <c r="S38" s="39">
        <v>48</v>
      </c>
      <c r="T38" s="39">
        <v>37</v>
      </c>
      <c r="U38" s="39">
        <v>36</v>
      </c>
      <c r="V38" s="39">
        <v>29</v>
      </c>
      <c r="W38" s="93">
        <v>306</v>
      </c>
      <c r="X38" s="106">
        <f>Table79[[#This Row],[Grand Total]]/W$43</f>
        <v>0.73913043478260865</v>
      </c>
    </row>
    <row r="39" spans="2:24" ht="15.75" thickBot="1" x14ac:dyDescent="0.3">
      <c r="B39" s="23" t="s">
        <v>570</v>
      </c>
      <c r="C39" s="78"/>
      <c r="D39" s="78"/>
      <c r="E39" s="78"/>
      <c r="F39" s="78">
        <v>9</v>
      </c>
      <c r="G39" s="78">
        <v>18</v>
      </c>
      <c r="H39" s="78">
        <v>15</v>
      </c>
      <c r="I39" s="78">
        <v>12</v>
      </c>
      <c r="J39" s="96">
        <f t="shared" si="5"/>
        <v>54</v>
      </c>
      <c r="K39" s="102">
        <f>Table77[[#This Row],[Grand Total]]/J$43</f>
        <v>0.25116279069767444</v>
      </c>
      <c r="M39" s="23" t="s">
        <v>570</v>
      </c>
      <c r="N39" s="78">
        <v>18</v>
      </c>
      <c r="O39" s="78">
        <v>15</v>
      </c>
      <c r="P39" s="78">
        <v>21</v>
      </c>
      <c r="Q39" s="78">
        <v>6</v>
      </c>
      <c r="R39" s="78"/>
      <c r="S39" s="78"/>
      <c r="T39" s="78"/>
      <c r="U39" s="78"/>
      <c r="V39" s="78"/>
      <c r="W39" s="96">
        <v>60</v>
      </c>
      <c r="X39" s="102">
        <f>Table79[[#This Row],[Grand Total]]/W$43</f>
        <v>0.14492753623188406</v>
      </c>
    </row>
    <row r="40" spans="2:24" x14ac:dyDescent="0.25">
      <c r="B40" t="s">
        <v>592</v>
      </c>
      <c r="C40" s="39"/>
      <c r="D40" s="39"/>
      <c r="E40" s="39"/>
      <c r="F40" s="39">
        <v>4</v>
      </c>
      <c r="G40" s="39">
        <v>20</v>
      </c>
      <c r="H40" s="39"/>
      <c r="I40" s="39"/>
      <c r="J40" s="93">
        <f t="shared" si="5"/>
        <v>24</v>
      </c>
      <c r="K40" s="43">
        <f>Table77[[#This Row],[Grand Total]]/J$43</f>
        <v>0.11162790697674418</v>
      </c>
      <c r="M40" t="s">
        <v>348</v>
      </c>
      <c r="N40" s="39"/>
      <c r="O40" s="39">
        <v>5</v>
      </c>
      <c r="P40" s="39"/>
      <c r="Q40" s="39"/>
      <c r="R40" s="39"/>
      <c r="S40" s="39"/>
      <c r="T40" s="39"/>
      <c r="U40" s="39">
        <v>9</v>
      </c>
      <c r="V40" s="39">
        <v>30</v>
      </c>
      <c r="W40" s="93">
        <v>44</v>
      </c>
      <c r="X40" s="43">
        <f>Table79[[#This Row],[Grand Total]]/W$43</f>
        <v>0.10628019323671498</v>
      </c>
    </row>
    <row r="41" spans="2:24" x14ac:dyDescent="0.25">
      <c r="B41" t="s">
        <v>348</v>
      </c>
      <c r="C41" s="39"/>
      <c r="D41" s="39"/>
      <c r="E41" s="39"/>
      <c r="F41" s="39"/>
      <c r="G41" s="39">
        <v>1</v>
      </c>
      <c r="H41" s="39"/>
      <c r="I41" s="39"/>
      <c r="J41" s="93">
        <f t="shared" si="5"/>
        <v>1</v>
      </c>
      <c r="K41" s="43">
        <f>Table77[[#This Row],[Grand Total]]/J$43</f>
        <v>4.6511627906976744E-3</v>
      </c>
      <c r="M41" t="s">
        <v>362</v>
      </c>
      <c r="N41" s="39"/>
      <c r="O41" s="39"/>
      <c r="P41" s="39"/>
      <c r="Q41" s="39"/>
      <c r="R41" s="39"/>
      <c r="S41" s="39"/>
      <c r="T41" s="39">
        <v>1</v>
      </c>
      <c r="U41" s="39">
        <v>2</v>
      </c>
      <c r="V41" s="39"/>
      <c r="W41" s="93">
        <v>3</v>
      </c>
      <c r="X41" s="43">
        <f>Table79[[#This Row],[Grand Total]]/W$43</f>
        <v>7.246376811594203E-3</v>
      </c>
    </row>
    <row r="42" spans="2:24" ht="15.75" thickBot="1" x14ac:dyDescent="0.3">
      <c r="B42" s="23" t="s">
        <v>362</v>
      </c>
      <c r="C42" s="78">
        <v>1</v>
      </c>
      <c r="D42" s="78"/>
      <c r="E42" s="78"/>
      <c r="F42" s="78"/>
      <c r="G42" s="78"/>
      <c r="H42" s="78"/>
      <c r="I42" s="78"/>
      <c r="J42" s="96">
        <f t="shared" si="5"/>
        <v>1</v>
      </c>
      <c r="K42" s="90">
        <f>Table77[[#This Row],[Grand Total]]/J$43</f>
        <v>4.6511627906976744E-3</v>
      </c>
      <c r="M42" s="23" t="s">
        <v>592</v>
      </c>
      <c r="N42" s="78"/>
      <c r="O42" s="78"/>
      <c r="P42" s="78">
        <v>1</v>
      </c>
      <c r="Q42" s="78"/>
      <c r="R42" s="78"/>
      <c r="S42" s="78"/>
      <c r="T42" s="78"/>
      <c r="U42" s="78"/>
      <c r="V42" s="78"/>
      <c r="W42" s="96">
        <v>1</v>
      </c>
      <c r="X42" s="90">
        <f>Table79[[#This Row],[Grand Total]]/W$43</f>
        <v>2.4154589371980675E-3</v>
      </c>
    </row>
    <row r="43" spans="2:24" x14ac:dyDescent="0.25">
      <c r="B43" s="11" t="s">
        <v>1969</v>
      </c>
      <c r="C43" s="93">
        <f>SUBTOTAL(109,C38:C42)</f>
        <v>19</v>
      </c>
      <c r="D43" s="93">
        <f t="shared" ref="D43:I43" si="6">SUBTOTAL(109,D38:D42)</f>
        <v>28</v>
      </c>
      <c r="E43" s="93">
        <f t="shared" si="6"/>
        <v>15</v>
      </c>
      <c r="F43" s="93">
        <f t="shared" si="6"/>
        <v>30</v>
      </c>
      <c r="G43" s="93">
        <f t="shared" si="6"/>
        <v>51</v>
      </c>
      <c r="H43" s="93">
        <f t="shared" si="6"/>
        <v>41</v>
      </c>
      <c r="I43" s="93">
        <f t="shared" si="6"/>
        <v>31</v>
      </c>
      <c r="J43" s="93">
        <f t="shared" si="5"/>
        <v>215</v>
      </c>
      <c r="K43" s="39"/>
      <c r="M43" s="11" t="s">
        <v>1969</v>
      </c>
      <c r="N43" s="93">
        <f>SUBTOTAL(109,N38:N42)</f>
        <v>54</v>
      </c>
      <c r="O43" s="93">
        <f t="shared" ref="O43:W43" si="7">SUBTOTAL(109,O38:O42)</f>
        <v>36</v>
      </c>
      <c r="P43" s="93">
        <f t="shared" si="7"/>
        <v>50</v>
      </c>
      <c r="Q43" s="93">
        <f t="shared" si="7"/>
        <v>42</v>
      </c>
      <c r="R43" s="93">
        <f t="shared" si="7"/>
        <v>40</v>
      </c>
      <c r="S43" s="93">
        <f t="shared" si="7"/>
        <v>48</v>
      </c>
      <c r="T43" s="93">
        <f t="shared" si="7"/>
        <v>38</v>
      </c>
      <c r="U43" s="93">
        <f t="shared" si="7"/>
        <v>47</v>
      </c>
      <c r="V43" s="93">
        <f t="shared" si="7"/>
        <v>59</v>
      </c>
      <c r="W43" s="93">
        <f t="shared" si="7"/>
        <v>414</v>
      </c>
      <c r="X43" s="39"/>
    </row>
    <row r="45" spans="2:24" x14ac:dyDescent="0.25">
      <c r="B45" s="110">
        <v>2024</v>
      </c>
      <c r="M45" s="110">
        <v>2025</v>
      </c>
    </row>
    <row r="46" spans="2:24" x14ac:dyDescent="0.25">
      <c r="B46" t="s">
        <v>2494</v>
      </c>
      <c r="C46" t="s">
        <v>2236</v>
      </c>
      <c r="D46" t="s">
        <v>2237</v>
      </c>
      <c r="E46" t="s">
        <v>2238</v>
      </c>
      <c r="F46" t="s">
        <v>2239</v>
      </c>
      <c r="G46" t="s">
        <v>2240</v>
      </c>
      <c r="H46" t="s">
        <v>2241</v>
      </c>
      <c r="I46" t="s">
        <v>2242</v>
      </c>
      <c r="J46" t="s">
        <v>1969</v>
      </c>
      <c r="K46" t="s">
        <v>2010</v>
      </c>
      <c r="M46" t="s">
        <v>1968</v>
      </c>
      <c r="N46" t="s">
        <v>2003</v>
      </c>
      <c r="O46" t="s">
        <v>2004</v>
      </c>
      <c r="P46" t="s">
        <v>2005</v>
      </c>
      <c r="Q46" t="s">
        <v>2006</v>
      </c>
      <c r="R46" t="s">
        <v>2007</v>
      </c>
      <c r="S46" t="s">
        <v>2008</v>
      </c>
      <c r="T46" t="s">
        <v>2009</v>
      </c>
      <c r="U46" t="s">
        <v>2244</v>
      </c>
      <c r="V46" t="s">
        <v>2482</v>
      </c>
      <c r="W46" t="s">
        <v>1969</v>
      </c>
      <c r="X46" t="s">
        <v>2010</v>
      </c>
    </row>
    <row r="47" spans="2:24" x14ac:dyDescent="0.25">
      <c r="B47" t="s">
        <v>50</v>
      </c>
      <c r="C47" s="39">
        <v>6</v>
      </c>
      <c r="D47" s="39">
        <v>13</v>
      </c>
      <c r="E47" s="39">
        <v>7</v>
      </c>
      <c r="F47" s="39">
        <v>13</v>
      </c>
      <c r="G47" s="39">
        <v>27</v>
      </c>
      <c r="H47" s="39">
        <v>17</v>
      </c>
      <c r="I47" s="39">
        <v>21</v>
      </c>
      <c r="J47" s="93">
        <f>SUM(Table78[[#This Row],[6.2024]:[12.2024]])</f>
        <v>104</v>
      </c>
      <c r="K47" s="106">
        <f>Table78[[#This Row],[Grand Total]]/J$51</f>
        <v>0.48372093023255813</v>
      </c>
      <c r="M47" t="s">
        <v>116</v>
      </c>
      <c r="N47" s="39">
        <v>6</v>
      </c>
      <c r="O47" s="39">
        <v>6</v>
      </c>
      <c r="P47" s="39">
        <v>27</v>
      </c>
      <c r="Q47" s="39">
        <v>27</v>
      </c>
      <c r="R47" s="39">
        <v>25</v>
      </c>
      <c r="S47" s="39">
        <v>30</v>
      </c>
      <c r="T47" s="39">
        <v>15</v>
      </c>
      <c r="U47" s="39">
        <v>12</v>
      </c>
      <c r="V47" s="39">
        <v>8</v>
      </c>
      <c r="W47" s="93">
        <v>156</v>
      </c>
      <c r="X47" s="106">
        <f>Table80[[#This Row],[Grand Total]]/W$57</f>
        <v>0.37681159420289856</v>
      </c>
    </row>
    <row r="48" spans="2:24" ht="15.75" thickBot="1" x14ac:dyDescent="0.3">
      <c r="B48" s="23" t="s">
        <v>116</v>
      </c>
      <c r="C48" s="78">
        <v>12</v>
      </c>
      <c r="D48" s="78">
        <v>14</v>
      </c>
      <c r="E48" s="78">
        <v>8</v>
      </c>
      <c r="F48" s="78">
        <v>12</v>
      </c>
      <c r="G48" s="78">
        <v>7</v>
      </c>
      <c r="H48" s="78">
        <v>14</v>
      </c>
      <c r="I48" s="78">
        <v>5</v>
      </c>
      <c r="J48" s="96">
        <f>SUM(Table78[[#This Row],[6.2024]:[12.2024]])</f>
        <v>72</v>
      </c>
      <c r="K48" s="102">
        <f>Table78[[#This Row],[Grand Total]]/J$51</f>
        <v>0.33488372093023255</v>
      </c>
      <c r="M48" t="s">
        <v>50</v>
      </c>
      <c r="N48" s="39">
        <v>32</v>
      </c>
      <c r="O48" s="39">
        <v>23</v>
      </c>
      <c r="P48" s="39">
        <v>14</v>
      </c>
      <c r="Q48" s="39">
        <v>11</v>
      </c>
      <c r="R48" s="39">
        <v>10</v>
      </c>
      <c r="S48" s="39">
        <v>11</v>
      </c>
      <c r="T48" s="39">
        <v>12</v>
      </c>
      <c r="U48" s="39">
        <v>11</v>
      </c>
      <c r="V48" s="39">
        <v>11</v>
      </c>
      <c r="W48" s="93">
        <v>135</v>
      </c>
      <c r="X48" s="106">
        <f>Table80[[#This Row],[Grand Total]]/W$57</f>
        <v>0.32608695652173914</v>
      </c>
    </row>
    <row r="49" spans="2:24" ht="15.75" thickBot="1" x14ac:dyDescent="0.3">
      <c r="B49" t="s">
        <v>38</v>
      </c>
      <c r="C49" s="39"/>
      <c r="D49" s="39"/>
      <c r="E49" s="39"/>
      <c r="F49" s="39"/>
      <c r="G49" s="39">
        <v>17</v>
      </c>
      <c r="H49" s="39">
        <v>10</v>
      </c>
      <c r="I49" s="39">
        <v>5</v>
      </c>
      <c r="J49" s="93">
        <f>SUM(Table78[[#This Row],[6.2024]:[12.2024]])</f>
        <v>32</v>
      </c>
      <c r="K49" s="43">
        <f>Table78[[#This Row],[Grand Total]]/J$51</f>
        <v>0.14883720930232558</v>
      </c>
      <c r="M49" s="23" t="s">
        <v>38</v>
      </c>
      <c r="N49" s="78">
        <v>16</v>
      </c>
      <c r="O49" s="78">
        <v>7</v>
      </c>
      <c r="P49" s="78">
        <v>9</v>
      </c>
      <c r="Q49" s="78">
        <v>4</v>
      </c>
      <c r="R49" s="78">
        <v>5</v>
      </c>
      <c r="S49" s="78">
        <v>5</v>
      </c>
      <c r="T49" s="78">
        <v>6</v>
      </c>
      <c r="U49" s="78">
        <v>11</v>
      </c>
      <c r="V49" s="78">
        <v>8</v>
      </c>
      <c r="W49" s="96">
        <v>71</v>
      </c>
      <c r="X49" s="102">
        <f>Table80[[#This Row],[Grand Total]]/W$57</f>
        <v>0.17149758454106281</v>
      </c>
    </row>
    <row r="50" spans="2:24" ht="15.75" thickBot="1" x14ac:dyDescent="0.3">
      <c r="B50" s="23" t="s">
        <v>82</v>
      </c>
      <c r="C50" s="78">
        <v>1</v>
      </c>
      <c r="D50" s="78">
        <v>1</v>
      </c>
      <c r="E50" s="78"/>
      <c r="F50" s="78">
        <v>5</v>
      </c>
      <c r="G50" s="78"/>
      <c r="H50" s="78"/>
      <c r="I50" s="78"/>
      <c r="J50" s="96">
        <f>SUM(Table78[[#This Row],[6.2024]:[12.2024]])</f>
        <v>7</v>
      </c>
      <c r="K50" s="90">
        <f>Table78[[#This Row],[Grand Total]]/J$51</f>
        <v>3.255813953488372E-2</v>
      </c>
      <c r="M50" t="s">
        <v>671</v>
      </c>
      <c r="N50" s="39"/>
      <c r="O50" s="39"/>
      <c r="P50" s="39"/>
      <c r="Q50" s="39"/>
      <c r="R50" s="39"/>
      <c r="S50" s="39"/>
      <c r="T50" s="39"/>
      <c r="U50" s="39">
        <v>2</v>
      </c>
      <c r="V50" s="39">
        <v>8</v>
      </c>
      <c r="W50" s="93">
        <v>10</v>
      </c>
      <c r="X50" s="43">
        <f>Table80[[#This Row],[Grand Total]]/W$57</f>
        <v>2.4154589371980676E-2</v>
      </c>
    </row>
    <row r="51" spans="2:24" x14ac:dyDescent="0.25">
      <c r="B51" s="11" t="s">
        <v>1969</v>
      </c>
      <c r="C51" s="93">
        <f>SUBTOTAL(109,C47:C50)</f>
        <v>19</v>
      </c>
      <c r="D51" s="93">
        <f t="shared" ref="D51:I51" si="8">SUBTOTAL(109,D47:D50)</f>
        <v>28</v>
      </c>
      <c r="E51" s="93">
        <f t="shared" si="8"/>
        <v>15</v>
      </c>
      <c r="F51" s="93">
        <f t="shared" si="8"/>
        <v>30</v>
      </c>
      <c r="G51" s="93">
        <f t="shared" si="8"/>
        <v>51</v>
      </c>
      <c r="H51" s="93">
        <f t="shared" si="8"/>
        <v>41</v>
      </c>
      <c r="I51" s="93">
        <f t="shared" si="8"/>
        <v>31</v>
      </c>
      <c r="J51" s="93">
        <f>SUM(Table78[[#This Row],[6.2024]:[12.2024]])</f>
        <v>215</v>
      </c>
      <c r="M51" t="s">
        <v>60</v>
      </c>
      <c r="N51" s="39"/>
      <c r="O51" s="39"/>
      <c r="P51" s="39"/>
      <c r="Q51" s="39"/>
      <c r="R51" s="39"/>
      <c r="S51" s="39"/>
      <c r="T51" s="39"/>
      <c r="U51" s="39">
        <v>3</v>
      </c>
      <c r="V51" s="39">
        <v>6</v>
      </c>
      <c r="W51" s="93">
        <v>9</v>
      </c>
      <c r="X51" s="43">
        <f>Table80[[#This Row],[Grand Total]]/W$57</f>
        <v>2.1739130434782608E-2</v>
      </c>
    </row>
    <row r="52" spans="2:24" x14ac:dyDescent="0.25">
      <c r="M52" t="s">
        <v>99</v>
      </c>
      <c r="N52" s="39"/>
      <c r="O52" s="39"/>
      <c r="P52" s="39"/>
      <c r="Q52" s="39"/>
      <c r="R52" s="39"/>
      <c r="S52" s="39">
        <v>1</v>
      </c>
      <c r="T52" s="39"/>
      <c r="U52" s="39">
        <v>2</v>
      </c>
      <c r="V52" s="39">
        <v>6</v>
      </c>
      <c r="W52" s="93">
        <v>9</v>
      </c>
      <c r="X52" s="43">
        <f>Table80[[#This Row],[Grand Total]]/W$57</f>
        <v>2.1739130434782608E-2</v>
      </c>
    </row>
    <row r="53" spans="2:24" x14ac:dyDescent="0.25">
      <c r="M53" t="s">
        <v>225</v>
      </c>
      <c r="N53" s="39"/>
      <c r="O53" s="39"/>
      <c r="P53" s="39"/>
      <c r="Q53" s="39"/>
      <c r="R53" s="39"/>
      <c r="S53" s="39"/>
      <c r="T53" s="39"/>
      <c r="U53" s="39">
        <v>3</v>
      </c>
      <c r="V53" s="39">
        <v>5</v>
      </c>
      <c r="W53" s="93">
        <v>8</v>
      </c>
      <c r="X53" s="43">
        <f>Table80[[#This Row],[Grand Total]]/W$57</f>
        <v>1.932367149758454E-2</v>
      </c>
    </row>
    <row r="54" spans="2:24" x14ac:dyDescent="0.25">
      <c r="M54" t="s">
        <v>75</v>
      </c>
      <c r="N54" s="39"/>
      <c r="O54" s="39"/>
      <c r="P54" s="39"/>
      <c r="Q54" s="39"/>
      <c r="R54" s="39"/>
      <c r="S54" s="39"/>
      <c r="T54" s="39"/>
      <c r="U54" s="39">
        <v>2</v>
      </c>
      <c r="V54" s="39">
        <v>6</v>
      </c>
      <c r="W54" s="93">
        <v>8</v>
      </c>
      <c r="X54" s="43">
        <f>Table80[[#This Row],[Grand Total]]/W$57</f>
        <v>1.932367149758454E-2</v>
      </c>
    </row>
    <row r="55" spans="2:24" x14ac:dyDescent="0.25">
      <c r="M55" t="s">
        <v>189</v>
      </c>
      <c r="N55" s="39"/>
      <c r="O55" s="39"/>
      <c r="P55" s="39"/>
      <c r="Q55" s="39"/>
      <c r="R55" s="39"/>
      <c r="S55" s="39"/>
      <c r="T55" s="39">
        <v>5</v>
      </c>
      <c r="U55" s="39">
        <v>1</v>
      </c>
      <c r="V55" s="39">
        <v>1</v>
      </c>
      <c r="W55" s="93">
        <v>7</v>
      </c>
      <c r="X55" s="43">
        <f>Table80[[#This Row],[Grand Total]]/W$57</f>
        <v>1.6908212560386472E-2</v>
      </c>
    </row>
    <row r="56" spans="2:24" ht="15.75" thickBot="1" x14ac:dyDescent="0.3">
      <c r="M56" s="23" t="s">
        <v>92</v>
      </c>
      <c r="N56" s="78"/>
      <c r="O56" s="78"/>
      <c r="P56" s="78"/>
      <c r="Q56" s="78"/>
      <c r="R56" s="78"/>
      <c r="S56" s="78">
        <v>1</v>
      </c>
      <c r="T56" s="78"/>
      <c r="U56" s="78"/>
      <c r="V56" s="78"/>
      <c r="W56" s="96">
        <v>1</v>
      </c>
      <c r="X56" s="90">
        <f>Table80[[#This Row],[Grand Total]]/W$57</f>
        <v>2.4154589371980675E-3</v>
      </c>
    </row>
    <row r="57" spans="2:24" x14ac:dyDescent="0.25">
      <c r="M57" s="11" t="s">
        <v>1969</v>
      </c>
      <c r="N57" s="93">
        <f>SUBTOTAL(109,N47:N56)</f>
        <v>54</v>
      </c>
      <c r="O57" s="93">
        <f t="shared" ref="O57:W57" si="9">SUBTOTAL(109,O47:O56)</f>
        <v>36</v>
      </c>
      <c r="P57" s="93">
        <f t="shared" si="9"/>
        <v>50</v>
      </c>
      <c r="Q57" s="93">
        <f t="shared" si="9"/>
        <v>42</v>
      </c>
      <c r="R57" s="93">
        <f t="shared" si="9"/>
        <v>40</v>
      </c>
      <c r="S57" s="93">
        <f t="shared" si="9"/>
        <v>48</v>
      </c>
      <c r="T57" s="93">
        <f t="shared" si="9"/>
        <v>38</v>
      </c>
      <c r="U57" s="93">
        <f t="shared" si="9"/>
        <v>47</v>
      </c>
      <c r="V57" s="93">
        <f t="shared" si="9"/>
        <v>59</v>
      </c>
      <c r="W57" s="93">
        <f t="shared" si="9"/>
        <v>414</v>
      </c>
      <c r="X57" s="39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33F0-3272-4883-AB27-C3A4D7A94182}">
  <dimension ref="A3:N34"/>
  <sheetViews>
    <sheetView topLeftCell="A19" zoomScaleNormal="100" workbookViewId="0">
      <selection activeCell="H36" sqref="H36"/>
    </sheetView>
  </sheetViews>
  <sheetFormatPr defaultRowHeight="15" x14ac:dyDescent="0.25"/>
  <cols>
    <col min="1" max="1" width="10.7109375" style="39" customWidth="1"/>
    <col min="3" max="3" width="35" customWidth="1"/>
    <col min="4" max="11" width="9.140625" style="39"/>
    <col min="12" max="12" width="13.42578125" style="39" customWidth="1"/>
    <col min="13" max="13" width="13.42578125" customWidth="1"/>
  </cols>
  <sheetData>
    <row r="3" spans="3:14" x14ac:dyDescent="0.25">
      <c r="C3" s="110">
        <v>2025</v>
      </c>
    </row>
    <row r="4" spans="3:14" x14ac:dyDescent="0.25">
      <c r="C4" t="s">
        <v>2262</v>
      </c>
      <c r="D4" s="116" t="s">
        <v>2003</v>
      </c>
      <c r="E4" s="116" t="s">
        <v>2004</v>
      </c>
      <c r="F4" s="116" t="s">
        <v>2005</v>
      </c>
      <c r="G4" s="116" t="s">
        <v>2006</v>
      </c>
      <c r="H4" s="116" t="s">
        <v>2007</v>
      </c>
      <c r="I4" s="116" t="s">
        <v>2008</v>
      </c>
      <c r="J4" s="39" t="s">
        <v>2009</v>
      </c>
      <c r="K4" s="39" t="s">
        <v>2244</v>
      </c>
      <c r="L4" s="39" t="s">
        <v>2482</v>
      </c>
      <c r="M4" s="39" t="s">
        <v>1969</v>
      </c>
      <c r="N4" s="39" t="s">
        <v>2010</v>
      </c>
    </row>
    <row r="5" spans="3:14" x14ac:dyDescent="0.25">
      <c r="C5" s="97" t="s">
        <v>427</v>
      </c>
      <c r="E5" s="39">
        <v>15</v>
      </c>
      <c r="F5" s="39">
        <v>45</v>
      </c>
      <c r="H5" s="39">
        <v>20</v>
      </c>
      <c r="I5" s="108"/>
      <c r="J5" s="108"/>
      <c r="K5" s="108"/>
      <c r="L5" s="108"/>
      <c r="M5" s="93">
        <v>80</v>
      </c>
      <c r="N5" s="106">
        <f>Table47[[#This Row],[Grand Total]]/M$7</f>
        <v>0.95238095238095233</v>
      </c>
    </row>
    <row r="6" spans="3:14" x14ac:dyDescent="0.25">
      <c r="C6" s="97" t="s">
        <v>1246</v>
      </c>
      <c r="E6" s="39">
        <v>4</v>
      </c>
      <c r="F6" s="108"/>
      <c r="G6" s="108"/>
      <c r="H6" s="108"/>
      <c r="I6" s="108"/>
      <c r="J6" s="108"/>
      <c r="K6" s="108"/>
      <c r="L6" s="108"/>
      <c r="M6" s="93">
        <v>4</v>
      </c>
      <c r="N6" s="43">
        <f>Table47[[#This Row],[Grand Total]]/M$7</f>
        <v>4.7619047619047616E-2</v>
      </c>
    </row>
    <row r="7" spans="3:14" x14ac:dyDescent="0.25">
      <c r="C7" s="11" t="s">
        <v>1969</v>
      </c>
      <c r="D7" s="93"/>
      <c r="E7" s="93">
        <f>SUBTOTAL(109,E5:E6)</f>
        <v>19</v>
      </c>
      <c r="F7" s="93">
        <f t="shared" ref="F7:M7" si="0">SUBTOTAL(109,F5:F6)</f>
        <v>45</v>
      </c>
      <c r="G7" s="93">
        <f t="shared" si="0"/>
        <v>0</v>
      </c>
      <c r="H7" s="93">
        <f t="shared" si="0"/>
        <v>20</v>
      </c>
      <c r="I7" s="93">
        <f t="shared" si="0"/>
        <v>0</v>
      </c>
      <c r="J7" s="93">
        <f t="shared" si="0"/>
        <v>0</v>
      </c>
      <c r="K7" s="93">
        <f t="shared" si="0"/>
        <v>0</v>
      </c>
      <c r="L7" s="93"/>
      <c r="M7" s="93">
        <f t="shared" si="0"/>
        <v>84</v>
      </c>
      <c r="N7" s="39"/>
    </row>
    <row r="9" spans="3:14" x14ac:dyDescent="0.25">
      <c r="C9" s="110">
        <v>2025</v>
      </c>
    </row>
    <row r="10" spans="3:14" x14ac:dyDescent="0.25">
      <c r="C10" t="s">
        <v>2504</v>
      </c>
      <c r="D10" s="39" t="s">
        <v>2003</v>
      </c>
      <c r="E10" s="39" t="s">
        <v>2004</v>
      </c>
      <c r="F10" s="39" t="s">
        <v>2005</v>
      </c>
      <c r="G10" s="39" t="s">
        <v>2006</v>
      </c>
      <c r="H10" s="39" t="s">
        <v>2007</v>
      </c>
      <c r="I10" s="39" t="s">
        <v>2008</v>
      </c>
      <c r="J10" s="39" t="s">
        <v>2009</v>
      </c>
      <c r="K10" s="39" t="s">
        <v>2244</v>
      </c>
      <c r="L10" s="39" t="s">
        <v>2482</v>
      </c>
      <c r="M10" s="39" t="s">
        <v>1969</v>
      </c>
    </row>
    <row r="11" spans="3:14" x14ac:dyDescent="0.25">
      <c r="C11" t="s">
        <v>2347</v>
      </c>
      <c r="L11" s="39">
        <v>1</v>
      </c>
      <c r="M11" s="93">
        <v>1</v>
      </c>
    </row>
    <row r="12" spans="3:14" x14ac:dyDescent="0.25">
      <c r="C12" s="11" t="s">
        <v>1969</v>
      </c>
      <c r="D12" s="93"/>
      <c r="E12" s="93"/>
      <c r="F12" s="93"/>
      <c r="G12" s="93"/>
      <c r="H12" s="93"/>
      <c r="I12" s="93"/>
      <c r="J12" s="93"/>
      <c r="K12" s="93"/>
      <c r="L12" s="93">
        <v>1</v>
      </c>
      <c r="M12" s="93">
        <v>1</v>
      </c>
    </row>
    <row r="13" spans="3:14" x14ac:dyDescent="0.25">
      <c r="C13" s="11"/>
      <c r="D13" s="93"/>
      <c r="E13" s="93"/>
      <c r="F13" s="93"/>
      <c r="G13" s="93"/>
      <c r="H13" s="93"/>
      <c r="I13" s="93"/>
      <c r="J13" s="93"/>
      <c r="K13" s="93"/>
      <c r="L13" s="93"/>
      <c r="M13" s="93"/>
    </row>
    <row r="14" spans="3:14" x14ac:dyDescent="0.25">
      <c r="C14" s="110">
        <v>2025</v>
      </c>
    </row>
    <row r="15" spans="3:14" x14ac:dyDescent="0.25">
      <c r="C15" t="s">
        <v>2506</v>
      </c>
      <c r="D15" s="39" t="s">
        <v>2003</v>
      </c>
      <c r="E15" s="39" t="s">
        <v>2004</v>
      </c>
      <c r="F15" s="39" t="s">
        <v>2005</v>
      </c>
      <c r="G15" s="39" t="s">
        <v>2006</v>
      </c>
      <c r="H15" s="39" t="s">
        <v>2007</v>
      </c>
      <c r="I15" s="39" t="s">
        <v>2008</v>
      </c>
      <c r="J15" s="39" t="s">
        <v>2009</v>
      </c>
      <c r="K15" s="39" t="s">
        <v>2244</v>
      </c>
      <c r="L15" s="39" t="s">
        <v>2482</v>
      </c>
      <c r="M15" s="39" t="s">
        <v>1969</v>
      </c>
    </row>
    <row r="16" spans="3:14" x14ac:dyDescent="0.25">
      <c r="C16" t="s">
        <v>30</v>
      </c>
      <c r="E16" s="39">
        <v>19</v>
      </c>
      <c r="F16" s="39">
        <v>45</v>
      </c>
      <c r="H16" s="39">
        <v>20</v>
      </c>
      <c r="M16" s="93">
        <v>84</v>
      </c>
    </row>
    <row r="17" spans="3:13" x14ac:dyDescent="0.25">
      <c r="C17" s="11" t="s">
        <v>1969</v>
      </c>
      <c r="D17" s="93"/>
      <c r="E17" s="93">
        <v>19</v>
      </c>
      <c r="F17" s="93">
        <v>45</v>
      </c>
      <c r="G17" s="93"/>
      <c r="H17" s="93">
        <v>20</v>
      </c>
      <c r="I17" s="93"/>
      <c r="J17" s="93"/>
      <c r="K17" s="93"/>
      <c r="L17" s="93"/>
      <c r="M17" s="93">
        <v>84</v>
      </c>
    </row>
    <row r="18" spans="3:13" x14ac:dyDescent="0.25">
      <c r="M18" s="39"/>
    </row>
    <row r="19" spans="3:13" x14ac:dyDescent="0.25">
      <c r="C19" s="110">
        <v>2025</v>
      </c>
    </row>
    <row r="20" spans="3:13" x14ac:dyDescent="0.25">
      <c r="C20" t="s">
        <v>2505</v>
      </c>
      <c r="D20" s="39" t="s">
        <v>2003</v>
      </c>
      <c r="E20" s="39" t="s">
        <v>2004</v>
      </c>
      <c r="F20" s="39" t="s">
        <v>2005</v>
      </c>
      <c r="G20" s="39" t="s">
        <v>2006</v>
      </c>
      <c r="H20" s="39" t="s">
        <v>2007</v>
      </c>
      <c r="I20" s="39" t="s">
        <v>2008</v>
      </c>
      <c r="J20" s="39" t="s">
        <v>2009</v>
      </c>
      <c r="K20" s="39" t="s">
        <v>2244</v>
      </c>
      <c r="L20" s="39" t="s">
        <v>2482</v>
      </c>
      <c r="M20" s="39" t="s">
        <v>1969</v>
      </c>
    </row>
    <row r="21" spans="3:13" x14ac:dyDescent="0.25">
      <c r="C21" t="s">
        <v>348</v>
      </c>
      <c r="L21" s="39">
        <v>1</v>
      </c>
      <c r="M21" s="93">
        <v>1</v>
      </c>
    </row>
    <row r="22" spans="3:13" x14ac:dyDescent="0.25">
      <c r="C22" s="11" t="s">
        <v>1969</v>
      </c>
      <c r="D22" s="93"/>
      <c r="E22" s="93"/>
      <c r="F22" s="93"/>
      <c r="G22" s="93"/>
      <c r="H22" s="93"/>
      <c r="I22" s="93"/>
      <c r="J22" s="93"/>
      <c r="K22" s="93"/>
      <c r="L22" s="93">
        <v>1</v>
      </c>
      <c r="M22" s="93">
        <v>1</v>
      </c>
    </row>
    <row r="24" spans="3:13" x14ac:dyDescent="0.25">
      <c r="C24" s="110">
        <v>2025</v>
      </c>
    </row>
    <row r="25" spans="3:13" x14ac:dyDescent="0.25">
      <c r="C25" t="s">
        <v>2507</v>
      </c>
      <c r="D25" s="39" t="s">
        <v>2003</v>
      </c>
      <c r="E25" s="39" t="s">
        <v>2004</v>
      </c>
      <c r="F25" s="39" t="s">
        <v>2005</v>
      </c>
      <c r="G25" s="39" t="s">
        <v>2006</v>
      </c>
      <c r="H25" s="39" t="s">
        <v>2007</v>
      </c>
      <c r="I25" s="39" t="s">
        <v>2008</v>
      </c>
      <c r="J25" s="39" t="s">
        <v>2009</v>
      </c>
      <c r="K25" s="39" t="s">
        <v>2244</v>
      </c>
      <c r="L25" s="39" t="s">
        <v>2482</v>
      </c>
      <c r="M25" t="s">
        <v>1969</v>
      </c>
    </row>
    <row r="26" spans="3:13" x14ac:dyDescent="0.25">
      <c r="C26" t="s">
        <v>116</v>
      </c>
      <c r="E26" s="39">
        <v>5</v>
      </c>
      <c r="F26" s="39">
        <v>15</v>
      </c>
      <c r="H26" s="39">
        <v>10</v>
      </c>
      <c r="M26" s="93">
        <v>30</v>
      </c>
    </row>
    <row r="27" spans="3:13" x14ac:dyDescent="0.25">
      <c r="C27" t="s">
        <v>71</v>
      </c>
      <c r="E27" s="39">
        <v>7</v>
      </c>
      <c r="F27" s="39">
        <v>15</v>
      </c>
      <c r="H27" s="39">
        <v>5</v>
      </c>
      <c r="M27" s="93">
        <v>27</v>
      </c>
    </row>
    <row r="28" spans="3:13" x14ac:dyDescent="0.25">
      <c r="C28" t="s">
        <v>75</v>
      </c>
      <c r="E28" s="39">
        <v>7</v>
      </c>
      <c r="F28" s="39">
        <v>15</v>
      </c>
      <c r="H28" s="39">
        <v>5</v>
      </c>
      <c r="M28" s="93">
        <v>27</v>
      </c>
    </row>
    <row r="29" spans="3:13" x14ac:dyDescent="0.25">
      <c r="C29" s="11" t="s">
        <v>1969</v>
      </c>
      <c r="D29" s="93"/>
      <c r="E29" s="93">
        <v>19</v>
      </c>
      <c r="F29" s="93">
        <v>45</v>
      </c>
      <c r="G29" s="93"/>
      <c r="H29" s="93">
        <v>20</v>
      </c>
      <c r="I29" s="93"/>
      <c r="J29" s="93"/>
      <c r="K29" s="93"/>
      <c r="L29" s="93"/>
      <c r="M29" s="93">
        <v>84</v>
      </c>
    </row>
    <row r="31" spans="3:13" x14ac:dyDescent="0.25">
      <c r="C31" s="110">
        <v>2025</v>
      </c>
    </row>
    <row r="32" spans="3:13" x14ac:dyDescent="0.25">
      <c r="C32" t="s">
        <v>1968</v>
      </c>
      <c r="D32" s="39" t="s">
        <v>2003</v>
      </c>
      <c r="E32" s="39" t="s">
        <v>2004</v>
      </c>
      <c r="F32" s="39" t="s">
        <v>2005</v>
      </c>
      <c r="G32" s="39" t="s">
        <v>2006</v>
      </c>
      <c r="H32" s="39" t="s">
        <v>2007</v>
      </c>
      <c r="I32" s="39" t="s">
        <v>2008</v>
      </c>
      <c r="J32" s="39" t="s">
        <v>2009</v>
      </c>
      <c r="K32" s="39" t="s">
        <v>2244</v>
      </c>
      <c r="L32" s="39" t="s">
        <v>2482</v>
      </c>
      <c r="M32" s="39" t="s">
        <v>1969</v>
      </c>
    </row>
    <row r="33" spans="3:13" x14ac:dyDescent="0.25">
      <c r="C33" t="s">
        <v>442</v>
      </c>
      <c r="L33" s="39">
        <v>1</v>
      </c>
      <c r="M33" s="39">
        <v>1</v>
      </c>
    </row>
    <row r="34" spans="3:13" x14ac:dyDescent="0.25">
      <c r="C34" s="11" t="s">
        <v>1969</v>
      </c>
      <c r="D34" s="93"/>
      <c r="E34" s="93"/>
      <c r="F34" s="93"/>
      <c r="G34" s="93"/>
      <c r="H34" s="93"/>
      <c r="I34" s="93"/>
      <c r="J34" s="93"/>
      <c r="K34" s="93"/>
      <c r="L34" s="93">
        <v>1</v>
      </c>
      <c r="M34" s="93">
        <v>1</v>
      </c>
    </row>
  </sheetData>
  <phoneticPr fontId="7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0254-9867-4D8B-B0EB-FAEE1416E243}">
  <dimension ref="B2:X44"/>
  <sheetViews>
    <sheetView topLeftCell="K1" workbookViewId="0">
      <selection activeCell="X52" sqref="X52"/>
    </sheetView>
  </sheetViews>
  <sheetFormatPr defaultRowHeight="15" x14ac:dyDescent="0.25"/>
  <cols>
    <col min="2" max="2" width="27.140625" customWidth="1"/>
    <col min="4" max="4" width="13.42578125" customWidth="1"/>
    <col min="13" max="13" width="35" customWidth="1"/>
    <col min="23" max="23" width="13.42578125" customWidth="1"/>
  </cols>
  <sheetData>
    <row r="2" spans="2:24" x14ac:dyDescent="0.25">
      <c r="B2" s="110">
        <v>2024</v>
      </c>
      <c r="C2" s="39"/>
      <c r="D2" s="39"/>
      <c r="E2" s="39"/>
      <c r="F2" s="39"/>
      <c r="G2" s="39"/>
      <c r="H2" s="39"/>
      <c r="I2" s="39"/>
      <c r="J2" s="39"/>
      <c r="K2" s="39"/>
      <c r="M2" s="110">
        <v>2025</v>
      </c>
    </row>
    <row r="3" spans="2:24" x14ac:dyDescent="0.25">
      <c r="B3" t="s">
        <v>2246</v>
      </c>
      <c r="C3" s="114" t="s">
        <v>2236</v>
      </c>
      <c r="D3" s="114" t="s">
        <v>2237</v>
      </c>
      <c r="E3" s="114" t="s">
        <v>2238</v>
      </c>
      <c r="F3" s="114" t="s">
        <v>2239</v>
      </c>
      <c r="G3" s="114" t="s">
        <v>2240</v>
      </c>
      <c r="H3" s="114" t="s">
        <v>2241</v>
      </c>
      <c r="I3" s="114" t="s">
        <v>2242</v>
      </c>
      <c r="J3" s="114" t="s">
        <v>1969</v>
      </c>
      <c r="K3" s="115" t="s">
        <v>2010</v>
      </c>
      <c r="M3" t="s">
        <v>2246</v>
      </c>
      <c r="N3" t="s">
        <v>2003</v>
      </c>
      <c r="O3" t="s">
        <v>2004</v>
      </c>
      <c r="P3" t="s">
        <v>2005</v>
      </c>
      <c r="Q3" t="s">
        <v>2006</v>
      </c>
      <c r="R3" t="s">
        <v>2007</v>
      </c>
      <c r="S3" t="s">
        <v>2008</v>
      </c>
      <c r="T3" t="s">
        <v>2009</v>
      </c>
      <c r="U3" t="s">
        <v>2244</v>
      </c>
      <c r="V3" t="s">
        <v>2482</v>
      </c>
      <c r="W3" t="s">
        <v>1969</v>
      </c>
      <c r="X3" t="s">
        <v>2010</v>
      </c>
    </row>
    <row r="4" spans="2:24" x14ac:dyDescent="0.25">
      <c r="B4" t="s">
        <v>1742</v>
      </c>
      <c r="C4" s="39"/>
      <c r="D4" s="39">
        <v>1</v>
      </c>
      <c r="E4" s="39"/>
      <c r="F4" s="39"/>
      <c r="G4" s="39"/>
      <c r="H4" s="39"/>
      <c r="I4" s="39"/>
      <c r="J4" s="39">
        <v>1</v>
      </c>
      <c r="K4" s="39"/>
      <c r="M4" s="97" t="s">
        <v>2391</v>
      </c>
      <c r="N4" s="39"/>
      <c r="O4" s="39"/>
      <c r="P4" s="39"/>
      <c r="Q4" s="39"/>
      <c r="R4" s="39"/>
      <c r="S4" s="39"/>
      <c r="T4" s="39"/>
      <c r="U4" s="39"/>
      <c r="V4" s="132">
        <v>42</v>
      </c>
      <c r="W4" s="93">
        <v>42</v>
      </c>
      <c r="X4" s="106">
        <f>Table83[[#This Row],[Grand Total]]/W$21</f>
        <v>0.22580645161290322</v>
      </c>
    </row>
    <row r="5" spans="2:24" x14ac:dyDescent="0.25">
      <c r="B5" s="11" t="s">
        <v>1969</v>
      </c>
      <c r="C5" s="93"/>
      <c r="D5" s="93">
        <v>1</v>
      </c>
      <c r="E5" s="93"/>
      <c r="F5" s="93"/>
      <c r="G5" s="93"/>
      <c r="H5" s="93"/>
      <c r="I5" s="93"/>
      <c r="J5" s="93">
        <v>1</v>
      </c>
      <c r="K5" s="39"/>
      <c r="M5" s="135" t="s">
        <v>560</v>
      </c>
      <c r="N5" s="39"/>
      <c r="O5" s="39"/>
      <c r="P5" s="39"/>
      <c r="Q5" s="39">
        <v>20</v>
      </c>
      <c r="R5" s="39"/>
      <c r="S5" s="39"/>
      <c r="T5" s="39">
        <v>15</v>
      </c>
      <c r="U5" s="39"/>
      <c r="V5" s="39"/>
      <c r="W5" s="93">
        <v>35</v>
      </c>
      <c r="X5" s="106">
        <f>Table83[[#This Row],[Grand Total]]/W$21</f>
        <v>0.18817204301075269</v>
      </c>
    </row>
    <row r="6" spans="2:24" x14ac:dyDescent="0.25">
      <c r="M6" s="135" t="s">
        <v>815</v>
      </c>
      <c r="N6" s="39"/>
      <c r="O6" s="39"/>
      <c r="P6" s="39"/>
      <c r="Q6" s="39"/>
      <c r="R6" s="39"/>
      <c r="S6" s="39"/>
      <c r="T6" s="39">
        <v>25</v>
      </c>
      <c r="U6" s="39"/>
      <c r="V6" s="39"/>
      <c r="W6" s="93">
        <v>25</v>
      </c>
      <c r="X6" s="106">
        <f>Table83[[#This Row],[Grand Total]]/W$21</f>
        <v>0.13440860215053763</v>
      </c>
    </row>
    <row r="7" spans="2:24" x14ac:dyDescent="0.25">
      <c r="B7" s="110">
        <v>2024</v>
      </c>
      <c r="M7" s="97" t="s">
        <v>537</v>
      </c>
      <c r="N7" s="39"/>
      <c r="O7" s="39"/>
      <c r="P7" s="39"/>
      <c r="Q7" s="39">
        <v>1</v>
      </c>
      <c r="R7" s="39">
        <v>1</v>
      </c>
      <c r="S7" s="39"/>
      <c r="T7" s="39"/>
      <c r="U7" s="39">
        <v>8</v>
      </c>
      <c r="V7" s="39">
        <v>7</v>
      </c>
      <c r="W7" s="93">
        <v>17</v>
      </c>
      <c r="X7" s="106">
        <f>Table83[[#This Row],[Grand Total]]/W$21</f>
        <v>9.1397849462365593E-2</v>
      </c>
    </row>
    <row r="8" spans="2:24" x14ac:dyDescent="0.25">
      <c r="B8" t="s">
        <v>2495</v>
      </c>
      <c r="C8" t="s">
        <v>2237</v>
      </c>
      <c r="D8" t="s">
        <v>1969</v>
      </c>
      <c r="M8" s="117" t="s">
        <v>811</v>
      </c>
      <c r="N8" s="39"/>
      <c r="O8" s="39"/>
      <c r="P8" s="39"/>
      <c r="Q8" s="39"/>
      <c r="R8" s="39"/>
      <c r="S8" s="39"/>
      <c r="T8" s="39">
        <v>5</v>
      </c>
      <c r="U8" s="39"/>
      <c r="V8" s="39">
        <v>10</v>
      </c>
      <c r="W8" s="93">
        <v>15</v>
      </c>
      <c r="X8" s="106">
        <f>Table83[[#This Row],[Grand Total]]/W$21</f>
        <v>8.0645161290322578E-2</v>
      </c>
    </row>
    <row r="9" spans="2:24" ht="15.75" thickBot="1" x14ac:dyDescent="0.3">
      <c r="B9" t="s">
        <v>1306</v>
      </c>
      <c r="C9">
        <v>1</v>
      </c>
      <c r="D9">
        <v>1</v>
      </c>
      <c r="M9" s="23" t="s">
        <v>2143</v>
      </c>
      <c r="N9" s="78"/>
      <c r="O9" s="78"/>
      <c r="P9" s="78"/>
      <c r="Q9" s="78"/>
      <c r="R9" s="78"/>
      <c r="S9" s="78"/>
      <c r="T9" s="78"/>
      <c r="U9" s="78">
        <v>10</v>
      </c>
      <c r="V9" s="78">
        <v>5</v>
      </c>
      <c r="W9" s="96">
        <v>15</v>
      </c>
      <c r="X9" s="102">
        <f>Table83[[#This Row],[Grand Total]]/W$21</f>
        <v>8.0645161290322578E-2</v>
      </c>
    </row>
    <row r="10" spans="2:24" x14ac:dyDescent="0.25">
      <c r="B10" s="11" t="s">
        <v>1969</v>
      </c>
      <c r="C10" s="11">
        <v>1</v>
      </c>
      <c r="D10" s="11">
        <v>1</v>
      </c>
      <c r="M10" t="s">
        <v>806</v>
      </c>
      <c r="N10" s="39"/>
      <c r="O10" s="39"/>
      <c r="P10" s="39"/>
      <c r="Q10" s="39"/>
      <c r="R10" s="39"/>
      <c r="S10" s="39"/>
      <c r="T10" s="39">
        <v>3</v>
      </c>
      <c r="U10" s="39">
        <v>7</v>
      </c>
      <c r="V10" s="39"/>
      <c r="W10" s="93">
        <v>10</v>
      </c>
      <c r="X10" s="43">
        <f>Table83[[#This Row],[Grand Total]]/W$21</f>
        <v>5.3763440860215055E-2</v>
      </c>
    </row>
    <row r="11" spans="2:24" x14ac:dyDescent="0.25">
      <c r="M11" s="117" t="s">
        <v>2381</v>
      </c>
      <c r="N11" s="39"/>
      <c r="O11" s="39"/>
      <c r="P11" s="39"/>
      <c r="Q11" s="39"/>
      <c r="R11" s="39"/>
      <c r="S11" s="39"/>
      <c r="T11" s="39"/>
      <c r="U11" s="39"/>
      <c r="V11" s="132">
        <v>7</v>
      </c>
      <c r="W11" s="93">
        <v>7</v>
      </c>
      <c r="X11" s="43">
        <f>Table83[[#This Row],[Grand Total]]/W$21</f>
        <v>3.7634408602150539E-2</v>
      </c>
    </row>
    <row r="12" spans="2:24" x14ac:dyDescent="0.25">
      <c r="B12" s="110">
        <v>2024</v>
      </c>
      <c r="M12" s="97" t="s">
        <v>1909</v>
      </c>
      <c r="N12" s="39">
        <v>5</v>
      </c>
      <c r="O12" s="39"/>
      <c r="P12" s="39"/>
      <c r="Q12" s="39"/>
      <c r="R12" s="39"/>
      <c r="S12" s="39"/>
      <c r="T12" s="39"/>
      <c r="U12" s="39"/>
      <c r="V12" s="39"/>
      <c r="W12" s="93">
        <v>5</v>
      </c>
      <c r="X12" s="43">
        <f>Table83[[#This Row],[Grand Total]]/W$21</f>
        <v>2.6881720430107527E-2</v>
      </c>
    </row>
    <row r="13" spans="2:24" x14ac:dyDescent="0.25">
      <c r="B13" t="s">
        <v>2496</v>
      </c>
      <c r="C13" t="s">
        <v>2237</v>
      </c>
      <c r="D13" t="s">
        <v>1969</v>
      </c>
      <c r="M13" t="s">
        <v>824</v>
      </c>
      <c r="N13" s="39"/>
      <c r="O13" s="39"/>
      <c r="P13" s="39"/>
      <c r="Q13" s="39"/>
      <c r="R13" s="39"/>
      <c r="S13" s="39"/>
      <c r="T13" s="39">
        <v>4</v>
      </c>
      <c r="U13" s="39"/>
      <c r="V13" s="39"/>
      <c r="W13" s="93">
        <v>4</v>
      </c>
      <c r="X13" s="43">
        <f>Table83[[#This Row],[Grand Total]]/W$21</f>
        <v>2.1505376344086023E-2</v>
      </c>
    </row>
    <row r="14" spans="2:24" x14ac:dyDescent="0.25">
      <c r="B14" t="s">
        <v>1313</v>
      </c>
      <c r="C14">
        <v>1</v>
      </c>
      <c r="D14">
        <v>1</v>
      </c>
      <c r="M14" s="97" t="s">
        <v>819</v>
      </c>
      <c r="N14" s="39"/>
      <c r="O14" s="39"/>
      <c r="P14" s="39"/>
      <c r="Q14" s="39"/>
      <c r="R14" s="39"/>
      <c r="S14" s="39"/>
      <c r="T14" s="39">
        <v>3</v>
      </c>
      <c r="U14" s="39"/>
      <c r="V14" s="39"/>
      <c r="W14" s="93">
        <v>3</v>
      </c>
      <c r="X14" s="43">
        <f>Table83[[#This Row],[Grand Total]]/W$21</f>
        <v>1.6129032258064516E-2</v>
      </c>
    </row>
    <row r="15" spans="2:24" x14ac:dyDescent="0.25">
      <c r="B15" s="11" t="s">
        <v>1969</v>
      </c>
      <c r="C15" s="11">
        <v>1</v>
      </c>
      <c r="D15" s="11">
        <v>1</v>
      </c>
      <c r="M15" s="117" t="s">
        <v>2376</v>
      </c>
      <c r="N15" s="39"/>
      <c r="O15" s="39"/>
      <c r="P15" s="39"/>
      <c r="Q15" s="39"/>
      <c r="R15" s="39"/>
      <c r="S15" s="39"/>
      <c r="T15" s="39"/>
      <c r="U15" s="39"/>
      <c r="V15" s="132">
        <v>3</v>
      </c>
      <c r="W15" s="93">
        <v>3</v>
      </c>
      <c r="X15" s="43">
        <f>Table83[[#This Row],[Grand Total]]/W$21</f>
        <v>1.6129032258064516E-2</v>
      </c>
    </row>
    <row r="16" spans="2:24" x14ac:dyDescent="0.25">
      <c r="M16" t="s">
        <v>2147</v>
      </c>
      <c r="N16" s="39"/>
      <c r="O16" s="39"/>
      <c r="P16" s="39"/>
      <c r="Q16" s="39"/>
      <c r="R16" s="39"/>
      <c r="S16" s="39"/>
      <c r="T16" s="39"/>
      <c r="U16" s="39">
        <v>1</v>
      </c>
      <c r="V16" s="39"/>
      <c r="W16" s="93">
        <v>1</v>
      </c>
      <c r="X16" s="43">
        <f>Table83[[#This Row],[Grand Total]]/W$21</f>
        <v>5.3763440860215058E-3</v>
      </c>
    </row>
    <row r="17" spans="13:24" x14ac:dyDescent="0.25">
      <c r="M17" t="s">
        <v>2386</v>
      </c>
      <c r="N17" s="39"/>
      <c r="O17" s="39"/>
      <c r="P17" s="39"/>
      <c r="Q17" s="39"/>
      <c r="R17" s="39"/>
      <c r="S17" s="39"/>
      <c r="T17" s="39"/>
      <c r="U17" s="39"/>
      <c r="V17" s="132">
        <v>1</v>
      </c>
      <c r="W17" s="93">
        <v>1</v>
      </c>
      <c r="X17" s="43">
        <f>Table83[[#This Row],[Grand Total]]/W$21</f>
        <v>5.3763440860215058E-3</v>
      </c>
    </row>
    <row r="18" spans="13:24" x14ac:dyDescent="0.25">
      <c r="M18" s="97" t="s">
        <v>2371</v>
      </c>
      <c r="N18" s="39"/>
      <c r="O18" s="39"/>
      <c r="P18" s="39"/>
      <c r="Q18" s="39"/>
      <c r="R18" s="39"/>
      <c r="S18" s="39"/>
      <c r="T18" s="39"/>
      <c r="U18" s="39"/>
      <c r="V18" s="132">
        <v>1</v>
      </c>
      <c r="W18" s="93">
        <v>1</v>
      </c>
      <c r="X18" s="43">
        <f>Table83[[#This Row],[Grand Total]]/W$21</f>
        <v>5.3763440860215058E-3</v>
      </c>
    </row>
    <row r="19" spans="13:24" x14ac:dyDescent="0.25">
      <c r="M19" t="s">
        <v>142</v>
      </c>
      <c r="N19" s="39"/>
      <c r="O19" s="39"/>
      <c r="P19" s="39"/>
      <c r="Q19" s="39"/>
      <c r="R19" s="39"/>
      <c r="S19" s="39"/>
      <c r="T19" s="39"/>
      <c r="U19" s="39">
        <v>1</v>
      </c>
      <c r="V19" s="39"/>
      <c r="W19" s="93">
        <v>1</v>
      </c>
      <c r="X19" s="43">
        <f>Table83[[#This Row],[Grand Total]]/W$21</f>
        <v>5.3763440860215058E-3</v>
      </c>
    </row>
    <row r="20" spans="13:24" ht="15.75" thickBot="1" x14ac:dyDescent="0.3">
      <c r="M20" s="23" t="s">
        <v>2151</v>
      </c>
      <c r="N20" s="78"/>
      <c r="O20" s="78"/>
      <c r="P20" s="78"/>
      <c r="Q20" s="78"/>
      <c r="R20" s="78"/>
      <c r="S20" s="78"/>
      <c r="T20" s="78"/>
      <c r="U20" s="78">
        <v>1</v>
      </c>
      <c r="V20" s="78"/>
      <c r="W20" s="96">
        <v>1</v>
      </c>
      <c r="X20" s="90">
        <f>Table83[[#This Row],[Grand Total]]/W$21</f>
        <v>5.3763440860215058E-3</v>
      </c>
    </row>
    <row r="21" spans="13:24" x14ac:dyDescent="0.25">
      <c r="M21" s="11" t="s">
        <v>1969</v>
      </c>
      <c r="N21" s="93">
        <f>SUBTOTAL(109,N4:N20)</f>
        <v>5</v>
      </c>
      <c r="O21" s="93">
        <f t="shared" ref="O21:W21" si="0">SUBTOTAL(109,O4:O20)</f>
        <v>0</v>
      </c>
      <c r="P21" s="93">
        <f t="shared" si="0"/>
        <v>0</v>
      </c>
      <c r="Q21" s="93">
        <f t="shared" si="0"/>
        <v>21</v>
      </c>
      <c r="R21" s="93">
        <f t="shared" si="0"/>
        <v>1</v>
      </c>
      <c r="S21" s="93">
        <f t="shared" si="0"/>
        <v>0</v>
      </c>
      <c r="T21" s="93">
        <f t="shared" si="0"/>
        <v>55</v>
      </c>
      <c r="U21" s="93">
        <f t="shared" si="0"/>
        <v>28</v>
      </c>
      <c r="V21" s="93">
        <f t="shared" si="0"/>
        <v>76</v>
      </c>
      <c r="W21" s="93">
        <f t="shared" si="0"/>
        <v>186</v>
      </c>
      <c r="X21" s="39"/>
    </row>
    <row r="22" spans="13:24" x14ac:dyDescent="0.25">
      <c r="M22" t="s">
        <v>2487</v>
      </c>
      <c r="N22" s="39">
        <f>COUNT(N4:N20)</f>
        <v>1</v>
      </c>
      <c r="O22" s="39">
        <f t="shared" ref="O22:W22" si="1">COUNT(O4:O20)</f>
        <v>0</v>
      </c>
      <c r="P22" s="39">
        <f t="shared" si="1"/>
        <v>0</v>
      </c>
      <c r="Q22" s="39">
        <f t="shared" si="1"/>
        <v>2</v>
      </c>
      <c r="R22" s="39">
        <f t="shared" si="1"/>
        <v>1</v>
      </c>
      <c r="S22" s="39">
        <f t="shared" si="1"/>
        <v>0</v>
      </c>
      <c r="T22" s="39">
        <f t="shared" si="1"/>
        <v>6</v>
      </c>
      <c r="U22" s="39">
        <f t="shared" si="1"/>
        <v>6</v>
      </c>
      <c r="V22" s="39">
        <f t="shared" si="1"/>
        <v>8</v>
      </c>
      <c r="W22" s="39">
        <f t="shared" si="1"/>
        <v>17</v>
      </c>
      <c r="X22" s="39"/>
    </row>
    <row r="24" spans="13:24" x14ac:dyDescent="0.25">
      <c r="M24" s="110">
        <v>2025</v>
      </c>
    </row>
    <row r="25" spans="13:24" x14ac:dyDescent="0.25">
      <c r="M25" t="s">
        <v>1968</v>
      </c>
      <c r="N25" t="s">
        <v>2003</v>
      </c>
      <c r="O25" t="s">
        <v>2004</v>
      </c>
      <c r="P25" t="s">
        <v>2005</v>
      </c>
      <c r="Q25" t="s">
        <v>2006</v>
      </c>
      <c r="R25" t="s">
        <v>2007</v>
      </c>
      <c r="S25" t="s">
        <v>2008</v>
      </c>
      <c r="T25" t="s">
        <v>2009</v>
      </c>
      <c r="U25" t="s">
        <v>2244</v>
      </c>
      <c r="V25" t="s">
        <v>2482</v>
      </c>
      <c r="W25" t="s">
        <v>1969</v>
      </c>
      <c r="X25" t="s">
        <v>2010</v>
      </c>
    </row>
    <row r="26" spans="13:24" x14ac:dyDescent="0.25">
      <c r="M26" t="s">
        <v>30</v>
      </c>
      <c r="N26" s="39">
        <v>5</v>
      </c>
      <c r="O26" s="39"/>
      <c r="P26" s="39"/>
      <c r="Q26" s="39">
        <v>21</v>
      </c>
      <c r="R26" s="39">
        <v>1</v>
      </c>
      <c r="S26" s="39"/>
      <c r="T26" s="39">
        <v>46</v>
      </c>
      <c r="U26" s="39">
        <v>16</v>
      </c>
      <c r="V26" s="39">
        <v>49</v>
      </c>
      <c r="W26" s="93">
        <v>138</v>
      </c>
      <c r="X26" s="106">
        <f>Table84[[#This Row],[Grand Total]]/W$31</f>
        <v>0.74193548387096775</v>
      </c>
    </row>
    <row r="27" spans="13:24" ht="15.75" thickBot="1" x14ac:dyDescent="0.3">
      <c r="M27" s="23" t="s">
        <v>348</v>
      </c>
      <c r="N27" s="78"/>
      <c r="O27" s="78"/>
      <c r="P27" s="78"/>
      <c r="Q27" s="78"/>
      <c r="R27" s="78"/>
      <c r="S27" s="78"/>
      <c r="T27" s="78">
        <v>5</v>
      </c>
      <c r="U27" s="78">
        <v>11</v>
      </c>
      <c r="V27" s="78">
        <v>25</v>
      </c>
      <c r="W27" s="96">
        <v>41</v>
      </c>
      <c r="X27" s="102">
        <f>Table84[[#This Row],[Grand Total]]/W$31</f>
        <v>0.22043010752688172</v>
      </c>
    </row>
    <row r="28" spans="13:24" x14ac:dyDescent="0.25">
      <c r="M28" t="s">
        <v>362</v>
      </c>
      <c r="N28" s="39"/>
      <c r="O28" s="39"/>
      <c r="P28" s="39"/>
      <c r="Q28" s="39"/>
      <c r="R28" s="39"/>
      <c r="S28" s="39"/>
      <c r="T28" s="39">
        <v>4</v>
      </c>
      <c r="U28" s="39"/>
      <c r="V28" s="39">
        <v>1</v>
      </c>
      <c r="W28" s="93">
        <v>5</v>
      </c>
      <c r="X28" s="43">
        <f>Table84[[#This Row],[Grand Total]]/W$31</f>
        <v>2.6881720430107527E-2</v>
      </c>
    </row>
    <row r="29" spans="13:24" x14ac:dyDescent="0.25">
      <c r="M29" t="s">
        <v>143</v>
      </c>
      <c r="N29" s="39"/>
      <c r="O29" s="39"/>
      <c r="P29" s="39"/>
      <c r="Q29" s="39"/>
      <c r="R29" s="39"/>
      <c r="S29" s="39"/>
      <c r="T29" s="39"/>
      <c r="U29" s="39">
        <v>1</v>
      </c>
      <c r="V29" s="39"/>
      <c r="W29" s="93">
        <v>1</v>
      </c>
      <c r="X29" s="43">
        <f>Table84[[#This Row],[Grand Total]]/W$31</f>
        <v>5.3763440860215058E-3</v>
      </c>
    </row>
    <row r="30" spans="13:24" ht="15.75" thickBot="1" x14ac:dyDescent="0.3">
      <c r="M30" s="23" t="s">
        <v>570</v>
      </c>
      <c r="N30" s="78"/>
      <c r="O30" s="78"/>
      <c r="P30" s="78"/>
      <c r="Q30" s="78"/>
      <c r="R30" s="78"/>
      <c r="S30" s="78"/>
      <c r="T30" s="78"/>
      <c r="U30" s="78"/>
      <c r="V30" s="78">
        <v>1</v>
      </c>
      <c r="W30" s="96">
        <v>1</v>
      </c>
      <c r="X30" s="90">
        <f>Table84[[#This Row],[Grand Total]]/W$31</f>
        <v>5.3763440860215058E-3</v>
      </c>
    </row>
    <row r="31" spans="13:24" x14ac:dyDescent="0.25">
      <c r="M31" s="11" t="s">
        <v>1969</v>
      </c>
      <c r="N31" s="93">
        <f>SUBTOTAL(109,N26:N30)</f>
        <v>5</v>
      </c>
      <c r="O31" s="93">
        <f t="shared" ref="O31:W31" si="2">SUBTOTAL(109,O26:O30)</f>
        <v>0</v>
      </c>
      <c r="P31" s="93">
        <f t="shared" si="2"/>
        <v>0</v>
      </c>
      <c r="Q31" s="93">
        <f t="shared" si="2"/>
        <v>21</v>
      </c>
      <c r="R31" s="93">
        <f t="shared" si="2"/>
        <v>1</v>
      </c>
      <c r="S31" s="93">
        <f t="shared" si="2"/>
        <v>0</v>
      </c>
      <c r="T31" s="93">
        <f t="shared" si="2"/>
        <v>55</v>
      </c>
      <c r="U31" s="93">
        <f t="shared" si="2"/>
        <v>28</v>
      </c>
      <c r="V31" s="93">
        <f t="shared" si="2"/>
        <v>76</v>
      </c>
      <c r="W31" s="93">
        <f t="shared" si="2"/>
        <v>186</v>
      </c>
      <c r="X31" s="39"/>
    </row>
    <row r="34" spans="13:24" x14ac:dyDescent="0.25">
      <c r="M34" t="s">
        <v>1968</v>
      </c>
      <c r="N34" t="s">
        <v>2003</v>
      </c>
      <c r="O34" t="s">
        <v>2004</v>
      </c>
      <c r="P34" t="s">
        <v>2005</v>
      </c>
      <c r="Q34" t="s">
        <v>2006</v>
      </c>
      <c r="R34" t="s">
        <v>2007</v>
      </c>
      <c r="S34" t="s">
        <v>2008</v>
      </c>
      <c r="T34" t="s">
        <v>2009</v>
      </c>
      <c r="U34" t="s">
        <v>2244</v>
      </c>
      <c r="V34" t="s">
        <v>2482</v>
      </c>
      <c r="W34" t="s">
        <v>1969</v>
      </c>
      <c r="X34" t="s">
        <v>2010</v>
      </c>
    </row>
    <row r="35" spans="13:24" x14ac:dyDescent="0.25">
      <c r="M35" t="s">
        <v>50</v>
      </c>
      <c r="N35" s="39"/>
      <c r="O35" s="39"/>
      <c r="P35" s="39"/>
      <c r="Q35" s="39">
        <v>21</v>
      </c>
      <c r="R35" s="39">
        <v>1</v>
      </c>
      <c r="S35" s="39"/>
      <c r="T35" s="39">
        <v>45</v>
      </c>
      <c r="U35" s="39">
        <v>10</v>
      </c>
      <c r="V35" s="39">
        <v>2</v>
      </c>
      <c r="W35" s="93">
        <v>79</v>
      </c>
      <c r="X35" s="106">
        <f>Table85[[#This Row],[Grand Total]]/W$44</f>
        <v>0.42473118279569894</v>
      </c>
    </row>
    <row r="36" spans="13:24" x14ac:dyDescent="0.25">
      <c r="M36" t="s">
        <v>60</v>
      </c>
      <c r="N36" s="39"/>
      <c r="O36" s="39"/>
      <c r="P36" s="39"/>
      <c r="Q36" s="39"/>
      <c r="R36" s="39"/>
      <c r="S36" s="39"/>
      <c r="T36" s="39">
        <v>2</v>
      </c>
      <c r="U36" s="39">
        <v>5</v>
      </c>
      <c r="V36" s="39">
        <v>48</v>
      </c>
      <c r="W36" s="93">
        <v>55</v>
      </c>
      <c r="X36" s="106">
        <f>Table85[[#This Row],[Grand Total]]/W$44</f>
        <v>0.29569892473118281</v>
      </c>
    </row>
    <row r="37" spans="13:24" ht="15.75" thickBot="1" x14ac:dyDescent="0.3">
      <c r="M37" s="23" t="s">
        <v>75</v>
      </c>
      <c r="N37" s="78"/>
      <c r="O37" s="78"/>
      <c r="P37" s="78"/>
      <c r="Q37" s="78"/>
      <c r="R37" s="78"/>
      <c r="S37" s="78"/>
      <c r="T37" s="78">
        <v>2</v>
      </c>
      <c r="U37" s="78">
        <v>6</v>
      </c>
      <c r="V37" s="78">
        <v>6</v>
      </c>
      <c r="W37" s="96">
        <v>14</v>
      </c>
      <c r="X37" s="102">
        <f>Table85[[#This Row],[Grand Total]]/W$44</f>
        <v>7.5268817204301078E-2</v>
      </c>
    </row>
    <row r="38" spans="13:24" x14ac:dyDescent="0.25">
      <c r="M38" t="s">
        <v>225</v>
      </c>
      <c r="N38" s="39"/>
      <c r="O38" s="39"/>
      <c r="P38" s="39"/>
      <c r="Q38" s="39"/>
      <c r="R38" s="39"/>
      <c r="S38" s="39"/>
      <c r="T38" s="39">
        <v>2</v>
      </c>
      <c r="U38" s="39">
        <v>2</v>
      </c>
      <c r="V38" s="39">
        <v>7</v>
      </c>
      <c r="W38" s="93">
        <v>11</v>
      </c>
      <c r="X38" s="43">
        <f>Table85[[#This Row],[Grand Total]]/W$44</f>
        <v>5.9139784946236562E-2</v>
      </c>
    </row>
    <row r="39" spans="13:24" x14ac:dyDescent="0.25">
      <c r="M39" t="s">
        <v>671</v>
      </c>
      <c r="N39" s="39"/>
      <c r="O39" s="39"/>
      <c r="P39" s="39"/>
      <c r="Q39" s="39"/>
      <c r="R39" s="39"/>
      <c r="S39" s="39"/>
      <c r="T39" s="39">
        <v>1</v>
      </c>
      <c r="U39" s="39">
        <v>2</v>
      </c>
      <c r="V39" s="39">
        <v>6</v>
      </c>
      <c r="W39" s="93">
        <v>9</v>
      </c>
      <c r="X39" s="43">
        <f>Table85[[#This Row],[Grand Total]]/W$44</f>
        <v>4.8387096774193547E-2</v>
      </c>
    </row>
    <row r="40" spans="13:24" x14ac:dyDescent="0.25">
      <c r="M40" t="s">
        <v>99</v>
      </c>
      <c r="N40" s="39"/>
      <c r="O40" s="39"/>
      <c r="P40" s="39"/>
      <c r="Q40" s="39"/>
      <c r="R40" s="39"/>
      <c r="S40" s="39"/>
      <c r="T40" s="39">
        <v>1</v>
      </c>
      <c r="U40" s="39">
        <v>2</v>
      </c>
      <c r="V40" s="39">
        <v>5</v>
      </c>
      <c r="W40" s="93">
        <v>8</v>
      </c>
      <c r="X40" s="43">
        <f>Table85[[#This Row],[Grand Total]]/W$44</f>
        <v>4.3010752688172046E-2</v>
      </c>
    </row>
    <row r="41" spans="13:24" x14ac:dyDescent="0.25">
      <c r="M41" t="s">
        <v>101</v>
      </c>
      <c r="N41" s="39">
        <v>3</v>
      </c>
      <c r="O41" s="39"/>
      <c r="P41" s="39"/>
      <c r="Q41" s="39"/>
      <c r="R41" s="39"/>
      <c r="S41" s="39"/>
      <c r="T41" s="39"/>
      <c r="U41" s="39">
        <v>1</v>
      </c>
      <c r="V41" s="39"/>
      <c r="W41" s="93">
        <v>4</v>
      </c>
      <c r="X41" s="43">
        <f>Table85[[#This Row],[Grand Total]]/W$44</f>
        <v>2.1505376344086023E-2</v>
      </c>
    </row>
    <row r="42" spans="13:24" x14ac:dyDescent="0.25">
      <c r="M42" t="s">
        <v>71</v>
      </c>
      <c r="N42" s="39"/>
      <c r="O42" s="39"/>
      <c r="P42" s="39"/>
      <c r="Q42" s="39"/>
      <c r="R42" s="39"/>
      <c r="S42" s="39"/>
      <c r="T42" s="39">
        <v>1</v>
      </c>
      <c r="U42" s="39"/>
      <c r="V42" s="39">
        <v>2</v>
      </c>
      <c r="W42" s="93">
        <v>3</v>
      </c>
      <c r="X42" s="43">
        <f>Table85[[#This Row],[Grand Total]]/W$44</f>
        <v>1.6129032258064516E-2</v>
      </c>
    </row>
    <row r="43" spans="13:24" ht="15.75" thickBot="1" x14ac:dyDescent="0.3">
      <c r="M43" s="23" t="s">
        <v>73</v>
      </c>
      <c r="N43" s="78">
        <v>2</v>
      </c>
      <c r="O43" s="78"/>
      <c r="P43" s="78"/>
      <c r="Q43" s="78"/>
      <c r="R43" s="78"/>
      <c r="S43" s="78"/>
      <c r="T43" s="78">
        <v>1</v>
      </c>
      <c r="U43" s="78"/>
      <c r="V43" s="78"/>
      <c r="W43" s="96">
        <v>3</v>
      </c>
      <c r="X43" s="90">
        <f>Table85[[#This Row],[Grand Total]]/W$44</f>
        <v>1.6129032258064516E-2</v>
      </c>
    </row>
    <row r="44" spans="13:24" x14ac:dyDescent="0.25">
      <c r="M44" s="11" t="s">
        <v>1969</v>
      </c>
      <c r="N44" s="93">
        <f>SUBTOTAL(109,N35:N43)</f>
        <v>5</v>
      </c>
      <c r="O44" s="93">
        <f t="shared" ref="O44:W44" si="3">SUBTOTAL(109,O35:O43)</f>
        <v>0</v>
      </c>
      <c r="P44" s="93">
        <f t="shared" si="3"/>
        <v>0</v>
      </c>
      <c r="Q44" s="93">
        <f t="shared" si="3"/>
        <v>21</v>
      </c>
      <c r="R44" s="93">
        <f t="shared" si="3"/>
        <v>1</v>
      </c>
      <c r="S44" s="93">
        <f t="shared" si="3"/>
        <v>0</v>
      </c>
      <c r="T44" s="93">
        <f t="shared" si="3"/>
        <v>55</v>
      </c>
      <c r="U44" s="93">
        <f t="shared" si="3"/>
        <v>28</v>
      </c>
      <c r="V44" s="93">
        <f t="shared" si="3"/>
        <v>76</v>
      </c>
      <c r="W44" s="93">
        <f t="shared" si="3"/>
        <v>186</v>
      </c>
      <c r="X44" s="39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6599-B544-430C-B933-1F2C99BD58B5}">
  <dimension ref="B2:X31"/>
  <sheetViews>
    <sheetView topLeftCell="J1" workbookViewId="0">
      <selection activeCell="T11" sqref="T11:V11"/>
    </sheetView>
  </sheetViews>
  <sheetFormatPr defaultRowHeight="15" x14ac:dyDescent="0.25"/>
  <cols>
    <col min="2" max="2" width="30.140625" customWidth="1"/>
    <col min="3" max="4" width="9.7109375" customWidth="1"/>
    <col min="5" max="5" width="13.42578125" customWidth="1"/>
    <col min="13" max="13" width="33.140625" customWidth="1"/>
    <col min="23" max="23" width="13.42578125" customWidth="1"/>
  </cols>
  <sheetData>
    <row r="2" spans="2:24" x14ac:dyDescent="0.25">
      <c r="B2" s="110">
        <v>2024</v>
      </c>
      <c r="C2" s="39"/>
      <c r="D2" s="39"/>
      <c r="E2" s="39"/>
      <c r="F2" s="39"/>
      <c r="G2" s="39"/>
      <c r="H2" s="39"/>
      <c r="I2" s="39"/>
      <c r="J2" s="39"/>
      <c r="K2" s="39"/>
      <c r="M2" s="110">
        <v>2025</v>
      </c>
    </row>
    <row r="3" spans="2:24" x14ac:dyDescent="0.25">
      <c r="B3" t="s">
        <v>2247</v>
      </c>
      <c r="C3" s="114" t="s">
        <v>2236</v>
      </c>
      <c r="D3" s="114" t="s">
        <v>2237</v>
      </c>
      <c r="E3" s="114" t="s">
        <v>2238</v>
      </c>
      <c r="F3" s="114" t="s">
        <v>2239</v>
      </c>
      <c r="G3" s="114" t="s">
        <v>2240</v>
      </c>
      <c r="H3" s="39" t="s">
        <v>2241</v>
      </c>
      <c r="I3" s="39" t="s">
        <v>2242</v>
      </c>
      <c r="J3" s="39" t="s">
        <v>1969</v>
      </c>
      <c r="K3" s="39" t="s">
        <v>2010</v>
      </c>
      <c r="M3" t="s">
        <v>2247</v>
      </c>
      <c r="N3" t="s">
        <v>2003</v>
      </c>
      <c r="O3" t="s">
        <v>2004</v>
      </c>
      <c r="P3" t="s">
        <v>2005</v>
      </c>
      <c r="Q3" t="s">
        <v>2006</v>
      </c>
      <c r="R3" t="s">
        <v>2007</v>
      </c>
      <c r="S3" t="s">
        <v>2008</v>
      </c>
      <c r="T3" t="s">
        <v>2009</v>
      </c>
      <c r="U3" t="s">
        <v>2244</v>
      </c>
      <c r="V3" t="s">
        <v>2482</v>
      </c>
      <c r="W3" t="s">
        <v>1969</v>
      </c>
      <c r="X3" t="s">
        <v>2010</v>
      </c>
    </row>
    <row r="4" spans="2:24" x14ac:dyDescent="0.25">
      <c r="B4" s="97" t="s">
        <v>1325</v>
      </c>
      <c r="C4" s="39"/>
      <c r="D4" s="39"/>
      <c r="E4" s="39"/>
      <c r="F4" s="39"/>
      <c r="G4" s="39"/>
      <c r="H4" s="39"/>
      <c r="I4" s="39">
        <v>6</v>
      </c>
      <c r="J4" s="93">
        <v>6</v>
      </c>
      <c r="K4" s="106">
        <f>Table24[[#This Row],[Grand Total]]/J$7</f>
        <v>0.42857142857142855</v>
      </c>
      <c r="M4" s="135" t="s">
        <v>43</v>
      </c>
      <c r="N4" s="39"/>
      <c r="O4" s="39"/>
      <c r="P4" s="39"/>
      <c r="Q4" s="39"/>
      <c r="R4" s="39"/>
      <c r="S4" s="39">
        <v>100</v>
      </c>
      <c r="T4" s="39">
        <v>88</v>
      </c>
      <c r="U4" s="39">
        <v>25</v>
      </c>
      <c r="V4" s="39">
        <v>193</v>
      </c>
      <c r="W4" s="93">
        <v>406</v>
      </c>
      <c r="X4" s="106">
        <f>Table10[[#This Row],[Grand Total]]/W$13</f>
        <v>0.71353251318101929</v>
      </c>
    </row>
    <row r="5" spans="2:24" ht="15.75" thickBot="1" x14ac:dyDescent="0.3">
      <c r="B5" s="97" t="s">
        <v>1318</v>
      </c>
      <c r="C5" s="39"/>
      <c r="D5" s="39"/>
      <c r="E5" s="39"/>
      <c r="F5" s="39"/>
      <c r="G5" s="39"/>
      <c r="H5" s="39"/>
      <c r="I5" s="39">
        <v>6</v>
      </c>
      <c r="J5" s="93">
        <v>6</v>
      </c>
      <c r="K5" s="106">
        <f>Table24[[#This Row],[Grand Total]]/J$7</f>
        <v>0.42857142857142855</v>
      </c>
      <c r="M5" s="23" t="s">
        <v>283</v>
      </c>
      <c r="N5" s="78">
        <v>15</v>
      </c>
      <c r="O5" s="78">
        <v>5</v>
      </c>
      <c r="P5" s="78">
        <v>12</v>
      </c>
      <c r="Q5" s="78">
        <v>6</v>
      </c>
      <c r="R5" s="78">
        <v>12</v>
      </c>
      <c r="S5" s="78">
        <v>4</v>
      </c>
      <c r="T5" s="78">
        <v>4</v>
      </c>
      <c r="U5" s="78">
        <v>10</v>
      </c>
      <c r="V5" s="78">
        <v>2</v>
      </c>
      <c r="W5" s="96">
        <v>70</v>
      </c>
      <c r="X5" s="102">
        <f>Table10[[#This Row],[Grand Total]]/W$13</f>
        <v>0.12302284710017575</v>
      </c>
    </row>
    <row r="6" spans="2:24" ht="15.75" thickBot="1" x14ac:dyDescent="0.3">
      <c r="B6" s="124" t="s">
        <v>1940</v>
      </c>
      <c r="C6" s="78"/>
      <c r="D6" s="78"/>
      <c r="E6" s="78"/>
      <c r="F6" s="78"/>
      <c r="G6" s="78"/>
      <c r="H6" s="78">
        <v>2</v>
      </c>
      <c r="I6" s="78"/>
      <c r="J6" s="96">
        <v>2</v>
      </c>
      <c r="K6" s="90">
        <f>Table24[[#This Row],[Grand Total]]/J$7</f>
        <v>0.14285714285714285</v>
      </c>
      <c r="M6" s="135" t="s">
        <v>565</v>
      </c>
      <c r="N6" s="39"/>
      <c r="O6" s="39"/>
      <c r="P6" s="39"/>
      <c r="Q6" s="39">
        <v>20</v>
      </c>
      <c r="R6" s="39"/>
      <c r="S6" s="39"/>
      <c r="T6" s="39"/>
      <c r="U6" s="39">
        <v>15</v>
      </c>
      <c r="V6" s="39"/>
      <c r="W6" s="93">
        <v>35</v>
      </c>
      <c r="X6" s="43">
        <f>Table10[[#This Row],[Grand Total]]/W$13</f>
        <v>6.1511423550087874E-2</v>
      </c>
    </row>
    <row r="7" spans="2:24" x14ac:dyDescent="0.25">
      <c r="B7" s="11" t="s">
        <v>1969</v>
      </c>
      <c r="C7" s="93"/>
      <c r="D7" s="93"/>
      <c r="E7" s="93"/>
      <c r="F7" s="93"/>
      <c r="G7" s="93"/>
      <c r="H7" s="93">
        <v>2</v>
      </c>
      <c r="I7" s="93">
        <v>12</v>
      </c>
      <c r="J7" s="93">
        <v>14</v>
      </c>
      <c r="K7" s="39"/>
      <c r="M7" s="135" t="s">
        <v>2053</v>
      </c>
      <c r="N7" s="39"/>
      <c r="O7" s="39"/>
      <c r="P7" s="39"/>
      <c r="Q7" s="39"/>
      <c r="R7" s="39"/>
      <c r="S7" s="39"/>
      <c r="T7" s="39"/>
      <c r="U7" s="39">
        <v>20</v>
      </c>
      <c r="V7" s="39"/>
      <c r="W7" s="93">
        <v>20</v>
      </c>
      <c r="X7" s="43">
        <f>Table10[[#This Row],[Grand Total]]/W$13</f>
        <v>3.5149384885764502E-2</v>
      </c>
    </row>
    <row r="8" spans="2:24" x14ac:dyDescent="0.25">
      <c r="B8" t="s">
        <v>2487</v>
      </c>
      <c r="C8" s="39">
        <f>COUNT(C4:C6)</f>
        <v>0</v>
      </c>
      <c r="D8" s="39">
        <f t="shared" ref="D8:J8" si="0">COUNT(D4:D6)</f>
        <v>0</v>
      </c>
      <c r="E8" s="39">
        <f t="shared" si="0"/>
        <v>0</v>
      </c>
      <c r="F8" s="39">
        <f t="shared" si="0"/>
        <v>0</v>
      </c>
      <c r="G8" s="39">
        <f t="shared" si="0"/>
        <v>0</v>
      </c>
      <c r="H8" s="39">
        <f t="shared" si="0"/>
        <v>1</v>
      </c>
      <c r="I8" s="39">
        <f t="shared" si="0"/>
        <v>2</v>
      </c>
      <c r="J8" s="39">
        <f t="shared" si="0"/>
        <v>3</v>
      </c>
      <c r="K8" s="39"/>
      <c r="M8" s="97" t="s">
        <v>184</v>
      </c>
      <c r="N8" s="39"/>
      <c r="O8" s="39">
        <v>3</v>
      </c>
      <c r="P8" s="39">
        <v>2</v>
      </c>
      <c r="Q8" s="39">
        <v>4</v>
      </c>
      <c r="R8" s="39"/>
      <c r="S8" s="39">
        <v>7</v>
      </c>
      <c r="T8" s="39">
        <v>2</v>
      </c>
      <c r="U8" s="39"/>
      <c r="V8" s="39">
        <v>2</v>
      </c>
      <c r="W8" s="93">
        <v>20</v>
      </c>
      <c r="X8" s="43">
        <f>Table10[[#This Row],[Grand Total]]/W$13</f>
        <v>3.5149384885764502E-2</v>
      </c>
    </row>
    <row r="9" spans="2:24" x14ac:dyDescent="0.25">
      <c r="M9" t="s">
        <v>683</v>
      </c>
      <c r="N9" s="39"/>
      <c r="O9" s="39">
        <v>3</v>
      </c>
      <c r="P9" s="39"/>
      <c r="Q9" s="39"/>
      <c r="R9" s="39"/>
      <c r="S9" s="39"/>
      <c r="T9" s="39">
        <v>4</v>
      </c>
      <c r="U9" s="39"/>
      <c r="V9" s="39"/>
      <c r="W9" s="93">
        <v>7</v>
      </c>
      <c r="X9" s="43">
        <f>Table10[[#This Row],[Grand Total]]/W$13</f>
        <v>1.2302284710017574E-2</v>
      </c>
    </row>
    <row r="10" spans="2:24" x14ac:dyDescent="0.25">
      <c r="M10" s="135" t="s">
        <v>432</v>
      </c>
      <c r="N10" s="39"/>
      <c r="O10" s="39"/>
      <c r="P10" s="39"/>
      <c r="Q10" s="39"/>
      <c r="R10" s="39">
        <v>5</v>
      </c>
      <c r="S10" s="108"/>
      <c r="T10" s="108"/>
      <c r="U10" s="108"/>
      <c r="V10" s="108"/>
      <c r="W10" s="93">
        <v>5</v>
      </c>
      <c r="X10" s="43">
        <f>Table10[[#This Row],[Grand Total]]/W$13</f>
        <v>8.7873462214411256E-3</v>
      </c>
    </row>
    <row r="11" spans="2:24" x14ac:dyDescent="0.25">
      <c r="M11" s="97" t="s">
        <v>277</v>
      </c>
      <c r="N11" s="39"/>
      <c r="O11" s="39"/>
      <c r="P11" s="39"/>
      <c r="Q11" s="39"/>
      <c r="R11" s="39"/>
      <c r="S11" s="39">
        <v>4</v>
      </c>
      <c r="T11" s="108"/>
      <c r="U11" s="108"/>
      <c r="V11" s="108"/>
      <c r="W11" s="93">
        <v>4</v>
      </c>
      <c r="X11" s="43">
        <f>Table10[[#This Row],[Grand Total]]/W$13</f>
        <v>7.0298769771528994E-3</v>
      </c>
    </row>
    <row r="12" spans="2:24" ht="15.75" thickBot="1" x14ac:dyDescent="0.3">
      <c r="M12" s="137" t="s">
        <v>2049</v>
      </c>
      <c r="N12" s="78"/>
      <c r="O12" s="78"/>
      <c r="P12" s="78"/>
      <c r="Q12" s="78"/>
      <c r="R12" s="78"/>
      <c r="S12" s="78"/>
      <c r="T12" s="78"/>
      <c r="U12" s="78">
        <v>2</v>
      </c>
      <c r="V12" s="78"/>
      <c r="W12" s="96">
        <v>2</v>
      </c>
      <c r="X12" s="90">
        <f>Table10[[#This Row],[Grand Total]]/W$13</f>
        <v>3.5149384885764497E-3</v>
      </c>
    </row>
    <row r="13" spans="2:24" x14ac:dyDescent="0.25">
      <c r="M13" s="11" t="s">
        <v>1969</v>
      </c>
      <c r="N13" s="93">
        <f>SUBTOTAL(109,N4:N12)</f>
        <v>15</v>
      </c>
      <c r="O13" s="93">
        <f t="shared" ref="O13:W13" si="1">SUBTOTAL(109,O4:O12)</f>
        <v>11</v>
      </c>
      <c r="P13" s="93">
        <f t="shared" si="1"/>
        <v>14</v>
      </c>
      <c r="Q13" s="93">
        <f t="shared" si="1"/>
        <v>30</v>
      </c>
      <c r="R13" s="93">
        <f t="shared" si="1"/>
        <v>17</v>
      </c>
      <c r="S13" s="93">
        <f t="shared" si="1"/>
        <v>115</v>
      </c>
      <c r="T13" s="93">
        <f t="shared" si="1"/>
        <v>98</v>
      </c>
      <c r="U13" s="93">
        <f t="shared" si="1"/>
        <v>72</v>
      </c>
      <c r="V13" s="93">
        <f t="shared" si="1"/>
        <v>197</v>
      </c>
      <c r="W13" s="93">
        <f t="shared" si="1"/>
        <v>569</v>
      </c>
      <c r="X13" s="39"/>
    </row>
    <row r="14" spans="2:24" x14ac:dyDescent="0.25">
      <c r="M14" t="s">
        <v>2487</v>
      </c>
      <c r="N14" s="39">
        <f>COUNT(N4:N12)</f>
        <v>1</v>
      </c>
      <c r="O14" s="39">
        <f t="shared" ref="O14:W14" si="2">COUNT(O4:O12)</f>
        <v>3</v>
      </c>
      <c r="P14" s="39">
        <f t="shared" si="2"/>
        <v>2</v>
      </c>
      <c r="Q14" s="39">
        <f t="shared" si="2"/>
        <v>3</v>
      </c>
      <c r="R14" s="39">
        <f t="shared" si="2"/>
        <v>2</v>
      </c>
      <c r="S14" s="39">
        <f t="shared" si="2"/>
        <v>4</v>
      </c>
      <c r="T14" s="39">
        <f t="shared" si="2"/>
        <v>4</v>
      </c>
      <c r="U14" s="39">
        <f t="shared" si="2"/>
        <v>5</v>
      </c>
      <c r="V14" s="39">
        <f t="shared" si="2"/>
        <v>3</v>
      </c>
      <c r="W14" s="39">
        <f t="shared" si="2"/>
        <v>9</v>
      </c>
      <c r="X14" s="39"/>
    </row>
    <row r="16" spans="2:24" x14ac:dyDescent="0.25">
      <c r="B16" s="110">
        <v>2024</v>
      </c>
      <c r="M16" s="110">
        <v>2025</v>
      </c>
    </row>
    <row r="17" spans="2:24" x14ac:dyDescent="0.25">
      <c r="B17" t="s">
        <v>2498</v>
      </c>
      <c r="C17" t="s">
        <v>2241</v>
      </c>
      <c r="D17" t="s">
        <v>2242</v>
      </c>
      <c r="E17" t="s">
        <v>1969</v>
      </c>
      <c r="M17" t="s">
        <v>1968</v>
      </c>
      <c r="N17" t="s">
        <v>2003</v>
      </c>
      <c r="O17" t="s">
        <v>2004</v>
      </c>
      <c r="P17" t="s">
        <v>2005</v>
      </c>
      <c r="Q17" t="s">
        <v>2006</v>
      </c>
      <c r="R17" t="s">
        <v>2007</v>
      </c>
      <c r="S17" t="s">
        <v>2008</v>
      </c>
      <c r="T17" t="s">
        <v>2009</v>
      </c>
      <c r="U17" t="s">
        <v>2244</v>
      </c>
      <c r="V17" t="s">
        <v>2482</v>
      </c>
      <c r="W17" t="s">
        <v>1969</v>
      </c>
    </row>
    <row r="18" spans="2:24" x14ac:dyDescent="0.25">
      <c r="B18" t="s">
        <v>1306</v>
      </c>
      <c r="D18">
        <v>12</v>
      </c>
      <c r="E18">
        <v>14</v>
      </c>
      <c r="M18" t="s">
        <v>30</v>
      </c>
      <c r="N18" s="39">
        <v>15</v>
      </c>
      <c r="O18" s="39">
        <v>11</v>
      </c>
      <c r="P18" s="39">
        <v>14</v>
      </c>
      <c r="Q18" s="39">
        <v>30</v>
      </c>
      <c r="R18" s="39">
        <v>17</v>
      </c>
      <c r="S18" s="39">
        <v>115</v>
      </c>
      <c r="T18" s="39">
        <v>98</v>
      </c>
      <c r="U18" s="39">
        <v>72</v>
      </c>
      <c r="V18" s="39">
        <v>197</v>
      </c>
      <c r="W18" s="93">
        <v>569</v>
      </c>
    </row>
    <row r="19" spans="2:24" x14ac:dyDescent="0.25">
      <c r="B19" s="11" t="s">
        <v>1969</v>
      </c>
      <c r="C19" s="11">
        <v>2</v>
      </c>
      <c r="D19" s="11">
        <v>12</v>
      </c>
      <c r="E19" s="11">
        <v>14</v>
      </c>
      <c r="M19" s="11" t="s">
        <v>1969</v>
      </c>
      <c r="N19" s="93">
        <v>15</v>
      </c>
      <c r="O19" s="93">
        <v>11</v>
      </c>
      <c r="P19" s="93">
        <v>14</v>
      </c>
      <c r="Q19" s="93">
        <v>30</v>
      </c>
      <c r="R19" s="93">
        <v>17</v>
      </c>
      <c r="S19" s="93">
        <v>115</v>
      </c>
      <c r="T19" s="93">
        <v>98</v>
      </c>
      <c r="U19" s="93">
        <v>72</v>
      </c>
      <c r="V19" s="93">
        <v>197</v>
      </c>
      <c r="W19" s="93">
        <v>569</v>
      </c>
    </row>
    <row r="21" spans="2:24" x14ac:dyDescent="0.25">
      <c r="B21" s="110">
        <v>2024</v>
      </c>
      <c r="M21" s="110">
        <v>2025</v>
      </c>
    </row>
    <row r="22" spans="2:24" x14ac:dyDescent="0.25">
      <c r="B22" t="s">
        <v>2499</v>
      </c>
      <c r="C22" t="s">
        <v>2241</v>
      </c>
      <c r="D22" t="s">
        <v>2242</v>
      </c>
      <c r="E22" t="s">
        <v>1969</v>
      </c>
      <c r="M22" t="s">
        <v>1968</v>
      </c>
      <c r="N22" t="s">
        <v>2003</v>
      </c>
      <c r="O22" t="s">
        <v>2004</v>
      </c>
      <c r="P22" t="s">
        <v>2005</v>
      </c>
      <c r="Q22" t="s">
        <v>2006</v>
      </c>
      <c r="R22" t="s">
        <v>2007</v>
      </c>
      <c r="S22" t="s">
        <v>2008</v>
      </c>
      <c r="T22" t="s">
        <v>2009</v>
      </c>
      <c r="U22" t="s">
        <v>2244</v>
      </c>
      <c r="V22" t="s">
        <v>2482</v>
      </c>
      <c r="W22" t="s">
        <v>1969</v>
      </c>
      <c r="X22" t="s">
        <v>2010</v>
      </c>
    </row>
    <row r="23" spans="2:24" x14ac:dyDescent="0.25">
      <c r="B23" t="s">
        <v>1330</v>
      </c>
      <c r="C23" s="39"/>
      <c r="D23" s="39">
        <v>8</v>
      </c>
      <c r="E23" s="39">
        <v>8</v>
      </c>
      <c r="M23" t="s">
        <v>50</v>
      </c>
      <c r="N23" s="39">
        <v>5</v>
      </c>
      <c r="O23" s="39">
        <v>3</v>
      </c>
      <c r="P23" s="39">
        <v>5</v>
      </c>
      <c r="Q23" s="39">
        <v>12</v>
      </c>
      <c r="R23" s="39">
        <v>4</v>
      </c>
      <c r="S23" s="39">
        <v>101</v>
      </c>
      <c r="T23" s="39"/>
      <c r="U23" s="39">
        <v>39</v>
      </c>
      <c r="V23" s="39">
        <v>97</v>
      </c>
      <c r="W23" s="93">
        <v>266</v>
      </c>
      <c r="X23" s="101">
        <f>Table21[[#This Row],[Grand Total]]/W$31</f>
        <v>0.46748681898066785</v>
      </c>
    </row>
    <row r="24" spans="2:24" ht="15.75" thickBot="1" x14ac:dyDescent="0.3">
      <c r="B24" t="s">
        <v>1324</v>
      </c>
      <c r="C24" s="39"/>
      <c r="D24" s="39">
        <v>2</v>
      </c>
      <c r="E24" s="39">
        <v>2</v>
      </c>
      <c r="M24" s="23" t="s">
        <v>189</v>
      </c>
      <c r="N24" s="78"/>
      <c r="O24" s="78"/>
      <c r="P24" s="78"/>
      <c r="Q24" s="78">
        <v>2</v>
      </c>
      <c r="R24" s="78">
        <v>5</v>
      </c>
      <c r="S24" s="78">
        <v>6</v>
      </c>
      <c r="T24" s="78">
        <v>94</v>
      </c>
      <c r="U24" s="78">
        <v>27</v>
      </c>
      <c r="V24" s="78">
        <v>96</v>
      </c>
      <c r="W24" s="96">
        <v>230</v>
      </c>
      <c r="X24" s="102">
        <f>Table21[[#This Row],[Grand Total]]/W$31</f>
        <v>0.40421792618629176</v>
      </c>
    </row>
    <row r="25" spans="2:24" x14ac:dyDescent="0.25">
      <c r="B25" t="s">
        <v>1333</v>
      </c>
      <c r="C25" s="39"/>
      <c r="D25" s="39">
        <v>2</v>
      </c>
      <c r="E25" s="39">
        <v>2</v>
      </c>
      <c r="M25" t="s">
        <v>38</v>
      </c>
      <c r="N25" s="39">
        <v>5</v>
      </c>
      <c r="O25" s="39">
        <v>5</v>
      </c>
      <c r="P25" s="39">
        <v>4</v>
      </c>
      <c r="Q25" s="39">
        <v>2</v>
      </c>
      <c r="R25" s="39">
        <v>4</v>
      </c>
      <c r="S25" s="39">
        <v>2</v>
      </c>
      <c r="T25" s="39">
        <v>2</v>
      </c>
      <c r="U25" s="39">
        <v>4</v>
      </c>
      <c r="V25" s="39"/>
      <c r="W25" s="93">
        <v>28</v>
      </c>
      <c r="X25" s="104">
        <f>Table21[[#This Row],[Grand Total]]/W$31</f>
        <v>4.9209138840070298E-2</v>
      </c>
    </row>
    <row r="26" spans="2:24" x14ac:dyDescent="0.25">
      <c r="B26" t="s">
        <v>99</v>
      </c>
      <c r="C26" s="39">
        <v>2</v>
      </c>
      <c r="D26" s="39"/>
      <c r="E26" s="39">
        <v>2</v>
      </c>
      <c r="M26" t="s">
        <v>116</v>
      </c>
      <c r="N26" s="39">
        <v>5</v>
      </c>
      <c r="O26" s="39">
        <v>2</v>
      </c>
      <c r="P26" s="39">
        <v>4</v>
      </c>
      <c r="Q26" s="39">
        <v>2</v>
      </c>
      <c r="R26" s="39">
        <v>4</v>
      </c>
      <c r="S26" s="39">
        <v>2</v>
      </c>
      <c r="T26" s="39">
        <v>2</v>
      </c>
      <c r="U26" s="39">
        <v>2</v>
      </c>
      <c r="V26" s="39">
        <v>4</v>
      </c>
      <c r="W26" s="93">
        <v>27</v>
      </c>
      <c r="X26" s="104">
        <f>Table21[[#This Row],[Grand Total]]/W$31</f>
        <v>4.7451669595782071E-2</v>
      </c>
    </row>
    <row r="27" spans="2:24" x14ac:dyDescent="0.25">
      <c r="B27" s="11" t="s">
        <v>1969</v>
      </c>
      <c r="C27" s="93">
        <f>SUBTOTAL(109,C23:C26)</f>
        <v>2</v>
      </c>
      <c r="D27" s="93">
        <f t="shared" ref="D27:E27" si="3">SUBTOTAL(109,D23:D26)</f>
        <v>12</v>
      </c>
      <c r="E27" s="93">
        <f t="shared" si="3"/>
        <v>14</v>
      </c>
      <c r="M27" t="s">
        <v>71</v>
      </c>
      <c r="N27" s="39"/>
      <c r="O27" s="39"/>
      <c r="P27" s="39"/>
      <c r="Q27" s="39">
        <v>10</v>
      </c>
      <c r="R27" s="39"/>
      <c r="S27" s="39"/>
      <c r="T27" s="39"/>
      <c r="U27" s="39"/>
      <c r="V27" s="39"/>
      <c r="W27" s="93">
        <v>10</v>
      </c>
      <c r="X27" s="104">
        <f>Table21[[#This Row],[Grand Total]]/W$31</f>
        <v>1.7574692442882251E-2</v>
      </c>
    </row>
    <row r="28" spans="2:24" x14ac:dyDescent="0.25">
      <c r="M28" t="s">
        <v>282</v>
      </c>
      <c r="N28" s="39"/>
      <c r="O28" s="39"/>
      <c r="P28" s="39"/>
      <c r="Q28" s="39">
        <v>1</v>
      </c>
      <c r="R28" s="39"/>
      <c r="S28" s="39">
        <v>3</v>
      </c>
      <c r="T28" s="39"/>
      <c r="U28" s="39"/>
      <c r="V28" s="39"/>
      <c r="W28" s="93">
        <v>4</v>
      </c>
      <c r="X28" s="104">
        <f>Table21[[#This Row],[Grand Total]]/W$31</f>
        <v>7.0298769771528994E-3</v>
      </c>
    </row>
    <row r="29" spans="2:24" x14ac:dyDescent="0.25">
      <c r="M29" t="s">
        <v>380</v>
      </c>
      <c r="N29" s="39"/>
      <c r="O29" s="39"/>
      <c r="P29" s="39"/>
      <c r="Q29" s="39">
        <v>1</v>
      </c>
      <c r="R29" s="39"/>
      <c r="S29" s="39">
        <v>1</v>
      </c>
      <c r="T29" s="39"/>
      <c r="U29" s="39"/>
      <c r="V29" s="39"/>
      <c r="W29" s="93">
        <v>2</v>
      </c>
      <c r="X29" s="104">
        <f>Table21[[#This Row],[Grand Total]]/W$31</f>
        <v>3.5149384885764497E-3</v>
      </c>
    </row>
    <row r="30" spans="2:24" ht="15.75" thickBot="1" x14ac:dyDescent="0.3">
      <c r="M30" s="23" t="s">
        <v>75</v>
      </c>
      <c r="N30" s="78"/>
      <c r="O30" s="78">
        <v>1</v>
      </c>
      <c r="P30" s="78">
        <v>1</v>
      </c>
      <c r="Q30" s="78"/>
      <c r="R30" s="78"/>
      <c r="S30" s="78"/>
      <c r="T30" s="78"/>
      <c r="U30" s="78"/>
      <c r="V30" s="78"/>
      <c r="W30" s="96">
        <v>2</v>
      </c>
      <c r="X30" s="90">
        <f>Table21[[#This Row],[Grand Total]]/W$31</f>
        <v>3.5149384885764497E-3</v>
      </c>
    </row>
    <row r="31" spans="2:24" x14ac:dyDescent="0.25">
      <c r="M31" s="11" t="s">
        <v>1969</v>
      </c>
      <c r="N31" s="93">
        <f>SUBTOTAL(109,N23:N30)</f>
        <v>15</v>
      </c>
      <c r="O31" s="93">
        <f t="shared" ref="O31:W31" si="4">SUBTOTAL(109,O23:O30)</f>
        <v>11</v>
      </c>
      <c r="P31" s="93">
        <f t="shared" si="4"/>
        <v>14</v>
      </c>
      <c r="Q31" s="93">
        <f t="shared" si="4"/>
        <v>30</v>
      </c>
      <c r="R31" s="93">
        <f t="shared" si="4"/>
        <v>17</v>
      </c>
      <c r="S31" s="93">
        <f t="shared" si="4"/>
        <v>115</v>
      </c>
      <c r="T31" s="93">
        <f t="shared" si="4"/>
        <v>98</v>
      </c>
      <c r="U31" s="93">
        <f t="shared" si="4"/>
        <v>72</v>
      </c>
      <c r="V31" s="93">
        <f t="shared" si="4"/>
        <v>197</v>
      </c>
      <c r="W31" s="93">
        <f t="shared" si="4"/>
        <v>569</v>
      </c>
      <c r="X31" s="39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F3C9-2AFE-4243-8491-D8235AE8AC4A}">
  <dimension ref="B2:W60"/>
  <sheetViews>
    <sheetView topLeftCell="A6" workbookViewId="0">
      <selection activeCell="C3" sqref="C3:G3"/>
    </sheetView>
  </sheetViews>
  <sheetFormatPr defaultRowHeight="15" x14ac:dyDescent="0.25"/>
  <cols>
    <col min="2" max="2" width="40.140625" customWidth="1"/>
    <col min="3" max="6" width="9.140625" style="39"/>
    <col min="7" max="9" width="9.7109375" style="39" customWidth="1"/>
    <col min="10" max="10" width="13.42578125" style="39" customWidth="1"/>
    <col min="11" max="11" width="10.5703125" customWidth="1"/>
    <col min="13" max="13" width="34.140625" customWidth="1"/>
    <col min="14" max="20" width="9.140625" style="39"/>
    <col min="21" max="21" width="10.28515625" style="39" customWidth="1"/>
    <col min="22" max="22" width="13.42578125" style="39" customWidth="1"/>
    <col min="23" max="23" width="9.85546875" style="39" customWidth="1"/>
  </cols>
  <sheetData>
    <row r="2" spans="2:23" x14ac:dyDescent="0.25">
      <c r="B2" s="110">
        <v>2024</v>
      </c>
      <c r="M2" s="110">
        <v>2025</v>
      </c>
    </row>
    <row r="3" spans="2:23" x14ac:dyDescent="0.25">
      <c r="B3" t="s">
        <v>2255</v>
      </c>
      <c r="C3" s="39" t="s">
        <v>2236</v>
      </c>
      <c r="D3" s="39" t="s">
        <v>2237</v>
      </c>
      <c r="E3" s="39" t="s">
        <v>2238</v>
      </c>
      <c r="F3" s="39" t="s">
        <v>2239</v>
      </c>
      <c r="G3" s="39" t="s">
        <v>2240</v>
      </c>
      <c r="H3" s="39" t="s">
        <v>2241</v>
      </c>
      <c r="I3" s="39" t="s">
        <v>2242</v>
      </c>
      <c r="J3" s="39" t="s">
        <v>1969</v>
      </c>
      <c r="K3" t="s">
        <v>2010</v>
      </c>
      <c r="M3" t="s">
        <v>2255</v>
      </c>
      <c r="N3" s="39" t="s">
        <v>2003</v>
      </c>
      <c r="O3" s="39" t="s">
        <v>2004</v>
      </c>
      <c r="P3" s="39" t="s">
        <v>2005</v>
      </c>
      <c r="Q3" s="39" t="s">
        <v>2006</v>
      </c>
      <c r="R3" s="39" t="s">
        <v>2007</v>
      </c>
      <c r="S3" s="39" t="s">
        <v>2008</v>
      </c>
      <c r="T3" s="39" t="s">
        <v>2009</v>
      </c>
      <c r="U3" s="39" t="s">
        <v>2244</v>
      </c>
      <c r="V3" s="39" t="s">
        <v>1969</v>
      </c>
      <c r="W3" s="39" t="s">
        <v>2010</v>
      </c>
    </row>
    <row r="4" spans="2:23" x14ac:dyDescent="0.25">
      <c r="B4" s="107" t="s">
        <v>53</v>
      </c>
      <c r="C4" s="39">
        <v>21</v>
      </c>
      <c r="D4" s="39">
        <v>70</v>
      </c>
      <c r="E4" s="39">
        <v>36</v>
      </c>
      <c r="F4" s="39">
        <v>53</v>
      </c>
      <c r="G4" s="39">
        <v>29</v>
      </c>
      <c r="H4" s="39">
        <v>35</v>
      </c>
      <c r="I4" s="39">
        <v>7</v>
      </c>
      <c r="J4" s="93">
        <f>SUM(C4:I4)</f>
        <v>251</v>
      </c>
      <c r="K4" s="106">
        <f>Table34[[#This Row],[Grand Total]]/J$12</f>
        <v>0.54565217391304344</v>
      </c>
      <c r="M4" s="107" t="s">
        <v>53</v>
      </c>
      <c r="N4" s="39">
        <v>40</v>
      </c>
      <c r="O4" s="39">
        <v>63</v>
      </c>
      <c r="P4" s="39">
        <v>136</v>
      </c>
      <c r="Q4" s="39">
        <v>125</v>
      </c>
      <c r="R4" s="39">
        <v>84</v>
      </c>
      <c r="S4" s="39">
        <v>98</v>
      </c>
      <c r="T4" s="39">
        <v>36</v>
      </c>
      <c r="U4" s="39">
        <v>84</v>
      </c>
      <c r="V4" s="39">
        <v>666</v>
      </c>
      <c r="W4" s="106">
        <f>Table36[[#This Row],[Grand Total]]/V$28</f>
        <v>0.58369851007887819</v>
      </c>
    </row>
    <row r="5" spans="2:23" x14ac:dyDescent="0.25">
      <c r="B5" s="97" t="s">
        <v>125</v>
      </c>
      <c r="C5" s="39">
        <v>16</v>
      </c>
      <c r="D5" s="39">
        <v>5</v>
      </c>
      <c r="E5" s="39">
        <v>8</v>
      </c>
      <c r="F5" s="39">
        <v>8</v>
      </c>
      <c r="G5" s="39">
        <v>17</v>
      </c>
      <c r="H5" s="39">
        <v>18</v>
      </c>
      <c r="I5" s="39">
        <v>17</v>
      </c>
      <c r="J5" s="93">
        <f t="shared" ref="J5:J12" si="0">SUM(C5:I5)</f>
        <v>89</v>
      </c>
      <c r="K5" s="106">
        <f>Table34[[#This Row],[Grand Total]]/J$12</f>
        <v>0.19347826086956521</v>
      </c>
      <c r="M5" s="97" t="s">
        <v>125</v>
      </c>
      <c r="N5" s="39">
        <v>17</v>
      </c>
      <c r="O5" s="39">
        <v>16</v>
      </c>
      <c r="P5" s="39">
        <v>15</v>
      </c>
      <c r="Q5" s="39">
        <v>20</v>
      </c>
      <c r="R5" s="39">
        <v>22</v>
      </c>
      <c r="S5" s="39">
        <v>24</v>
      </c>
      <c r="T5" s="39">
        <v>34</v>
      </c>
      <c r="U5" s="39">
        <v>34</v>
      </c>
      <c r="V5" s="39">
        <v>182</v>
      </c>
      <c r="W5" s="106">
        <f>Table36[[#This Row],[Grand Total]]/V$28</f>
        <v>0.15950920245398773</v>
      </c>
    </row>
    <row r="6" spans="2:23" ht="15.75" thickBot="1" x14ac:dyDescent="0.3">
      <c r="B6" s="112" t="s">
        <v>1404</v>
      </c>
      <c r="C6" s="78"/>
      <c r="D6" s="78"/>
      <c r="E6" s="78"/>
      <c r="F6" s="78"/>
      <c r="G6" s="78"/>
      <c r="H6" s="78">
        <v>40</v>
      </c>
      <c r="I6" s="78">
        <v>20</v>
      </c>
      <c r="J6" s="96">
        <f t="shared" si="0"/>
        <v>60</v>
      </c>
      <c r="K6" s="102">
        <f>Table34[[#This Row],[Grand Total]]/J$12</f>
        <v>0.13043478260869565</v>
      </c>
      <c r="M6" s="23" t="s">
        <v>142</v>
      </c>
      <c r="N6" s="78">
        <v>12</v>
      </c>
      <c r="O6" s="78">
        <v>23</v>
      </c>
      <c r="P6" s="78">
        <v>16</v>
      </c>
      <c r="Q6" s="78">
        <v>15</v>
      </c>
      <c r="R6" s="118"/>
      <c r="S6" s="118"/>
      <c r="T6" s="118"/>
      <c r="U6" s="118"/>
      <c r="V6" s="78">
        <v>66</v>
      </c>
      <c r="W6" s="102">
        <f>Table36[[#This Row],[Grand Total]]/V$28</f>
        <v>5.7843996494303246E-2</v>
      </c>
    </row>
    <row r="7" spans="2:23" x14ac:dyDescent="0.25">
      <c r="B7" t="s">
        <v>142</v>
      </c>
      <c r="H7" s="39">
        <v>27</v>
      </c>
      <c r="I7" s="39">
        <v>24</v>
      </c>
      <c r="J7" s="93">
        <f t="shared" si="0"/>
        <v>51</v>
      </c>
      <c r="K7" s="43">
        <f>Table34[[#This Row],[Grand Total]]/J$12</f>
        <v>0.1108695652173913</v>
      </c>
      <c r="M7" s="97" t="s">
        <v>1904</v>
      </c>
      <c r="N7" s="39">
        <v>60</v>
      </c>
      <c r="O7" s="108"/>
      <c r="P7" s="108"/>
      <c r="Q7" s="108"/>
      <c r="R7" s="108"/>
      <c r="S7" s="108"/>
      <c r="T7" s="108"/>
      <c r="U7" s="108"/>
      <c r="V7" s="39">
        <v>60</v>
      </c>
      <c r="W7" s="43">
        <f>Table36[[#This Row],[Grand Total]]/V$28</f>
        <v>5.2585451358457491E-2</v>
      </c>
    </row>
    <row r="8" spans="2:23" x14ac:dyDescent="0.25">
      <c r="B8" t="s">
        <v>1677</v>
      </c>
      <c r="F8" s="39">
        <v>4</v>
      </c>
      <c r="J8" s="93">
        <f t="shared" si="0"/>
        <v>4</v>
      </c>
      <c r="K8" s="43">
        <f>Table34[[#This Row],[Grand Total]]/J$12</f>
        <v>8.6956521739130436E-3</v>
      </c>
      <c r="M8" s="107" t="s">
        <v>2132</v>
      </c>
      <c r="U8" s="39">
        <v>31</v>
      </c>
      <c r="V8" s="39">
        <v>31</v>
      </c>
      <c r="W8" s="43">
        <f>Table36[[#This Row],[Grand Total]]/V$28</f>
        <v>2.7169149868536371E-2</v>
      </c>
    </row>
    <row r="9" spans="2:23" x14ac:dyDescent="0.25">
      <c r="B9" t="s">
        <v>1104</v>
      </c>
      <c r="D9" s="39">
        <v>1</v>
      </c>
      <c r="E9" s="39">
        <v>1</v>
      </c>
      <c r="J9" s="93">
        <f t="shared" si="0"/>
        <v>2</v>
      </c>
      <c r="K9" s="43">
        <f>Table34[[#This Row],[Grand Total]]/J$12</f>
        <v>4.3478260869565218E-3</v>
      </c>
      <c r="M9" t="s">
        <v>179</v>
      </c>
      <c r="Q9" s="39">
        <v>4</v>
      </c>
      <c r="R9" s="39">
        <v>13</v>
      </c>
      <c r="S9" s="39">
        <v>5</v>
      </c>
      <c r="V9" s="39">
        <v>22</v>
      </c>
      <c r="W9" s="43">
        <f>Table36[[#This Row],[Grand Total]]/V$28</f>
        <v>1.9281332164767746E-2</v>
      </c>
    </row>
    <row r="10" spans="2:23" x14ac:dyDescent="0.25">
      <c r="B10" s="97" t="s">
        <v>1672</v>
      </c>
      <c r="F10" s="39">
        <v>2</v>
      </c>
      <c r="J10" s="93">
        <f t="shared" si="0"/>
        <v>2</v>
      </c>
      <c r="K10" s="43">
        <f>Table34[[#This Row],[Grand Total]]/J$12</f>
        <v>4.3478260869565218E-3</v>
      </c>
      <c r="M10" s="117" t="s">
        <v>2107</v>
      </c>
      <c r="U10" s="39">
        <v>16</v>
      </c>
      <c r="V10" s="39">
        <v>16</v>
      </c>
      <c r="W10" s="43">
        <f>Table36[[#This Row],[Grand Total]]/V$28</f>
        <v>1.4022787028921999E-2</v>
      </c>
    </row>
    <row r="11" spans="2:23" ht="15.75" thickBot="1" x14ac:dyDescent="0.3">
      <c r="B11" s="23" t="s">
        <v>1385</v>
      </c>
      <c r="C11" s="78"/>
      <c r="D11" s="78"/>
      <c r="E11" s="78"/>
      <c r="F11" s="78"/>
      <c r="G11" s="78"/>
      <c r="H11" s="78"/>
      <c r="I11" s="78">
        <v>1</v>
      </c>
      <c r="J11" s="96">
        <f t="shared" si="0"/>
        <v>1</v>
      </c>
      <c r="K11" s="90">
        <f>Table34[[#This Row],[Grand Total]]/J$12</f>
        <v>2.1739130434782609E-3</v>
      </c>
      <c r="M11" s="117" t="s">
        <v>771</v>
      </c>
      <c r="T11" s="39">
        <v>5</v>
      </c>
      <c r="U11" s="39">
        <v>7</v>
      </c>
      <c r="V11" s="39">
        <v>12</v>
      </c>
      <c r="W11" s="43">
        <f>Table36[[#This Row],[Grand Total]]/V$28</f>
        <v>1.0517090271691499E-2</v>
      </c>
    </row>
    <row r="12" spans="2:23" x14ac:dyDescent="0.25">
      <c r="B12" s="11" t="s">
        <v>1969</v>
      </c>
      <c r="C12" s="93">
        <f>SUBTOTAL(109,C4:C11)</f>
        <v>37</v>
      </c>
      <c r="D12" s="93">
        <f t="shared" ref="D12:I12" si="1">SUBTOTAL(109,D4:D11)</f>
        <v>76</v>
      </c>
      <c r="E12" s="93">
        <f t="shared" si="1"/>
        <v>45</v>
      </c>
      <c r="F12" s="93">
        <f t="shared" si="1"/>
        <v>67</v>
      </c>
      <c r="G12" s="93">
        <f t="shared" si="1"/>
        <v>46</v>
      </c>
      <c r="H12" s="93">
        <f t="shared" si="1"/>
        <v>120</v>
      </c>
      <c r="I12" s="93">
        <f t="shared" si="1"/>
        <v>69</v>
      </c>
      <c r="J12" s="93">
        <f t="shared" si="0"/>
        <v>460</v>
      </c>
      <c r="K12" s="39"/>
      <c r="M12" s="97" t="s">
        <v>287</v>
      </c>
      <c r="P12" s="39">
        <v>7</v>
      </c>
      <c r="R12" s="39">
        <v>1</v>
      </c>
      <c r="S12" s="39">
        <v>2</v>
      </c>
      <c r="U12" s="39">
        <v>1</v>
      </c>
      <c r="V12" s="39">
        <v>11</v>
      </c>
      <c r="W12" s="43">
        <f>Table36[[#This Row],[Grand Total]]/V$28</f>
        <v>9.6406660823838732E-3</v>
      </c>
    </row>
    <row r="13" spans="2:23" x14ac:dyDescent="0.25">
      <c r="M13" t="s">
        <v>571</v>
      </c>
      <c r="O13" s="39">
        <v>2</v>
      </c>
      <c r="Q13" s="39">
        <v>5</v>
      </c>
      <c r="T13" s="39">
        <v>4</v>
      </c>
      <c r="V13" s="39">
        <v>11</v>
      </c>
      <c r="W13" s="43">
        <f>Table36[[#This Row],[Grand Total]]/V$28</f>
        <v>9.6406660823838732E-3</v>
      </c>
    </row>
    <row r="14" spans="2:23" x14ac:dyDescent="0.25">
      <c r="M14" s="117" t="s">
        <v>2122</v>
      </c>
      <c r="U14" s="39">
        <v>10</v>
      </c>
      <c r="V14" s="39">
        <v>10</v>
      </c>
      <c r="W14" s="43">
        <f>Table36[[#This Row],[Grand Total]]/V$28</f>
        <v>8.7642418930762491E-3</v>
      </c>
    </row>
    <row r="15" spans="2:23" x14ac:dyDescent="0.25">
      <c r="M15" s="117" t="s">
        <v>766</v>
      </c>
      <c r="T15" s="39">
        <v>10</v>
      </c>
      <c r="V15" s="39">
        <v>10</v>
      </c>
      <c r="W15" s="43">
        <f>Table36[[#This Row],[Grand Total]]/V$28</f>
        <v>8.7642418930762491E-3</v>
      </c>
    </row>
    <row r="16" spans="2:23" x14ac:dyDescent="0.25">
      <c r="M16" s="117" t="s">
        <v>2127</v>
      </c>
      <c r="U16" s="39">
        <v>10</v>
      </c>
      <c r="V16" s="39">
        <v>10</v>
      </c>
      <c r="W16" s="43">
        <f>Table36[[#This Row],[Grand Total]]/V$28</f>
        <v>8.7642418930762491E-3</v>
      </c>
    </row>
    <row r="17" spans="2:23" x14ac:dyDescent="0.25">
      <c r="M17" s="117" t="s">
        <v>2117</v>
      </c>
      <c r="U17" s="39">
        <v>7</v>
      </c>
      <c r="V17" s="39">
        <v>7</v>
      </c>
      <c r="W17" s="43">
        <f>Table36[[#This Row],[Grand Total]]/V$28</f>
        <v>6.1349693251533744E-3</v>
      </c>
    </row>
    <row r="18" spans="2:23" x14ac:dyDescent="0.25">
      <c r="M18" s="117" t="s">
        <v>2112</v>
      </c>
      <c r="U18" s="39">
        <v>5</v>
      </c>
      <c r="V18" s="39">
        <v>5</v>
      </c>
      <c r="W18" s="43">
        <f>Table36[[#This Row],[Grand Total]]/V$28</f>
        <v>4.3821209465381246E-3</v>
      </c>
    </row>
    <row r="19" spans="2:23" x14ac:dyDescent="0.25">
      <c r="M19" s="117" t="s">
        <v>776</v>
      </c>
      <c r="T19" s="39">
        <v>5</v>
      </c>
      <c r="V19" s="39">
        <v>5</v>
      </c>
      <c r="W19" s="43">
        <f>Table36[[#This Row],[Grand Total]]/V$28</f>
        <v>4.3821209465381246E-3</v>
      </c>
    </row>
    <row r="20" spans="2:23" x14ac:dyDescent="0.25">
      <c r="M20" s="117" t="s">
        <v>782</v>
      </c>
      <c r="T20" s="39">
        <v>5</v>
      </c>
      <c r="V20" s="39">
        <v>5</v>
      </c>
      <c r="W20" s="43">
        <f>Table36[[#This Row],[Grand Total]]/V$28</f>
        <v>4.3821209465381246E-3</v>
      </c>
    </row>
    <row r="21" spans="2:23" x14ac:dyDescent="0.25">
      <c r="M21" t="s">
        <v>791</v>
      </c>
      <c r="T21" s="39">
        <v>2</v>
      </c>
      <c r="U21" s="39">
        <v>2</v>
      </c>
      <c r="V21" s="39">
        <v>4</v>
      </c>
      <c r="W21" s="43">
        <f>Table36[[#This Row],[Grand Total]]/V$28</f>
        <v>3.5056967572304996E-3</v>
      </c>
    </row>
    <row r="22" spans="2:23" x14ac:dyDescent="0.25">
      <c r="M22" t="s">
        <v>801</v>
      </c>
      <c r="P22" s="39">
        <v>2</v>
      </c>
      <c r="T22" s="39">
        <v>1</v>
      </c>
      <c r="V22" s="39">
        <v>3</v>
      </c>
      <c r="W22" s="43">
        <f>Table36[[#This Row],[Grand Total]]/V$28</f>
        <v>2.6292725679228747E-3</v>
      </c>
    </row>
    <row r="23" spans="2:23" x14ac:dyDescent="0.25">
      <c r="M23" t="s">
        <v>1899</v>
      </c>
      <c r="N23" s="39">
        <v>1</v>
      </c>
      <c r="O23" s="108"/>
      <c r="P23" s="108"/>
      <c r="Q23" s="108"/>
      <c r="R23" s="108"/>
      <c r="S23" s="108"/>
      <c r="T23" s="108"/>
      <c r="U23" s="108"/>
      <c r="V23" s="39">
        <v>1</v>
      </c>
      <c r="W23" s="43">
        <f>Table36[[#This Row],[Grand Total]]/V$28</f>
        <v>8.7642418930762491E-4</v>
      </c>
    </row>
    <row r="24" spans="2:23" x14ac:dyDescent="0.25">
      <c r="M24" t="s">
        <v>796</v>
      </c>
      <c r="T24" s="39">
        <v>1</v>
      </c>
      <c r="V24" s="39">
        <v>1</v>
      </c>
      <c r="W24" s="43">
        <f>Table36[[#This Row],[Grand Total]]/V$28</f>
        <v>8.7642418930762491E-4</v>
      </c>
    </row>
    <row r="25" spans="2:23" x14ac:dyDescent="0.25">
      <c r="M25" t="s">
        <v>787</v>
      </c>
      <c r="T25" s="39">
        <v>1</v>
      </c>
      <c r="V25" s="39">
        <v>1</v>
      </c>
      <c r="W25" s="43">
        <f>Table36[[#This Row],[Grand Total]]/V$28</f>
        <v>8.7642418930762491E-4</v>
      </c>
    </row>
    <row r="26" spans="2:23" x14ac:dyDescent="0.25">
      <c r="M26" t="s">
        <v>2138</v>
      </c>
      <c r="U26" s="39">
        <v>1</v>
      </c>
      <c r="V26" s="39">
        <v>1</v>
      </c>
      <c r="W26" s="43">
        <f>Table36[[#This Row],[Grand Total]]/V$28</f>
        <v>8.7642418930762491E-4</v>
      </c>
    </row>
    <row r="27" spans="2:23" ht="15.75" thickBot="1" x14ac:dyDescent="0.3">
      <c r="M27" s="23" t="s">
        <v>1891</v>
      </c>
      <c r="N27" s="78"/>
      <c r="O27" s="78"/>
      <c r="P27" s="78">
        <v>1</v>
      </c>
      <c r="Q27" s="118"/>
      <c r="R27" s="118"/>
      <c r="S27" s="118"/>
      <c r="T27" s="118"/>
      <c r="U27" s="118"/>
      <c r="V27" s="78">
        <v>1</v>
      </c>
      <c r="W27" s="90">
        <f>Table36[[#This Row],[Grand Total]]/V$28</f>
        <v>8.7642418930762491E-4</v>
      </c>
    </row>
    <row r="28" spans="2:23" x14ac:dyDescent="0.25">
      <c r="M28" s="37" t="s">
        <v>1969</v>
      </c>
      <c r="N28" s="15">
        <f>SUBTOTAL(109,N4:N27)</f>
        <v>130</v>
      </c>
      <c r="O28" s="15">
        <f t="shared" ref="O28:V28" si="2">SUBTOTAL(109,O4:O27)</f>
        <v>104</v>
      </c>
      <c r="P28" s="15">
        <f t="shared" si="2"/>
        <v>177</v>
      </c>
      <c r="Q28" s="15">
        <f t="shared" si="2"/>
        <v>169</v>
      </c>
      <c r="R28" s="15">
        <f t="shared" si="2"/>
        <v>120</v>
      </c>
      <c r="S28" s="15">
        <f t="shared" si="2"/>
        <v>129</v>
      </c>
      <c r="T28" s="15">
        <f t="shared" si="2"/>
        <v>104</v>
      </c>
      <c r="U28" s="15">
        <f t="shared" si="2"/>
        <v>208</v>
      </c>
      <c r="V28" s="15">
        <f t="shared" si="2"/>
        <v>1141</v>
      </c>
    </row>
    <row r="30" spans="2:23" x14ac:dyDescent="0.25">
      <c r="B30" s="110">
        <v>2024</v>
      </c>
      <c r="M30" s="110">
        <v>2025</v>
      </c>
    </row>
    <row r="31" spans="2:23" x14ac:dyDescent="0.25">
      <c r="B31" t="s">
        <v>2256</v>
      </c>
      <c r="C31" s="39" t="s">
        <v>2236</v>
      </c>
      <c r="D31" s="39" t="s">
        <v>2237</v>
      </c>
      <c r="E31" s="39" t="s">
        <v>2238</v>
      </c>
      <c r="F31" s="39" t="s">
        <v>2239</v>
      </c>
      <c r="G31" s="39" t="s">
        <v>2240</v>
      </c>
      <c r="H31" s="39" t="s">
        <v>2241</v>
      </c>
      <c r="I31" s="39" t="s">
        <v>2242</v>
      </c>
      <c r="J31" s="39" t="s">
        <v>1969</v>
      </c>
      <c r="K31" t="s">
        <v>2010</v>
      </c>
      <c r="M31" t="s">
        <v>2256</v>
      </c>
      <c r="N31" s="39" t="s">
        <v>2003</v>
      </c>
      <c r="O31" s="39" t="s">
        <v>2004</v>
      </c>
      <c r="P31" s="39" t="s">
        <v>2005</v>
      </c>
      <c r="Q31" s="39" t="s">
        <v>2006</v>
      </c>
      <c r="R31" s="39" t="s">
        <v>2007</v>
      </c>
      <c r="S31" s="39" t="s">
        <v>2008</v>
      </c>
      <c r="T31" s="39" t="s">
        <v>2009</v>
      </c>
      <c r="U31" s="39" t="s">
        <v>2244</v>
      </c>
      <c r="V31" s="39" t="s">
        <v>1969</v>
      </c>
      <c r="W31" s="39" t="s">
        <v>2010</v>
      </c>
    </row>
    <row r="32" spans="2:23" x14ac:dyDescent="0.25">
      <c r="B32" t="s">
        <v>1952</v>
      </c>
      <c r="H32" s="39">
        <v>1</v>
      </c>
      <c r="J32" s="39">
        <v>1</v>
      </c>
      <c r="M32" t="s">
        <v>831</v>
      </c>
      <c r="T32" s="39">
        <v>2</v>
      </c>
      <c r="V32" s="39">
        <v>2</v>
      </c>
    </row>
    <row r="33" spans="2:23" x14ac:dyDescent="0.25">
      <c r="B33" s="11" t="s">
        <v>1969</v>
      </c>
      <c r="C33" s="93"/>
      <c r="D33" s="93"/>
      <c r="E33" s="93"/>
      <c r="F33" s="93"/>
      <c r="G33" s="93"/>
      <c r="H33" s="93">
        <v>1</v>
      </c>
      <c r="I33" s="93"/>
      <c r="J33" s="93">
        <v>1</v>
      </c>
      <c r="M33" s="11" t="s">
        <v>1969</v>
      </c>
      <c r="N33" s="93"/>
      <c r="O33" s="93"/>
      <c r="P33" s="93"/>
      <c r="Q33" s="93"/>
      <c r="R33" s="93"/>
      <c r="S33" s="93"/>
      <c r="T33" s="93">
        <v>2</v>
      </c>
      <c r="U33" s="93"/>
      <c r="V33" s="93">
        <v>2</v>
      </c>
    </row>
    <row r="36" spans="2:23" x14ac:dyDescent="0.25">
      <c r="B36" s="110">
        <v>2024</v>
      </c>
      <c r="M36" s="110">
        <v>2025</v>
      </c>
    </row>
    <row r="37" spans="2:23" x14ac:dyDescent="0.25">
      <c r="B37" t="s">
        <v>2257</v>
      </c>
      <c r="C37" s="39" t="s">
        <v>2236</v>
      </c>
      <c r="D37" s="39" t="s">
        <v>2237</v>
      </c>
      <c r="E37" s="39" t="s">
        <v>2238</v>
      </c>
      <c r="F37" s="39" t="s">
        <v>2239</v>
      </c>
      <c r="G37" s="39" t="s">
        <v>2240</v>
      </c>
      <c r="H37" s="39" t="s">
        <v>2241</v>
      </c>
      <c r="I37" s="39" t="s">
        <v>2242</v>
      </c>
      <c r="J37" s="39" t="s">
        <v>1969</v>
      </c>
      <c r="K37" s="39" t="s">
        <v>2010</v>
      </c>
      <c r="M37" t="s">
        <v>2257</v>
      </c>
      <c r="N37" s="39" t="s">
        <v>2003</v>
      </c>
      <c r="O37" s="39" t="s">
        <v>2004</v>
      </c>
      <c r="P37" s="39" t="s">
        <v>2005</v>
      </c>
      <c r="Q37" s="39" t="s">
        <v>2006</v>
      </c>
      <c r="R37" s="39" t="s">
        <v>2007</v>
      </c>
      <c r="S37" s="39" t="s">
        <v>2008</v>
      </c>
      <c r="T37" s="39" t="s">
        <v>2009</v>
      </c>
      <c r="U37" s="39" t="s">
        <v>2244</v>
      </c>
      <c r="V37" s="39" t="s">
        <v>1969</v>
      </c>
      <c r="W37" s="39" t="s">
        <v>2010</v>
      </c>
    </row>
    <row r="38" spans="2:23" x14ac:dyDescent="0.25">
      <c r="B38" t="s">
        <v>1037</v>
      </c>
      <c r="C38" s="39">
        <v>45</v>
      </c>
      <c r="E38" s="39">
        <v>75</v>
      </c>
      <c r="F38" s="39">
        <v>20</v>
      </c>
      <c r="G38" s="39">
        <v>10</v>
      </c>
      <c r="J38" s="93">
        <v>150</v>
      </c>
      <c r="K38" s="106">
        <f>Table39[[#This Row],[Grand Total]]/J$45</f>
        <v>0.43478260869565216</v>
      </c>
      <c r="M38" s="107" t="s">
        <v>29</v>
      </c>
      <c r="Q38" s="39">
        <v>2</v>
      </c>
      <c r="S38" s="39">
        <v>360</v>
      </c>
      <c r="V38" s="93">
        <f t="shared" ref="V38:V49" si="3">SUM(N38:U38)</f>
        <v>362</v>
      </c>
      <c r="W38" s="106">
        <f>Table40[[#This Row],[Grand Total]]/V$49</f>
        <v>0.79385964912280704</v>
      </c>
    </row>
    <row r="39" spans="2:23" x14ac:dyDescent="0.25">
      <c r="B39" s="107" t="s">
        <v>1032</v>
      </c>
      <c r="C39" s="39">
        <v>26</v>
      </c>
      <c r="D39" s="39">
        <v>27</v>
      </c>
      <c r="E39" s="39">
        <v>28</v>
      </c>
      <c r="F39" s="39">
        <v>17</v>
      </c>
      <c r="G39" s="39">
        <v>28</v>
      </c>
      <c r="H39" s="39">
        <v>22</v>
      </c>
      <c r="I39" s="39">
        <v>22</v>
      </c>
      <c r="J39" s="93">
        <v>121</v>
      </c>
      <c r="K39" s="106">
        <f>Table39[[#This Row],[Grand Total]]/J$45</f>
        <v>0.35072463768115941</v>
      </c>
      <c r="M39" s="97" t="s">
        <v>581</v>
      </c>
      <c r="P39" s="39">
        <v>24</v>
      </c>
      <c r="Q39" s="39">
        <v>4</v>
      </c>
      <c r="U39" s="39">
        <v>1</v>
      </c>
      <c r="V39" s="93">
        <f t="shared" si="3"/>
        <v>29</v>
      </c>
      <c r="W39" s="43">
        <f>Table40[[#This Row],[Grand Total]]/V$49</f>
        <v>6.3596491228070179E-2</v>
      </c>
    </row>
    <row r="40" spans="2:23" x14ac:dyDescent="0.25">
      <c r="B40" s="89" t="s">
        <v>1042</v>
      </c>
      <c r="C40" s="39">
        <v>4</v>
      </c>
      <c r="D40" s="39">
        <v>2</v>
      </c>
      <c r="E40" s="39">
        <v>5</v>
      </c>
      <c r="F40" s="39">
        <v>4</v>
      </c>
      <c r="G40" s="39">
        <v>3</v>
      </c>
      <c r="J40" s="93">
        <v>16</v>
      </c>
      <c r="K40" s="43">
        <f>Table39[[#This Row],[Grand Total]]/J$45</f>
        <v>4.6376811594202899E-2</v>
      </c>
      <c r="M40" s="107" t="s">
        <v>1032</v>
      </c>
      <c r="N40" s="39">
        <v>22</v>
      </c>
      <c r="O40" s="39">
        <v>4</v>
      </c>
      <c r="P40" s="108"/>
      <c r="Q40" s="108"/>
      <c r="R40" s="108"/>
      <c r="S40" s="108"/>
      <c r="T40" s="108"/>
      <c r="U40" s="108"/>
      <c r="V40" s="93">
        <f t="shared" si="3"/>
        <v>26</v>
      </c>
      <c r="W40" s="43">
        <f>Table40[[#This Row],[Grand Total]]/V$49</f>
        <v>5.701754385964912E-2</v>
      </c>
    </row>
    <row r="41" spans="2:23" x14ac:dyDescent="0.25">
      <c r="B41" t="s">
        <v>1130</v>
      </c>
      <c r="E41" s="39">
        <v>1</v>
      </c>
      <c r="F41" s="39">
        <v>1</v>
      </c>
      <c r="G41" s="39">
        <v>2</v>
      </c>
      <c r="J41" s="93">
        <v>4</v>
      </c>
      <c r="K41" s="43">
        <f>Table39[[#This Row],[Grand Total]]/J$45</f>
        <v>1.1594202898550725E-2</v>
      </c>
      <c r="M41" s="117" t="s">
        <v>837</v>
      </c>
      <c r="T41" s="39">
        <v>5</v>
      </c>
      <c r="U41" s="39">
        <v>8</v>
      </c>
      <c r="V41" s="93">
        <f t="shared" si="3"/>
        <v>13</v>
      </c>
      <c r="W41" s="43">
        <f>Table40[[#This Row],[Grand Total]]/V$49</f>
        <v>2.850877192982456E-2</v>
      </c>
    </row>
    <row r="42" spans="2:23" x14ac:dyDescent="0.25">
      <c r="B42" t="s">
        <v>1803</v>
      </c>
      <c r="D42" s="39">
        <v>1</v>
      </c>
      <c r="J42" s="93">
        <v>1</v>
      </c>
      <c r="K42" s="43">
        <f>Table39[[#This Row],[Grand Total]]/J$45</f>
        <v>2.8985507246376812E-3</v>
      </c>
      <c r="M42" t="s">
        <v>148</v>
      </c>
      <c r="S42" s="39">
        <v>7</v>
      </c>
      <c r="T42" s="108"/>
      <c r="U42" s="108"/>
      <c r="V42" s="93">
        <f t="shared" si="3"/>
        <v>7</v>
      </c>
      <c r="W42" s="43">
        <f>Table40[[#This Row],[Grand Total]]/V$49</f>
        <v>1.5350877192982455E-2</v>
      </c>
    </row>
    <row r="43" spans="2:23" x14ac:dyDescent="0.25">
      <c r="B43" t="s">
        <v>1698</v>
      </c>
      <c r="F43" s="39">
        <v>1</v>
      </c>
      <c r="J43" s="93">
        <v>1</v>
      </c>
      <c r="K43" s="43">
        <f>Table39[[#This Row],[Grand Total]]/J$45</f>
        <v>2.8985507246376812E-3</v>
      </c>
      <c r="M43" s="117" t="s">
        <v>842</v>
      </c>
      <c r="T43" s="39">
        <v>5</v>
      </c>
      <c r="V43" s="93">
        <f t="shared" si="3"/>
        <v>5</v>
      </c>
      <c r="W43" s="43">
        <f>Table40[[#This Row],[Grand Total]]/V$49</f>
        <v>1.0964912280701754E-2</v>
      </c>
    </row>
    <row r="44" spans="2:23" x14ac:dyDescent="0.25">
      <c r="B44" t="s">
        <v>1799</v>
      </c>
      <c r="D44" s="39">
        <v>1</v>
      </c>
      <c r="J44" s="93">
        <v>1</v>
      </c>
      <c r="K44" s="43">
        <f>Table39[[#This Row],[Grand Total]]/J$45</f>
        <v>2.8985507246376812E-3</v>
      </c>
      <c r="M44" s="117" t="s">
        <v>847</v>
      </c>
      <c r="T44" s="39">
        <v>5</v>
      </c>
      <c r="V44" s="93">
        <f t="shared" si="3"/>
        <v>5</v>
      </c>
      <c r="W44" s="43">
        <f>Table40[[#This Row],[Grand Total]]/V$49</f>
        <v>1.0964912280701754E-2</v>
      </c>
    </row>
    <row r="45" spans="2:23" x14ac:dyDescent="0.25">
      <c r="B45" s="11" t="s">
        <v>1969</v>
      </c>
      <c r="C45" s="93">
        <v>75</v>
      </c>
      <c r="D45" s="93">
        <v>31</v>
      </c>
      <c r="E45" s="93">
        <v>109</v>
      </c>
      <c r="F45" s="93">
        <v>43</v>
      </c>
      <c r="G45" s="93">
        <v>43</v>
      </c>
      <c r="H45" s="93">
        <v>22</v>
      </c>
      <c r="I45" s="93">
        <v>22</v>
      </c>
      <c r="J45" s="93">
        <v>345</v>
      </c>
      <c r="K45" s="39"/>
      <c r="M45" t="s">
        <v>1266</v>
      </c>
      <c r="N45" s="39">
        <v>1</v>
      </c>
      <c r="O45" s="39">
        <v>2</v>
      </c>
      <c r="P45" s="108"/>
      <c r="Q45" s="108"/>
      <c r="R45" s="108"/>
      <c r="S45" s="108"/>
      <c r="T45" s="108"/>
      <c r="U45" s="108"/>
      <c r="V45" s="93">
        <f t="shared" si="3"/>
        <v>3</v>
      </c>
      <c r="W45" s="43">
        <f>Table40[[#This Row],[Grand Total]]/V$49</f>
        <v>6.5789473684210523E-3</v>
      </c>
    </row>
    <row r="46" spans="2:23" x14ac:dyDescent="0.25">
      <c r="M46" s="97" t="s">
        <v>1270</v>
      </c>
      <c r="O46" s="39">
        <v>2</v>
      </c>
      <c r="P46" s="108"/>
      <c r="Q46" s="108"/>
      <c r="R46" s="108"/>
      <c r="S46" s="108"/>
      <c r="T46" s="108"/>
      <c r="U46" s="108"/>
      <c r="V46" s="93">
        <f t="shared" si="3"/>
        <v>2</v>
      </c>
      <c r="W46" s="43">
        <f>Table40[[#This Row],[Grand Total]]/V$49</f>
        <v>4.3859649122807015E-3</v>
      </c>
    </row>
    <row r="47" spans="2:23" x14ac:dyDescent="0.25">
      <c r="M47" s="89" t="s">
        <v>2176</v>
      </c>
      <c r="U47" s="39">
        <v>2</v>
      </c>
      <c r="V47" s="93">
        <f t="shared" si="3"/>
        <v>2</v>
      </c>
      <c r="W47" s="43">
        <f>Table40[[#This Row],[Grand Total]]/V$49</f>
        <v>4.3859649122807015E-3</v>
      </c>
    </row>
    <row r="48" spans="2:23" x14ac:dyDescent="0.25">
      <c r="M48" s="97" t="s">
        <v>342</v>
      </c>
      <c r="N48" s="39">
        <v>1</v>
      </c>
      <c r="S48" s="39">
        <v>1</v>
      </c>
      <c r="V48" s="93">
        <f t="shared" si="3"/>
        <v>2</v>
      </c>
      <c r="W48" s="43">
        <f>Table40[[#This Row],[Grand Total]]/V$49</f>
        <v>4.3859649122807015E-3</v>
      </c>
    </row>
    <row r="49" spans="2:23" x14ac:dyDescent="0.25">
      <c r="M49" s="11" t="s">
        <v>1969</v>
      </c>
      <c r="N49" s="93">
        <f>SUBTOTAL(109,N38:N48)</f>
        <v>24</v>
      </c>
      <c r="O49" s="93">
        <f t="shared" ref="O49:U49" si="4">SUBTOTAL(109,O38:O48)</f>
        <v>8</v>
      </c>
      <c r="P49" s="93">
        <f t="shared" si="4"/>
        <v>24</v>
      </c>
      <c r="Q49" s="93">
        <f t="shared" si="4"/>
        <v>6</v>
      </c>
      <c r="R49" s="93">
        <f t="shared" si="4"/>
        <v>0</v>
      </c>
      <c r="S49" s="93">
        <f t="shared" si="4"/>
        <v>368</v>
      </c>
      <c r="T49" s="93">
        <f t="shared" si="4"/>
        <v>15</v>
      </c>
      <c r="U49" s="93">
        <f t="shared" si="4"/>
        <v>11</v>
      </c>
      <c r="V49" s="93">
        <f t="shared" si="3"/>
        <v>456</v>
      </c>
    </row>
    <row r="50" spans="2:23" x14ac:dyDescent="0.25">
      <c r="M50" s="11"/>
      <c r="N50" s="93"/>
      <c r="O50" s="93"/>
      <c r="P50" s="93"/>
      <c r="Q50" s="93"/>
      <c r="R50" s="93"/>
      <c r="S50" s="93"/>
      <c r="T50" s="93"/>
      <c r="U50" s="93"/>
      <c r="V50" s="93"/>
    </row>
    <row r="52" spans="2:23" x14ac:dyDescent="0.25">
      <c r="B52" s="110">
        <v>2024</v>
      </c>
      <c r="M52" s="110">
        <v>2025</v>
      </c>
    </row>
    <row r="53" spans="2:23" x14ac:dyDescent="0.25">
      <c r="B53" t="s">
        <v>2258</v>
      </c>
      <c r="C53" s="39" t="s">
        <v>2236</v>
      </c>
      <c r="D53" s="39" t="s">
        <v>2237</v>
      </c>
      <c r="E53" s="39" t="s">
        <v>2238</v>
      </c>
      <c r="F53" s="39" t="s">
        <v>2239</v>
      </c>
      <c r="G53" s="39" t="s">
        <v>2240</v>
      </c>
      <c r="H53" s="39" t="s">
        <v>2241</v>
      </c>
      <c r="I53" s="39" t="s">
        <v>2242</v>
      </c>
      <c r="J53" s="39" t="s">
        <v>1969</v>
      </c>
      <c r="K53" s="39" t="s">
        <v>2010</v>
      </c>
      <c r="M53" t="s">
        <v>2258</v>
      </c>
      <c r="N53" s="39" t="s">
        <v>2003</v>
      </c>
      <c r="O53" s="39" t="s">
        <v>2004</v>
      </c>
      <c r="P53" s="39" t="s">
        <v>2005</v>
      </c>
      <c r="Q53" s="39" t="s">
        <v>2006</v>
      </c>
      <c r="R53" s="39" t="s">
        <v>2007</v>
      </c>
      <c r="S53" s="39" t="s">
        <v>2008</v>
      </c>
      <c r="T53" s="39" t="s">
        <v>2009</v>
      </c>
      <c r="U53" s="39" t="s">
        <v>2244</v>
      </c>
      <c r="V53" s="39" t="s">
        <v>1969</v>
      </c>
      <c r="W53" s="39" t="s">
        <v>2010</v>
      </c>
    </row>
    <row r="54" spans="2:23" x14ac:dyDescent="0.25">
      <c r="B54" s="97" t="s">
        <v>1047</v>
      </c>
      <c r="C54" s="39">
        <v>20</v>
      </c>
      <c r="D54" s="39">
        <v>56</v>
      </c>
      <c r="J54" s="39">
        <v>76</v>
      </c>
      <c r="K54" s="106">
        <f>Table41[[#This Row],[Grand Total]]/J$60</f>
        <v>0.46913580246913578</v>
      </c>
      <c r="M54" s="117" t="s">
        <v>2185</v>
      </c>
      <c r="U54" s="39">
        <v>25</v>
      </c>
      <c r="V54" s="93">
        <v>25</v>
      </c>
      <c r="W54" s="106">
        <f>Table42[[#This Row],[Grand Total]]/V$60</f>
        <v>0.28409090909090912</v>
      </c>
    </row>
    <row r="55" spans="2:23" x14ac:dyDescent="0.25">
      <c r="B55" t="s">
        <v>1274</v>
      </c>
      <c r="H55" s="39">
        <v>29</v>
      </c>
      <c r="J55" s="39">
        <v>29</v>
      </c>
      <c r="K55" s="106">
        <f>Table41[[#This Row],[Grand Total]]/J$60</f>
        <v>0.17901234567901234</v>
      </c>
      <c r="M55" s="117" t="s">
        <v>859</v>
      </c>
      <c r="T55" s="39">
        <v>10</v>
      </c>
      <c r="U55" s="39">
        <v>10</v>
      </c>
      <c r="V55" s="93">
        <v>20</v>
      </c>
      <c r="W55" s="106">
        <f>Table42[[#This Row],[Grand Total]]/V$60</f>
        <v>0.22727272727272727</v>
      </c>
    </row>
    <row r="56" spans="2:23" x14ac:dyDescent="0.25">
      <c r="B56" s="97" t="s">
        <v>1958</v>
      </c>
      <c r="H56" s="39">
        <v>27</v>
      </c>
      <c r="J56" s="39">
        <v>27</v>
      </c>
      <c r="K56" s="106">
        <f>Table41[[#This Row],[Grand Total]]/J$60</f>
        <v>0.16666666666666666</v>
      </c>
      <c r="M56" t="s">
        <v>1274</v>
      </c>
      <c r="N56" s="39">
        <v>10</v>
      </c>
      <c r="O56" s="39">
        <v>8</v>
      </c>
      <c r="P56" s="108"/>
      <c r="Q56" s="108"/>
      <c r="R56" s="108"/>
      <c r="S56" s="108"/>
      <c r="T56" s="108"/>
      <c r="U56" s="108"/>
      <c r="V56" s="93">
        <v>18</v>
      </c>
      <c r="W56" s="106">
        <f>Table42[[#This Row],[Grand Total]]/V$60</f>
        <v>0.20454545454545456</v>
      </c>
    </row>
    <row r="57" spans="2:23" x14ac:dyDescent="0.25">
      <c r="B57" s="97" t="s">
        <v>1915</v>
      </c>
      <c r="H57" s="39">
        <v>15</v>
      </c>
      <c r="J57" s="39">
        <v>15</v>
      </c>
      <c r="K57" s="43">
        <f>Table41[[#This Row],[Grand Total]]/J$60</f>
        <v>9.2592592592592587E-2</v>
      </c>
      <c r="M57" s="117" t="s">
        <v>2181</v>
      </c>
      <c r="U57" s="39">
        <v>10</v>
      </c>
      <c r="V57" s="93">
        <v>10</v>
      </c>
      <c r="W57" s="106">
        <f>Table42[[#This Row],[Grand Total]]/V$60</f>
        <v>0.11363636363636363</v>
      </c>
    </row>
    <row r="58" spans="2:23" x14ac:dyDescent="0.25">
      <c r="B58" s="97" t="s">
        <v>1537</v>
      </c>
      <c r="I58" s="39">
        <v>11</v>
      </c>
      <c r="J58" s="39">
        <v>11</v>
      </c>
      <c r="K58" s="43">
        <f>Table41[[#This Row],[Grand Total]]/J$60</f>
        <v>6.7901234567901231E-2</v>
      </c>
      <c r="M58" s="97" t="s">
        <v>1915</v>
      </c>
      <c r="N58" s="39">
        <v>10</v>
      </c>
      <c r="O58" s="108"/>
      <c r="P58" s="108"/>
      <c r="Q58" s="108"/>
      <c r="R58" s="108"/>
      <c r="S58" s="108"/>
      <c r="T58" s="108"/>
      <c r="U58" s="108"/>
      <c r="V58" s="93">
        <v>10</v>
      </c>
      <c r="W58" s="43">
        <f>Table42[[#This Row],[Grand Total]]/V$60</f>
        <v>0.11363636363636363</v>
      </c>
    </row>
    <row r="59" spans="2:23" x14ac:dyDescent="0.25">
      <c r="B59" s="97" t="s">
        <v>1533</v>
      </c>
      <c r="I59" s="39">
        <v>4</v>
      </c>
      <c r="J59" s="39">
        <v>4</v>
      </c>
      <c r="K59" s="43">
        <f>Table41[[#This Row],[Grand Total]]/J$60</f>
        <v>2.4691358024691357E-2</v>
      </c>
      <c r="M59" s="117" t="s">
        <v>854</v>
      </c>
      <c r="T59" s="39">
        <v>5</v>
      </c>
      <c r="V59" s="93">
        <v>5</v>
      </c>
      <c r="W59" s="43">
        <f>Table42[[#This Row],[Grand Total]]/V$60</f>
        <v>5.6818181818181816E-2</v>
      </c>
    </row>
    <row r="60" spans="2:23" x14ac:dyDescent="0.25">
      <c r="B60" s="11" t="s">
        <v>1969</v>
      </c>
      <c r="C60" s="93">
        <v>20</v>
      </c>
      <c r="D60" s="93">
        <v>56</v>
      </c>
      <c r="E60" s="93"/>
      <c r="F60" s="93"/>
      <c r="G60" s="93"/>
      <c r="H60" s="93">
        <v>71</v>
      </c>
      <c r="I60" s="93">
        <v>15</v>
      </c>
      <c r="J60" s="93">
        <v>162</v>
      </c>
      <c r="M60" s="11" t="s">
        <v>1969</v>
      </c>
      <c r="N60" s="93">
        <v>20</v>
      </c>
      <c r="O60" s="93">
        <v>8</v>
      </c>
      <c r="P60" s="93"/>
      <c r="Q60" s="93"/>
      <c r="R60" s="93"/>
      <c r="S60" s="93"/>
      <c r="T60" s="93">
        <v>15</v>
      </c>
      <c r="U60" s="93">
        <v>45</v>
      </c>
      <c r="V60" s="93">
        <v>88</v>
      </c>
    </row>
  </sheetData>
  <phoneticPr fontId="7" type="noConversion"/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D33B-7FD9-49FC-8376-39BFDF329AF1}">
  <dimension ref="B2:W53"/>
  <sheetViews>
    <sheetView topLeftCell="I1" workbookViewId="0">
      <selection activeCell="P46" sqref="P46"/>
    </sheetView>
  </sheetViews>
  <sheetFormatPr defaultRowHeight="15" x14ac:dyDescent="0.25"/>
  <cols>
    <col min="2" max="2" width="34.28515625" customWidth="1"/>
    <col min="3" max="6" width="9.140625" style="39"/>
    <col min="7" max="9" width="9.7109375" style="39" customWidth="1"/>
    <col min="10" max="10" width="13.42578125" style="39" customWidth="1"/>
    <col min="13" max="13" width="37" customWidth="1"/>
    <col min="14" max="21" width="9.140625" style="39"/>
    <col min="22" max="22" width="13.42578125" style="39" customWidth="1"/>
    <col min="23" max="23" width="10.7109375" customWidth="1"/>
  </cols>
  <sheetData>
    <row r="2" spans="2:23" x14ac:dyDescent="0.25">
      <c r="B2" s="110">
        <v>2024</v>
      </c>
      <c r="M2" s="110">
        <v>2025</v>
      </c>
    </row>
    <row r="3" spans="2:23" x14ac:dyDescent="0.25">
      <c r="B3" t="s">
        <v>2259</v>
      </c>
      <c r="C3" s="114" t="s">
        <v>2236</v>
      </c>
      <c r="D3" s="114" t="s">
        <v>2237</v>
      </c>
      <c r="E3" s="114" t="s">
        <v>2238</v>
      </c>
      <c r="F3" s="114" t="s">
        <v>2239</v>
      </c>
      <c r="G3" s="114" t="s">
        <v>2240</v>
      </c>
      <c r="H3" s="39" t="s">
        <v>2241</v>
      </c>
      <c r="I3" s="39" t="s">
        <v>2242</v>
      </c>
      <c r="J3" s="39" t="s">
        <v>1969</v>
      </c>
      <c r="M3" t="s">
        <v>2259</v>
      </c>
      <c r="N3" s="39" t="s">
        <v>2003</v>
      </c>
      <c r="O3" s="39" t="s">
        <v>2004</v>
      </c>
      <c r="P3" s="39" t="s">
        <v>2005</v>
      </c>
      <c r="Q3" s="39" t="s">
        <v>2006</v>
      </c>
      <c r="R3" s="39" t="s">
        <v>2007</v>
      </c>
      <c r="S3" s="39" t="s">
        <v>2008</v>
      </c>
      <c r="T3" s="39" t="s">
        <v>2009</v>
      </c>
      <c r="U3" s="39" t="s">
        <v>2244</v>
      </c>
      <c r="V3" s="39" t="s">
        <v>1969</v>
      </c>
      <c r="W3" t="s">
        <v>2010</v>
      </c>
    </row>
    <row r="4" spans="2:23" x14ac:dyDescent="0.25">
      <c r="B4" s="97" t="s">
        <v>1336</v>
      </c>
      <c r="I4" s="39">
        <v>2</v>
      </c>
      <c r="J4" s="39">
        <v>2</v>
      </c>
      <c r="M4" s="107" t="s">
        <v>1867</v>
      </c>
      <c r="P4" s="39">
        <v>46</v>
      </c>
      <c r="Q4" s="108"/>
      <c r="R4" s="108"/>
      <c r="S4" s="108"/>
      <c r="T4" s="108"/>
      <c r="U4" s="108"/>
      <c r="V4" s="93">
        <v>46</v>
      </c>
      <c r="W4" s="106">
        <f>Table44[[#This Row],[Grand Total]]/V$25</f>
        <v>0.26436781609195403</v>
      </c>
    </row>
    <row r="5" spans="2:23" x14ac:dyDescent="0.25">
      <c r="B5" t="s">
        <v>142</v>
      </c>
      <c r="H5" s="39">
        <v>1</v>
      </c>
      <c r="I5" s="39">
        <v>1</v>
      </c>
      <c r="J5" s="39">
        <v>2</v>
      </c>
      <c r="M5" s="117" t="s">
        <v>702</v>
      </c>
      <c r="T5" s="39">
        <v>19</v>
      </c>
      <c r="U5" s="39">
        <v>12</v>
      </c>
      <c r="V5" s="93">
        <v>31</v>
      </c>
      <c r="W5" s="106">
        <f>Table44[[#This Row],[Grand Total]]/V$25</f>
        <v>0.17816091954022989</v>
      </c>
    </row>
    <row r="6" spans="2:23" x14ac:dyDescent="0.25">
      <c r="B6" s="97" t="s">
        <v>1217</v>
      </c>
      <c r="I6" s="39">
        <v>1</v>
      </c>
      <c r="J6" s="39">
        <v>1</v>
      </c>
      <c r="M6" t="s">
        <v>142</v>
      </c>
      <c r="O6" s="39">
        <v>11</v>
      </c>
      <c r="P6" s="39">
        <v>2</v>
      </c>
      <c r="Q6" s="39">
        <v>1</v>
      </c>
      <c r="R6" s="39">
        <v>1</v>
      </c>
      <c r="S6" s="39">
        <v>3</v>
      </c>
      <c r="T6" s="39">
        <v>7</v>
      </c>
      <c r="U6" s="39">
        <v>3</v>
      </c>
      <c r="V6" s="93">
        <v>28</v>
      </c>
      <c r="W6" s="106">
        <f>Table44[[#This Row],[Grand Total]]/V$25</f>
        <v>0.16091954022988506</v>
      </c>
    </row>
    <row r="7" spans="2:23" x14ac:dyDescent="0.25">
      <c r="B7" s="11" t="s">
        <v>1969</v>
      </c>
      <c r="C7" s="93"/>
      <c r="D7" s="93"/>
      <c r="E7" s="93"/>
      <c r="F7" s="93"/>
      <c r="G7" s="93"/>
      <c r="H7" s="93">
        <v>1</v>
      </c>
      <c r="I7" s="93">
        <v>4</v>
      </c>
      <c r="J7" s="93">
        <v>5</v>
      </c>
      <c r="M7" s="117" t="s">
        <v>688</v>
      </c>
      <c r="T7" s="39">
        <v>5</v>
      </c>
      <c r="U7" s="39">
        <v>10</v>
      </c>
      <c r="V7" s="93">
        <v>15</v>
      </c>
      <c r="W7" s="106">
        <f>Table44[[#This Row],[Grand Total]]/V$25</f>
        <v>8.6206896551724144E-2</v>
      </c>
    </row>
    <row r="8" spans="2:23" x14ac:dyDescent="0.25">
      <c r="M8" s="117" t="s">
        <v>693</v>
      </c>
      <c r="T8" s="39">
        <v>12</v>
      </c>
      <c r="V8" s="93">
        <v>12</v>
      </c>
      <c r="W8" s="106">
        <f>Table44[[#This Row],[Grand Total]]/V$25</f>
        <v>6.8965517241379309E-2</v>
      </c>
    </row>
    <row r="9" spans="2:23" x14ac:dyDescent="0.25">
      <c r="M9" s="97" t="s">
        <v>1861</v>
      </c>
      <c r="P9" s="39">
        <v>10</v>
      </c>
      <c r="Q9" s="108"/>
      <c r="R9" s="108"/>
      <c r="S9" s="108"/>
      <c r="T9" s="108"/>
      <c r="U9" s="108"/>
      <c r="V9" s="93">
        <v>10</v>
      </c>
      <c r="W9" s="106">
        <f>Table44[[#This Row],[Grand Total]]/V$25</f>
        <v>5.7471264367816091E-2</v>
      </c>
    </row>
    <row r="10" spans="2:23" x14ac:dyDescent="0.25">
      <c r="M10" s="117" t="s">
        <v>697</v>
      </c>
      <c r="T10" s="39">
        <v>4</v>
      </c>
      <c r="U10" s="39">
        <v>2</v>
      </c>
      <c r="V10" s="93">
        <v>6</v>
      </c>
      <c r="W10" s="43">
        <f>Table44[[#This Row],[Grand Total]]/V$25</f>
        <v>3.4482758620689655E-2</v>
      </c>
    </row>
    <row r="11" spans="2:23" x14ac:dyDescent="0.25">
      <c r="M11" s="117" t="s">
        <v>707</v>
      </c>
      <c r="T11" s="39">
        <v>4</v>
      </c>
      <c r="V11" s="93">
        <v>4</v>
      </c>
      <c r="W11" s="43">
        <f>Table44[[#This Row],[Grand Total]]/V$25</f>
        <v>2.2988505747126436E-2</v>
      </c>
    </row>
    <row r="12" spans="2:23" x14ac:dyDescent="0.25">
      <c r="M12" s="117" t="s">
        <v>2058</v>
      </c>
      <c r="U12" s="39">
        <v>3</v>
      </c>
      <c r="V12" s="93">
        <v>3</v>
      </c>
      <c r="W12" s="43">
        <f>Table44[[#This Row],[Grand Total]]/V$25</f>
        <v>1.7241379310344827E-2</v>
      </c>
    </row>
    <row r="13" spans="2:23" x14ac:dyDescent="0.25">
      <c r="M13" s="97" t="s">
        <v>596</v>
      </c>
      <c r="Q13" s="39">
        <v>3</v>
      </c>
      <c r="R13" s="108"/>
      <c r="S13" s="108"/>
      <c r="T13" s="108"/>
      <c r="U13" s="108"/>
      <c r="V13" s="93">
        <v>3</v>
      </c>
      <c r="W13" s="43">
        <f>Table44[[#This Row],[Grand Total]]/V$25</f>
        <v>1.7241379310344827E-2</v>
      </c>
    </row>
    <row r="14" spans="2:23" x14ac:dyDescent="0.25">
      <c r="M14" s="117" t="s">
        <v>2062</v>
      </c>
      <c r="U14" s="39">
        <v>2</v>
      </c>
      <c r="V14" s="93">
        <v>2</v>
      </c>
      <c r="W14" s="43">
        <f>Table44[[#This Row],[Grand Total]]/V$25</f>
        <v>1.1494252873563218E-2</v>
      </c>
    </row>
    <row r="15" spans="2:23" x14ac:dyDescent="0.25">
      <c r="M15" s="97" t="s">
        <v>601</v>
      </c>
      <c r="Q15" s="39">
        <v>2</v>
      </c>
      <c r="R15" s="108"/>
      <c r="S15" s="108"/>
      <c r="T15" s="108"/>
      <c r="U15" s="108"/>
      <c r="V15" s="93">
        <v>2</v>
      </c>
      <c r="W15" s="43">
        <f>Table44[[#This Row],[Grand Total]]/V$25</f>
        <v>1.1494252873563218E-2</v>
      </c>
    </row>
    <row r="16" spans="2:23" x14ac:dyDescent="0.25">
      <c r="M16" s="107" t="s">
        <v>2076</v>
      </c>
      <c r="U16" s="39">
        <v>2</v>
      </c>
      <c r="V16" s="93">
        <v>2</v>
      </c>
      <c r="W16" s="43">
        <f>Table44[[#This Row],[Grand Total]]/V$25</f>
        <v>1.1494252873563218E-2</v>
      </c>
    </row>
    <row r="17" spans="13:23" x14ac:dyDescent="0.25">
      <c r="M17" t="s">
        <v>2071</v>
      </c>
      <c r="U17" s="39">
        <v>2</v>
      </c>
      <c r="V17" s="93">
        <v>2</v>
      </c>
      <c r="W17" s="43">
        <f>Table44[[#This Row],[Grand Total]]/V$25</f>
        <v>1.1494252873563218E-2</v>
      </c>
    </row>
    <row r="18" spans="13:23" x14ac:dyDescent="0.25">
      <c r="M18" t="s">
        <v>2066</v>
      </c>
      <c r="U18" s="39">
        <v>2</v>
      </c>
      <c r="V18" s="93">
        <v>2</v>
      </c>
      <c r="W18" s="43">
        <f>Table44[[#This Row],[Grand Total]]/V$25</f>
        <v>1.1494252873563218E-2</v>
      </c>
    </row>
    <row r="19" spans="13:23" x14ac:dyDescent="0.25">
      <c r="M19" t="s">
        <v>718</v>
      </c>
      <c r="T19" s="39">
        <v>1</v>
      </c>
      <c r="V19" s="93">
        <v>1</v>
      </c>
      <c r="W19" s="43">
        <f>Table44[[#This Row],[Grand Total]]/V$25</f>
        <v>5.7471264367816091E-3</v>
      </c>
    </row>
    <row r="20" spans="13:23" x14ac:dyDescent="0.25">
      <c r="M20" s="97" t="s">
        <v>1217</v>
      </c>
      <c r="O20" s="39">
        <v>1</v>
      </c>
      <c r="P20" s="108"/>
      <c r="Q20" s="108"/>
      <c r="R20" s="108"/>
      <c r="S20" s="108"/>
      <c r="T20" s="108"/>
      <c r="U20" s="108"/>
      <c r="V20" s="93">
        <v>1</v>
      </c>
      <c r="W20" s="43">
        <f>Table44[[#This Row],[Grand Total]]/V$25</f>
        <v>5.7471264367816091E-3</v>
      </c>
    </row>
    <row r="21" spans="13:23" x14ac:dyDescent="0.25">
      <c r="M21" s="97" t="s">
        <v>1336</v>
      </c>
      <c r="N21" s="39">
        <v>1</v>
      </c>
      <c r="O21" s="108"/>
      <c r="P21" s="108"/>
      <c r="Q21" s="108"/>
      <c r="R21" s="108"/>
      <c r="S21" s="108"/>
      <c r="T21" s="108"/>
      <c r="U21" s="108"/>
      <c r="V21" s="93">
        <v>1</v>
      </c>
      <c r="W21" s="43">
        <f>Table44[[#This Row],[Grand Total]]/V$25</f>
        <v>5.7471264367816091E-3</v>
      </c>
    </row>
    <row r="22" spans="13:23" x14ac:dyDescent="0.25">
      <c r="M22" t="s">
        <v>713</v>
      </c>
      <c r="T22" s="39">
        <v>1</v>
      </c>
      <c r="V22" s="93">
        <v>1</v>
      </c>
      <c r="W22" s="43">
        <f>Table44[[#This Row],[Grand Total]]/V$25</f>
        <v>5.7471264367816091E-3</v>
      </c>
    </row>
    <row r="23" spans="13:23" x14ac:dyDescent="0.25">
      <c r="M23" t="s">
        <v>1871</v>
      </c>
      <c r="P23" s="39">
        <v>1</v>
      </c>
      <c r="Q23" s="108"/>
      <c r="R23" s="108"/>
      <c r="S23" s="108"/>
      <c r="T23" s="108"/>
      <c r="U23" s="108"/>
      <c r="V23" s="93">
        <v>1</v>
      </c>
      <c r="W23" s="43">
        <f>Table44[[#This Row],[Grand Total]]/V$25</f>
        <v>5.7471264367816091E-3</v>
      </c>
    </row>
    <row r="24" spans="13:23" x14ac:dyDescent="0.25">
      <c r="M24" t="s">
        <v>525</v>
      </c>
      <c r="R24" s="39">
        <v>1</v>
      </c>
      <c r="S24" s="108"/>
      <c r="T24" s="108"/>
      <c r="U24" s="108"/>
      <c r="V24" s="93">
        <v>1</v>
      </c>
      <c r="W24" s="43">
        <f>Table44[[#This Row],[Grand Total]]/V$25</f>
        <v>5.7471264367816091E-3</v>
      </c>
    </row>
    <row r="25" spans="13:23" x14ac:dyDescent="0.25">
      <c r="M25" s="11" t="s">
        <v>1969</v>
      </c>
      <c r="N25" s="93">
        <v>1</v>
      </c>
      <c r="O25" s="93">
        <v>12</v>
      </c>
      <c r="P25" s="93">
        <v>59</v>
      </c>
      <c r="Q25" s="93">
        <v>6</v>
      </c>
      <c r="R25" s="93">
        <v>2</v>
      </c>
      <c r="S25" s="93">
        <v>3</v>
      </c>
      <c r="T25" s="93">
        <v>53</v>
      </c>
      <c r="U25" s="93">
        <v>38</v>
      </c>
      <c r="V25" s="93">
        <v>174</v>
      </c>
      <c r="W25" s="39"/>
    </row>
    <row r="27" spans="13:23" x14ac:dyDescent="0.25">
      <c r="M27" s="110">
        <v>2025</v>
      </c>
    </row>
    <row r="28" spans="13:23" x14ac:dyDescent="0.25">
      <c r="M28" s="119" t="s">
        <v>2260</v>
      </c>
      <c r="N28" s="120" t="s">
        <v>2003</v>
      </c>
      <c r="O28" s="120" t="s">
        <v>2004</v>
      </c>
      <c r="P28" s="120" t="s">
        <v>2005</v>
      </c>
      <c r="Q28" s="120" t="s">
        <v>2006</v>
      </c>
      <c r="R28" s="120" t="s">
        <v>2007</v>
      </c>
      <c r="S28" s="120" t="s">
        <v>2008</v>
      </c>
      <c r="T28" s="120" t="s">
        <v>2009</v>
      </c>
      <c r="U28" s="120" t="s">
        <v>2244</v>
      </c>
      <c r="V28" s="120" t="s">
        <v>1969</v>
      </c>
      <c r="W28" s="120" t="s">
        <v>2010</v>
      </c>
    </row>
    <row r="29" spans="13:23" x14ac:dyDescent="0.25">
      <c r="M29" s="117" t="s">
        <v>734</v>
      </c>
      <c r="T29" s="39">
        <v>20</v>
      </c>
      <c r="U29" s="39">
        <v>28</v>
      </c>
      <c r="V29" s="39">
        <v>48</v>
      </c>
      <c r="W29" s="106">
        <f>Table45[[#This Row],[Grand Total]]/V$35</f>
        <v>0.30967741935483872</v>
      </c>
    </row>
    <row r="30" spans="13:23" x14ac:dyDescent="0.25">
      <c r="M30" t="s">
        <v>369</v>
      </c>
      <c r="S30" s="39">
        <v>3</v>
      </c>
      <c r="T30" s="39">
        <v>7</v>
      </c>
      <c r="U30" s="39">
        <v>36</v>
      </c>
      <c r="V30" s="39">
        <v>46</v>
      </c>
      <c r="W30" s="106">
        <f>Table45[[#This Row],[Grand Total]]/V$35</f>
        <v>0.29677419354838708</v>
      </c>
    </row>
    <row r="31" spans="13:23" x14ac:dyDescent="0.25">
      <c r="M31" t="s">
        <v>885</v>
      </c>
      <c r="T31" s="39">
        <v>7</v>
      </c>
      <c r="U31" s="39">
        <v>25</v>
      </c>
      <c r="V31" s="39">
        <v>32</v>
      </c>
      <c r="W31" s="106">
        <f>Table45[[#This Row],[Grand Total]]/V$35</f>
        <v>0.20645161290322581</v>
      </c>
    </row>
    <row r="32" spans="13:23" x14ac:dyDescent="0.25">
      <c r="M32" s="117" t="s">
        <v>739</v>
      </c>
      <c r="T32" s="39">
        <v>5</v>
      </c>
      <c r="U32" s="39">
        <v>8</v>
      </c>
      <c r="V32" s="39">
        <v>13</v>
      </c>
      <c r="W32" s="43">
        <f>Table45[[#This Row],[Grand Total]]/V$35</f>
        <v>8.387096774193549E-2</v>
      </c>
    </row>
    <row r="33" spans="13:23" x14ac:dyDescent="0.25">
      <c r="M33" s="117" t="s">
        <v>744</v>
      </c>
      <c r="T33" s="39">
        <v>10</v>
      </c>
      <c r="V33" s="39">
        <v>10</v>
      </c>
      <c r="W33" s="43">
        <f>Table45[[#This Row],[Grand Total]]/V$35</f>
        <v>6.4516129032258063E-2</v>
      </c>
    </row>
    <row r="34" spans="13:23" x14ac:dyDescent="0.25">
      <c r="M34" t="s">
        <v>142</v>
      </c>
      <c r="T34" s="39">
        <v>2</v>
      </c>
      <c r="U34" s="39">
        <v>4</v>
      </c>
      <c r="V34" s="39">
        <v>6</v>
      </c>
      <c r="W34" s="43">
        <f>Table45[[#This Row],[Grand Total]]/V$35</f>
        <v>3.870967741935484E-2</v>
      </c>
    </row>
    <row r="35" spans="13:23" x14ac:dyDescent="0.25">
      <c r="M35" s="11" t="s">
        <v>1969</v>
      </c>
      <c r="N35" s="93"/>
      <c r="O35" s="93"/>
      <c r="P35" s="93"/>
      <c r="Q35" s="93"/>
      <c r="R35" s="93"/>
      <c r="S35" s="93">
        <v>3</v>
      </c>
      <c r="T35" s="93">
        <v>51</v>
      </c>
      <c r="U35" s="93">
        <v>101</v>
      </c>
      <c r="V35" s="93">
        <v>155</v>
      </c>
      <c r="W35" s="39"/>
    </row>
    <row r="37" spans="13:23" x14ac:dyDescent="0.25">
      <c r="M37" s="110">
        <v>2025</v>
      </c>
    </row>
    <row r="38" spans="13:23" x14ac:dyDescent="0.25">
      <c r="M38" s="119" t="s">
        <v>2261</v>
      </c>
      <c r="N38" s="120" t="s">
        <v>2003</v>
      </c>
      <c r="O38" s="120" t="s">
        <v>2004</v>
      </c>
      <c r="P38" s="120" t="s">
        <v>2005</v>
      </c>
      <c r="Q38" s="120" t="s">
        <v>2006</v>
      </c>
      <c r="R38" s="120" t="s">
        <v>2007</v>
      </c>
      <c r="S38" s="120" t="s">
        <v>2008</v>
      </c>
      <c r="T38" s="120" t="s">
        <v>2009</v>
      </c>
      <c r="U38" s="120" t="s">
        <v>2244</v>
      </c>
      <c r="V38" s="120" t="s">
        <v>1969</v>
      </c>
      <c r="W38" s="120" t="s">
        <v>2010</v>
      </c>
    </row>
    <row r="39" spans="13:23" x14ac:dyDescent="0.25">
      <c r="M39" t="s">
        <v>885</v>
      </c>
      <c r="T39" s="39">
        <v>7</v>
      </c>
      <c r="U39" s="39">
        <v>25</v>
      </c>
      <c r="V39" s="93">
        <v>32</v>
      </c>
      <c r="W39" s="95">
        <f>Table46[[#This Row],[Grand Total]]/V$46</f>
        <v>0.62745098039215685</v>
      </c>
    </row>
    <row r="40" spans="13:23" x14ac:dyDescent="0.25">
      <c r="M40" t="s">
        <v>2027</v>
      </c>
      <c r="U40" s="39">
        <v>6</v>
      </c>
      <c r="V40" s="93">
        <v>6</v>
      </c>
      <c r="W40" s="95">
        <f>Table46[[#This Row],[Grand Total]]/V$46</f>
        <v>0.11764705882352941</v>
      </c>
    </row>
    <row r="41" spans="13:23" x14ac:dyDescent="0.25">
      <c r="M41" s="117" t="s">
        <v>2011</v>
      </c>
      <c r="U41" s="39">
        <v>5</v>
      </c>
      <c r="V41" s="93">
        <v>5</v>
      </c>
      <c r="W41" s="94">
        <f>Table46[[#This Row],[Grand Total]]/V$46</f>
        <v>9.8039215686274508E-2</v>
      </c>
    </row>
    <row r="42" spans="13:23" x14ac:dyDescent="0.25">
      <c r="M42" s="117" t="s">
        <v>665</v>
      </c>
      <c r="T42" s="39">
        <v>5</v>
      </c>
      <c r="V42" s="93">
        <v>5</v>
      </c>
      <c r="W42" s="94">
        <f>Table46[[#This Row],[Grand Total]]/V$46</f>
        <v>9.8039215686274508E-2</v>
      </c>
    </row>
    <row r="43" spans="13:23" x14ac:dyDescent="0.25">
      <c r="M43" t="s">
        <v>2022</v>
      </c>
      <c r="U43" s="39">
        <v>1</v>
      </c>
      <c r="V43" s="93">
        <v>1</v>
      </c>
      <c r="W43" s="94">
        <f>Table46[[#This Row],[Grand Total]]/V$46</f>
        <v>1.9607843137254902E-2</v>
      </c>
    </row>
    <row r="44" spans="13:23" x14ac:dyDescent="0.25">
      <c r="M44" t="s">
        <v>673</v>
      </c>
      <c r="T44" s="39">
        <v>1</v>
      </c>
      <c r="V44" s="93">
        <v>1</v>
      </c>
      <c r="W44" s="94">
        <f>Table46[[#This Row],[Grand Total]]/V$46</f>
        <v>1.9607843137254902E-2</v>
      </c>
    </row>
    <row r="45" spans="13:23" x14ac:dyDescent="0.25">
      <c r="M45" t="s">
        <v>2016</v>
      </c>
      <c r="U45" s="39">
        <v>1</v>
      </c>
      <c r="V45" s="93">
        <v>1</v>
      </c>
      <c r="W45" s="94">
        <f>Table46[[#This Row],[Grand Total]]/V$46</f>
        <v>1.9607843137254902E-2</v>
      </c>
    </row>
    <row r="46" spans="13:23" x14ac:dyDescent="0.25">
      <c r="M46" s="11" t="s">
        <v>1969</v>
      </c>
      <c r="N46" s="93"/>
      <c r="O46" s="93"/>
      <c r="P46" s="93"/>
      <c r="Q46" s="93"/>
      <c r="R46" s="93"/>
      <c r="S46" s="93"/>
      <c r="T46" s="93">
        <v>13</v>
      </c>
      <c r="U46" s="93">
        <v>38</v>
      </c>
      <c r="V46" s="93">
        <v>51</v>
      </c>
      <c r="W46" s="39"/>
    </row>
    <row r="48" spans="13:23" x14ac:dyDescent="0.25">
      <c r="M48" s="110">
        <v>2025</v>
      </c>
    </row>
    <row r="49" spans="13:23" x14ac:dyDescent="0.25">
      <c r="M49" s="119" t="s">
        <v>2263</v>
      </c>
      <c r="N49" s="120" t="s">
        <v>2003</v>
      </c>
      <c r="O49" s="120" t="s">
        <v>2004</v>
      </c>
      <c r="P49" s="120" t="s">
        <v>2005</v>
      </c>
      <c r="Q49" s="120" t="s">
        <v>2006</v>
      </c>
      <c r="R49" s="120" t="s">
        <v>2007</v>
      </c>
      <c r="S49" s="120" t="s">
        <v>2008</v>
      </c>
      <c r="T49" s="120" t="s">
        <v>2009</v>
      </c>
      <c r="U49" s="120" t="s">
        <v>2244</v>
      </c>
      <c r="V49" s="120" t="s">
        <v>1969</v>
      </c>
      <c r="W49" s="120" t="s">
        <v>2010</v>
      </c>
    </row>
    <row r="50" spans="13:23" x14ac:dyDescent="0.25">
      <c r="M50" s="117" t="s">
        <v>891</v>
      </c>
      <c r="T50" s="39">
        <v>5</v>
      </c>
      <c r="U50" s="39">
        <v>5</v>
      </c>
      <c r="V50" s="93">
        <v>10</v>
      </c>
      <c r="W50" s="43">
        <f>Table48[[#This Row],[Grand Total]]/V$53</f>
        <v>0.5</v>
      </c>
    </row>
    <row r="51" spans="13:23" x14ac:dyDescent="0.25">
      <c r="M51" s="117" t="s">
        <v>2201</v>
      </c>
      <c r="U51" s="39">
        <v>9</v>
      </c>
      <c r="V51" s="93">
        <v>9</v>
      </c>
      <c r="W51" s="43">
        <f>Table48[[#This Row],[Grand Total]]/V$53</f>
        <v>0.45</v>
      </c>
    </row>
    <row r="52" spans="13:23" x14ac:dyDescent="0.25">
      <c r="M52" t="s">
        <v>2206</v>
      </c>
      <c r="U52" s="39">
        <v>1</v>
      </c>
      <c r="V52" s="93">
        <v>1</v>
      </c>
      <c r="W52" s="43">
        <f>Table48[[#This Row],[Grand Total]]/V$53</f>
        <v>0.05</v>
      </c>
    </row>
    <row r="53" spans="13:23" x14ac:dyDescent="0.25">
      <c r="M53" s="11" t="s">
        <v>1969</v>
      </c>
      <c r="N53" s="93"/>
      <c r="O53" s="93"/>
      <c r="P53" s="93"/>
      <c r="Q53" s="93"/>
      <c r="R53" s="93"/>
      <c r="S53" s="93"/>
      <c r="T53" s="93">
        <v>5</v>
      </c>
      <c r="U53" s="93">
        <v>15</v>
      </c>
      <c r="V53" s="93">
        <v>20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8929-3C55-45CA-B107-7540E156CE96}">
  <dimension ref="B2:X25"/>
  <sheetViews>
    <sheetView topLeftCell="B12" workbookViewId="0">
      <selection activeCell="F31" sqref="F31"/>
    </sheetView>
  </sheetViews>
  <sheetFormatPr defaultRowHeight="15" x14ac:dyDescent="0.25"/>
  <cols>
    <col min="2" max="2" width="26.28515625" customWidth="1"/>
    <col min="7" max="9" width="9.7109375" customWidth="1"/>
    <col min="10" max="10" width="13.42578125" customWidth="1"/>
    <col min="13" max="13" width="28.85546875" customWidth="1"/>
    <col min="23" max="23" width="13.42578125" customWidth="1"/>
  </cols>
  <sheetData>
    <row r="2" spans="2:24" x14ac:dyDescent="0.25">
      <c r="B2" s="110">
        <v>2024</v>
      </c>
      <c r="C2" s="39"/>
      <c r="D2" s="39"/>
      <c r="E2" s="39"/>
      <c r="F2" s="39"/>
      <c r="G2" s="39"/>
      <c r="H2" s="39"/>
      <c r="I2" s="39"/>
      <c r="J2" s="39"/>
      <c r="K2" s="39"/>
      <c r="M2" s="110">
        <v>2025</v>
      </c>
    </row>
    <row r="3" spans="2:24" x14ac:dyDescent="0.25">
      <c r="B3" t="s">
        <v>2248</v>
      </c>
      <c r="C3" s="39" t="s">
        <v>2236</v>
      </c>
      <c r="D3" s="39" t="s">
        <v>2237</v>
      </c>
      <c r="E3" s="39" t="s">
        <v>2238</v>
      </c>
      <c r="F3" s="39" t="s">
        <v>2239</v>
      </c>
      <c r="G3" s="39" t="s">
        <v>2240</v>
      </c>
      <c r="H3" s="39" t="s">
        <v>2241</v>
      </c>
      <c r="I3" s="39" t="s">
        <v>2242</v>
      </c>
      <c r="J3" s="39" t="s">
        <v>1969</v>
      </c>
      <c r="K3" s="39" t="s">
        <v>2010</v>
      </c>
      <c r="M3" t="s">
        <v>2248</v>
      </c>
      <c r="N3" t="s">
        <v>2003</v>
      </c>
      <c r="O3" t="s">
        <v>2004</v>
      </c>
      <c r="P3" t="s">
        <v>2005</v>
      </c>
      <c r="Q3" t="s">
        <v>2006</v>
      </c>
      <c r="R3" t="s">
        <v>2007</v>
      </c>
      <c r="S3" t="s">
        <v>2008</v>
      </c>
      <c r="T3" t="s">
        <v>2009</v>
      </c>
      <c r="U3" t="s">
        <v>2244</v>
      </c>
      <c r="V3" t="s">
        <v>2482</v>
      </c>
      <c r="W3" t="s">
        <v>1969</v>
      </c>
      <c r="X3" t="s">
        <v>2010</v>
      </c>
    </row>
    <row r="4" spans="2:24" x14ac:dyDescent="0.25">
      <c r="B4" s="97" t="s">
        <v>136</v>
      </c>
      <c r="C4" s="39">
        <v>24</v>
      </c>
      <c r="D4" s="39">
        <v>21</v>
      </c>
      <c r="E4" s="39">
        <v>19</v>
      </c>
      <c r="F4" s="39">
        <v>19</v>
      </c>
      <c r="G4" s="39">
        <v>19</v>
      </c>
      <c r="H4" s="39">
        <v>21</v>
      </c>
      <c r="I4" s="39">
        <v>21</v>
      </c>
      <c r="J4" s="93">
        <f>SUM(C4:I4)</f>
        <v>144</v>
      </c>
      <c r="K4" s="106">
        <f>Table26[[#This Row],[Grand Total]]/J$9</f>
        <v>0.91719745222929938</v>
      </c>
      <c r="M4" s="97" t="s">
        <v>136</v>
      </c>
      <c r="N4" s="39">
        <v>33</v>
      </c>
      <c r="O4" s="39">
        <v>23</v>
      </c>
      <c r="P4" s="39">
        <v>24</v>
      </c>
      <c r="Q4" s="39">
        <v>23</v>
      </c>
      <c r="R4" s="39">
        <v>24</v>
      </c>
      <c r="S4" s="39">
        <v>12</v>
      </c>
      <c r="T4" s="39">
        <v>10</v>
      </c>
      <c r="U4" s="39">
        <v>10</v>
      </c>
      <c r="V4" s="39">
        <v>10</v>
      </c>
      <c r="W4" s="39">
        <v>169</v>
      </c>
      <c r="X4" s="106">
        <f>Table23[[#This Row],[Grand Total]]/W$12</f>
        <v>0.84079601990049746</v>
      </c>
    </row>
    <row r="5" spans="2:24" x14ac:dyDescent="0.25">
      <c r="B5" t="s">
        <v>142</v>
      </c>
      <c r="C5" s="39"/>
      <c r="D5" s="39"/>
      <c r="E5" s="39">
        <v>3</v>
      </c>
      <c r="F5" s="39"/>
      <c r="G5" s="39">
        <v>1</v>
      </c>
      <c r="H5" s="39"/>
      <c r="I5" s="39">
        <v>2</v>
      </c>
      <c r="J5" s="93">
        <f>SUM(C5:I5)</f>
        <v>6</v>
      </c>
      <c r="K5" s="43">
        <f>Table26[[#This Row],[Grand Total]]/J$9</f>
        <v>3.8216560509554139E-2</v>
      </c>
      <c r="M5" t="s">
        <v>162</v>
      </c>
      <c r="N5" s="39"/>
      <c r="O5" s="39"/>
      <c r="P5" s="39"/>
      <c r="Q5" s="39"/>
      <c r="R5" s="39"/>
      <c r="S5" s="39">
        <v>16</v>
      </c>
      <c r="T5" s="39">
        <v>2</v>
      </c>
      <c r="U5" s="39"/>
      <c r="V5" s="39"/>
      <c r="W5" s="39">
        <v>18</v>
      </c>
      <c r="X5" s="43">
        <f>Table23[[#This Row],[Grand Total]]/W$12</f>
        <v>8.9552238805970144E-2</v>
      </c>
    </row>
    <row r="6" spans="2:24" x14ac:dyDescent="0.25">
      <c r="B6" t="s">
        <v>162</v>
      </c>
      <c r="C6" s="39"/>
      <c r="D6" s="39"/>
      <c r="E6" s="39">
        <v>2</v>
      </c>
      <c r="F6" s="39"/>
      <c r="G6" s="39"/>
      <c r="H6" s="39"/>
      <c r="I6" s="39"/>
      <c r="J6" s="93">
        <f>SUM(C6:I6)</f>
        <v>2</v>
      </c>
      <c r="K6" s="43">
        <f>Table26[[#This Row],[Grand Total]]/J$9</f>
        <v>1.2738853503184714E-2</v>
      </c>
      <c r="M6" t="s">
        <v>414</v>
      </c>
      <c r="N6" s="39"/>
      <c r="O6" s="39">
        <v>2</v>
      </c>
      <c r="P6" s="39"/>
      <c r="Q6" s="39"/>
      <c r="R6" s="39"/>
      <c r="S6" s="39">
        <v>1</v>
      </c>
      <c r="T6" s="39">
        <v>1</v>
      </c>
      <c r="U6" s="39"/>
      <c r="V6" s="39">
        <v>1</v>
      </c>
      <c r="W6" s="39">
        <v>5</v>
      </c>
      <c r="X6" s="43">
        <f>Table23[[#This Row],[Grand Total]]/W$12</f>
        <v>2.4875621890547265E-2</v>
      </c>
    </row>
    <row r="7" spans="2:24" x14ac:dyDescent="0.25">
      <c r="B7" t="s">
        <v>414</v>
      </c>
      <c r="C7" s="39"/>
      <c r="D7" s="39"/>
      <c r="E7" s="39"/>
      <c r="F7" s="39">
        <v>1</v>
      </c>
      <c r="G7" s="39">
        <v>1</v>
      </c>
      <c r="H7" s="39"/>
      <c r="I7" s="39">
        <v>1</v>
      </c>
      <c r="J7" s="93">
        <f>SUM(C7:I7)</f>
        <v>3</v>
      </c>
      <c r="K7" s="43">
        <f>Table26[[#This Row],[Grand Total]]/J$9</f>
        <v>1.9108280254777069E-2</v>
      </c>
      <c r="M7" t="s">
        <v>142</v>
      </c>
      <c r="N7" s="39"/>
      <c r="O7" s="39">
        <v>2</v>
      </c>
      <c r="P7" s="39"/>
      <c r="Q7" s="39"/>
      <c r="R7" s="39">
        <v>2</v>
      </c>
      <c r="S7" s="108"/>
      <c r="T7" s="108"/>
      <c r="U7" s="108"/>
      <c r="V7" s="108"/>
      <c r="W7" s="39">
        <v>4</v>
      </c>
      <c r="X7" s="43">
        <f>Table23[[#This Row],[Grand Total]]/W$12</f>
        <v>1.9900497512437811E-2</v>
      </c>
    </row>
    <row r="8" spans="2:24" ht="15.75" thickBot="1" x14ac:dyDescent="0.3">
      <c r="B8" s="124" t="s">
        <v>1095</v>
      </c>
      <c r="C8" s="78">
        <v>2</v>
      </c>
      <c r="D8" s="125"/>
      <c r="E8" s="125"/>
      <c r="F8" s="125"/>
      <c r="G8" s="125"/>
      <c r="H8" s="125"/>
      <c r="I8" s="125"/>
      <c r="J8" s="96">
        <f>SUM(C8:I8)</f>
        <v>2</v>
      </c>
      <c r="K8" s="90">
        <f>Table26[[#This Row],[Grand Total]]/J$9</f>
        <v>1.2738853503184714E-2</v>
      </c>
      <c r="M8" t="s">
        <v>658</v>
      </c>
      <c r="N8" s="39"/>
      <c r="O8" s="39">
        <v>1</v>
      </c>
      <c r="P8" s="39"/>
      <c r="Q8" s="39">
        <v>1</v>
      </c>
      <c r="R8" s="108"/>
      <c r="S8" s="108"/>
      <c r="T8" s="108"/>
      <c r="U8" s="108"/>
      <c r="V8" s="108"/>
      <c r="W8" s="39">
        <v>2</v>
      </c>
      <c r="X8" s="43">
        <f>Table23[[#This Row],[Grand Total]]/W$12</f>
        <v>9.9502487562189053E-3</v>
      </c>
    </row>
    <row r="9" spans="2:24" x14ac:dyDescent="0.25">
      <c r="B9" s="11" t="s">
        <v>1969</v>
      </c>
      <c r="C9" s="93">
        <f>SUBTOTAL(109,C4:C8)</f>
        <v>26</v>
      </c>
      <c r="D9" s="93">
        <f>SUBTOTAL(109,D4:D8)</f>
        <v>21</v>
      </c>
      <c r="E9" s="93">
        <f>SUBTOTAL(109,E4:E8)</f>
        <v>24</v>
      </c>
      <c r="F9" s="93">
        <f>SUBTOTAL(109,F4:F8)</f>
        <v>20</v>
      </c>
      <c r="G9" s="93">
        <f>SUBTOTAL(109,G4:G8)</f>
        <v>21</v>
      </c>
      <c r="H9" s="93">
        <f>SUBTOTAL(109,H4:H8)</f>
        <v>21</v>
      </c>
      <c r="I9" s="93">
        <f>SUBTOTAL(109,I4:I8)</f>
        <v>24</v>
      </c>
      <c r="J9" s="93">
        <f>SUM(C9:I9)</f>
        <v>157</v>
      </c>
      <c r="K9" s="39"/>
      <c r="M9" t="s">
        <v>1297</v>
      </c>
      <c r="N9" s="39"/>
      <c r="O9" s="39">
        <v>1</v>
      </c>
      <c r="P9" s="108"/>
      <c r="Q9" s="108"/>
      <c r="R9" s="108"/>
      <c r="S9" s="108"/>
      <c r="T9" s="108"/>
      <c r="U9" s="108"/>
      <c r="V9" s="108"/>
      <c r="W9" s="39">
        <v>1</v>
      </c>
      <c r="X9" s="43">
        <f>Table23[[#This Row],[Grand Total]]/W$12</f>
        <v>4.9751243781094526E-3</v>
      </c>
    </row>
    <row r="10" spans="2:24" x14ac:dyDescent="0.25">
      <c r="B10" t="s">
        <v>2487</v>
      </c>
      <c r="C10" s="39">
        <f>COUNT(C4:C8)</f>
        <v>2</v>
      </c>
      <c r="D10" s="39">
        <f t="shared" ref="D10:J10" si="0">COUNT(D4:D8)</f>
        <v>1</v>
      </c>
      <c r="E10" s="39">
        <f t="shared" si="0"/>
        <v>3</v>
      </c>
      <c r="F10" s="39">
        <f t="shared" si="0"/>
        <v>2</v>
      </c>
      <c r="G10" s="39">
        <f t="shared" si="0"/>
        <v>3</v>
      </c>
      <c r="H10" s="39">
        <f t="shared" si="0"/>
        <v>1</v>
      </c>
      <c r="I10" s="39">
        <f t="shared" si="0"/>
        <v>3</v>
      </c>
      <c r="J10" s="39">
        <f t="shared" si="0"/>
        <v>5</v>
      </c>
      <c r="K10" s="146"/>
      <c r="M10" t="s">
        <v>653</v>
      </c>
      <c r="N10" s="39"/>
      <c r="O10" s="39"/>
      <c r="P10" s="39"/>
      <c r="Q10" s="39">
        <v>1</v>
      </c>
      <c r="R10" s="108"/>
      <c r="S10" s="108"/>
      <c r="T10" s="108"/>
      <c r="U10" s="108"/>
      <c r="V10" s="108"/>
      <c r="W10" s="39">
        <v>1</v>
      </c>
      <c r="X10" s="43">
        <f>Table23[[#This Row],[Grand Total]]/W$12</f>
        <v>4.9751243781094526E-3</v>
      </c>
    </row>
    <row r="11" spans="2:24" ht="15.75" thickBot="1" x14ac:dyDescent="0.3">
      <c r="M11" s="23" t="s">
        <v>2477</v>
      </c>
      <c r="N11" s="78"/>
      <c r="O11" s="78"/>
      <c r="P11" s="78"/>
      <c r="Q11" s="78"/>
      <c r="R11" s="78"/>
      <c r="S11" s="78"/>
      <c r="T11" s="78"/>
      <c r="U11" s="78"/>
      <c r="V11" s="143">
        <v>1</v>
      </c>
      <c r="W11" s="78">
        <v>1</v>
      </c>
      <c r="X11" s="90">
        <f>Table23[[#This Row],[Grand Total]]/W$12</f>
        <v>4.9751243781094526E-3</v>
      </c>
    </row>
    <row r="12" spans="2:24" x14ac:dyDescent="0.25">
      <c r="M12" s="11" t="s">
        <v>1969</v>
      </c>
      <c r="N12" s="93">
        <f>SUBTOTAL(109,N4:N11)</f>
        <v>33</v>
      </c>
      <c r="O12" s="93">
        <f t="shared" ref="O12:W12" si="1">SUBTOTAL(109,O4:O11)</f>
        <v>29</v>
      </c>
      <c r="P12" s="93">
        <f t="shared" si="1"/>
        <v>24</v>
      </c>
      <c r="Q12" s="93">
        <f t="shared" si="1"/>
        <v>25</v>
      </c>
      <c r="R12" s="93">
        <f t="shared" si="1"/>
        <v>26</v>
      </c>
      <c r="S12" s="93">
        <f t="shared" si="1"/>
        <v>29</v>
      </c>
      <c r="T12" s="93">
        <f t="shared" si="1"/>
        <v>13</v>
      </c>
      <c r="U12" s="93">
        <f t="shared" si="1"/>
        <v>10</v>
      </c>
      <c r="V12" s="93">
        <f t="shared" si="1"/>
        <v>12</v>
      </c>
      <c r="W12" s="93">
        <f t="shared" si="1"/>
        <v>201</v>
      </c>
      <c r="X12" s="39"/>
    </row>
    <row r="13" spans="2:24" x14ac:dyDescent="0.25">
      <c r="M13" t="s">
        <v>2487</v>
      </c>
      <c r="N13" s="39">
        <f>COUNT(N4:N11)</f>
        <v>1</v>
      </c>
      <c r="O13" s="39">
        <f t="shared" ref="O13:W13" si="2">COUNT(O4:O11)</f>
        <v>5</v>
      </c>
      <c r="P13" s="39">
        <f t="shared" si="2"/>
        <v>1</v>
      </c>
      <c r="Q13" s="39">
        <f t="shared" si="2"/>
        <v>3</v>
      </c>
      <c r="R13" s="39">
        <f t="shared" si="2"/>
        <v>2</v>
      </c>
      <c r="S13" s="39">
        <f t="shared" si="2"/>
        <v>3</v>
      </c>
      <c r="T13" s="39">
        <f t="shared" si="2"/>
        <v>3</v>
      </c>
      <c r="U13" s="39">
        <f t="shared" si="2"/>
        <v>1</v>
      </c>
      <c r="V13" s="39">
        <f t="shared" si="2"/>
        <v>3</v>
      </c>
      <c r="W13" s="39">
        <f t="shared" si="2"/>
        <v>8</v>
      </c>
      <c r="X13" s="39"/>
    </row>
    <row r="15" spans="2:24" x14ac:dyDescent="0.25">
      <c r="B15" s="110">
        <v>2024</v>
      </c>
      <c r="M15" s="110">
        <v>2025</v>
      </c>
    </row>
    <row r="16" spans="2:24" x14ac:dyDescent="0.25">
      <c r="B16" t="s">
        <v>2500</v>
      </c>
      <c r="C16" t="s">
        <v>2236</v>
      </c>
      <c r="D16" t="s">
        <v>2237</v>
      </c>
      <c r="E16" t="s">
        <v>2238</v>
      </c>
      <c r="F16" t="s">
        <v>2239</v>
      </c>
      <c r="G16" t="s">
        <v>2240</v>
      </c>
      <c r="H16" t="s">
        <v>2241</v>
      </c>
      <c r="I16" t="s">
        <v>2242</v>
      </c>
      <c r="J16" t="s">
        <v>1969</v>
      </c>
      <c r="M16" t="s">
        <v>2500</v>
      </c>
      <c r="N16" t="s">
        <v>2003</v>
      </c>
      <c r="O16" t="s">
        <v>2004</v>
      </c>
      <c r="P16" t="s">
        <v>2005</v>
      </c>
      <c r="Q16" t="s">
        <v>2006</v>
      </c>
      <c r="R16" t="s">
        <v>2007</v>
      </c>
      <c r="S16" t="s">
        <v>2008</v>
      </c>
      <c r="T16" t="s">
        <v>2009</v>
      </c>
      <c r="U16" t="s">
        <v>2244</v>
      </c>
      <c r="V16" t="s">
        <v>2482</v>
      </c>
      <c r="W16" t="s">
        <v>1969</v>
      </c>
    </row>
    <row r="17" spans="2:24" x14ac:dyDescent="0.25">
      <c r="B17" t="s">
        <v>30</v>
      </c>
      <c r="C17" s="39">
        <v>26</v>
      </c>
      <c r="D17" s="39">
        <v>21</v>
      </c>
      <c r="E17" s="39">
        <v>24</v>
      </c>
      <c r="F17" s="39">
        <v>20</v>
      </c>
      <c r="G17" s="39">
        <v>21</v>
      </c>
      <c r="H17" s="39">
        <v>21</v>
      </c>
      <c r="I17" s="39">
        <v>24</v>
      </c>
      <c r="J17" s="39">
        <v>157</v>
      </c>
      <c r="M17" t="s">
        <v>30</v>
      </c>
      <c r="N17" s="39">
        <v>33</v>
      </c>
      <c r="O17" s="39">
        <v>29</v>
      </c>
      <c r="P17" s="39">
        <v>24</v>
      </c>
      <c r="Q17" s="39">
        <v>25</v>
      </c>
      <c r="R17" s="39">
        <v>26</v>
      </c>
      <c r="S17" s="39">
        <v>29</v>
      </c>
      <c r="T17" s="39">
        <v>13</v>
      </c>
      <c r="U17" s="39">
        <v>10</v>
      </c>
      <c r="V17" s="39">
        <v>12</v>
      </c>
      <c r="W17" s="39">
        <v>201</v>
      </c>
    </row>
    <row r="18" spans="2:24" x14ac:dyDescent="0.25">
      <c r="B18" s="11" t="s">
        <v>1969</v>
      </c>
      <c r="C18" s="93">
        <v>26</v>
      </c>
      <c r="D18" s="93">
        <v>21</v>
      </c>
      <c r="E18" s="93">
        <v>24</v>
      </c>
      <c r="F18" s="93">
        <v>20</v>
      </c>
      <c r="G18" s="93">
        <v>21</v>
      </c>
      <c r="H18" s="93">
        <v>21</v>
      </c>
      <c r="I18" s="93">
        <v>24</v>
      </c>
      <c r="J18" s="93">
        <v>157</v>
      </c>
      <c r="M18" s="11" t="s">
        <v>1969</v>
      </c>
      <c r="N18" s="93">
        <v>33</v>
      </c>
      <c r="O18" s="93">
        <v>29</v>
      </c>
      <c r="P18" s="93">
        <v>24</v>
      </c>
      <c r="Q18" s="93">
        <v>25</v>
      </c>
      <c r="R18" s="93">
        <v>26</v>
      </c>
      <c r="S18" s="93">
        <v>29</v>
      </c>
      <c r="T18" s="93">
        <v>13</v>
      </c>
      <c r="U18" s="93">
        <v>10</v>
      </c>
      <c r="V18" s="93">
        <v>12</v>
      </c>
      <c r="W18" s="93">
        <v>201</v>
      </c>
    </row>
    <row r="20" spans="2:24" x14ac:dyDescent="0.25">
      <c r="B20" s="110">
        <v>2024</v>
      </c>
      <c r="M20" s="110">
        <v>2025</v>
      </c>
    </row>
    <row r="21" spans="2:24" x14ac:dyDescent="0.25">
      <c r="B21" t="s">
        <v>2501</v>
      </c>
      <c r="C21" t="s">
        <v>2236</v>
      </c>
      <c r="D21" t="s">
        <v>2237</v>
      </c>
      <c r="E21" t="s">
        <v>2238</v>
      </c>
      <c r="F21" t="s">
        <v>2239</v>
      </c>
      <c r="G21" t="s">
        <v>2240</v>
      </c>
      <c r="H21" t="s">
        <v>2241</v>
      </c>
      <c r="I21" t="s">
        <v>2242</v>
      </c>
      <c r="J21" t="s">
        <v>1969</v>
      </c>
      <c r="K21" t="s">
        <v>2010</v>
      </c>
      <c r="M21" t="s">
        <v>2501</v>
      </c>
      <c r="N21" t="s">
        <v>2003</v>
      </c>
      <c r="O21" t="s">
        <v>2004</v>
      </c>
      <c r="P21" t="s">
        <v>2005</v>
      </c>
      <c r="Q21" t="s">
        <v>2006</v>
      </c>
      <c r="R21" t="s">
        <v>2007</v>
      </c>
      <c r="S21" t="s">
        <v>2008</v>
      </c>
      <c r="T21" t="s">
        <v>2009</v>
      </c>
      <c r="U21" t="s">
        <v>2244</v>
      </c>
      <c r="V21" t="s">
        <v>2482</v>
      </c>
      <c r="W21" t="s">
        <v>1969</v>
      </c>
      <c r="X21" t="s">
        <v>2486</v>
      </c>
    </row>
    <row r="22" spans="2:24" x14ac:dyDescent="0.25">
      <c r="B22" t="s">
        <v>116</v>
      </c>
      <c r="C22" s="39">
        <v>13</v>
      </c>
      <c r="D22" s="39">
        <v>10</v>
      </c>
      <c r="E22" s="39">
        <v>12</v>
      </c>
      <c r="F22" s="39">
        <v>10</v>
      </c>
      <c r="G22" s="39">
        <v>10</v>
      </c>
      <c r="H22" s="39">
        <v>9</v>
      </c>
      <c r="I22" s="39">
        <v>11</v>
      </c>
      <c r="J22" s="93">
        <v>75</v>
      </c>
      <c r="K22" s="106">
        <f>Table32[[#This Row],[Grand Total]]/J$25</f>
        <v>0.47770700636942676</v>
      </c>
      <c r="M22" t="s">
        <v>38</v>
      </c>
      <c r="N22" s="39">
        <v>24</v>
      </c>
      <c r="O22" s="39">
        <v>15</v>
      </c>
      <c r="P22" s="39">
        <v>15</v>
      </c>
      <c r="Q22" s="39">
        <v>14</v>
      </c>
      <c r="R22" s="39">
        <v>15</v>
      </c>
      <c r="S22" s="39">
        <v>20</v>
      </c>
      <c r="T22" s="39">
        <v>11</v>
      </c>
      <c r="U22" s="39">
        <v>10</v>
      </c>
      <c r="V22" s="39">
        <v>10</v>
      </c>
      <c r="W22" s="93">
        <v>134</v>
      </c>
      <c r="X22" s="106">
        <f>Table35[[#This Row],[Grand Total]]/W$25</f>
        <v>0.66666666666666663</v>
      </c>
    </row>
    <row r="23" spans="2:24" x14ac:dyDescent="0.25">
      <c r="B23" t="s">
        <v>82</v>
      </c>
      <c r="C23" s="39">
        <v>13</v>
      </c>
      <c r="D23" s="39">
        <v>11</v>
      </c>
      <c r="E23" s="39">
        <v>12</v>
      </c>
      <c r="F23" s="39">
        <v>10</v>
      </c>
      <c r="G23" s="39"/>
      <c r="H23" s="39"/>
      <c r="I23" s="39"/>
      <c r="J23" s="93">
        <v>46</v>
      </c>
      <c r="K23" s="106">
        <f>Table32[[#This Row],[Grand Total]]/J$25</f>
        <v>0.2929936305732484</v>
      </c>
      <c r="M23" t="s">
        <v>116</v>
      </c>
      <c r="N23" s="39">
        <v>9</v>
      </c>
      <c r="O23" s="39">
        <v>11</v>
      </c>
      <c r="P23" s="39">
        <v>9</v>
      </c>
      <c r="Q23" s="39">
        <v>9</v>
      </c>
      <c r="R23" s="39">
        <v>11</v>
      </c>
      <c r="S23" s="39">
        <v>9</v>
      </c>
      <c r="T23" s="39">
        <v>2</v>
      </c>
      <c r="U23" s="39"/>
      <c r="V23" s="39">
        <v>1</v>
      </c>
      <c r="W23" s="93">
        <v>61</v>
      </c>
      <c r="X23" s="106">
        <f>Table35[[#This Row],[Grand Total]]/W$25</f>
        <v>0.30348258706467662</v>
      </c>
    </row>
    <row r="24" spans="2:24" ht="15.75" thickBot="1" x14ac:dyDescent="0.3">
      <c r="B24" s="23" t="s">
        <v>38</v>
      </c>
      <c r="C24" s="78"/>
      <c r="D24" s="78"/>
      <c r="E24" s="78"/>
      <c r="F24" s="78"/>
      <c r="G24" s="78">
        <v>11</v>
      </c>
      <c r="H24" s="78">
        <v>12</v>
      </c>
      <c r="I24" s="78">
        <v>13</v>
      </c>
      <c r="J24" s="96">
        <v>36</v>
      </c>
      <c r="K24" s="90">
        <f>Table32[[#This Row],[Grand Total]]/J$25</f>
        <v>0.22929936305732485</v>
      </c>
      <c r="M24" s="23" t="s">
        <v>50</v>
      </c>
      <c r="N24" s="78"/>
      <c r="O24" s="78">
        <v>3</v>
      </c>
      <c r="P24" s="78"/>
      <c r="Q24" s="78">
        <v>2</v>
      </c>
      <c r="R24" s="78"/>
      <c r="S24" s="78"/>
      <c r="T24" s="78"/>
      <c r="U24" s="78"/>
      <c r="V24" s="78">
        <v>1</v>
      </c>
      <c r="W24" s="96">
        <v>6</v>
      </c>
      <c r="X24" s="90">
        <f>Table35[[#This Row],[Grand Total]]/W$25</f>
        <v>2.9850746268656716E-2</v>
      </c>
    </row>
    <row r="25" spans="2:24" x14ac:dyDescent="0.25">
      <c r="B25" s="11" t="s">
        <v>1969</v>
      </c>
      <c r="C25" s="93">
        <f>SUBTOTAL(109,C22:C24)</f>
        <v>26</v>
      </c>
      <c r="D25" s="93">
        <f t="shared" ref="D25:J25" si="3">SUBTOTAL(109,D22:D24)</f>
        <v>21</v>
      </c>
      <c r="E25" s="93">
        <f t="shared" si="3"/>
        <v>24</v>
      </c>
      <c r="F25" s="93">
        <f t="shared" si="3"/>
        <v>20</v>
      </c>
      <c r="G25" s="93">
        <f t="shared" si="3"/>
        <v>21</v>
      </c>
      <c r="H25" s="93">
        <f t="shared" si="3"/>
        <v>21</v>
      </c>
      <c r="I25" s="93">
        <f t="shared" si="3"/>
        <v>24</v>
      </c>
      <c r="J25" s="93">
        <f t="shared" si="3"/>
        <v>157</v>
      </c>
      <c r="K25" s="39"/>
      <c r="M25" s="11" t="s">
        <v>1969</v>
      </c>
      <c r="N25" s="93">
        <f>SUBTOTAL(109,N22:N24)</f>
        <v>33</v>
      </c>
      <c r="O25" s="93">
        <f t="shared" ref="O25:W25" si="4">SUBTOTAL(109,O22:O24)</f>
        <v>29</v>
      </c>
      <c r="P25" s="93">
        <f t="shared" si="4"/>
        <v>24</v>
      </c>
      <c r="Q25" s="93">
        <f t="shared" si="4"/>
        <v>25</v>
      </c>
      <c r="R25" s="93">
        <f t="shared" si="4"/>
        <v>26</v>
      </c>
      <c r="S25" s="93">
        <f t="shared" si="4"/>
        <v>29</v>
      </c>
      <c r="T25" s="93">
        <f t="shared" si="4"/>
        <v>13</v>
      </c>
      <c r="U25" s="93">
        <f t="shared" si="4"/>
        <v>10</v>
      </c>
      <c r="V25" s="93">
        <f t="shared" si="4"/>
        <v>12</v>
      </c>
      <c r="W25" s="93">
        <f t="shared" si="4"/>
        <v>201</v>
      </c>
      <c r="X25" s="39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4A99-F516-4616-96BB-8DAAB09E409A}">
  <dimension ref="A1:AL1821"/>
  <sheetViews>
    <sheetView workbookViewId="0">
      <pane xSplit="4" ySplit="2" topLeftCell="E1814" activePane="bottomRight" state="frozen"/>
      <selection pane="topRight" activeCell="E1" sqref="E1"/>
      <selection pane="bottomLeft" activeCell="A3" sqref="A3"/>
      <selection pane="bottomRight" activeCell="A2" sqref="A2:XFD2"/>
    </sheetView>
  </sheetViews>
  <sheetFormatPr defaultRowHeight="15" x14ac:dyDescent="0.25"/>
  <cols>
    <col min="1" max="1" width="9.28515625" style="10" customWidth="1"/>
    <col min="2" max="2" width="9.7109375" style="10" customWidth="1"/>
    <col min="3" max="3" width="33.5703125" style="10" customWidth="1"/>
    <col min="4" max="4" width="45.5703125" style="10" customWidth="1"/>
    <col min="5" max="5" width="17.7109375" style="10" customWidth="1"/>
    <col min="6" max="6" width="33" style="10" customWidth="1"/>
    <col min="7" max="7" width="27" style="10" customWidth="1"/>
    <col min="8" max="8" width="14.7109375" style="10" customWidth="1"/>
    <col min="9" max="9" width="13.85546875" style="10" customWidth="1"/>
    <col min="10" max="10" width="28.140625" style="10" customWidth="1"/>
    <col min="11" max="11" width="17" style="10" customWidth="1"/>
    <col min="12" max="12" width="15.7109375" style="10" customWidth="1"/>
    <col min="13" max="13" width="31.5703125" style="10" customWidth="1"/>
    <col min="14" max="14" width="9.5703125" style="10" customWidth="1"/>
    <col min="15" max="15" width="12.7109375" style="10" customWidth="1"/>
    <col min="16" max="16" width="19.85546875" style="10" customWidth="1"/>
    <col min="17" max="17" width="9.85546875" style="10" customWidth="1"/>
    <col min="18" max="18" width="14.85546875" style="10" customWidth="1"/>
    <col min="19" max="19" width="11.140625" style="10" bestFit="1" customWidth="1"/>
    <col min="20" max="34" width="10.140625" style="10" customWidth="1"/>
    <col min="35" max="35" width="10.140625" style="39" customWidth="1"/>
    <col min="36" max="36" width="12.42578125" style="10" customWidth="1"/>
    <col min="37" max="37" width="11.5703125" style="10" customWidth="1"/>
    <col min="38" max="38" width="13.28515625" style="10" customWidth="1"/>
    <col min="39" max="16384" width="9.140625" style="10"/>
  </cols>
  <sheetData>
    <row r="1" spans="1:38" x14ac:dyDescent="0.25">
      <c r="C1" s="10" t="s">
        <v>1301</v>
      </c>
    </row>
    <row r="2" spans="1:38" s="84" customFormat="1" ht="30" x14ac:dyDescent="0.25">
      <c r="A2" s="84" t="s">
        <v>0</v>
      </c>
      <c r="B2" s="84" t="s">
        <v>2</v>
      </c>
      <c r="C2" s="84" t="s">
        <v>3</v>
      </c>
      <c r="D2" s="84" t="s">
        <v>5</v>
      </c>
      <c r="E2" s="84" t="s">
        <v>6</v>
      </c>
      <c r="F2" s="84" t="s">
        <v>8</v>
      </c>
      <c r="G2" s="84" t="s">
        <v>9</v>
      </c>
      <c r="H2" s="84" t="s">
        <v>10</v>
      </c>
      <c r="I2" s="84" t="s">
        <v>11</v>
      </c>
      <c r="J2" s="84" t="s">
        <v>12</v>
      </c>
      <c r="K2" s="84" t="s">
        <v>13</v>
      </c>
      <c r="L2" s="84" t="s">
        <v>14</v>
      </c>
      <c r="M2" s="84" t="s">
        <v>15</v>
      </c>
      <c r="N2" s="84" t="s">
        <v>16</v>
      </c>
      <c r="O2" s="84" t="s">
        <v>17</v>
      </c>
      <c r="P2" s="84" t="s">
        <v>18</v>
      </c>
      <c r="Q2" s="84" t="s">
        <v>19</v>
      </c>
      <c r="R2" s="84" t="s">
        <v>20</v>
      </c>
      <c r="S2" s="84" t="s">
        <v>21</v>
      </c>
      <c r="T2" s="84" t="s">
        <v>22</v>
      </c>
      <c r="U2" s="87" t="s">
        <v>1980</v>
      </c>
      <c r="V2" s="87" t="s">
        <v>1981</v>
      </c>
      <c r="W2" s="87" t="s">
        <v>1982</v>
      </c>
      <c r="X2" s="87" t="s">
        <v>1983</v>
      </c>
      <c r="Y2" s="87" t="s">
        <v>1984</v>
      </c>
      <c r="Z2" s="87" t="s">
        <v>1985</v>
      </c>
      <c r="AA2" s="87" t="s">
        <v>1986</v>
      </c>
      <c r="AB2" s="86" t="s">
        <v>1987</v>
      </c>
      <c r="AC2" s="86" t="s">
        <v>1988</v>
      </c>
      <c r="AD2" s="86" t="s">
        <v>1989</v>
      </c>
      <c r="AE2" s="86" t="s">
        <v>1990</v>
      </c>
      <c r="AF2" s="86" t="s">
        <v>1991</v>
      </c>
      <c r="AG2" s="86" t="s">
        <v>1992</v>
      </c>
      <c r="AH2" s="86" t="s">
        <v>1993</v>
      </c>
      <c r="AI2" s="88" t="s">
        <v>2001</v>
      </c>
      <c r="AJ2" s="85" t="s">
        <v>23</v>
      </c>
      <c r="AK2" s="84" t="s">
        <v>24</v>
      </c>
      <c r="AL2" s="84" t="s">
        <v>25</v>
      </c>
    </row>
    <row r="3" spans="1:38" x14ac:dyDescent="0.25">
      <c r="A3" s="10">
        <v>6.2023999999999999</v>
      </c>
      <c r="B3" s="10" t="s">
        <v>107</v>
      </c>
      <c r="C3" s="10" t="s">
        <v>108</v>
      </c>
      <c r="D3" s="10" t="s">
        <v>966</v>
      </c>
      <c r="E3" s="10" t="s">
        <v>30</v>
      </c>
      <c r="F3" s="10" t="s">
        <v>967</v>
      </c>
      <c r="G3" s="10" t="s">
        <v>532</v>
      </c>
      <c r="H3" s="10" t="s">
        <v>193</v>
      </c>
      <c r="I3" s="10">
        <v>46350</v>
      </c>
      <c r="J3" s="10" t="s">
        <v>968</v>
      </c>
      <c r="K3" s="10">
        <v>2193268049</v>
      </c>
      <c r="L3" s="10" t="s">
        <v>37</v>
      </c>
      <c r="M3" s="10" t="s">
        <v>82</v>
      </c>
      <c r="N3" s="10" t="s">
        <v>39</v>
      </c>
      <c r="O3" s="10">
        <v>44</v>
      </c>
      <c r="P3" s="10" t="s">
        <v>40</v>
      </c>
      <c r="Q3" s="10" t="str">
        <f t="shared" ref="Q3:Q34" si="0">"12"</f>
        <v>12</v>
      </c>
      <c r="R3" s="10">
        <v>5</v>
      </c>
      <c r="S3" s="10">
        <v>19.8</v>
      </c>
      <c r="T3" s="10">
        <v>1</v>
      </c>
      <c r="U3" s="10">
        <v>1</v>
      </c>
      <c r="AI3" s="39">
        <f t="shared" ref="AI3:AI66" si="1">SUM(U3:AH3)</f>
        <v>1</v>
      </c>
      <c r="AJ3" s="79">
        <f t="shared" ref="AJ3:AJ66" si="2">S3/T3</f>
        <v>19.8</v>
      </c>
      <c r="AK3" s="79">
        <f t="shared" ref="AK3:AK66" si="3">AJ3/Q3</f>
        <v>1.6500000000000001</v>
      </c>
      <c r="AL3" s="79">
        <f t="shared" ref="AL3:AL66" si="4">AK3/R3</f>
        <v>0.33</v>
      </c>
    </row>
    <row r="4" spans="1:38" x14ac:dyDescent="0.25">
      <c r="A4" s="10">
        <v>6.2023999999999999</v>
      </c>
      <c r="B4" s="10" t="s">
        <v>107</v>
      </c>
      <c r="C4" s="10" t="s">
        <v>108</v>
      </c>
      <c r="D4" s="10" t="s">
        <v>966</v>
      </c>
      <c r="E4" s="10" t="s">
        <v>30</v>
      </c>
      <c r="F4" s="10" t="s">
        <v>967</v>
      </c>
      <c r="G4" s="10" t="s">
        <v>532</v>
      </c>
      <c r="H4" s="10" t="s">
        <v>193</v>
      </c>
      <c r="I4" s="10">
        <v>46350</v>
      </c>
      <c r="J4" s="10" t="s">
        <v>968</v>
      </c>
      <c r="K4" s="10">
        <v>2193268049</v>
      </c>
      <c r="L4" s="10" t="s">
        <v>115</v>
      </c>
      <c r="M4" s="10" t="s">
        <v>116</v>
      </c>
      <c r="N4" s="10" t="s">
        <v>39</v>
      </c>
      <c r="O4" s="10">
        <v>44</v>
      </c>
      <c r="P4" s="10" t="s">
        <v>40</v>
      </c>
      <c r="Q4" s="10" t="str">
        <f t="shared" si="0"/>
        <v>12</v>
      </c>
      <c r="R4" s="10">
        <v>5</v>
      </c>
      <c r="S4" s="10">
        <v>19.8</v>
      </c>
      <c r="T4" s="10">
        <v>1</v>
      </c>
      <c r="U4" s="10">
        <v>1</v>
      </c>
      <c r="AI4" s="39">
        <f t="shared" si="1"/>
        <v>1</v>
      </c>
      <c r="AJ4" s="79">
        <f t="shared" si="2"/>
        <v>19.8</v>
      </c>
      <c r="AK4" s="79">
        <f t="shared" si="3"/>
        <v>1.6500000000000001</v>
      </c>
      <c r="AL4" s="79">
        <f t="shared" si="4"/>
        <v>0.33</v>
      </c>
    </row>
    <row r="5" spans="1:38" x14ac:dyDescent="0.25">
      <c r="A5" s="10">
        <v>6.2023999999999999</v>
      </c>
      <c r="B5" s="10" t="s">
        <v>107</v>
      </c>
      <c r="C5" s="10" t="s">
        <v>108</v>
      </c>
      <c r="D5" s="10" t="s">
        <v>969</v>
      </c>
      <c r="E5" s="10" t="s">
        <v>362</v>
      </c>
      <c r="F5" s="10" t="s">
        <v>970</v>
      </c>
      <c r="G5" s="10" t="s">
        <v>753</v>
      </c>
      <c r="H5" s="10" t="s">
        <v>199</v>
      </c>
      <c r="I5" s="10" t="s">
        <v>971</v>
      </c>
      <c r="J5" s="10" t="s">
        <v>972</v>
      </c>
      <c r="K5" s="10">
        <v>3097941212</v>
      </c>
      <c r="L5" s="10" t="s">
        <v>115</v>
      </c>
      <c r="M5" s="10" t="s">
        <v>116</v>
      </c>
      <c r="N5" s="10" t="s">
        <v>39</v>
      </c>
      <c r="O5" s="10">
        <v>44</v>
      </c>
      <c r="P5" s="10" t="s">
        <v>40</v>
      </c>
      <c r="Q5" s="10" t="str">
        <f t="shared" si="0"/>
        <v>12</v>
      </c>
      <c r="R5" s="10">
        <v>5</v>
      </c>
      <c r="S5" s="10">
        <v>19.8</v>
      </c>
      <c r="T5" s="10">
        <v>1</v>
      </c>
      <c r="U5" s="10">
        <v>1</v>
      </c>
      <c r="AI5" s="39">
        <f t="shared" si="1"/>
        <v>1</v>
      </c>
      <c r="AJ5" s="79">
        <f t="shared" si="2"/>
        <v>19.8</v>
      </c>
      <c r="AK5" s="79">
        <f t="shared" si="3"/>
        <v>1.6500000000000001</v>
      </c>
      <c r="AL5" s="79">
        <f t="shared" si="4"/>
        <v>0.33</v>
      </c>
    </row>
    <row r="6" spans="1:38" x14ac:dyDescent="0.25">
      <c r="A6" s="10">
        <v>6.2023999999999999</v>
      </c>
      <c r="B6" s="10" t="s">
        <v>107</v>
      </c>
      <c r="C6" s="10" t="s">
        <v>108</v>
      </c>
      <c r="D6" s="10" t="s">
        <v>973</v>
      </c>
      <c r="E6" s="10" t="s">
        <v>30</v>
      </c>
      <c r="F6" s="10" t="s">
        <v>974</v>
      </c>
      <c r="G6" s="10" t="s">
        <v>198</v>
      </c>
      <c r="H6" s="10" t="s">
        <v>199</v>
      </c>
      <c r="I6" s="10">
        <v>60008</v>
      </c>
      <c r="J6" s="10" t="s">
        <v>201</v>
      </c>
      <c r="K6" s="10">
        <v>6308857029</v>
      </c>
      <c r="L6" s="10" t="s">
        <v>115</v>
      </c>
      <c r="M6" s="10" t="s">
        <v>116</v>
      </c>
      <c r="N6" s="10" t="s">
        <v>39</v>
      </c>
      <c r="O6" s="10">
        <v>44</v>
      </c>
      <c r="P6" s="10" t="s">
        <v>40</v>
      </c>
      <c r="Q6" s="10" t="str">
        <f t="shared" si="0"/>
        <v>12</v>
      </c>
      <c r="R6" s="10">
        <v>5</v>
      </c>
      <c r="S6" s="10">
        <v>158.4</v>
      </c>
      <c r="T6" s="10">
        <v>8</v>
      </c>
      <c r="U6" s="10">
        <v>8</v>
      </c>
      <c r="AI6" s="39">
        <f t="shared" si="1"/>
        <v>8</v>
      </c>
      <c r="AJ6" s="79">
        <f t="shared" si="2"/>
        <v>19.8</v>
      </c>
      <c r="AK6" s="79">
        <f t="shared" si="3"/>
        <v>1.6500000000000001</v>
      </c>
      <c r="AL6" s="79">
        <f t="shared" si="4"/>
        <v>0.33</v>
      </c>
    </row>
    <row r="7" spans="1:38" x14ac:dyDescent="0.25">
      <c r="A7" s="10">
        <v>6.2023999999999999</v>
      </c>
      <c r="B7" s="10" t="s">
        <v>107</v>
      </c>
      <c r="C7" s="10" t="s">
        <v>108</v>
      </c>
      <c r="D7" s="10" t="s">
        <v>975</v>
      </c>
      <c r="E7" s="10" t="s">
        <v>30</v>
      </c>
      <c r="F7" s="10" t="s">
        <v>976</v>
      </c>
      <c r="G7" s="10" t="s">
        <v>977</v>
      </c>
      <c r="H7" s="10" t="s">
        <v>199</v>
      </c>
      <c r="I7" s="10" t="s">
        <v>978</v>
      </c>
      <c r="J7" s="10" t="s">
        <v>979</v>
      </c>
      <c r="K7" s="10">
        <v>8478339017</v>
      </c>
      <c r="L7" s="10" t="s">
        <v>115</v>
      </c>
      <c r="M7" s="10" t="s">
        <v>116</v>
      </c>
      <c r="N7" s="10" t="s">
        <v>39</v>
      </c>
      <c r="O7" s="10">
        <v>44</v>
      </c>
      <c r="P7" s="10" t="s">
        <v>40</v>
      </c>
      <c r="Q7" s="10" t="str">
        <f t="shared" si="0"/>
        <v>12</v>
      </c>
      <c r="R7" s="10">
        <v>5</v>
      </c>
      <c r="S7" s="10">
        <v>19.8</v>
      </c>
      <c r="T7" s="10">
        <v>1</v>
      </c>
      <c r="U7" s="10">
        <v>1</v>
      </c>
      <c r="AI7" s="39">
        <f t="shared" si="1"/>
        <v>1</v>
      </c>
      <c r="AJ7" s="79">
        <f t="shared" si="2"/>
        <v>19.8</v>
      </c>
      <c r="AK7" s="79">
        <f t="shared" si="3"/>
        <v>1.6500000000000001</v>
      </c>
      <c r="AL7" s="79">
        <f t="shared" si="4"/>
        <v>0.33</v>
      </c>
    </row>
    <row r="8" spans="1:38" x14ac:dyDescent="0.25">
      <c r="A8" s="10">
        <v>6.2023999999999999</v>
      </c>
      <c r="B8" s="10" t="s">
        <v>107</v>
      </c>
      <c r="C8" s="10" t="s">
        <v>108</v>
      </c>
      <c r="D8" s="10" t="s">
        <v>980</v>
      </c>
      <c r="E8" s="10" t="s">
        <v>30</v>
      </c>
      <c r="F8" s="10" t="s">
        <v>981</v>
      </c>
      <c r="G8" s="10" t="s">
        <v>254</v>
      </c>
      <c r="H8" s="10" t="s">
        <v>199</v>
      </c>
      <c r="I8" s="10" t="s">
        <v>982</v>
      </c>
      <c r="J8" s="10" t="s">
        <v>983</v>
      </c>
      <c r="K8" s="10">
        <v>6302485999</v>
      </c>
      <c r="L8" s="10" t="s">
        <v>115</v>
      </c>
      <c r="M8" s="10" t="s">
        <v>116</v>
      </c>
      <c r="N8" s="10" t="s">
        <v>39</v>
      </c>
      <c r="O8" s="10">
        <v>44</v>
      </c>
      <c r="P8" s="10" t="s">
        <v>40</v>
      </c>
      <c r="Q8" s="10" t="str">
        <f t="shared" si="0"/>
        <v>12</v>
      </c>
      <c r="R8" s="10">
        <v>5</v>
      </c>
      <c r="S8" s="10">
        <v>19.8</v>
      </c>
      <c r="T8" s="10">
        <v>1</v>
      </c>
      <c r="U8" s="10">
        <v>1</v>
      </c>
      <c r="AI8" s="39">
        <f t="shared" si="1"/>
        <v>1</v>
      </c>
      <c r="AJ8" s="79">
        <f t="shared" si="2"/>
        <v>19.8</v>
      </c>
      <c r="AK8" s="79">
        <f t="shared" si="3"/>
        <v>1.6500000000000001</v>
      </c>
      <c r="AL8" s="79">
        <f t="shared" si="4"/>
        <v>0.33</v>
      </c>
    </row>
    <row r="9" spans="1:38" x14ac:dyDescent="0.25">
      <c r="A9" s="10">
        <v>6.2023999999999999</v>
      </c>
      <c r="B9" s="10" t="s">
        <v>107</v>
      </c>
      <c r="C9" s="10" t="s">
        <v>108</v>
      </c>
      <c r="D9" s="10" t="s">
        <v>248</v>
      </c>
      <c r="E9" s="10" t="s">
        <v>30</v>
      </c>
      <c r="F9" s="10" t="s">
        <v>249</v>
      </c>
      <c r="G9" s="10" t="s">
        <v>250</v>
      </c>
      <c r="H9" s="10" t="s">
        <v>199</v>
      </c>
      <c r="I9" s="10">
        <v>62305</v>
      </c>
      <c r="J9" s="10" t="s">
        <v>251</v>
      </c>
      <c r="K9" s="10">
        <v>2172223343</v>
      </c>
      <c r="L9" s="10" t="s">
        <v>49</v>
      </c>
      <c r="M9" s="10" t="s">
        <v>50</v>
      </c>
      <c r="N9" s="10" t="s">
        <v>39</v>
      </c>
      <c r="O9" s="10">
        <v>44</v>
      </c>
      <c r="P9" s="10" t="s">
        <v>40</v>
      </c>
      <c r="Q9" s="10" t="str">
        <f t="shared" si="0"/>
        <v>12</v>
      </c>
      <c r="R9" s="10">
        <v>5</v>
      </c>
      <c r="S9" s="10">
        <v>99</v>
      </c>
      <c r="T9" s="10">
        <v>5</v>
      </c>
      <c r="U9" s="10">
        <v>5</v>
      </c>
      <c r="AI9" s="39">
        <f t="shared" si="1"/>
        <v>5</v>
      </c>
      <c r="AJ9" s="79">
        <f t="shared" si="2"/>
        <v>19.8</v>
      </c>
      <c r="AK9" s="79">
        <f t="shared" si="3"/>
        <v>1.6500000000000001</v>
      </c>
      <c r="AL9" s="79">
        <f t="shared" si="4"/>
        <v>0.33</v>
      </c>
    </row>
    <row r="10" spans="1:38" x14ac:dyDescent="0.25">
      <c r="A10" s="10">
        <v>6.2023999999999999</v>
      </c>
      <c r="B10" s="10" t="s">
        <v>107</v>
      </c>
      <c r="C10" s="10" t="s">
        <v>108</v>
      </c>
      <c r="D10" s="10" t="s">
        <v>980</v>
      </c>
      <c r="E10" s="10" t="s">
        <v>30</v>
      </c>
      <c r="F10" s="10" t="s">
        <v>981</v>
      </c>
      <c r="G10" s="10" t="s">
        <v>254</v>
      </c>
      <c r="H10" s="10" t="s">
        <v>199</v>
      </c>
      <c r="I10" s="10" t="s">
        <v>982</v>
      </c>
      <c r="J10" s="10" t="s">
        <v>983</v>
      </c>
      <c r="K10" s="10">
        <v>6302485999</v>
      </c>
      <c r="L10" s="10" t="s">
        <v>49</v>
      </c>
      <c r="M10" s="10" t="s">
        <v>50</v>
      </c>
      <c r="N10" s="10" t="s">
        <v>39</v>
      </c>
      <c r="O10" s="10">
        <v>44</v>
      </c>
      <c r="P10" s="10" t="s">
        <v>40</v>
      </c>
      <c r="Q10" s="10" t="str">
        <f t="shared" si="0"/>
        <v>12</v>
      </c>
      <c r="R10" s="10">
        <v>5</v>
      </c>
      <c r="S10" s="10">
        <v>19.8</v>
      </c>
      <c r="T10" s="10">
        <v>1</v>
      </c>
      <c r="U10" s="10">
        <v>1</v>
      </c>
      <c r="AI10" s="39">
        <f t="shared" si="1"/>
        <v>1</v>
      </c>
      <c r="AJ10" s="79">
        <f t="shared" si="2"/>
        <v>19.8</v>
      </c>
      <c r="AK10" s="79">
        <f t="shared" si="3"/>
        <v>1.6500000000000001</v>
      </c>
      <c r="AL10" s="79">
        <f t="shared" si="4"/>
        <v>0.33</v>
      </c>
    </row>
    <row r="11" spans="1:38" x14ac:dyDescent="0.25">
      <c r="A11" s="10">
        <v>6.2023999999999999</v>
      </c>
      <c r="B11" s="10" t="s">
        <v>51</v>
      </c>
      <c r="C11" s="10" t="s">
        <v>52</v>
      </c>
      <c r="D11" s="10" t="s">
        <v>125</v>
      </c>
      <c r="E11" s="10" t="s">
        <v>30</v>
      </c>
      <c r="F11" s="10" t="s">
        <v>126</v>
      </c>
      <c r="G11" s="10" t="s">
        <v>127</v>
      </c>
      <c r="H11" s="10" t="s">
        <v>34</v>
      </c>
      <c r="I11" s="80" t="s">
        <v>128</v>
      </c>
      <c r="J11" s="10" t="s">
        <v>129</v>
      </c>
      <c r="K11" s="10">
        <v>6098354400</v>
      </c>
      <c r="L11" s="10" t="s">
        <v>81</v>
      </c>
      <c r="M11" s="10" t="s">
        <v>82</v>
      </c>
      <c r="N11" s="10" t="s">
        <v>83</v>
      </c>
      <c r="O11" s="10">
        <v>44</v>
      </c>
      <c r="P11" s="10" t="s">
        <v>40</v>
      </c>
      <c r="Q11" s="10" t="str">
        <f t="shared" si="0"/>
        <v>12</v>
      </c>
      <c r="R11" s="10">
        <v>8</v>
      </c>
      <c r="S11" s="10">
        <v>108</v>
      </c>
      <c r="T11" s="10">
        <v>4</v>
      </c>
      <c r="U11" s="10">
        <v>4</v>
      </c>
      <c r="AI11" s="39">
        <f t="shared" si="1"/>
        <v>4</v>
      </c>
      <c r="AJ11" s="79">
        <f t="shared" si="2"/>
        <v>27</v>
      </c>
      <c r="AK11" s="79">
        <f t="shared" si="3"/>
        <v>2.25</v>
      </c>
      <c r="AL11" s="79">
        <f t="shared" si="4"/>
        <v>0.28125</v>
      </c>
    </row>
    <row r="12" spans="1:38" x14ac:dyDescent="0.25">
      <c r="A12" s="10">
        <v>6.2023999999999999</v>
      </c>
      <c r="B12" s="10" t="s">
        <v>51</v>
      </c>
      <c r="C12" s="10" t="s">
        <v>52</v>
      </c>
      <c r="D12" s="10" t="s">
        <v>53</v>
      </c>
      <c r="E12" s="10" t="s">
        <v>30</v>
      </c>
      <c r="F12" s="10" t="s">
        <v>54</v>
      </c>
      <c r="G12" s="10" t="s">
        <v>55</v>
      </c>
      <c r="H12" s="10" t="s">
        <v>56</v>
      </c>
      <c r="I12" s="10" t="s">
        <v>57</v>
      </c>
      <c r="J12" s="10" t="s">
        <v>984</v>
      </c>
      <c r="K12" s="10">
        <v>6109350885</v>
      </c>
      <c r="L12" s="10" t="s">
        <v>81</v>
      </c>
      <c r="M12" s="10" t="s">
        <v>82</v>
      </c>
      <c r="N12" s="10" t="s">
        <v>83</v>
      </c>
      <c r="O12" s="10">
        <v>44</v>
      </c>
      <c r="P12" s="10" t="s">
        <v>40</v>
      </c>
      <c r="Q12" s="10" t="str">
        <f t="shared" si="0"/>
        <v>12</v>
      </c>
      <c r="R12" s="10">
        <v>8</v>
      </c>
      <c r="S12" s="10">
        <v>567</v>
      </c>
      <c r="T12" s="10">
        <v>21</v>
      </c>
      <c r="U12" s="10">
        <v>21</v>
      </c>
      <c r="AI12" s="39">
        <f t="shared" si="1"/>
        <v>21</v>
      </c>
      <c r="AJ12" s="79">
        <f t="shared" si="2"/>
        <v>27</v>
      </c>
      <c r="AK12" s="79">
        <f t="shared" si="3"/>
        <v>2.25</v>
      </c>
      <c r="AL12" s="79">
        <f t="shared" si="4"/>
        <v>0.28125</v>
      </c>
    </row>
    <row r="13" spans="1:38" x14ac:dyDescent="0.25">
      <c r="A13" s="10">
        <v>6.2023999999999999</v>
      </c>
      <c r="B13" s="10" t="s">
        <v>51</v>
      </c>
      <c r="C13" s="10" t="s">
        <v>52</v>
      </c>
      <c r="D13" s="10" t="s">
        <v>125</v>
      </c>
      <c r="E13" s="10" t="s">
        <v>30</v>
      </c>
      <c r="F13" s="10" t="s">
        <v>126</v>
      </c>
      <c r="G13" s="10" t="s">
        <v>127</v>
      </c>
      <c r="H13" s="10" t="s">
        <v>34</v>
      </c>
      <c r="I13" s="80" t="s">
        <v>128</v>
      </c>
      <c r="J13" s="10" t="s">
        <v>129</v>
      </c>
      <c r="K13" s="10">
        <v>6098354400</v>
      </c>
      <c r="L13" s="10" t="s">
        <v>59</v>
      </c>
      <c r="M13" s="10" t="s">
        <v>60</v>
      </c>
      <c r="N13" s="10" t="s">
        <v>61</v>
      </c>
      <c r="O13" s="10">
        <v>44</v>
      </c>
      <c r="P13" s="10" t="s">
        <v>40</v>
      </c>
      <c r="Q13" s="10" t="str">
        <f t="shared" si="0"/>
        <v>12</v>
      </c>
      <c r="R13" s="10">
        <v>4</v>
      </c>
      <c r="S13" s="10">
        <v>345.6</v>
      </c>
      <c r="T13" s="10">
        <v>12</v>
      </c>
      <c r="U13" s="10">
        <v>12</v>
      </c>
      <c r="AI13" s="39">
        <f t="shared" si="1"/>
        <v>12</v>
      </c>
      <c r="AJ13" s="79">
        <f t="shared" si="2"/>
        <v>28.8</v>
      </c>
      <c r="AK13" s="79">
        <f t="shared" si="3"/>
        <v>2.4</v>
      </c>
      <c r="AL13" s="79">
        <f t="shared" si="4"/>
        <v>0.6</v>
      </c>
    </row>
    <row r="14" spans="1:38" x14ac:dyDescent="0.25">
      <c r="A14" s="10">
        <v>6.2023999999999999</v>
      </c>
      <c r="B14" s="10" t="s">
        <v>84</v>
      </c>
      <c r="C14" s="10" t="s">
        <v>85</v>
      </c>
      <c r="D14" s="10" t="s">
        <v>985</v>
      </c>
      <c r="E14" s="10" t="s">
        <v>30</v>
      </c>
      <c r="F14" s="10" t="s">
        <v>986</v>
      </c>
      <c r="G14" s="10" t="s">
        <v>987</v>
      </c>
      <c r="H14" s="10" t="s">
        <v>67</v>
      </c>
      <c r="I14" s="10">
        <v>95688</v>
      </c>
      <c r="J14" s="10" t="s">
        <v>988</v>
      </c>
      <c r="K14" s="10">
        <v>5106124732</v>
      </c>
      <c r="L14" s="10" t="s">
        <v>74</v>
      </c>
      <c r="M14" s="10" t="s">
        <v>75</v>
      </c>
      <c r="N14" s="10" t="s">
        <v>61</v>
      </c>
      <c r="O14" s="10">
        <v>44</v>
      </c>
      <c r="P14" s="10" t="s">
        <v>40</v>
      </c>
      <c r="Q14" s="10" t="str">
        <f t="shared" si="0"/>
        <v>12</v>
      </c>
      <c r="R14" s="10">
        <v>5</v>
      </c>
      <c r="S14" s="10">
        <v>26.4</v>
      </c>
      <c r="T14" s="10">
        <v>1</v>
      </c>
      <c r="U14" s="10">
        <v>1</v>
      </c>
      <c r="X14" s="10" t="s">
        <v>1301</v>
      </c>
      <c r="AI14" s="39">
        <f t="shared" si="1"/>
        <v>1</v>
      </c>
      <c r="AJ14" s="79">
        <f t="shared" si="2"/>
        <v>26.4</v>
      </c>
      <c r="AK14" s="79">
        <f t="shared" si="3"/>
        <v>2.1999999999999997</v>
      </c>
      <c r="AL14" s="79">
        <f t="shared" si="4"/>
        <v>0.43999999999999995</v>
      </c>
    </row>
    <row r="15" spans="1:38" x14ac:dyDescent="0.25">
      <c r="A15" s="10">
        <v>6.2023999999999999</v>
      </c>
      <c r="B15" s="10" t="s">
        <v>84</v>
      </c>
      <c r="C15" s="10" t="s">
        <v>85</v>
      </c>
      <c r="D15" s="10" t="s">
        <v>213</v>
      </c>
      <c r="E15" s="10" t="s">
        <v>30</v>
      </c>
      <c r="F15" s="10" t="s">
        <v>214</v>
      </c>
      <c r="G15" s="10" t="s">
        <v>215</v>
      </c>
      <c r="H15" s="10" t="s">
        <v>67</v>
      </c>
      <c r="I15" s="10" t="s">
        <v>216</v>
      </c>
      <c r="J15" s="10" t="s">
        <v>217</v>
      </c>
      <c r="K15" s="10">
        <v>9258267841</v>
      </c>
      <c r="L15" s="10" t="s">
        <v>74</v>
      </c>
      <c r="M15" s="10" t="s">
        <v>75</v>
      </c>
      <c r="N15" s="10" t="s">
        <v>61</v>
      </c>
      <c r="O15" s="10">
        <v>44</v>
      </c>
      <c r="P15" s="10" t="s">
        <v>40</v>
      </c>
      <c r="Q15" s="10" t="str">
        <f t="shared" si="0"/>
        <v>12</v>
      </c>
      <c r="R15" s="10">
        <v>5</v>
      </c>
      <c r="S15" s="10">
        <v>105.6</v>
      </c>
      <c r="T15" s="10">
        <v>4</v>
      </c>
      <c r="U15" s="10">
        <v>4</v>
      </c>
      <c r="AI15" s="39">
        <f t="shared" si="1"/>
        <v>4</v>
      </c>
      <c r="AJ15" s="79">
        <f t="shared" si="2"/>
        <v>26.4</v>
      </c>
      <c r="AK15" s="79">
        <f t="shared" si="3"/>
        <v>2.1999999999999997</v>
      </c>
      <c r="AL15" s="79">
        <f t="shared" si="4"/>
        <v>0.43999999999999995</v>
      </c>
    </row>
    <row r="16" spans="1:38" x14ac:dyDescent="0.25">
      <c r="A16" s="10">
        <v>6.2023999999999999</v>
      </c>
      <c r="B16" s="10" t="s">
        <v>84</v>
      </c>
      <c r="C16" s="10" t="s">
        <v>85</v>
      </c>
      <c r="D16" s="10" t="s">
        <v>493</v>
      </c>
      <c r="E16" s="10" t="s">
        <v>30</v>
      </c>
      <c r="F16" s="10" t="s">
        <v>494</v>
      </c>
      <c r="G16" s="10" t="s">
        <v>119</v>
      </c>
      <c r="H16" s="10" t="s">
        <v>67</v>
      </c>
      <c r="I16" s="10" t="s">
        <v>495</v>
      </c>
      <c r="J16" s="10" t="s">
        <v>496</v>
      </c>
      <c r="K16" s="10">
        <v>9164724633</v>
      </c>
      <c r="L16" s="10" t="s">
        <v>74</v>
      </c>
      <c r="M16" s="10" t="s">
        <v>75</v>
      </c>
      <c r="N16" s="10" t="s">
        <v>61</v>
      </c>
      <c r="O16" s="10">
        <v>44</v>
      </c>
      <c r="P16" s="10" t="s">
        <v>40</v>
      </c>
      <c r="Q16" s="10" t="str">
        <f t="shared" si="0"/>
        <v>12</v>
      </c>
      <c r="R16" s="10">
        <v>5</v>
      </c>
      <c r="S16" s="10">
        <v>26.4</v>
      </c>
      <c r="T16" s="10">
        <v>1</v>
      </c>
      <c r="U16" s="10">
        <v>1</v>
      </c>
      <c r="AI16" s="39">
        <f t="shared" si="1"/>
        <v>1</v>
      </c>
      <c r="AJ16" s="79">
        <f t="shared" si="2"/>
        <v>26.4</v>
      </c>
      <c r="AK16" s="79">
        <f t="shared" si="3"/>
        <v>2.1999999999999997</v>
      </c>
      <c r="AL16" s="79">
        <f t="shared" si="4"/>
        <v>0.43999999999999995</v>
      </c>
    </row>
    <row r="17" spans="1:38" x14ac:dyDescent="0.25">
      <c r="A17" s="10">
        <v>6.2023999999999999</v>
      </c>
      <c r="B17" s="10" t="s">
        <v>84</v>
      </c>
      <c r="C17" s="10" t="s">
        <v>85</v>
      </c>
      <c r="D17" s="10" t="s">
        <v>102</v>
      </c>
      <c r="E17" s="10" t="s">
        <v>30</v>
      </c>
      <c r="F17" s="10" t="s">
        <v>103</v>
      </c>
      <c r="G17" s="10" t="s">
        <v>104</v>
      </c>
      <c r="H17" s="10" t="s">
        <v>96</v>
      </c>
      <c r="I17" s="10" t="s">
        <v>105</v>
      </c>
      <c r="J17" s="10" t="s">
        <v>106</v>
      </c>
      <c r="K17" s="10">
        <v>9076024285</v>
      </c>
      <c r="L17" s="10" t="s">
        <v>74</v>
      </c>
      <c r="M17" s="10" t="s">
        <v>75</v>
      </c>
      <c r="N17" s="10" t="s">
        <v>61</v>
      </c>
      <c r="O17" s="10">
        <v>44</v>
      </c>
      <c r="P17" s="10" t="s">
        <v>40</v>
      </c>
      <c r="Q17" s="10" t="str">
        <f t="shared" si="0"/>
        <v>12</v>
      </c>
      <c r="R17" s="10">
        <v>5</v>
      </c>
      <c r="S17" s="10">
        <v>343.2</v>
      </c>
      <c r="T17" s="10">
        <v>13</v>
      </c>
      <c r="U17" s="10">
        <v>13</v>
      </c>
      <c r="AI17" s="39">
        <f t="shared" si="1"/>
        <v>13</v>
      </c>
      <c r="AJ17" s="79">
        <f t="shared" si="2"/>
        <v>26.4</v>
      </c>
      <c r="AK17" s="79">
        <f t="shared" si="3"/>
        <v>2.1999999999999997</v>
      </c>
      <c r="AL17" s="79">
        <f t="shared" si="4"/>
        <v>0.43999999999999995</v>
      </c>
    </row>
    <row r="18" spans="1:38" x14ac:dyDescent="0.25">
      <c r="A18" s="10">
        <v>6.2023999999999999</v>
      </c>
      <c r="B18" s="10" t="s">
        <v>84</v>
      </c>
      <c r="C18" s="10" t="s">
        <v>85</v>
      </c>
      <c r="D18" s="10" t="s">
        <v>989</v>
      </c>
      <c r="E18" s="10" t="s">
        <v>362</v>
      </c>
      <c r="F18" s="10" t="s">
        <v>990</v>
      </c>
      <c r="G18" s="10" t="s">
        <v>991</v>
      </c>
      <c r="H18" s="10" t="s">
        <v>67</v>
      </c>
      <c r="I18" s="10" t="s">
        <v>992</v>
      </c>
      <c r="J18" s="10" t="s">
        <v>993</v>
      </c>
      <c r="K18" s="10">
        <v>8312754500</v>
      </c>
      <c r="L18" s="10" t="s">
        <v>74</v>
      </c>
      <c r="M18" s="10" t="s">
        <v>75</v>
      </c>
      <c r="N18" s="10" t="s">
        <v>61</v>
      </c>
      <c r="O18" s="10">
        <v>44</v>
      </c>
      <c r="P18" s="10" t="s">
        <v>40</v>
      </c>
      <c r="Q18" s="10" t="str">
        <f t="shared" si="0"/>
        <v>12</v>
      </c>
      <c r="R18" s="10">
        <v>5</v>
      </c>
      <c r="S18" s="10">
        <v>475.2</v>
      </c>
      <c r="T18" s="10">
        <v>18</v>
      </c>
      <c r="U18" s="10">
        <v>18</v>
      </c>
      <c r="AI18" s="39">
        <f t="shared" si="1"/>
        <v>18</v>
      </c>
      <c r="AJ18" s="79">
        <f t="shared" si="2"/>
        <v>26.4</v>
      </c>
      <c r="AK18" s="79">
        <f t="shared" si="3"/>
        <v>2.1999999999999997</v>
      </c>
      <c r="AL18" s="79">
        <f t="shared" si="4"/>
        <v>0.43999999999999995</v>
      </c>
    </row>
    <row r="19" spans="1:38" x14ac:dyDescent="0.25">
      <c r="A19" s="10">
        <v>6.2023999999999999</v>
      </c>
      <c r="B19" s="10" t="s">
        <v>84</v>
      </c>
      <c r="C19" s="10" t="s">
        <v>85</v>
      </c>
      <c r="D19" s="10" t="s">
        <v>463</v>
      </c>
      <c r="E19" s="10" t="s">
        <v>30</v>
      </c>
      <c r="F19" s="10" t="s">
        <v>464</v>
      </c>
      <c r="G19" s="10" t="s">
        <v>465</v>
      </c>
      <c r="H19" s="10" t="s">
        <v>67</v>
      </c>
      <c r="I19" s="10">
        <v>94080</v>
      </c>
      <c r="J19" s="10" t="s">
        <v>466</v>
      </c>
      <c r="K19" s="10">
        <v>6505895252</v>
      </c>
      <c r="L19" s="10" t="s">
        <v>122</v>
      </c>
      <c r="M19" s="10" t="s">
        <v>123</v>
      </c>
      <c r="N19" s="10" t="s">
        <v>124</v>
      </c>
      <c r="O19" s="10">
        <v>44</v>
      </c>
      <c r="P19" s="10" t="s">
        <v>40</v>
      </c>
      <c r="Q19" s="10" t="str">
        <f t="shared" si="0"/>
        <v>12</v>
      </c>
      <c r="R19" s="10">
        <v>4.5</v>
      </c>
      <c r="S19" s="10">
        <v>17.399999999999999</v>
      </c>
      <c r="T19" s="10">
        <v>1</v>
      </c>
      <c r="U19" s="10">
        <v>1</v>
      </c>
      <c r="AI19" s="39">
        <f t="shared" si="1"/>
        <v>1</v>
      </c>
      <c r="AJ19" s="79">
        <f t="shared" si="2"/>
        <v>17.399999999999999</v>
      </c>
      <c r="AK19" s="79">
        <f t="shared" si="3"/>
        <v>1.45</v>
      </c>
      <c r="AL19" s="79">
        <f t="shared" si="4"/>
        <v>0.32222222222222219</v>
      </c>
    </row>
    <row r="20" spans="1:38" x14ac:dyDescent="0.25">
      <c r="A20" s="10">
        <v>6.2023999999999999</v>
      </c>
      <c r="B20" s="10" t="s">
        <v>84</v>
      </c>
      <c r="C20" s="10" t="s">
        <v>85</v>
      </c>
      <c r="D20" s="10" t="s">
        <v>117</v>
      </c>
      <c r="E20" s="10" t="s">
        <v>30</v>
      </c>
      <c r="F20" s="10" t="s">
        <v>118</v>
      </c>
      <c r="G20" s="10" t="s">
        <v>119</v>
      </c>
      <c r="H20" s="10" t="s">
        <v>67</v>
      </c>
      <c r="I20" s="10">
        <v>95819</v>
      </c>
      <c r="J20" s="10" t="s">
        <v>994</v>
      </c>
      <c r="K20" s="10">
        <v>9164524041</v>
      </c>
      <c r="L20" s="10" t="s">
        <v>122</v>
      </c>
      <c r="M20" s="10" t="s">
        <v>123</v>
      </c>
      <c r="N20" s="10" t="s">
        <v>124</v>
      </c>
      <c r="O20" s="10">
        <v>44</v>
      </c>
      <c r="P20" s="10" t="s">
        <v>40</v>
      </c>
      <c r="Q20" s="10" t="str">
        <f t="shared" si="0"/>
        <v>12</v>
      </c>
      <c r="R20" s="10">
        <v>4.5</v>
      </c>
      <c r="S20" s="10">
        <v>278.39999999999998</v>
      </c>
      <c r="T20" s="10">
        <v>16</v>
      </c>
      <c r="U20" s="10">
        <v>16</v>
      </c>
      <c r="AI20" s="39">
        <f t="shared" si="1"/>
        <v>16</v>
      </c>
      <c r="AJ20" s="79">
        <f t="shared" si="2"/>
        <v>17.399999999999999</v>
      </c>
      <c r="AK20" s="79">
        <f t="shared" si="3"/>
        <v>1.45</v>
      </c>
      <c r="AL20" s="79">
        <f t="shared" si="4"/>
        <v>0.32222222222222219</v>
      </c>
    </row>
    <row r="21" spans="1:38" x14ac:dyDescent="0.25">
      <c r="A21" s="10">
        <v>6.2023999999999999</v>
      </c>
      <c r="B21" s="10" t="s">
        <v>84</v>
      </c>
      <c r="C21" s="10" t="s">
        <v>85</v>
      </c>
      <c r="D21" s="10" t="s">
        <v>130</v>
      </c>
      <c r="E21" s="10" t="s">
        <v>30</v>
      </c>
      <c r="F21" s="10" t="s">
        <v>131</v>
      </c>
      <c r="G21" s="10" t="s">
        <v>132</v>
      </c>
      <c r="H21" s="10" t="s">
        <v>67</v>
      </c>
      <c r="I21" s="10">
        <v>95407</v>
      </c>
      <c r="J21" s="10" t="s">
        <v>133</v>
      </c>
      <c r="K21" s="10">
        <v>7075464544</v>
      </c>
      <c r="L21" s="10" t="s">
        <v>122</v>
      </c>
      <c r="M21" s="10" t="s">
        <v>123</v>
      </c>
      <c r="N21" s="10" t="s">
        <v>124</v>
      </c>
      <c r="O21" s="10">
        <v>44</v>
      </c>
      <c r="P21" s="10" t="s">
        <v>40</v>
      </c>
      <c r="Q21" s="10" t="str">
        <f t="shared" si="0"/>
        <v>12</v>
      </c>
      <c r="R21" s="10">
        <v>4.5</v>
      </c>
      <c r="S21" s="10">
        <v>87</v>
      </c>
      <c r="T21" s="10">
        <v>5</v>
      </c>
      <c r="U21" s="10">
        <v>5</v>
      </c>
      <c r="AI21" s="39">
        <f t="shared" si="1"/>
        <v>5</v>
      </c>
      <c r="AJ21" s="79">
        <f t="shared" si="2"/>
        <v>17.399999999999999</v>
      </c>
      <c r="AK21" s="79">
        <f t="shared" si="3"/>
        <v>1.45</v>
      </c>
      <c r="AL21" s="79">
        <f t="shared" si="4"/>
        <v>0.32222222222222219</v>
      </c>
    </row>
    <row r="22" spans="1:38" x14ac:dyDescent="0.25">
      <c r="A22" s="10">
        <v>6.2023999999999999</v>
      </c>
      <c r="B22" s="10" t="s">
        <v>84</v>
      </c>
      <c r="C22" s="10" t="s">
        <v>85</v>
      </c>
      <c r="D22" s="10" t="s">
        <v>985</v>
      </c>
      <c r="E22" s="10" t="s">
        <v>30</v>
      </c>
      <c r="F22" s="10" t="s">
        <v>986</v>
      </c>
      <c r="G22" s="10" t="s">
        <v>987</v>
      </c>
      <c r="H22" s="10" t="s">
        <v>67</v>
      </c>
      <c r="I22" s="10">
        <v>95688</v>
      </c>
      <c r="J22" s="10" t="s">
        <v>988</v>
      </c>
      <c r="K22" s="10">
        <v>5106124732</v>
      </c>
      <c r="L22" s="10" t="s">
        <v>122</v>
      </c>
      <c r="M22" s="10" t="s">
        <v>123</v>
      </c>
      <c r="N22" s="10" t="s">
        <v>124</v>
      </c>
      <c r="O22" s="10">
        <v>44</v>
      </c>
      <c r="P22" s="10" t="s">
        <v>40</v>
      </c>
      <c r="Q22" s="10" t="str">
        <f t="shared" si="0"/>
        <v>12</v>
      </c>
      <c r="R22" s="10">
        <v>4.5</v>
      </c>
      <c r="S22" s="10">
        <v>17.399999999999999</v>
      </c>
      <c r="T22" s="10">
        <v>1</v>
      </c>
      <c r="U22" s="10">
        <v>1</v>
      </c>
      <c r="AI22" s="39">
        <f t="shared" si="1"/>
        <v>1</v>
      </c>
      <c r="AJ22" s="79">
        <f t="shared" si="2"/>
        <v>17.399999999999999</v>
      </c>
      <c r="AK22" s="79">
        <f t="shared" si="3"/>
        <v>1.45</v>
      </c>
      <c r="AL22" s="79">
        <f t="shared" si="4"/>
        <v>0.32222222222222219</v>
      </c>
    </row>
    <row r="23" spans="1:38" x14ac:dyDescent="0.25">
      <c r="A23" s="10">
        <v>6.2023999999999999</v>
      </c>
      <c r="B23" s="10" t="s">
        <v>84</v>
      </c>
      <c r="C23" s="10" t="s">
        <v>85</v>
      </c>
      <c r="D23" s="10" t="s">
        <v>634</v>
      </c>
      <c r="E23" s="10" t="s">
        <v>30</v>
      </c>
      <c r="F23" s="10" t="s">
        <v>635</v>
      </c>
      <c r="G23" s="10" t="s">
        <v>588</v>
      </c>
      <c r="H23" s="10" t="s">
        <v>67</v>
      </c>
      <c r="I23" s="10" t="s">
        <v>636</v>
      </c>
      <c r="J23" s="10" t="s">
        <v>637</v>
      </c>
      <c r="K23" s="10">
        <v>6503228363</v>
      </c>
      <c r="L23" s="10" t="s">
        <v>122</v>
      </c>
      <c r="M23" s="10" t="s">
        <v>123</v>
      </c>
      <c r="N23" s="10" t="s">
        <v>124</v>
      </c>
      <c r="O23" s="10">
        <v>44</v>
      </c>
      <c r="P23" s="10" t="s">
        <v>40</v>
      </c>
      <c r="Q23" s="10" t="str">
        <f t="shared" si="0"/>
        <v>12</v>
      </c>
      <c r="R23" s="10">
        <v>4.5</v>
      </c>
      <c r="S23" s="10">
        <v>34.799999999999997</v>
      </c>
      <c r="T23" s="10">
        <v>2</v>
      </c>
      <c r="U23" s="10">
        <v>2</v>
      </c>
      <c r="AI23" s="39">
        <f t="shared" si="1"/>
        <v>2</v>
      </c>
      <c r="AJ23" s="79">
        <f t="shared" si="2"/>
        <v>17.399999999999999</v>
      </c>
      <c r="AK23" s="79">
        <f t="shared" si="3"/>
        <v>1.45</v>
      </c>
      <c r="AL23" s="79">
        <f t="shared" si="4"/>
        <v>0.32222222222222219</v>
      </c>
    </row>
    <row r="24" spans="1:38" x14ac:dyDescent="0.25">
      <c r="A24" s="10">
        <v>6.2023999999999999</v>
      </c>
      <c r="B24" s="10" t="s">
        <v>84</v>
      </c>
      <c r="C24" s="10" t="s">
        <v>85</v>
      </c>
      <c r="D24" s="10" t="s">
        <v>142</v>
      </c>
      <c r="E24" s="10" t="s">
        <v>143</v>
      </c>
      <c r="F24" s="10" t="s">
        <v>145</v>
      </c>
      <c r="G24" s="10" t="s">
        <v>146</v>
      </c>
      <c r="H24" s="10" t="s">
        <v>147</v>
      </c>
      <c r="I24" s="10">
        <v>999999999</v>
      </c>
      <c r="J24" s="10" t="s">
        <v>145</v>
      </c>
      <c r="K24" s="10">
        <v>9999999999</v>
      </c>
      <c r="L24" s="10" t="s">
        <v>122</v>
      </c>
      <c r="M24" s="10" t="s">
        <v>123</v>
      </c>
      <c r="N24" s="10" t="s">
        <v>124</v>
      </c>
      <c r="O24" s="10">
        <v>44</v>
      </c>
      <c r="P24" s="10" t="s">
        <v>40</v>
      </c>
      <c r="Q24" s="10" t="str">
        <f t="shared" si="0"/>
        <v>12</v>
      </c>
      <c r="R24" s="10">
        <v>4.5</v>
      </c>
      <c r="S24" s="10">
        <v>156.6</v>
      </c>
      <c r="T24" s="10">
        <v>9</v>
      </c>
      <c r="U24" s="10">
        <v>9</v>
      </c>
      <c r="AI24" s="39">
        <f t="shared" si="1"/>
        <v>9</v>
      </c>
      <c r="AJ24" s="79">
        <f t="shared" si="2"/>
        <v>17.399999999999999</v>
      </c>
      <c r="AK24" s="79">
        <f t="shared" si="3"/>
        <v>1.45</v>
      </c>
      <c r="AL24" s="79">
        <f t="shared" si="4"/>
        <v>0.32222222222222219</v>
      </c>
    </row>
    <row r="25" spans="1:38" x14ac:dyDescent="0.25">
      <c r="A25" s="10">
        <v>6.2023999999999999</v>
      </c>
      <c r="B25" s="10" t="s">
        <v>84</v>
      </c>
      <c r="C25" s="10" t="s">
        <v>85</v>
      </c>
      <c r="D25" s="10" t="s">
        <v>130</v>
      </c>
      <c r="E25" s="10" t="s">
        <v>30</v>
      </c>
      <c r="F25" s="10" t="s">
        <v>131</v>
      </c>
      <c r="G25" s="10" t="s">
        <v>132</v>
      </c>
      <c r="H25" s="10" t="s">
        <v>67</v>
      </c>
      <c r="I25" s="10">
        <v>95407</v>
      </c>
      <c r="J25" s="10" t="s">
        <v>133</v>
      </c>
      <c r="K25" s="10">
        <v>7075464544</v>
      </c>
      <c r="L25" s="10" t="s">
        <v>37</v>
      </c>
      <c r="M25" s="10" t="s">
        <v>82</v>
      </c>
      <c r="N25" s="10" t="s">
        <v>39</v>
      </c>
      <c r="O25" s="10">
        <v>44</v>
      </c>
      <c r="P25" s="10" t="s">
        <v>40</v>
      </c>
      <c r="Q25" s="10" t="str">
        <f t="shared" si="0"/>
        <v>12</v>
      </c>
      <c r="R25" s="10">
        <v>5</v>
      </c>
      <c r="S25" s="10">
        <v>295.8</v>
      </c>
      <c r="T25" s="10">
        <v>17</v>
      </c>
      <c r="U25" s="10">
        <v>17</v>
      </c>
      <c r="AI25" s="39">
        <f t="shared" si="1"/>
        <v>17</v>
      </c>
      <c r="AJ25" s="79">
        <f t="shared" si="2"/>
        <v>17.400000000000002</v>
      </c>
      <c r="AK25" s="79">
        <f t="shared" si="3"/>
        <v>1.4500000000000002</v>
      </c>
      <c r="AL25" s="79">
        <f t="shared" si="4"/>
        <v>0.29000000000000004</v>
      </c>
    </row>
    <row r="26" spans="1:38" x14ac:dyDescent="0.25">
      <c r="A26" s="10">
        <v>6.2023999999999999</v>
      </c>
      <c r="B26" s="10" t="s">
        <v>84</v>
      </c>
      <c r="C26" s="10" t="s">
        <v>85</v>
      </c>
      <c r="D26" s="10" t="s">
        <v>995</v>
      </c>
      <c r="E26" s="10" t="s">
        <v>30</v>
      </c>
      <c r="F26" s="10" t="s">
        <v>996</v>
      </c>
      <c r="G26" s="10" t="s">
        <v>215</v>
      </c>
      <c r="H26" s="10" t="s">
        <v>67</v>
      </c>
      <c r="I26" s="10">
        <v>95054</v>
      </c>
      <c r="J26" s="10" t="s">
        <v>997</v>
      </c>
      <c r="K26" s="10">
        <v>4084219720</v>
      </c>
      <c r="L26" s="10" t="s">
        <v>37</v>
      </c>
      <c r="M26" s="10" t="s">
        <v>82</v>
      </c>
      <c r="N26" s="10" t="s">
        <v>39</v>
      </c>
      <c r="O26" s="10">
        <v>44</v>
      </c>
      <c r="P26" s="10" t="s">
        <v>40</v>
      </c>
      <c r="Q26" s="10" t="str">
        <f t="shared" si="0"/>
        <v>12</v>
      </c>
      <c r="R26" s="10">
        <v>5</v>
      </c>
      <c r="S26" s="10">
        <v>34.799999999999997</v>
      </c>
      <c r="T26" s="10">
        <v>2</v>
      </c>
      <c r="U26" s="10">
        <v>2</v>
      </c>
      <c r="AI26" s="39">
        <f t="shared" si="1"/>
        <v>2</v>
      </c>
      <c r="AJ26" s="79">
        <f t="shared" si="2"/>
        <v>17.399999999999999</v>
      </c>
      <c r="AK26" s="79">
        <f t="shared" si="3"/>
        <v>1.45</v>
      </c>
      <c r="AL26" s="79">
        <f t="shared" si="4"/>
        <v>0.28999999999999998</v>
      </c>
    </row>
    <row r="27" spans="1:38" x14ac:dyDescent="0.25">
      <c r="A27" s="10">
        <v>6.2023999999999999</v>
      </c>
      <c r="B27" s="10" t="s">
        <v>84</v>
      </c>
      <c r="C27" s="10" t="s">
        <v>85</v>
      </c>
      <c r="D27" s="10" t="s">
        <v>543</v>
      </c>
      <c r="E27" s="10" t="s">
        <v>30</v>
      </c>
      <c r="F27" s="10" t="s">
        <v>544</v>
      </c>
      <c r="G27" s="10" t="s">
        <v>545</v>
      </c>
      <c r="H27" s="10" t="s">
        <v>96</v>
      </c>
      <c r="I27" s="10">
        <v>89706</v>
      </c>
      <c r="J27" s="10" t="s">
        <v>546</v>
      </c>
      <c r="K27" s="10">
        <v>7753429754</v>
      </c>
      <c r="L27" s="10" t="s">
        <v>37</v>
      </c>
      <c r="M27" s="10" t="s">
        <v>82</v>
      </c>
      <c r="N27" s="10" t="s">
        <v>39</v>
      </c>
      <c r="O27" s="10">
        <v>44</v>
      </c>
      <c r="P27" s="10" t="s">
        <v>40</v>
      </c>
      <c r="Q27" s="10" t="str">
        <f t="shared" si="0"/>
        <v>12</v>
      </c>
      <c r="R27" s="10">
        <v>5</v>
      </c>
      <c r="S27" s="10">
        <v>17.399999999999999</v>
      </c>
      <c r="T27" s="10">
        <v>1</v>
      </c>
      <c r="U27" s="10">
        <v>1</v>
      </c>
      <c r="AI27" s="39">
        <f t="shared" si="1"/>
        <v>1</v>
      </c>
      <c r="AJ27" s="79">
        <f t="shared" si="2"/>
        <v>17.399999999999999</v>
      </c>
      <c r="AK27" s="79">
        <f t="shared" si="3"/>
        <v>1.45</v>
      </c>
      <c r="AL27" s="79">
        <f t="shared" si="4"/>
        <v>0.28999999999999998</v>
      </c>
    </row>
    <row r="28" spans="1:38" x14ac:dyDescent="0.25">
      <c r="A28" s="10">
        <v>6.2023999999999999</v>
      </c>
      <c r="B28" s="10" t="s">
        <v>84</v>
      </c>
      <c r="C28" s="10" t="s">
        <v>85</v>
      </c>
      <c r="D28" s="10" t="s">
        <v>998</v>
      </c>
      <c r="E28" s="10" t="s">
        <v>168</v>
      </c>
      <c r="F28" s="10" t="s">
        <v>384</v>
      </c>
      <c r="G28" s="10" t="s">
        <v>385</v>
      </c>
      <c r="H28" s="10" t="s">
        <v>67</v>
      </c>
      <c r="I28" s="10" t="s">
        <v>386</v>
      </c>
      <c r="J28" s="10" t="s">
        <v>999</v>
      </c>
      <c r="K28" s="10">
        <v>7073543295</v>
      </c>
      <c r="L28" s="10" t="s">
        <v>37</v>
      </c>
      <c r="M28" s="10" t="s">
        <v>82</v>
      </c>
      <c r="N28" s="10" t="s">
        <v>39</v>
      </c>
      <c r="O28" s="10">
        <v>44</v>
      </c>
      <c r="P28" s="10" t="s">
        <v>40</v>
      </c>
      <c r="Q28" s="10" t="str">
        <f t="shared" si="0"/>
        <v>12</v>
      </c>
      <c r="R28" s="10">
        <v>5</v>
      </c>
      <c r="S28" s="10">
        <v>17.399999999999999</v>
      </c>
      <c r="T28" s="10">
        <v>1</v>
      </c>
      <c r="U28" s="10">
        <v>1</v>
      </c>
      <c r="AI28" s="39">
        <f t="shared" si="1"/>
        <v>1</v>
      </c>
      <c r="AJ28" s="79">
        <f t="shared" si="2"/>
        <v>17.399999999999999</v>
      </c>
      <c r="AK28" s="79">
        <f t="shared" si="3"/>
        <v>1.45</v>
      </c>
      <c r="AL28" s="79">
        <f t="shared" si="4"/>
        <v>0.28999999999999998</v>
      </c>
    </row>
    <row r="29" spans="1:38" x14ac:dyDescent="0.25">
      <c r="A29" s="10">
        <v>6.2023999999999999</v>
      </c>
      <c r="B29" s="10" t="s">
        <v>84</v>
      </c>
      <c r="C29" s="10" t="s">
        <v>85</v>
      </c>
      <c r="D29" s="10" t="s">
        <v>202</v>
      </c>
      <c r="E29" s="10" t="s">
        <v>168</v>
      </c>
      <c r="F29" s="10" t="s">
        <v>203</v>
      </c>
      <c r="G29" s="10" t="s">
        <v>204</v>
      </c>
      <c r="H29" s="10" t="s">
        <v>67</v>
      </c>
      <c r="I29" s="10" t="s">
        <v>205</v>
      </c>
      <c r="J29" s="10" t="s">
        <v>206</v>
      </c>
      <c r="K29" s="10">
        <v>5102770646</v>
      </c>
      <c r="L29" s="10" t="s">
        <v>37</v>
      </c>
      <c r="M29" s="10" t="s">
        <v>82</v>
      </c>
      <c r="N29" s="10" t="s">
        <v>39</v>
      </c>
      <c r="O29" s="10">
        <v>44</v>
      </c>
      <c r="P29" s="10" t="s">
        <v>40</v>
      </c>
      <c r="Q29" s="10" t="str">
        <f t="shared" si="0"/>
        <v>12</v>
      </c>
      <c r="R29" s="10">
        <v>5</v>
      </c>
      <c r="S29" s="10">
        <v>69.599999999999994</v>
      </c>
      <c r="T29" s="10">
        <v>4</v>
      </c>
      <c r="U29" s="10">
        <v>4</v>
      </c>
      <c r="AI29" s="39">
        <f t="shared" si="1"/>
        <v>4</v>
      </c>
      <c r="AJ29" s="79">
        <f t="shared" si="2"/>
        <v>17.399999999999999</v>
      </c>
      <c r="AK29" s="79">
        <f t="shared" si="3"/>
        <v>1.45</v>
      </c>
      <c r="AL29" s="79">
        <f t="shared" si="4"/>
        <v>0.28999999999999998</v>
      </c>
    </row>
    <row r="30" spans="1:38" x14ac:dyDescent="0.25">
      <c r="A30" s="10">
        <v>6.2023999999999999</v>
      </c>
      <c r="B30" s="10" t="s">
        <v>84</v>
      </c>
      <c r="C30" s="10" t="s">
        <v>85</v>
      </c>
      <c r="D30" s="10" t="s">
        <v>295</v>
      </c>
      <c r="E30" s="10" t="s">
        <v>168</v>
      </c>
      <c r="F30" s="10" t="s">
        <v>296</v>
      </c>
      <c r="G30" s="10" t="s">
        <v>297</v>
      </c>
      <c r="H30" s="10" t="s">
        <v>67</v>
      </c>
      <c r="I30" s="10" t="s">
        <v>298</v>
      </c>
      <c r="J30" s="10" t="s">
        <v>299</v>
      </c>
      <c r="K30" s="10">
        <v>7078293456</v>
      </c>
      <c r="L30" s="10" t="s">
        <v>37</v>
      </c>
      <c r="M30" s="10" t="s">
        <v>82</v>
      </c>
      <c r="N30" s="10" t="s">
        <v>39</v>
      </c>
      <c r="O30" s="10">
        <v>44</v>
      </c>
      <c r="P30" s="10" t="s">
        <v>40</v>
      </c>
      <c r="Q30" s="10" t="str">
        <f t="shared" si="0"/>
        <v>12</v>
      </c>
      <c r="R30" s="10">
        <v>5</v>
      </c>
      <c r="S30" s="10">
        <v>34.799999999999997</v>
      </c>
      <c r="T30" s="10">
        <v>2</v>
      </c>
      <c r="U30" s="10">
        <v>2</v>
      </c>
      <c r="AI30" s="39">
        <f t="shared" si="1"/>
        <v>2</v>
      </c>
      <c r="AJ30" s="79">
        <f t="shared" si="2"/>
        <v>17.399999999999999</v>
      </c>
      <c r="AK30" s="79">
        <f t="shared" si="3"/>
        <v>1.45</v>
      </c>
      <c r="AL30" s="79">
        <f t="shared" si="4"/>
        <v>0.28999999999999998</v>
      </c>
    </row>
    <row r="31" spans="1:38" x14ac:dyDescent="0.25">
      <c r="A31" s="10">
        <v>6.2023999999999999</v>
      </c>
      <c r="B31" s="10" t="s">
        <v>84</v>
      </c>
      <c r="C31" s="10" t="s">
        <v>85</v>
      </c>
      <c r="D31" s="10" t="s">
        <v>300</v>
      </c>
      <c r="E31" s="10" t="s">
        <v>174</v>
      </c>
      <c r="F31" s="10" t="s">
        <v>301</v>
      </c>
      <c r="G31" s="10" t="s">
        <v>302</v>
      </c>
      <c r="H31" s="10" t="s">
        <v>96</v>
      </c>
      <c r="I31" s="10">
        <v>89406</v>
      </c>
      <c r="J31" s="10" t="s">
        <v>1000</v>
      </c>
      <c r="K31" s="10">
        <v>7754125732</v>
      </c>
      <c r="L31" s="10" t="s">
        <v>115</v>
      </c>
      <c r="M31" s="10" t="s">
        <v>116</v>
      </c>
      <c r="N31" s="10" t="s">
        <v>39</v>
      </c>
      <c r="O31" s="10">
        <v>44</v>
      </c>
      <c r="P31" s="10" t="s">
        <v>40</v>
      </c>
      <c r="Q31" s="10" t="str">
        <f t="shared" si="0"/>
        <v>12</v>
      </c>
      <c r="R31" s="10">
        <v>5</v>
      </c>
      <c r="S31" s="10">
        <v>34.799999999999997</v>
      </c>
      <c r="T31" s="10">
        <v>2</v>
      </c>
      <c r="U31" s="10">
        <v>2</v>
      </c>
      <c r="AI31" s="39">
        <f t="shared" si="1"/>
        <v>2</v>
      </c>
      <c r="AJ31" s="79">
        <f t="shared" si="2"/>
        <v>17.399999999999999</v>
      </c>
      <c r="AK31" s="79">
        <f t="shared" si="3"/>
        <v>1.45</v>
      </c>
      <c r="AL31" s="79">
        <f t="shared" si="4"/>
        <v>0.28999999999999998</v>
      </c>
    </row>
    <row r="32" spans="1:38" x14ac:dyDescent="0.25">
      <c r="A32" s="10">
        <v>6.2023999999999999</v>
      </c>
      <c r="B32" s="10" t="s">
        <v>84</v>
      </c>
      <c r="C32" s="10" t="s">
        <v>85</v>
      </c>
      <c r="D32" s="10" t="s">
        <v>547</v>
      </c>
      <c r="E32" s="10" t="s">
        <v>362</v>
      </c>
      <c r="F32" s="10" t="s">
        <v>548</v>
      </c>
      <c r="G32" s="10" t="s">
        <v>549</v>
      </c>
      <c r="H32" s="10" t="s">
        <v>67</v>
      </c>
      <c r="I32" s="10">
        <v>95207</v>
      </c>
      <c r="J32" s="10" t="s">
        <v>550</v>
      </c>
      <c r="K32" s="10">
        <v>2099579090</v>
      </c>
      <c r="L32" s="10" t="s">
        <v>115</v>
      </c>
      <c r="M32" s="10" t="s">
        <v>116</v>
      </c>
      <c r="N32" s="10" t="s">
        <v>39</v>
      </c>
      <c r="O32" s="10">
        <v>44</v>
      </c>
      <c r="P32" s="10" t="s">
        <v>40</v>
      </c>
      <c r="Q32" s="10" t="str">
        <f t="shared" si="0"/>
        <v>12</v>
      </c>
      <c r="R32" s="10">
        <v>5</v>
      </c>
      <c r="S32" s="10">
        <v>17.399999999999999</v>
      </c>
      <c r="T32" s="10">
        <v>1</v>
      </c>
      <c r="U32" s="10">
        <v>1</v>
      </c>
      <c r="AI32" s="39">
        <f t="shared" si="1"/>
        <v>1</v>
      </c>
      <c r="AJ32" s="79">
        <f t="shared" si="2"/>
        <v>17.399999999999999</v>
      </c>
      <c r="AK32" s="79">
        <f t="shared" si="3"/>
        <v>1.45</v>
      </c>
      <c r="AL32" s="79">
        <f t="shared" si="4"/>
        <v>0.28999999999999998</v>
      </c>
    </row>
    <row r="33" spans="1:38" x14ac:dyDescent="0.25">
      <c r="A33" s="10">
        <v>6.2023999999999999</v>
      </c>
      <c r="B33" s="10" t="s">
        <v>84</v>
      </c>
      <c r="C33" s="10" t="s">
        <v>85</v>
      </c>
      <c r="D33" s="10" t="s">
        <v>291</v>
      </c>
      <c r="E33" s="10" t="s">
        <v>30</v>
      </c>
      <c r="F33" s="10" t="s">
        <v>292</v>
      </c>
      <c r="G33" s="10" t="s">
        <v>104</v>
      </c>
      <c r="H33" s="10" t="s">
        <v>96</v>
      </c>
      <c r="I33" s="10" t="s">
        <v>293</v>
      </c>
      <c r="J33" s="10" t="s">
        <v>294</v>
      </c>
      <c r="K33" s="10">
        <v>7754437931</v>
      </c>
      <c r="L33" s="10" t="s">
        <v>115</v>
      </c>
      <c r="M33" s="10" t="s">
        <v>116</v>
      </c>
      <c r="N33" s="10" t="s">
        <v>39</v>
      </c>
      <c r="O33" s="10">
        <v>44</v>
      </c>
      <c r="P33" s="10" t="s">
        <v>40</v>
      </c>
      <c r="Q33" s="10" t="str">
        <f t="shared" si="0"/>
        <v>12</v>
      </c>
      <c r="R33" s="10">
        <v>5</v>
      </c>
      <c r="S33" s="10">
        <v>52.2</v>
      </c>
      <c r="T33" s="10">
        <v>3</v>
      </c>
      <c r="U33" s="10">
        <v>3</v>
      </c>
      <c r="AI33" s="39">
        <f t="shared" si="1"/>
        <v>3</v>
      </c>
      <c r="AJ33" s="79">
        <f t="shared" si="2"/>
        <v>17.400000000000002</v>
      </c>
      <c r="AK33" s="79">
        <f t="shared" si="3"/>
        <v>1.4500000000000002</v>
      </c>
      <c r="AL33" s="79">
        <f t="shared" si="4"/>
        <v>0.29000000000000004</v>
      </c>
    </row>
    <row r="34" spans="1:38" x14ac:dyDescent="0.25">
      <c r="A34" s="10">
        <v>6.2023999999999999</v>
      </c>
      <c r="B34" s="10" t="s">
        <v>84</v>
      </c>
      <c r="C34" s="10" t="s">
        <v>85</v>
      </c>
      <c r="D34" s="10" t="s">
        <v>295</v>
      </c>
      <c r="E34" s="10" t="s">
        <v>168</v>
      </c>
      <c r="F34" s="10" t="s">
        <v>296</v>
      </c>
      <c r="G34" s="10" t="s">
        <v>297</v>
      </c>
      <c r="H34" s="10" t="s">
        <v>67</v>
      </c>
      <c r="I34" s="10" t="s">
        <v>298</v>
      </c>
      <c r="J34" s="10" t="s">
        <v>299</v>
      </c>
      <c r="K34" s="10">
        <v>7078293456</v>
      </c>
      <c r="L34" s="10" t="s">
        <v>115</v>
      </c>
      <c r="M34" s="10" t="s">
        <v>116</v>
      </c>
      <c r="N34" s="10" t="s">
        <v>39</v>
      </c>
      <c r="O34" s="10">
        <v>44</v>
      </c>
      <c r="P34" s="10" t="s">
        <v>40</v>
      </c>
      <c r="Q34" s="10" t="str">
        <f t="shared" si="0"/>
        <v>12</v>
      </c>
      <c r="R34" s="10">
        <v>5</v>
      </c>
      <c r="S34" s="10">
        <v>34.799999999999997</v>
      </c>
      <c r="T34" s="10">
        <v>2</v>
      </c>
      <c r="U34" s="10">
        <v>2</v>
      </c>
      <c r="AI34" s="39">
        <f t="shared" si="1"/>
        <v>2</v>
      </c>
      <c r="AJ34" s="79">
        <f t="shared" si="2"/>
        <v>17.399999999999999</v>
      </c>
      <c r="AK34" s="79">
        <f t="shared" si="3"/>
        <v>1.45</v>
      </c>
      <c r="AL34" s="79">
        <f t="shared" si="4"/>
        <v>0.28999999999999998</v>
      </c>
    </row>
    <row r="35" spans="1:38" x14ac:dyDescent="0.25">
      <c r="A35" s="10">
        <v>6.2023999999999999</v>
      </c>
      <c r="B35" s="10" t="s">
        <v>84</v>
      </c>
      <c r="C35" s="10" t="s">
        <v>85</v>
      </c>
      <c r="D35" s="10" t="s">
        <v>1001</v>
      </c>
      <c r="E35" s="10" t="s">
        <v>30</v>
      </c>
      <c r="F35" s="10" t="s">
        <v>1002</v>
      </c>
      <c r="G35" s="10" t="s">
        <v>1003</v>
      </c>
      <c r="H35" s="10" t="s">
        <v>67</v>
      </c>
      <c r="I35" s="10" t="s">
        <v>1004</v>
      </c>
      <c r="J35" s="10" t="s">
        <v>1005</v>
      </c>
      <c r="K35" s="10">
        <v>7075921589</v>
      </c>
      <c r="L35" s="10" t="s">
        <v>49</v>
      </c>
      <c r="M35" s="10" t="s">
        <v>50</v>
      </c>
      <c r="N35" s="10" t="s">
        <v>39</v>
      </c>
      <c r="O35" s="10">
        <v>44</v>
      </c>
      <c r="P35" s="10" t="s">
        <v>40</v>
      </c>
      <c r="Q35" s="10" t="str">
        <f t="shared" ref="Q35:Q66" si="5">"12"</f>
        <v>12</v>
      </c>
      <c r="R35" s="10">
        <v>5</v>
      </c>
      <c r="S35" s="10">
        <v>17.399999999999999</v>
      </c>
      <c r="T35" s="10">
        <v>1</v>
      </c>
      <c r="U35" s="10">
        <v>1</v>
      </c>
      <c r="AI35" s="39">
        <f t="shared" si="1"/>
        <v>1</v>
      </c>
      <c r="AJ35" s="79">
        <f t="shared" si="2"/>
        <v>17.399999999999999</v>
      </c>
      <c r="AK35" s="79">
        <f t="shared" si="3"/>
        <v>1.45</v>
      </c>
      <c r="AL35" s="79">
        <f t="shared" si="4"/>
        <v>0.28999999999999998</v>
      </c>
    </row>
    <row r="36" spans="1:38" x14ac:dyDescent="0.25">
      <c r="A36" s="10">
        <v>6.2023999999999999</v>
      </c>
      <c r="B36" s="10" t="s">
        <v>84</v>
      </c>
      <c r="C36" s="10" t="s">
        <v>85</v>
      </c>
      <c r="D36" s="10" t="s">
        <v>300</v>
      </c>
      <c r="E36" s="10" t="s">
        <v>174</v>
      </c>
      <c r="F36" s="10" t="s">
        <v>301</v>
      </c>
      <c r="G36" s="10" t="s">
        <v>302</v>
      </c>
      <c r="H36" s="10" t="s">
        <v>96</v>
      </c>
      <c r="I36" s="10">
        <v>89406</v>
      </c>
      <c r="J36" s="10" t="s">
        <v>1000</v>
      </c>
      <c r="K36" s="10">
        <v>7754125732</v>
      </c>
      <c r="L36" s="10" t="s">
        <v>49</v>
      </c>
      <c r="M36" s="10" t="s">
        <v>50</v>
      </c>
      <c r="N36" s="10" t="s">
        <v>39</v>
      </c>
      <c r="O36" s="10">
        <v>44</v>
      </c>
      <c r="P36" s="10" t="s">
        <v>40</v>
      </c>
      <c r="Q36" s="10" t="str">
        <f t="shared" si="5"/>
        <v>12</v>
      </c>
      <c r="R36" s="10">
        <v>5</v>
      </c>
      <c r="S36" s="10">
        <v>87</v>
      </c>
      <c r="T36" s="10">
        <v>5</v>
      </c>
      <c r="U36" s="10">
        <v>5</v>
      </c>
      <c r="AI36" s="39">
        <f t="shared" si="1"/>
        <v>5</v>
      </c>
      <c r="AJ36" s="79">
        <f t="shared" si="2"/>
        <v>17.399999999999999</v>
      </c>
      <c r="AK36" s="79">
        <f t="shared" si="3"/>
        <v>1.45</v>
      </c>
      <c r="AL36" s="79">
        <f t="shared" si="4"/>
        <v>0.28999999999999998</v>
      </c>
    </row>
    <row r="37" spans="1:38" x14ac:dyDescent="0.25">
      <c r="A37" s="10">
        <v>6.2023999999999999</v>
      </c>
      <c r="B37" s="10" t="s">
        <v>84</v>
      </c>
      <c r="C37" s="10" t="s">
        <v>85</v>
      </c>
      <c r="D37" s="10" t="s">
        <v>102</v>
      </c>
      <c r="E37" s="10" t="s">
        <v>30</v>
      </c>
      <c r="F37" s="10" t="s">
        <v>103</v>
      </c>
      <c r="G37" s="10" t="s">
        <v>104</v>
      </c>
      <c r="H37" s="10" t="s">
        <v>96</v>
      </c>
      <c r="I37" s="10" t="s">
        <v>105</v>
      </c>
      <c r="J37" s="10" t="s">
        <v>106</v>
      </c>
      <c r="K37" s="10">
        <v>9076024285</v>
      </c>
      <c r="L37" s="10" t="s">
        <v>49</v>
      </c>
      <c r="M37" s="10" t="s">
        <v>50</v>
      </c>
      <c r="N37" s="10" t="s">
        <v>39</v>
      </c>
      <c r="O37" s="10">
        <v>44</v>
      </c>
      <c r="P37" s="10" t="s">
        <v>40</v>
      </c>
      <c r="Q37" s="10" t="str">
        <f t="shared" si="5"/>
        <v>12</v>
      </c>
      <c r="R37" s="10">
        <v>5</v>
      </c>
      <c r="S37" s="10">
        <v>104.4</v>
      </c>
      <c r="T37" s="10">
        <v>6</v>
      </c>
      <c r="U37" s="10">
        <v>6</v>
      </c>
      <c r="AI37" s="39">
        <f t="shared" si="1"/>
        <v>6</v>
      </c>
      <c r="AJ37" s="79">
        <f t="shared" si="2"/>
        <v>17.400000000000002</v>
      </c>
      <c r="AK37" s="79">
        <f t="shared" si="3"/>
        <v>1.4500000000000002</v>
      </c>
      <c r="AL37" s="79">
        <f t="shared" si="4"/>
        <v>0.29000000000000004</v>
      </c>
    </row>
    <row r="38" spans="1:38" x14ac:dyDescent="0.25">
      <c r="A38" s="10">
        <v>6.2023999999999999</v>
      </c>
      <c r="B38" s="10" t="s">
        <v>84</v>
      </c>
      <c r="C38" s="10" t="s">
        <v>85</v>
      </c>
      <c r="D38" s="10" t="s">
        <v>220</v>
      </c>
      <c r="E38" s="10" t="s">
        <v>30</v>
      </c>
      <c r="F38" s="10" t="s">
        <v>221</v>
      </c>
      <c r="G38" s="10" t="s">
        <v>222</v>
      </c>
      <c r="H38" s="10" t="s">
        <v>67</v>
      </c>
      <c r="I38" s="10">
        <v>95370</v>
      </c>
      <c r="J38" s="10" t="s">
        <v>223</v>
      </c>
      <c r="K38" s="10">
        <v>2095363674</v>
      </c>
      <c r="L38" s="10" t="s">
        <v>98</v>
      </c>
      <c r="M38" s="10" t="s">
        <v>99</v>
      </c>
      <c r="N38" s="10" t="s">
        <v>61</v>
      </c>
      <c r="O38" s="10">
        <v>44</v>
      </c>
      <c r="P38" s="10" t="s">
        <v>40</v>
      </c>
      <c r="Q38" s="10" t="str">
        <f t="shared" si="5"/>
        <v>12</v>
      </c>
      <c r="R38" s="10">
        <v>5</v>
      </c>
      <c r="S38" s="10">
        <v>105.6</v>
      </c>
      <c r="T38" s="10">
        <v>4</v>
      </c>
      <c r="U38" s="10">
        <v>4</v>
      </c>
      <c r="AI38" s="39">
        <f t="shared" si="1"/>
        <v>4</v>
      </c>
      <c r="AJ38" s="79">
        <f t="shared" si="2"/>
        <v>26.4</v>
      </c>
      <c r="AK38" s="79">
        <f t="shared" si="3"/>
        <v>2.1999999999999997</v>
      </c>
      <c r="AL38" s="79">
        <f t="shared" si="4"/>
        <v>0.43999999999999995</v>
      </c>
    </row>
    <row r="39" spans="1:38" x14ac:dyDescent="0.25">
      <c r="A39" s="10">
        <v>6.2023999999999999</v>
      </c>
      <c r="B39" s="10" t="s">
        <v>84</v>
      </c>
      <c r="C39" s="10" t="s">
        <v>85</v>
      </c>
      <c r="D39" s="10" t="s">
        <v>1006</v>
      </c>
      <c r="E39" s="10" t="s">
        <v>362</v>
      </c>
      <c r="F39" s="10" t="s">
        <v>1007</v>
      </c>
      <c r="G39" s="10" t="s">
        <v>1008</v>
      </c>
      <c r="H39" s="10" t="s">
        <v>67</v>
      </c>
      <c r="I39" s="10">
        <v>94608</v>
      </c>
      <c r="J39" s="10" t="s">
        <v>1009</v>
      </c>
      <c r="K39" s="10">
        <v>5106589300</v>
      </c>
      <c r="L39" s="10" t="s">
        <v>98</v>
      </c>
      <c r="M39" s="10" t="s">
        <v>99</v>
      </c>
      <c r="N39" s="10" t="s">
        <v>61</v>
      </c>
      <c r="O39" s="10">
        <v>44</v>
      </c>
      <c r="P39" s="10" t="s">
        <v>40</v>
      </c>
      <c r="Q39" s="10" t="str">
        <f t="shared" si="5"/>
        <v>12</v>
      </c>
      <c r="R39" s="10">
        <v>5</v>
      </c>
      <c r="S39" s="10">
        <v>26.4</v>
      </c>
      <c r="T39" s="10">
        <v>1</v>
      </c>
      <c r="U39" s="10">
        <v>1</v>
      </c>
      <c r="AI39" s="39">
        <f t="shared" si="1"/>
        <v>1</v>
      </c>
      <c r="AJ39" s="79">
        <f t="shared" si="2"/>
        <v>26.4</v>
      </c>
      <c r="AK39" s="79">
        <f t="shared" si="3"/>
        <v>2.1999999999999997</v>
      </c>
      <c r="AL39" s="79">
        <f t="shared" si="4"/>
        <v>0.43999999999999995</v>
      </c>
    </row>
    <row r="40" spans="1:38" x14ac:dyDescent="0.25">
      <c r="A40" s="10">
        <v>6.2023999999999999</v>
      </c>
      <c r="B40" s="10" t="s">
        <v>84</v>
      </c>
      <c r="C40" s="10" t="s">
        <v>85</v>
      </c>
      <c r="D40" s="10" t="s">
        <v>1010</v>
      </c>
      <c r="E40" s="10" t="s">
        <v>362</v>
      </c>
      <c r="F40" s="10" t="s">
        <v>1011</v>
      </c>
      <c r="G40" s="10" t="s">
        <v>1012</v>
      </c>
      <c r="H40" s="10" t="s">
        <v>67</v>
      </c>
      <c r="I40" s="10">
        <v>95678</v>
      </c>
      <c r="J40" s="10" t="s">
        <v>1013</v>
      </c>
      <c r="K40" s="10">
        <v>9167732200</v>
      </c>
      <c r="L40" s="10" t="s">
        <v>98</v>
      </c>
      <c r="M40" s="10" t="s">
        <v>99</v>
      </c>
      <c r="N40" s="10" t="s">
        <v>61</v>
      </c>
      <c r="O40" s="10">
        <v>44</v>
      </c>
      <c r="P40" s="10" t="s">
        <v>40</v>
      </c>
      <c r="Q40" s="10" t="str">
        <f t="shared" si="5"/>
        <v>12</v>
      </c>
      <c r="R40" s="10">
        <v>5</v>
      </c>
      <c r="S40" s="10">
        <v>26.4</v>
      </c>
      <c r="T40" s="10">
        <v>1</v>
      </c>
      <c r="U40" s="10">
        <v>1</v>
      </c>
      <c r="AI40" s="39">
        <f t="shared" si="1"/>
        <v>1</v>
      </c>
      <c r="AJ40" s="79">
        <f t="shared" si="2"/>
        <v>26.4</v>
      </c>
      <c r="AK40" s="79">
        <f t="shared" si="3"/>
        <v>2.1999999999999997</v>
      </c>
      <c r="AL40" s="79">
        <f t="shared" si="4"/>
        <v>0.43999999999999995</v>
      </c>
    </row>
    <row r="41" spans="1:38" x14ac:dyDescent="0.25">
      <c r="A41" s="10">
        <v>6.2023999999999999</v>
      </c>
      <c r="B41" s="10" t="s">
        <v>84</v>
      </c>
      <c r="C41" s="10" t="s">
        <v>85</v>
      </c>
      <c r="D41" s="10" t="s">
        <v>1014</v>
      </c>
      <c r="E41" s="10" t="s">
        <v>362</v>
      </c>
      <c r="F41" s="10" t="s">
        <v>1015</v>
      </c>
      <c r="G41" s="10" t="s">
        <v>594</v>
      </c>
      <c r="H41" s="10" t="s">
        <v>96</v>
      </c>
      <c r="I41" s="10" t="s">
        <v>1016</v>
      </c>
      <c r="J41" s="10" t="s">
        <v>1017</v>
      </c>
      <c r="K41" s="10">
        <v>7755077248</v>
      </c>
      <c r="L41" s="10" t="s">
        <v>98</v>
      </c>
      <c r="M41" s="10" t="s">
        <v>99</v>
      </c>
      <c r="N41" s="10" t="s">
        <v>61</v>
      </c>
      <c r="O41" s="10">
        <v>44</v>
      </c>
      <c r="P41" s="10" t="s">
        <v>40</v>
      </c>
      <c r="Q41" s="10" t="str">
        <f t="shared" si="5"/>
        <v>12</v>
      </c>
      <c r="R41" s="10">
        <v>5</v>
      </c>
      <c r="S41" s="10">
        <v>396</v>
      </c>
      <c r="T41" s="10">
        <v>15</v>
      </c>
      <c r="U41" s="10">
        <v>15</v>
      </c>
      <c r="AI41" s="39">
        <f t="shared" si="1"/>
        <v>15</v>
      </c>
      <c r="AJ41" s="79">
        <f t="shared" si="2"/>
        <v>26.4</v>
      </c>
      <c r="AK41" s="79">
        <f t="shared" si="3"/>
        <v>2.1999999999999997</v>
      </c>
      <c r="AL41" s="79">
        <f t="shared" si="4"/>
        <v>0.43999999999999995</v>
      </c>
    </row>
    <row r="42" spans="1:38" x14ac:dyDescent="0.25">
      <c r="A42" s="10">
        <v>6.2023999999999999</v>
      </c>
      <c r="B42" s="10" t="s">
        <v>84</v>
      </c>
      <c r="C42" s="10" t="s">
        <v>85</v>
      </c>
      <c r="D42" s="10" t="s">
        <v>102</v>
      </c>
      <c r="E42" s="10" t="s">
        <v>30</v>
      </c>
      <c r="F42" s="10" t="s">
        <v>103</v>
      </c>
      <c r="G42" s="10" t="s">
        <v>104</v>
      </c>
      <c r="H42" s="10" t="s">
        <v>96</v>
      </c>
      <c r="I42" s="10" t="s">
        <v>105</v>
      </c>
      <c r="J42" s="10" t="s">
        <v>106</v>
      </c>
      <c r="K42" s="10">
        <v>9076024285</v>
      </c>
      <c r="L42" s="10" t="s">
        <v>98</v>
      </c>
      <c r="M42" s="10" t="s">
        <v>99</v>
      </c>
      <c r="N42" s="10" t="s">
        <v>61</v>
      </c>
      <c r="O42" s="10">
        <v>44</v>
      </c>
      <c r="P42" s="10" t="s">
        <v>40</v>
      </c>
      <c r="Q42" s="10" t="str">
        <f t="shared" si="5"/>
        <v>12</v>
      </c>
      <c r="R42" s="10">
        <v>5</v>
      </c>
      <c r="S42" s="10">
        <v>132</v>
      </c>
      <c r="T42" s="10">
        <v>5</v>
      </c>
      <c r="U42" s="10">
        <v>5</v>
      </c>
      <c r="AI42" s="39">
        <f t="shared" si="1"/>
        <v>5</v>
      </c>
      <c r="AJ42" s="79">
        <f t="shared" si="2"/>
        <v>26.4</v>
      </c>
      <c r="AK42" s="79">
        <f t="shared" si="3"/>
        <v>2.1999999999999997</v>
      </c>
      <c r="AL42" s="79">
        <f t="shared" si="4"/>
        <v>0.43999999999999995</v>
      </c>
    </row>
    <row r="43" spans="1:38" x14ac:dyDescent="0.25">
      <c r="A43" s="10">
        <v>6.2023999999999999</v>
      </c>
      <c r="B43" s="10" t="s">
        <v>84</v>
      </c>
      <c r="C43" s="10" t="s">
        <v>85</v>
      </c>
      <c r="D43" s="10" t="s">
        <v>989</v>
      </c>
      <c r="E43" s="10" t="s">
        <v>362</v>
      </c>
      <c r="F43" s="10" t="s">
        <v>990</v>
      </c>
      <c r="G43" s="10" t="s">
        <v>991</v>
      </c>
      <c r="H43" s="10" t="s">
        <v>67</v>
      </c>
      <c r="I43" s="10" t="s">
        <v>992</v>
      </c>
      <c r="J43" s="10" t="s">
        <v>993</v>
      </c>
      <c r="K43" s="10">
        <v>8312754500</v>
      </c>
      <c r="L43" s="10" t="s">
        <v>98</v>
      </c>
      <c r="M43" s="10" t="s">
        <v>99</v>
      </c>
      <c r="N43" s="10" t="s">
        <v>61</v>
      </c>
      <c r="O43" s="10">
        <v>44</v>
      </c>
      <c r="P43" s="10" t="s">
        <v>40</v>
      </c>
      <c r="Q43" s="10" t="str">
        <f t="shared" si="5"/>
        <v>12</v>
      </c>
      <c r="R43" s="10">
        <v>5</v>
      </c>
      <c r="S43" s="10">
        <v>316.8</v>
      </c>
      <c r="T43" s="10">
        <v>12</v>
      </c>
      <c r="U43" s="10">
        <v>12</v>
      </c>
      <c r="AI43" s="39">
        <f t="shared" si="1"/>
        <v>12</v>
      </c>
      <c r="AJ43" s="79">
        <f t="shared" si="2"/>
        <v>26.400000000000002</v>
      </c>
      <c r="AK43" s="79">
        <f t="shared" si="3"/>
        <v>2.2000000000000002</v>
      </c>
      <c r="AL43" s="79">
        <f t="shared" si="4"/>
        <v>0.44000000000000006</v>
      </c>
    </row>
    <row r="44" spans="1:38" x14ac:dyDescent="0.25">
      <c r="A44" s="10">
        <v>6.2023999999999999</v>
      </c>
      <c r="B44" s="10" t="s">
        <v>84</v>
      </c>
      <c r="C44" s="10" t="s">
        <v>85</v>
      </c>
      <c r="D44" s="10" t="s">
        <v>220</v>
      </c>
      <c r="E44" s="10" t="s">
        <v>30</v>
      </c>
      <c r="F44" s="10" t="s">
        <v>221</v>
      </c>
      <c r="G44" s="10" t="s">
        <v>222</v>
      </c>
      <c r="H44" s="10" t="s">
        <v>67</v>
      </c>
      <c r="I44" s="10">
        <v>95370</v>
      </c>
      <c r="J44" s="10" t="s">
        <v>223</v>
      </c>
      <c r="K44" s="10">
        <v>2095363674</v>
      </c>
      <c r="L44" s="10" t="s">
        <v>224</v>
      </c>
      <c r="M44" s="10" t="s">
        <v>225</v>
      </c>
      <c r="N44" s="10" t="s">
        <v>61</v>
      </c>
      <c r="O44" s="10">
        <v>44</v>
      </c>
      <c r="P44" s="10" t="s">
        <v>40</v>
      </c>
      <c r="Q44" s="10" t="str">
        <f t="shared" si="5"/>
        <v>12</v>
      </c>
      <c r="R44" s="10">
        <v>5</v>
      </c>
      <c r="S44" s="10">
        <v>132</v>
      </c>
      <c r="T44" s="10">
        <v>5</v>
      </c>
      <c r="U44" s="10">
        <v>5</v>
      </c>
      <c r="AI44" s="39">
        <f t="shared" si="1"/>
        <v>5</v>
      </c>
      <c r="AJ44" s="79">
        <f t="shared" si="2"/>
        <v>26.4</v>
      </c>
      <c r="AK44" s="79">
        <f t="shared" si="3"/>
        <v>2.1999999999999997</v>
      </c>
      <c r="AL44" s="79">
        <f t="shared" si="4"/>
        <v>0.43999999999999995</v>
      </c>
    </row>
    <row r="45" spans="1:38" x14ac:dyDescent="0.25">
      <c r="A45" s="10">
        <v>6.2023999999999999</v>
      </c>
      <c r="B45" s="10" t="s">
        <v>84</v>
      </c>
      <c r="C45" s="10" t="s">
        <v>85</v>
      </c>
      <c r="D45" s="10" t="s">
        <v>213</v>
      </c>
      <c r="E45" s="10" t="s">
        <v>30</v>
      </c>
      <c r="F45" s="10" t="s">
        <v>214</v>
      </c>
      <c r="G45" s="10" t="s">
        <v>215</v>
      </c>
      <c r="H45" s="10" t="s">
        <v>67</v>
      </c>
      <c r="I45" s="10" t="s">
        <v>216</v>
      </c>
      <c r="J45" s="10" t="s">
        <v>217</v>
      </c>
      <c r="K45" s="10">
        <v>9258267841</v>
      </c>
      <c r="L45" s="10" t="s">
        <v>224</v>
      </c>
      <c r="M45" s="10" t="s">
        <v>225</v>
      </c>
      <c r="N45" s="10" t="s">
        <v>61</v>
      </c>
      <c r="O45" s="10">
        <v>44</v>
      </c>
      <c r="P45" s="10" t="s">
        <v>40</v>
      </c>
      <c r="Q45" s="10" t="str">
        <f t="shared" si="5"/>
        <v>12</v>
      </c>
      <c r="R45" s="10">
        <v>5</v>
      </c>
      <c r="S45" s="10">
        <v>105.6</v>
      </c>
      <c r="T45" s="10">
        <v>4</v>
      </c>
      <c r="U45" s="10">
        <v>4</v>
      </c>
      <c r="AI45" s="39">
        <f t="shared" si="1"/>
        <v>4</v>
      </c>
      <c r="AJ45" s="79">
        <f t="shared" si="2"/>
        <v>26.4</v>
      </c>
      <c r="AK45" s="79">
        <f t="shared" si="3"/>
        <v>2.1999999999999997</v>
      </c>
      <c r="AL45" s="79">
        <f t="shared" si="4"/>
        <v>0.43999999999999995</v>
      </c>
    </row>
    <row r="46" spans="1:38" x14ac:dyDescent="0.25">
      <c r="A46" s="10">
        <v>6.2023999999999999</v>
      </c>
      <c r="B46" s="10" t="s">
        <v>84</v>
      </c>
      <c r="C46" s="10" t="s">
        <v>85</v>
      </c>
      <c r="D46" s="10" t="s">
        <v>1018</v>
      </c>
      <c r="E46" s="10" t="s">
        <v>362</v>
      </c>
      <c r="F46" s="10" t="s">
        <v>1019</v>
      </c>
      <c r="G46" s="10" t="s">
        <v>1020</v>
      </c>
      <c r="H46" s="10" t="s">
        <v>67</v>
      </c>
      <c r="I46" s="10" t="s">
        <v>1021</v>
      </c>
      <c r="J46" s="10" t="s">
        <v>1022</v>
      </c>
      <c r="K46" s="10">
        <v>7072243400</v>
      </c>
      <c r="L46" s="10" t="s">
        <v>224</v>
      </c>
      <c r="M46" s="10" t="s">
        <v>225</v>
      </c>
      <c r="N46" s="10" t="s">
        <v>61</v>
      </c>
      <c r="O46" s="10">
        <v>44</v>
      </c>
      <c r="P46" s="10" t="s">
        <v>40</v>
      </c>
      <c r="Q46" s="10" t="str">
        <f t="shared" si="5"/>
        <v>12</v>
      </c>
      <c r="R46" s="10">
        <v>5</v>
      </c>
      <c r="S46" s="10">
        <v>26.4</v>
      </c>
      <c r="T46" s="10">
        <v>1</v>
      </c>
      <c r="U46" s="10">
        <v>1</v>
      </c>
      <c r="AI46" s="39">
        <f t="shared" si="1"/>
        <v>1</v>
      </c>
      <c r="AJ46" s="79">
        <f t="shared" si="2"/>
        <v>26.4</v>
      </c>
      <c r="AK46" s="79">
        <f t="shared" si="3"/>
        <v>2.1999999999999997</v>
      </c>
      <c r="AL46" s="79">
        <f t="shared" si="4"/>
        <v>0.43999999999999995</v>
      </c>
    </row>
    <row r="47" spans="1:38" x14ac:dyDescent="0.25">
      <c r="A47" s="10">
        <v>6.2023999999999999</v>
      </c>
      <c r="B47" s="10" t="s">
        <v>84</v>
      </c>
      <c r="C47" s="10" t="s">
        <v>85</v>
      </c>
      <c r="D47" s="10" t="s">
        <v>989</v>
      </c>
      <c r="E47" s="10" t="s">
        <v>362</v>
      </c>
      <c r="F47" s="10" t="s">
        <v>990</v>
      </c>
      <c r="G47" s="10" t="s">
        <v>991</v>
      </c>
      <c r="H47" s="10" t="s">
        <v>67</v>
      </c>
      <c r="I47" s="10" t="s">
        <v>992</v>
      </c>
      <c r="J47" s="10" t="s">
        <v>993</v>
      </c>
      <c r="K47" s="10">
        <v>8312754500</v>
      </c>
      <c r="L47" s="10" t="s">
        <v>224</v>
      </c>
      <c r="M47" s="10" t="s">
        <v>225</v>
      </c>
      <c r="N47" s="10" t="s">
        <v>61</v>
      </c>
      <c r="O47" s="10">
        <v>44</v>
      </c>
      <c r="P47" s="10" t="s">
        <v>40</v>
      </c>
      <c r="Q47" s="10" t="str">
        <f t="shared" si="5"/>
        <v>12</v>
      </c>
      <c r="R47" s="10">
        <v>5</v>
      </c>
      <c r="S47" s="10">
        <v>264</v>
      </c>
      <c r="T47" s="10">
        <v>10</v>
      </c>
      <c r="U47" s="10">
        <v>10</v>
      </c>
      <c r="AI47" s="39">
        <f t="shared" si="1"/>
        <v>10</v>
      </c>
      <c r="AJ47" s="79">
        <f t="shared" si="2"/>
        <v>26.4</v>
      </c>
      <c r="AK47" s="79">
        <f t="shared" si="3"/>
        <v>2.1999999999999997</v>
      </c>
      <c r="AL47" s="79">
        <f t="shared" si="4"/>
        <v>0.43999999999999995</v>
      </c>
    </row>
    <row r="48" spans="1:38" x14ac:dyDescent="0.25">
      <c r="A48" s="10">
        <v>6.2023999999999999</v>
      </c>
      <c r="B48" s="10" t="s">
        <v>84</v>
      </c>
      <c r="C48" s="10" t="s">
        <v>85</v>
      </c>
      <c r="D48" s="10" t="s">
        <v>213</v>
      </c>
      <c r="E48" s="10" t="s">
        <v>30</v>
      </c>
      <c r="F48" s="10" t="s">
        <v>214</v>
      </c>
      <c r="G48" s="10" t="s">
        <v>215</v>
      </c>
      <c r="H48" s="10" t="s">
        <v>67</v>
      </c>
      <c r="I48" s="10" t="s">
        <v>216</v>
      </c>
      <c r="J48" s="10" t="s">
        <v>217</v>
      </c>
      <c r="K48" s="10">
        <v>9258267841</v>
      </c>
      <c r="L48" s="10" t="s">
        <v>91</v>
      </c>
      <c r="M48" s="10" t="s">
        <v>92</v>
      </c>
      <c r="N48" s="10" t="s">
        <v>61</v>
      </c>
      <c r="O48" s="10">
        <v>44</v>
      </c>
      <c r="P48" s="10" t="s">
        <v>40</v>
      </c>
      <c r="Q48" s="10" t="str">
        <f t="shared" si="5"/>
        <v>12</v>
      </c>
      <c r="R48" s="10">
        <v>8</v>
      </c>
      <c r="S48" s="10">
        <v>115.2</v>
      </c>
      <c r="T48" s="10">
        <v>4</v>
      </c>
      <c r="U48" s="10">
        <v>4</v>
      </c>
      <c r="AI48" s="39">
        <f t="shared" si="1"/>
        <v>4</v>
      </c>
      <c r="AJ48" s="79">
        <f t="shared" si="2"/>
        <v>28.8</v>
      </c>
      <c r="AK48" s="79">
        <f t="shared" si="3"/>
        <v>2.4</v>
      </c>
      <c r="AL48" s="79">
        <f t="shared" si="4"/>
        <v>0.3</v>
      </c>
    </row>
    <row r="49" spans="1:38" x14ac:dyDescent="0.25">
      <c r="A49" s="10">
        <v>6.2023999999999999</v>
      </c>
      <c r="B49" s="10" t="s">
        <v>84</v>
      </c>
      <c r="C49" s="10" t="s">
        <v>85</v>
      </c>
      <c r="D49" s="10" t="s">
        <v>1001</v>
      </c>
      <c r="E49" s="10" t="s">
        <v>30</v>
      </c>
      <c r="F49" s="10" t="s">
        <v>1002</v>
      </c>
      <c r="G49" s="10" t="s">
        <v>1003</v>
      </c>
      <c r="H49" s="10" t="s">
        <v>67</v>
      </c>
      <c r="I49" s="10" t="s">
        <v>1004</v>
      </c>
      <c r="J49" s="10" t="s">
        <v>1005</v>
      </c>
      <c r="K49" s="10">
        <v>7075921589</v>
      </c>
      <c r="L49" s="10" t="s">
        <v>70</v>
      </c>
      <c r="M49" s="10" t="s">
        <v>71</v>
      </c>
      <c r="N49" s="10" t="s">
        <v>61</v>
      </c>
      <c r="O49" s="10">
        <v>44</v>
      </c>
      <c r="P49" s="10" t="s">
        <v>40</v>
      </c>
      <c r="Q49" s="10" t="str">
        <f t="shared" si="5"/>
        <v>12</v>
      </c>
      <c r="R49" s="10">
        <v>8</v>
      </c>
      <c r="S49" s="10">
        <v>28.8</v>
      </c>
      <c r="T49" s="10">
        <v>1</v>
      </c>
      <c r="U49" s="10">
        <v>1</v>
      </c>
      <c r="AI49" s="39">
        <f t="shared" si="1"/>
        <v>1</v>
      </c>
      <c r="AJ49" s="79">
        <f t="shared" si="2"/>
        <v>28.8</v>
      </c>
      <c r="AK49" s="79">
        <f t="shared" si="3"/>
        <v>2.4</v>
      </c>
      <c r="AL49" s="79">
        <f t="shared" si="4"/>
        <v>0.3</v>
      </c>
    </row>
    <row r="50" spans="1:38" x14ac:dyDescent="0.25">
      <c r="A50" s="10">
        <v>6.2023999999999999</v>
      </c>
      <c r="B50" s="10" t="s">
        <v>84</v>
      </c>
      <c r="C50" s="10" t="s">
        <v>85</v>
      </c>
      <c r="D50" s="10" t="s">
        <v>213</v>
      </c>
      <c r="E50" s="10" t="s">
        <v>30</v>
      </c>
      <c r="F50" s="10" t="s">
        <v>214</v>
      </c>
      <c r="G50" s="10" t="s">
        <v>215</v>
      </c>
      <c r="H50" s="10" t="s">
        <v>67</v>
      </c>
      <c r="I50" s="10" t="s">
        <v>216</v>
      </c>
      <c r="J50" s="10" t="s">
        <v>217</v>
      </c>
      <c r="K50" s="10">
        <v>9258267841</v>
      </c>
      <c r="L50" s="10" t="s">
        <v>70</v>
      </c>
      <c r="M50" s="10" t="s">
        <v>71</v>
      </c>
      <c r="N50" s="10" t="s">
        <v>61</v>
      </c>
      <c r="O50" s="10">
        <v>44</v>
      </c>
      <c r="P50" s="10" t="s">
        <v>40</v>
      </c>
      <c r="Q50" s="10" t="str">
        <f t="shared" si="5"/>
        <v>12</v>
      </c>
      <c r="R50" s="10">
        <v>8</v>
      </c>
      <c r="S50" s="10">
        <v>144</v>
      </c>
      <c r="T50" s="10">
        <v>5</v>
      </c>
      <c r="U50" s="10">
        <v>5</v>
      </c>
      <c r="AI50" s="39">
        <f t="shared" si="1"/>
        <v>5</v>
      </c>
      <c r="AJ50" s="79">
        <f t="shared" si="2"/>
        <v>28.8</v>
      </c>
      <c r="AK50" s="79">
        <f t="shared" si="3"/>
        <v>2.4</v>
      </c>
      <c r="AL50" s="79">
        <f t="shared" si="4"/>
        <v>0.3</v>
      </c>
    </row>
    <row r="51" spans="1:38" x14ac:dyDescent="0.25">
      <c r="A51" s="10">
        <v>6.2023999999999999</v>
      </c>
      <c r="B51" s="10" t="s">
        <v>84</v>
      </c>
      <c r="C51" s="10" t="s">
        <v>85</v>
      </c>
      <c r="D51" s="10" t="s">
        <v>102</v>
      </c>
      <c r="E51" s="10" t="s">
        <v>30</v>
      </c>
      <c r="F51" s="10" t="s">
        <v>103</v>
      </c>
      <c r="G51" s="10" t="s">
        <v>104</v>
      </c>
      <c r="H51" s="10" t="s">
        <v>96</v>
      </c>
      <c r="I51" s="10" t="s">
        <v>105</v>
      </c>
      <c r="J51" s="10" t="s">
        <v>106</v>
      </c>
      <c r="K51" s="10">
        <v>9076024285</v>
      </c>
      <c r="L51" s="10" t="s">
        <v>70</v>
      </c>
      <c r="M51" s="10" t="s">
        <v>71</v>
      </c>
      <c r="N51" s="10" t="s">
        <v>61</v>
      </c>
      <c r="O51" s="10">
        <v>44</v>
      </c>
      <c r="P51" s="10" t="s">
        <v>40</v>
      </c>
      <c r="Q51" s="10" t="str">
        <f t="shared" si="5"/>
        <v>12</v>
      </c>
      <c r="R51" s="10">
        <v>8</v>
      </c>
      <c r="S51" s="10">
        <v>374.4</v>
      </c>
      <c r="T51" s="10">
        <v>13</v>
      </c>
      <c r="U51" s="10">
        <v>13</v>
      </c>
      <c r="AI51" s="39">
        <f t="shared" si="1"/>
        <v>13</v>
      </c>
      <c r="AJ51" s="79">
        <f t="shared" si="2"/>
        <v>28.799999999999997</v>
      </c>
      <c r="AK51" s="79">
        <f t="shared" si="3"/>
        <v>2.4</v>
      </c>
      <c r="AL51" s="79">
        <f t="shared" si="4"/>
        <v>0.3</v>
      </c>
    </row>
    <row r="52" spans="1:38" x14ac:dyDescent="0.25">
      <c r="A52" s="10">
        <v>6.2023999999999999</v>
      </c>
      <c r="B52" s="10" t="s">
        <v>84</v>
      </c>
      <c r="C52" s="10" t="s">
        <v>85</v>
      </c>
      <c r="D52" s="10" t="s">
        <v>266</v>
      </c>
      <c r="E52" s="10" t="s">
        <v>267</v>
      </c>
      <c r="F52" s="10" t="s">
        <v>268</v>
      </c>
      <c r="G52" s="10" t="s">
        <v>269</v>
      </c>
      <c r="H52" s="10" t="s">
        <v>67</v>
      </c>
      <c r="I52" s="10" t="s">
        <v>270</v>
      </c>
      <c r="J52" s="10" t="s">
        <v>271</v>
      </c>
      <c r="K52" s="10">
        <v>9162338469</v>
      </c>
      <c r="L52" s="10" t="s">
        <v>70</v>
      </c>
      <c r="M52" s="10" t="s">
        <v>71</v>
      </c>
      <c r="N52" s="10" t="s">
        <v>61</v>
      </c>
      <c r="O52" s="10">
        <v>44</v>
      </c>
      <c r="P52" s="10" t="s">
        <v>40</v>
      </c>
      <c r="Q52" s="10" t="str">
        <f t="shared" si="5"/>
        <v>12</v>
      </c>
      <c r="R52" s="10">
        <v>8</v>
      </c>
      <c r="S52" s="10">
        <v>28.8</v>
      </c>
      <c r="T52" s="10">
        <v>1</v>
      </c>
      <c r="U52" s="10">
        <v>1</v>
      </c>
      <c r="AI52" s="39">
        <f t="shared" si="1"/>
        <v>1</v>
      </c>
      <c r="AJ52" s="79">
        <f t="shared" si="2"/>
        <v>28.8</v>
      </c>
      <c r="AK52" s="79">
        <f t="shared" si="3"/>
        <v>2.4</v>
      </c>
      <c r="AL52" s="79">
        <f t="shared" si="4"/>
        <v>0.3</v>
      </c>
    </row>
    <row r="53" spans="1:38" x14ac:dyDescent="0.25">
      <c r="A53" s="10">
        <v>6.2023999999999999</v>
      </c>
      <c r="B53" s="10" t="s">
        <v>84</v>
      </c>
      <c r="C53" s="10" t="s">
        <v>85</v>
      </c>
      <c r="D53" s="10" t="s">
        <v>1001</v>
      </c>
      <c r="E53" s="10" t="s">
        <v>30</v>
      </c>
      <c r="F53" s="10" t="s">
        <v>1002</v>
      </c>
      <c r="G53" s="10" t="s">
        <v>1003</v>
      </c>
      <c r="H53" s="10" t="s">
        <v>67</v>
      </c>
      <c r="I53" s="10" t="s">
        <v>1004</v>
      </c>
      <c r="J53" s="10" t="s">
        <v>1005</v>
      </c>
      <c r="K53" s="10">
        <v>7075921589</v>
      </c>
      <c r="L53" s="10" t="s">
        <v>72</v>
      </c>
      <c r="M53" s="10" t="s">
        <v>73</v>
      </c>
      <c r="N53" s="10" t="s">
        <v>61</v>
      </c>
      <c r="O53" s="10">
        <v>44</v>
      </c>
      <c r="P53" s="10" t="s">
        <v>40</v>
      </c>
      <c r="Q53" s="10" t="str">
        <f t="shared" si="5"/>
        <v>12</v>
      </c>
      <c r="R53" s="10">
        <v>8</v>
      </c>
      <c r="S53" s="10">
        <v>32.4</v>
      </c>
      <c r="T53" s="10">
        <v>1</v>
      </c>
      <c r="U53" s="10">
        <v>1</v>
      </c>
      <c r="AI53" s="39">
        <f t="shared" si="1"/>
        <v>1</v>
      </c>
      <c r="AJ53" s="79">
        <f t="shared" si="2"/>
        <v>32.4</v>
      </c>
      <c r="AK53" s="79">
        <f t="shared" si="3"/>
        <v>2.6999999999999997</v>
      </c>
      <c r="AL53" s="79">
        <f t="shared" si="4"/>
        <v>0.33749999999999997</v>
      </c>
    </row>
    <row r="54" spans="1:38" x14ac:dyDescent="0.25">
      <c r="A54" s="10">
        <v>6.2023999999999999</v>
      </c>
      <c r="B54" s="10" t="s">
        <v>84</v>
      </c>
      <c r="C54" s="10" t="s">
        <v>85</v>
      </c>
      <c r="D54" s="10" t="s">
        <v>213</v>
      </c>
      <c r="E54" s="10" t="s">
        <v>30</v>
      </c>
      <c r="F54" s="10" t="s">
        <v>214</v>
      </c>
      <c r="G54" s="10" t="s">
        <v>215</v>
      </c>
      <c r="H54" s="10" t="s">
        <v>67</v>
      </c>
      <c r="I54" s="10" t="s">
        <v>216</v>
      </c>
      <c r="J54" s="10" t="s">
        <v>217</v>
      </c>
      <c r="K54" s="10">
        <v>9258267841</v>
      </c>
      <c r="L54" s="10" t="s">
        <v>72</v>
      </c>
      <c r="M54" s="10" t="s">
        <v>73</v>
      </c>
      <c r="N54" s="10" t="s">
        <v>61</v>
      </c>
      <c r="O54" s="10">
        <v>44</v>
      </c>
      <c r="P54" s="10" t="s">
        <v>40</v>
      </c>
      <c r="Q54" s="10" t="str">
        <f t="shared" si="5"/>
        <v>12</v>
      </c>
      <c r="R54" s="10">
        <v>8</v>
      </c>
      <c r="S54" s="10">
        <v>324</v>
      </c>
      <c r="T54" s="10">
        <v>10</v>
      </c>
      <c r="U54" s="10">
        <v>10</v>
      </c>
      <c r="AI54" s="39">
        <f t="shared" si="1"/>
        <v>10</v>
      </c>
      <c r="AJ54" s="79">
        <f t="shared" si="2"/>
        <v>32.4</v>
      </c>
      <c r="AK54" s="79">
        <f t="shared" si="3"/>
        <v>2.6999999999999997</v>
      </c>
      <c r="AL54" s="79">
        <f t="shared" si="4"/>
        <v>0.33749999999999997</v>
      </c>
    </row>
    <row r="55" spans="1:38" x14ac:dyDescent="0.25">
      <c r="A55" s="10">
        <v>6.2023999999999999</v>
      </c>
      <c r="B55" s="10" t="s">
        <v>84</v>
      </c>
      <c r="C55" s="10" t="s">
        <v>85</v>
      </c>
      <c r="D55" s="10" t="s">
        <v>266</v>
      </c>
      <c r="E55" s="10" t="s">
        <v>267</v>
      </c>
      <c r="F55" s="10" t="s">
        <v>268</v>
      </c>
      <c r="G55" s="10" t="s">
        <v>269</v>
      </c>
      <c r="H55" s="10" t="s">
        <v>67</v>
      </c>
      <c r="I55" s="10" t="s">
        <v>270</v>
      </c>
      <c r="J55" s="10" t="s">
        <v>271</v>
      </c>
      <c r="K55" s="10">
        <v>9162338469</v>
      </c>
      <c r="L55" s="10" t="s">
        <v>72</v>
      </c>
      <c r="M55" s="10" t="s">
        <v>73</v>
      </c>
      <c r="N55" s="10" t="s">
        <v>61</v>
      </c>
      <c r="O55" s="10">
        <v>44</v>
      </c>
      <c r="P55" s="10" t="s">
        <v>40</v>
      </c>
      <c r="Q55" s="10" t="str">
        <f t="shared" si="5"/>
        <v>12</v>
      </c>
      <c r="R55" s="10">
        <v>8</v>
      </c>
      <c r="S55" s="10">
        <v>32.4</v>
      </c>
      <c r="T55" s="10">
        <v>1</v>
      </c>
      <c r="U55" s="10">
        <v>1</v>
      </c>
      <c r="AI55" s="39">
        <f t="shared" si="1"/>
        <v>1</v>
      </c>
      <c r="AJ55" s="79">
        <f t="shared" si="2"/>
        <v>32.4</v>
      </c>
      <c r="AK55" s="79">
        <f t="shared" si="3"/>
        <v>2.6999999999999997</v>
      </c>
      <c r="AL55" s="79">
        <f t="shared" si="4"/>
        <v>0.33749999999999997</v>
      </c>
    </row>
    <row r="56" spans="1:38" x14ac:dyDescent="0.25">
      <c r="A56" s="10">
        <v>6.2023999999999999</v>
      </c>
      <c r="B56" s="10" t="s">
        <v>84</v>
      </c>
      <c r="C56" s="10" t="s">
        <v>85</v>
      </c>
      <c r="D56" s="10" t="s">
        <v>995</v>
      </c>
      <c r="E56" s="10" t="s">
        <v>30</v>
      </c>
      <c r="F56" s="10" t="s">
        <v>996</v>
      </c>
      <c r="G56" s="10" t="s">
        <v>215</v>
      </c>
      <c r="H56" s="10" t="s">
        <v>67</v>
      </c>
      <c r="I56" s="10">
        <v>95054</v>
      </c>
      <c r="J56" s="10" t="s">
        <v>997</v>
      </c>
      <c r="K56" s="10">
        <v>4084219720</v>
      </c>
      <c r="L56" s="10" t="s">
        <v>218</v>
      </c>
      <c r="M56" s="10" t="s">
        <v>219</v>
      </c>
      <c r="N56" s="10" t="s">
        <v>61</v>
      </c>
      <c r="O56" s="10">
        <v>44</v>
      </c>
      <c r="P56" s="10" t="s">
        <v>40</v>
      </c>
      <c r="Q56" s="10" t="str">
        <f t="shared" si="5"/>
        <v>12</v>
      </c>
      <c r="R56" s="10">
        <v>8</v>
      </c>
      <c r="S56" s="10">
        <v>28.8</v>
      </c>
      <c r="T56" s="10">
        <v>1</v>
      </c>
      <c r="U56" s="10">
        <v>1</v>
      </c>
      <c r="AI56" s="39">
        <f t="shared" si="1"/>
        <v>1</v>
      </c>
      <c r="AJ56" s="79">
        <f t="shared" si="2"/>
        <v>28.8</v>
      </c>
      <c r="AK56" s="79">
        <f t="shared" si="3"/>
        <v>2.4</v>
      </c>
      <c r="AL56" s="79">
        <f t="shared" si="4"/>
        <v>0.3</v>
      </c>
    </row>
    <row r="57" spans="1:38" x14ac:dyDescent="0.25">
      <c r="A57" s="10">
        <v>6.2023999999999999</v>
      </c>
      <c r="B57" s="10" t="s">
        <v>84</v>
      </c>
      <c r="C57" s="10" t="s">
        <v>85</v>
      </c>
      <c r="D57" s="10" t="s">
        <v>1001</v>
      </c>
      <c r="E57" s="10" t="s">
        <v>30</v>
      </c>
      <c r="F57" s="10" t="s">
        <v>1002</v>
      </c>
      <c r="G57" s="10" t="s">
        <v>1003</v>
      </c>
      <c r="H57" s="10" t="s">
        <v>67</v>
      </c>
      <c r="I57" s="10" t="s">
        <v>1004</v>
      </c>
      <c r="J57" s="10" t="s">
        <v>1005</v>
      </c>
      <c r="K57" s="10">
        <v>7075921589</v>
      </c>
      <c r="L57" s="10" t="s">
        <v>218</v>
      </c>
      <c r="M57" s="10" t="s">
        <v>219</v>
      </c>
      <c r="N57" s="10" t="s">
        <v>61</v>
      </c>
      <c r="O57" s="10">
        <v>44</v>
      </c>
      <c r="P57" s="10" t="s">
        <v>40</v>
      </c>
      <c r="Q57" s="10" t="str">
        <f t="shared" si="5"/>
        <v>12</v>
      </c>
      <c r="R57" s="10">
        <v>8</v>
      </c>
      <c r="S57" s="10">
        <v>28.8</v>
      </c>
      <c r="T57" s="10">
        <v>1</v>
      </c>
      <c r="U57" s="10">
        <v>1</v>
      </c>
      <c r="AI57" s="39">
        <f t="shared" si="1"/>
        <v>1</v>
      </c>
      <c r="AJ57" s="79">
        <f t="shared" si="2"/>
        <v>28.8</v>
      </c>
      <c r="AK57" s="79">
        <f t="shared" si="3"/>
        <v>2.4</v>
      </c>
      <c r="AL57" s="79">
        <f t="shared" si="4"/>
        <v>0.3</v>
      </c>
    </row>
    <row r="58" spans="1:38" x14ac:dyDescent="0.25">
      <c r="A58" s="10">
        <v>6.2023999999999999</v>
      </c>
      <c r="B58" s="10" t="s">
        <v>84</v>
      </c>
      <c r="C58" s="10" t="s">
        <v>85</v>
      </c>
      <c r="D58" s="10" t="s">
        <v>995</v>
      </c>
      <c r="E58" s="10" t="s">
        <v>30</v>
      </c>
      <c r="F58" s="10" t="s">
        <v>996</v>
      </c>
      <c r="G58" s="10" t="s">
        <v>215</v>
      </c>
      <c r="H58" s="10" t="s">
        <v>67</v>
      </c>
      <c r="I58" s="10">
        <v>95054</v>
      </c>
      <c r="J58" s="10" t="s">
        <v>997</v>
      </c>
      <c r="K58" s="10">
        <v>4084219720</v>
      </c>
      <c r="L58" s="10" t="s">
        <v>100</v>
      </c>
      <c r="M58" s="10" t="s">
        <v>101</v>
      </c>
      <c r="N58" s="10" t="s">
        <v>61</v>
      </c>
      <c r="O58" s="10">
        <v>44</v>
      </c>
      <c r="P58" s="10" t="s">
        <v>40</v>
      </c>
      <c r="Q58" s="10" t="str">
        <f t="shared" si="5"/>
        <v>12</v>
      </c>
      <c r="R58" s="10">
        <v>8</v>
      </c>
      <c r="S58" s="10">
        <v>28.8</v>
      </c>
      <c r="T58" s="10">
        <v>1</v>
      </c>
      <c r="U58" s="10">
        <v>1</v>
      </c>
      <c r="AI58" s="39">
        <f t="shared" si="1"/>
        <v>1</v>
      </c>
      <c r="AJ58" s="79">
        <f t="shared" si="2"/>
        <v>28.8</v>
      </c>
      <c r="AK58" s="79">
        <f t="shared" si="3"/>
        <v>2.4</v>
      </c>
      <c r="AL58" s="79">
        <f t="shared" si="4"/>
        <v>0.3</v>
      </c>
    </row>
    <row r="59" spans="1:38" x14ac:dyDescent="0.25">
      <c r="A59" s="10">
        <v>6.2023999999999999</v>
      </c>
      <c r="B59" s="10" t="s">
        <v>84</v>
      </c>
      <c r="C59" s="10" t="s">
        <v>85</v>
      </c>
      <c r="D59" s="10" t="s">
        <v>102</v>
      </c>
      <c r="E59" s="10" t="s">
        <v>30</v>
      </c>
      <c r="F59" s="10" t="s">
        <v>103</v>
      </c>
      <c r="G59" s="10" t="s">
        <v>104</v>
      </c>
      <c r="H59" s="10" t="s">
        <v>96</v>
      </c>
      <c r="I59" s="10" t="s">
        <v>105</v>
      </c>
      <c r="J59" s="10" t="s">
        <v>106</v>
      </c>
      <c r="K59" s="10">
        <v>9076024285</v>
      </c>
      <c r="L59" s="10" t="s">
        <v>100</v>
      </c>
      <c r="M59" s="10" t="s">
        <v>101</v>
      </c>
      <c r="N59" s="10" t="s">
        <v>61</v>
      </c>
      <c r="O59" s="10">
        <v>44</v>
      </c>
      <c r="P59" s="10" t="s">
        <v>40</v>
      </c>
      <c r="Q59" s="10" t="str">
        <f t="shared" si="5"/>
        <v>12</v>
      </c>
      <c r="R59" s="10">
        <v>8</v>
      </c>
      <c r="S59" s="10">
        <v>230.4</v>
      </c>
      <c r="T59" s="10">
        <v>8</v>
      </c>
      <c r="U59" s="10">
        <v>8</v>
      </c>
      <c r="AI59" s="39">
        <f t="shared" si="1"/>
        <v>8</v>
      </c>
      <c r="AJ59" s="79">
        <f t="shared" si="2"/>
        <v>28.8</v>
      </c>
      <c r="AK59" s="79">
        <f t="shared" si="3"/>
        <v>2.4</v>
      </c>
      <c r="AL59" s="79">
        <f t="shared" si="4"/>
        <v>0.3</v>
      </c>
    </row>
    <row r="60" spans="1:38" x14ac:dyDescent="0.25">
      <c r="A60" s="10">
        <v>6.2023999999999999</v>
      </c>
      <c r="B60" s="10" t="s">
        <v>84</v>
      </c>
      <c r="C60" s="10" t="s">
        <v>85</v>
      </c>
      <c r="D60" s="10" t="s">
        <v>985</v>
      </c>
      <c r="E60" s="10" t="s">
        <v>30</v>
      </c>
      <c r="F60" s="10" t="s">
        <v>986</v>
      </c>
      <c r="G60" s="10" t="s">
        <v>987</v>
      </c>
      <c r="H60" s="10" t="s">
        <v>67</v>
      </c>
      <c r="I60" s="10">
        <v>95688</v>
      </c>
      <c r="J60" s="10" t="s">
        <v>988</v>
      </c>
      <c r="K60" s="10">
        <v>5106124732</v>
      </c>
      <c r="L60" s="10" t="s">
        <v>59</v>
      </c>
      <c r="M60" s="10" t="s">
        <v>60</v>
      </c>
      <c r="N60" s="10" t="s">
        <v>61</v>
      </c>
      <c r="O60" s="10">
        <v>44</v>
      </c>
      <c r="P60" s="10" t="s">
        <v>40</v>
      </c>
      <c r="Q60" s="10" t="str">
        <f t="shared" si="5"/>
        <v>12</v>
      </c>
      <c r="R60" s="10">
        <v>4</v>
      </c>
      <c r="S60" s="10">
        <v>26.4</v>
      </c>
      <c r="T60" s="10">
        <v>1</v>
      </c>
      <c r="U60" s="10">
        <v>1</v>
      </c>
      <c r="AI60" s="39">
        <f t="shared" si="1"/>
        <v>1</v>
      </c>
      <c r="AJ60" s="79">
        <f t="shared" si="2"/>
        <v>26.4</v>
      </c>
      <c r="AK60" s="79">
        <f t="shared" si="3"/>
        <v>2.1999999999999997</v>
      </c>
      <c r="AL60" s="79">
        <f t="shared" si="4"/>
        <v>0.54999999999999993</v>
      </c>
    </row>
    <row r="61" spans="1:38" x14ac:dyDescent="0.25">
      <c r="A61" s="10">
        <v>6.2023999999999999</v>
      </c>
      <c r="B61" s="10" t="s">
        <v>84</v>
      </c>
      <c r="C61" s="10" t="s">
        <v>85</v>
      </c>
      <c r="D61" s="10" t="s">
        <v>338</v>
      </c>
      <c r="E61" s="10" t="s">
        <v>30</v>
      </c>
      <c r="F61" s="10" t="s">
        <v>339</v>
      </c>
      <c r="G61" s="10" t="s">
        <v>340</v>
      </c>
      <c r="H61" s="10" t="s">
        <v>67</v>
      </c>
      <c r="I61" s="10">
        <v>95045</v>
      </c>
      <c r="J61" s="10" t="s">
        <v>341</v>
      </c>
      <c r="K61" s="10">
        <v>8316234073</v>
      </c>
      <c r="L61" s="10" t="s">
        <v>59</v>
      </c>
      <c r="M61" s="10" t="s">
        <v>60</v>
      </c>
      <c r="N61" s="10" t="s">
        <v>61</v>
      </c>
      <c r="O61" s="10">
        <v>44</v>
      </c>
      <c r="P61" s="10" t="s">
        <v>40</v>
      </c>
      <c r="Q61" s="10" t="str">
        <f t="shared" si="5"/>
        <v>12</v>
      </c>
      <c r="R61" s="10">
        <v>4</v>
      </c>
      <c r="S61" s="10">
        <v>26.4</v>
      </c>
      <c r="T61" s="10">
        <v>1</v>
      </c>
      <c r="U61" s="10">
        <v>1</v>
      </c>
      <c r="AI61" s="39">
        <f t="shared" si="1"/>
        <v>1</v>
      </c>
      <c r="AJ61" s="79">
        <f t="shared" si="2"/>
        <v>26.4</v>
      </c>
      <c r="AK61" s="79">
        <f t="shared" si="3"/>
        <v>2.1999999999999997</v>
      </c>
      <c r="AL61" s="79">
        <f t="shared" si="4"/>
        <v>0.54999999999999993</v>
      </c>
    </row>
    <row r="62" spans="1:38" x14ac:dyDescent="0.25">
      <c r="A62" s="10">
        <v>6.2023999999999999</v>
      </c>
      <c r="B62" s="10" t="s">
        <v>84</v>
      </c>
      <c r="C62" s="10" t="s">
        <v>85</v>
      </c>
      <c r="D62" s="10" t="s">
        <v>1006</v>
      </c>
      <c r="E62" s="10" t="s">
        <v>362</v>
      </c>
      <c r="F62" s="10" t="s">
        <v>1007</v>
      </c>
      <c r="G62" s="10" t="s">
        <v>1008</v>
      </c>
      <c r="H62" s="10" t="s">
        <v>67</v>
      </c>
      <c r="I62" s="10">
        <v>94608</v>
      </c>
      <c r="J62" s="10" t="s">
        <v>1009</v>
      </c>
      <c r="K62" s="10">
        <v>5106589300</v>
      </c>
      <c r="L62" s="10" t="s">
        <v>59</v>
      </c>
      <c r="M62" s="10" t="s">
        <v>60</v>
      </c>
      <c r="N62" s="10" t="s">
        <v>61</v>
      </c>
      <c r="O62" s="10">
        <v>44</v>
      </c>
      <c r="P62" s="10" t="s">
        <v>40</v>
      </c>
      <c r="Q62" s="10" t="str">
        <f t="shared" si="5"/>
        <v>12</v>
      </c>
      <c r="R62" s="10">
        <v>4</v>
      </c>
      <c r="S62" s="10">
        <v>26.4</v>
      </c>
      <c r="T62" s="10">
        <v>1</v>
      </c>
      <c r="U62" s="10">
        <v>1</v>
      </c>
      <c r="AI62" s="39">
        <f t="shared" si="1"/>
        <v>1</v>
      </c>
      <c r="AJ62" s="79">
        <f t="shared" si="2"/>
        <v>26.4</v>
      </c>
      <c r="AK62" s="79">
        <f t="shared" si="3"/>
        <v>2.1999999999999997</v>
      </c>
      <c r="AL62" s="79">
        <f t="shared" si="4"/>
        <v>0.54999999999999993</v>
      </c>
    </row>
    <row r="63" spans="1:38" x14ac:dyDescent="0.25">
      <c r="A63" s="10">
        <v>6.2023999999999999</v>
      </c>
      <c r="B63" s="10" t="s">
        <v>84</v>
      </c>
      <c r="C63" s="10" t="s">
        <v>85</v>
      </c>
      <c r="D63" s="10" t="s">
        <v>1023</v>
      </c>
      <c r="E63" s="10" t="s">
        <v>30</v>
      </c>
      <c r="F63" s="10" t="s">
        <v>1024</v>
      </c>
      <c r="G63" s="10" t="s">
        <v>1025</v>
      </c>
      <c r="H63" s="10" t="s">
        <v>67</v>
      </c>
      <c r="I63" s="10" t="s">
        <v>1026</v>
      </c>
      <c r="J63" s="10" t="s">
        <v>1027</v>
      </c>
      <c r="K63" s="10">
        <v>9163907000</v>
      </c>
      <c r="L63" s="10" t="s">
        <v>59</v>
      </c>
      <c r="M63" s="10" t="s">
        <v>60</v>
      </c>
      <c r="N63" s="10" t="s">
        <v>61</v>
      </c>
      <c r="O63" s="10">
        <v>44</v>
      </c>
      <c r="P63" s="10" t="s">
        <v>40</v>
      </c>
      <c r="Q63" s="10" t="str">
        <f t="shared" si="5"/>
        <v>12</v>
      </c>
      <c r="R63" s="10">
        <v>4</v>
      </c>
      <c r="S63" s="10">
        <v>26.4</v>
      </c>
      <c r="T63" s="10">
        <v>1</v>
      </c>
      <c r="U63" s="10">
        <v>1</v>
      </c>
      <c r="AI63" s="39">
        <f t="shared" si="1"/>
        <v>1</v>
      </c>
      <c r="AJ63" s="79">
        <f t="shared" si="2"/>
        <v>26.4</v>
      </c>
      <c r="AK63" s="79">
        <f t="shared" si="3"/>
        <v>2.1999999999999997</v>
      </c>
      <c r="AL63" s="79">
        <f t="shared" si="4"/>
        <v>0.54999999999999993</v>
      </c>
    </row>
    <row r="64" spans="1:38" x14ac:dyDescent="0.25">
      <c r="A64" s="10">
        <v>6.2023999999999999</v>
      </c>
      <c r="B64" s="10" t="s">
        <v>84</v>
      </c>
      <c r="C64" s="10" t="s">
        <v>85</v>
      </c>
      <c r="D64" s="10" t="s">
        <v>213</v>
      </c>
      <c r="E64" s="10" t="s">
        <v>30</v>
      </c>
      <c r="F64" s="10" t="s">
        <v>214</v>
      </c>
      <c r="G64" s="10" t="s">
        <v>215</v>
      </c>
      <c r="H64" s="10" t="s">
        <v>67</v>
      </c>
      <c r="I64" s="10" t="s">
        <v>216</v>
      </c>
      <c r="J64" s="10" t="s">
        <v>217</v>
      </c>
      <c r="K64" s="10">
        <v>9258267841</v>
      </c>
      <c r="L64" s="10" t="s">
        <v>59</v>
      </c>
      <c r="M64" s="10" t="s">
        <v>60</v>
      </c>
      <c r="N64" s="10" t="s">
        <v>61</v>
      </c>
      <c r="O64" s="10">
        <v>44</v>
      </c>
      <c r="P64" s="10" t="s">
        <v>40</v>
      </c>
      <c r="Q64" s="10" t="str">
        <f t="shared" si="5"/>
        <v>12</v>
      </c>
      <c r="R64" s="10">
        <v>4</v>
      </c>
      <c r="S64" s="10">
        <v>105.6</v>
      </c>
      <c r="T64" s="10">
        <v>4</v>
      </c>
      <c r="U64" s="10">
        <v>4</v>
      </c>
      <c r="AI64" s="39">
        <f t="shared" si="1"/>
        <v>4</v>
      </c>
      <c r="AJ64" s="79">
        <f t="shared" si="2"/>
        <v>26.4</v>
      </c>
      <c r="AK64" s="79">
        <f t="shared" si="3"/>
        <v>2.1999999999999997</v>
      </c>
      <c r="AL64" s="79">
        <f t="shared" si="4"/>
        <v>0.54999999999999993</v>
      </c>
    </row>
    <row r="65" spans="1:38" x14ac:dyDescent="0.25">
      <c r="A65" s="10">
        <v>6.2023999999999999</v>
      </c>
      <c r="B65" s="10" t="s">
        <v>84</v>
      </c>
      <c r="C65" s="10" t="s">
        <v>85</v>
      </c>
      <c r="D65" s="10" t="s">
        <v>1028</v>
      </c>
      <c r="E65" s="10" t="s">
        <v>267</v>
      </c>
      <c r="F65" s="10" t="s">
        <v>1029</v>
      </c>
      <c r="G65" s="10" t="s">
        <v>588</v>
      </c>
      <c r="H65" s="10" t="s">
        <v>67</v>
      </c>
      <c r="I65" s="10" t="s">
        <v>1030</v>
      </c>
      <c r="J65" s="10" t="s">
        <v>1031</v>
      </c>
      <c r="K65" s="10">
        <v>4082472000</v>
      </c>
      <c r="L65" s="10" t="s">
        <v>59</v>
      </c>
      <c r="M65" s="10" t="s">
        <v>60</v>
      </c>
      <c r="N65" s="10" t="s">
        <v>61</v>
      </c>
      <c r="O65" s="10">
        <v>44</v>
      </c>
      <c r="P65" s="10" t="s">
        <v>40</v>
      </c>
      <c r="Q65" s="10" t="str">
        <f t="shared" si="5"/>
        <v>12</v>
      </c>
      <c r="R65" s="10">
        <v>4</v>
      </c>
      <c r="S65" s="10">
        <v>26.4</v>
      </c>
      <c r="T65" s="10">
        <v>1</v>
      </c>
      <c r="U65" s="10">
        <v>1</v>
      </c>
      <c r="AI65" s="39">
        <f t="shared" si="1"/>
        <v>1</v>
      </c>
      <c r="AJ65" s="79">
        <f t="shared" si="2"/>
        <v>26.4</v>
      </c>
      <c r="AK65" s="79">
        <f t="shared" si="3"/>
        <v>2.1999999999999997</v>
      </c>
      <c r="AL65" s="79">
        <f t="shared" si="4"/>
        <v>0.54999999999999993</v>
      </c>
    </row>
    <row r="66" spans="1:38" x14ac:dyDescent="0.25">
      <c r="A66" s="10">
        <v>6.2023999999999999</v>
      </c>
      <c r="B66" s="10" t="s">
        <v>84</v>
      </c>
      <c r="C66" s="10" t="s">
        <v>85</v>
      </c>
      <c r="D66" s="10" t="s">
        <v>1018</v>
      </c>
      <c r="E66" s="10" t="s">
        <v>362</v>
      </c>
      <c r="F66" s="10" t="s">
        <v>1019</v>
      </c>
      <c r="G66" s="10" t="s">
        <v>1020</v>
      </c>
      <c r="H66" s="10" t="s">
        <v>67</v>
      </c>
      <c r="I66" s="10" t="s">
        <v>1021</v>
      </c>
      <c r="J66" s="10" t="s">
        <v>1022</v>
      </c>
      <c r="K66" s="10">
        <v>7072243400</v>
      </c>
      <c r="L66" s="10" t="s">
        <v>59</v>
      </c>
      <c r="M66" s="10" t="s">
        <v>60</v>
      </c>
      <c r="N66" s="10" t="s">
        <v>61</v>
      </c>
      <c r="O66" s="10">
        <v>44</v>
      </c>
      <c r="P66" s="10" t="s">
        <v>40</v>
      </c>
      <c r="Q66" s="10" t="str">
        <f t="shared" si="5"/>
        <v>12</v>
      </c>
      <c r="R66" s="10">
        <v>4</v>
      </c>
      <c r="S66" s="10">
        <v>26.4</v>
      </c>
      <c r="T66" s="10">
        <v>1</v>
      </c>
      <c r="U66" s="10">
        <v>1</v>
      </c>
      <c r="AI66" s="39">
        <f t="shared" si="1"/>
        <v>1</v>
      </c>
      <c r="AJ66" s="79">
        <f t="shared" si="2"/>
        <v>26.4</v>
      </c>
      <c r="AK66" s="79">
        <f t="shared" si="3"/>
        <v>2.1999999999999997</v>
      </c>
      <c r="AL66" s="79">
        <f t="shared" si="4"/>
        <v>0.54999999999999993</v>
      </c>
    </row>
    <row r="67" spans="1:38" x14ac:dyDescent="0.25">
      <c r="A67" s="10">
        <v>6.2023999999999999</v>
      </c>
      <c r="B67" s="10" t="s">
        <v>84</v>
      </c>
      <c r="C67" s="10" t="s">
        <v>85</v>
      </c>
      <c r="D67" s="10" t="s">
        <v>989</v>
      </c>
      <c r="E67" s="10" t="s">
        <v>362</v>
      </c>
      <c r="F67" s="10" t="s">
        <v>990</v>
      </c>
      <c r="G67" s="10" t="s">
        <v>991</v>
      </c>
      <c r="H67" s="10" t="s">
        <v>67</v>
      </c>
      <c r="I67" s="10" t="s">
        <v>992</v>
      </c>
      <c r="J67" s="10" t="s">
        <v>993</v>
      </c>
      <c r="K67" s="10">
        <v>8312754500</v>
      </c>
      <c r="L67" s="10" t="s">
        <v>59</v>
      </c>
      <c r="M67" s="10" t="s">
        <v>60</v>
      </c>
      <c r="N67" s="10" t="s">
        <v>61</v>
      </c>
      <c r="O67" s="10">
        <v>44</v>
      </c>
      <c r="P67" s="10" t="s">
        <v>40</v>
      </c>
      <c r="Q67" s="10" t="str">
        <f t="shared" ref="Q67:Q98" si="6">"12"</f>
        <v>12</v>
      </c>
      <c r="R67" s="10">
        <v>4</v>
      </c>
      <c r="S67" s="10">
        <v>369.6</v>
      </c>
      <c r="T67" s="10">
        <v>14</v>
      </c>
      <c r="U67" s="10">
        <v>14</v>
      </c>
      <c r="AI67" s="39">
        <f t="shared" ref="AI67:AI130" si="7">SUM(U67:AH67)</f>
        <v>14</v>
      </c>
      <c r="AJ67" s="79">
        <f t="shared" ref="AJ67:AJ130" si="8">S67/T67</f>
        <v>26.400000000000002</v>
      </c>
      <c r="AK67" s="79">
        <f t="shared" ref="AK67:AK130" si="9">AJ67/Q67</f>
        <v>2.2000000000000002</v>
      </c>
      <c r="AL67" s="79">
        <f t="shared" ref="AL67:AL130" si="10">AK67/R67</f>
        <v>0.55000000000000004</v>
      </c>
    </row>
    <row r="68" spans="1:38" x14ac:dyDescent="0.25">
      <c r="A68" s="10">
        <v>6.2023999999999999</v>
      </c>
      <c r="B68" s="10" t="s">
        <v>27</v>
      </c>
      <c r="C68" s="10" t="s">
        <v>28</v>
      </c>
      <c r="D68" s="10" t="s">
        <v>1032</v>
      </c>
      <c r="E68" s="10" t="s">
        <v>30</v>
      </c>
      <c r="F68" s="10" t="s">
        <v>1033</v>
      </c>
      <c r="G68" s="10" t="s">
        <v>1034</v>
      </c>
      <c r="H68" s="10" t="s">
        <v>151</v>
      </c>
      <c r="I68" s="10" t="s">
        <v>1035</v>
      </c>
      <c r="J68" s="10" t="s">
        <v>1036</v>
      </c>
      <c r="K68" s="10">
        <v>8455625400</v>
      </c>
      <c r="L68" s="10" t="s">
        <v>74</v>
      </c>
      <c r="M68" s="10" t="s">
        <v>75</v>
      </c>
      <c r="N68" s="10" t="s">
        <v>61</v>
      </c>
      <c r="O68" s="10">
        <v>44</v>
      </c>
      <c r="P68" s="10" t="s">
        <v>40</v>
      </c>
      <c r="Q68" s="10" t="str">
        <f t="shared" si="6"/>
        <v>12</v>
      </c>
      <c r="R68" s="10">
        <v>5</v>
      </c>
      <c r="S68" s="10">
        <v>460.8</v>
      </c>
      <c r="T68" s="10">
        <v>16</v>
      </c>
      <c r="U68" s="10">
        <v>16</v>
      </c>
      <c r="AI68" s="39">
        <f t="shared" si="7"/>
        <v>16</v>
      </c>
      <c r="AJ68" s="79">
        <f t="shared" si="8"/>
        <v>28.8</v>
      </c>
      <c r="AK68" s="79">
        <f t="shared" si="9"/>
        <v>2.4</v>
      </c>
      <c r="AL68" s="79">
        <f t="shared" si="10"/>
        <v>0.48</v>
      </c>
    </row>
    <row r="69" spans="1:38" x14ac:dyDescent="0.25">
      <c r="A69" s="10">
        <v>6.2023999999999999</v>
      </c>
      <c r="B69" s="10" t="s">
        <v>27</v>
      </c>
      <c r="C69" s="10" t="s">
        <v>28</v>
      </c>
      <c r="D69" s="10" t="s">
        <v>1037</v>
      </c>
      <c r="E69" s="10" t="s">
        <v>30</v>
      </c>
      <c r="F69" s="10" t="s">
        <v>1038</v>
      </c>
      <c r="G69" s="10" t="s">
        <v>1039</v>
      </c>
      <c r="H69" s="10" t="s">
        <v>34</v>
      </c>
      <c r="I69" s="10" t="s">
        <v>1040</v>
      </c>
      <c r="J69" s="10" t="s">
        <v>1041</v>
      </c>
      <c r="K69" s="10">
        <v>8622582200</v>
      </c>
      <c r="L69" s="10" t="s">
        <v>81</v>
      </c>
      <c r="M69" s="10" t="s">
        <v>82</v>
      </c>
      <c r="N69" s="10" t="s">
        <v>83</v>
      </c>
      <c r="O69" s="10">
        <v>44</v>
      </c>
      <c r="P69" s="10" t="s">
        <v>40</v>
      </c>
      <c r="Q69" s="10" t="str">
        <f t="shared" si="6"/>
        <v>12</v>
      </c>
      <c r="R69" s="10">
        <v>8</v>
      </c>
      <c r="S69" s="10">
        <v>405</v>
      </c>
      <c r="T69" s="10">
        <v>15</v>
      </c>
      <c r="U69" s="10">
        <v>15</v>
      </c>
      <c r="AI69" s="39">
        <f t="shared" si="7"/>
        <v>15</v>
      </c>
      <c r="AJ69" s="79">
        <f t="shared" si="8"/>
        <v>27</v>
      </c>
      <c r="AK69" s="79">
        <f t="shared" si="9"/>
        <v>2.25</v>
      </c>
      <c r="AL69" s="79">
        <f t="shared" si="10"/>
        <v>0.28125</v>
      </c>
    </row>
    <row r="70" spans="1:38" x14ac:dyDescent="0.25">
      <c r="A70" s="10">
        <v>6.2023999999999999</v>
      </c>
      <c r="B70" s="10" t="s">
        <v>27</v>
      </c>
      <c r="C70" s="10" t="s">
        <v>28</v>
      </c>
      <c r="D70" s="10" t="s">
        <v>1032</v>
      </c>
      <c r="E70" s="10" t="s">
        <v>30</v>
      </c>
      <c r="F70" s="10" t="s">
        <v>1033</v>
      </c>
      <c r="G70" s="10" t="s">
        <v>1034</v>
      </c>
      <c r="H70" s="10" t="s">
        <v>151</v>
      </c>
      <c r="I70" s="10" t="s">
        <v>1035</v>
      </c>
      <c r="J70" s="10" t="s">
        <v>1036</v>
      </c>
      <c r="K70" s="10">
        <v>8455625400</v>
      </c>
      <c r="L70" s="10" t="s">
        <v>81</v>
      </c>
      <c r="M70" s="10" t="s">
        <v>82</v>
      </c>
      <c r="N70" s="10" t="s">
        <v>83</v>
      </c>
      <c r="O70" s="10">
        <v>44</v>
      </c>
      <c r="P70" s="10" t="s">
        <v>40</v>
      </c>
      <c r="Q70" s="10" t="str">
        <f t="shared" si="6"/>
        <v>12</v>
      </c>
      <c r="R70" s="10">
        <v>8</v>
      </c>
      <c r="S70" s="10">
        <v>270</v>
      </c>
      <c r="T70" s="10">
        <v>10</v>
      </c>
      <c r="U70" s="10">
        <v>10</v>
      </c>
      <c r="AI70" s="39">
        <f t="shared" si="7"/>
        <v>10</v>
      </c>
      <c r="AJ70" s="79">
        <f t="shared" si="8"/>
        <v>27</v>
      </c>
      <c r="AK70" s="79">
        <f t="shared" si="9"/>
        <v>2.25</v>
      </c>
      <c r="AL70" s="79">
        <f t="shared" si="10"/>
        <v>0.28125</v>
      </c>
    </row>
    <row r="71" spans="1:38" x14ac:dyDescent="0.25">
      <c r="A71" s="10">
        <v>6.2023999999999999</v>
      </c>
      <c r="B71" s="10" t="s">
        <v>27</v>
      </c>
      <c r="C71" s="10" t="s">
        <v>28</v>
      </c>
      <c r="D71" s="10" t="s">
        <v>1037</v>
      </c>
      <c r="E71" s="10" t="s">
        <v>30</v>
      </c>
      <c r="F71" s="10" t="s">
        <v>1038</v>
      </c>
      <c r="G71" s="10" t="s">
        <v>1039</v>
      </c>
      <c r="H71" s="10" t="s">
        <v>34</v>
      </c>
      <c r="I71" s="10" t="s">
        <v>1040</v>
      </c>
      <c r="J71" s="10" t="s">
        <v>1041</v>
      </c>
      <c r="K71" s="10">
        <v>8622582200</v>
      </c>
      <c r="L71" s="10" t="s">
        <v>98</v>
      </c>
      <c r="M71" s="10" t="s">
        <v>99</v>
      </c>
      <c r="N71" s="10" t="s">
        <v>61</v>
      </c>
      <c r="O71" s="10">
        <v>44</v>
      </c>
      <c r="P71" s="10" t="s">
        <v>40</v>
      </c>
      <c r="Q71" s="10" t="str">
        <f t="shared" si="6"/>
        <v>12</v>
      </c>
      <c r="R71" s="10">
        <v>5</v>
      </c>
      <c r="S71" s="10">
        <v>432</v>
      </c>
      <c r="T71" s="10">
        <v>15</v>
      </c>
      <c r="U71" s="10">
        <v>15</v>
      </c>
      <c r="AI71" s="39">
        <f t="shared" si="7"/>
        <v>15</v>
      </c>
      <c r="AJ71" s="79">
        <f t="shared" si="8"/>
        <v>28.8</v>
      </c>
      <c r="AK71" s="79">
        <f t="shared" si="9"/>
        <v>2.4</v>
      </c>
      <c r="AL71" s="79">
        <f t="shared" si="10"/>
        <v>0.48</v>
      </c>
    </row>
    <row r="72" spans="1:38" x14ac:dyDescent="0.25">
      <c r="A72" s="10">
        <v>6.2023999999999999</v>
      </c>
      <c r="B72" s="10" t="s">
        <v>27</v>
      </c>
      <c r="C72" s="10" t="s">
        <v>28</v>
      </c>
      <c r="D72" s="10" t="s">
        <v>1042</v>
      </c>
      <c r="E72" s="10" t="s">
        <v>362</v>
      </c>
      <c r="F72" s="10" t="s">
        <v>1043</v>
      </c>
      <c r="G72" s="10" t="s">
        <v>1044</v>
      </c>
      <c r="H72" s="10" t="s">
        <v>34</v>
      </c>
      <c r="I72" s="10" t="s">
        <v>1045</v>
      </c>
      <c r="J72" s="10" t="s">
        <v>1046</v>
      </c>
      <c r="K72" s="10">
        <v>9733058844</v>
      </c>
      <c r="L72" s="10" t="s">
        <v>98</v>
      </c>
      <c r="M72" s="10" t="s">
        <v>99</v>
      </c>
      <c r="N72" s="10" t="s">
        <v>61</v>
      </c>
      <c r="O72" s="10">
        <v>44</v>
      </c>
      <c r="P72" s="10" t="s">
        <v>40</v>
      </c>
      <c r="Q72" s="10" t="str">
        <f t="shared" si="6"/>
        <v>12</v>
      </c>
      <c r="R72" s="10">
        <v>5</v>
      </c>
      <c r="S72" s="10">
        <v>115.2</v>
      </c>
      <c r="T72" s="10">
        <v>4</v>
      </c>
      <c r="U72" s="10">
        <v>4</v>
      </c>
      <c r="AI72" s="39">
        <f t="shared" si="7"/>
        <v>4</v>
      </c>
      <c r="AJ72" s="79">
        <f t="shared" si="8"/>
        <v>28.8</v>
      </c>
      <c r="AK72" s="79">
        <f t="shared" si="9"/>
        <v>2.4</v>
      </c>
      <c r="AL72" s="79">
        <f t="shared" si="10"/>
        <v>0.48</v>
      </c>
    </row>
    <row r="73" spans="1:38" x14ac:dyDescent="0.25">
      <c r="A73" s="10">
        <v>6.2023999999999999</v>
      </c>
      <c r="B73" s="10" t="s">
        <v>27</v>
      </c>
      <c r="C73" s="10" t="s">
        <v>28</v>
      </c>
      <c r="D73" s="10" t="s">
        <v>1037</v>
      </c>
      <c r="E73" s="10" t="s">
        <v>30</v>
      </c>
      <c r="F73" s="10" t="s">
        <v>1038</v>
      </c>
      <c r="G73" s="10" t="s">
        <v>1039</v>
      </c>
      <c r="H73" s="10" t="s">
        <v>34</v>
      </c>
      <c r="I73" s="10" t="s">
        <v>1040</v>
      </c>
      <c r="J73" s="10" t="s">
        <v>1041</v>
      </c>
      <c r="K73" s="10">
        <v>8622582200</v>
      </c>
      <c r="L73" s="10" t="s">
        <v>100</v>
      </c>
      <c r="M73" s="10" t="s">
        <v>101</v>
      </c>
      <c r="N73" s="10" t="s">
        <v>61</v>
      </c>
      <c r="O73" s="10">
        <v>44</v>
      </c>
      <c r="P73" s="10" t="s">
        <v>40</v>
      </c>
      <c r="Q73" s="10" t="str">
        <f t="shared" si="6"/>
        <v>12</v>
      </c>
      <c r="R73" s="10">
        <v>8</v>
      </c>
      <c r="S73" s="10">
        <v>486</v>
      </c>
      <c r="T73" s="10">
        <v>15</v>
      </c>
      <c r="U73" s="10">
        <v>15</v>
      </c>
      <c r="AI73" s="39">
        <f t="shared" si="7"/>
        <v>15</v>
      </c>
      <c r="AJ73" s="79">
        <f t="shared" si="8"/>
        <v>32.4</v>
      </c>
      <c r="AK73" s="79">
        <f t="shared" si="9"/>
        <v>2.6999999999999997</v>
      </c>
      <c r="AL73" s="79">
        <f t="shared" si="10"/>
        <v>0.33749999999999997</v>
      </c>
    </row>
    <row r="74" spans="1:38" x14ac:dyDescent="0.25">
      <c r="A74" s="10">
        <v>6.2023999999999999</v>
      </c>
      <c r="B74" s="10" t="s">
        <v>852</v>
      </c>
      <c r="C74" s="10" t="s">
        <v>853</v>
      </c>
      <c r="D74" s="10" t="s">
        <v>1047</v>
      </c>
      <c r="E74" s="10" t="s">
        <v>30</v>
      </c>
      <c r="F74" s="10" t="s">
        <v>1048</v>
      </c>
      <c r="G74" s="10" t="s">
        <v>1049</v>
      </c>
      <c r="H74" s="10" t="s">
        <v>151</v>
      </c>
      <c r="I74" s="10" t="s">
        <v>1050</v>
      </c>
      <c r="J74" s="10" t="s">
        <v>1051</v>
      </c>
      <c r="K74" s="10">
        <v>7168242328</v>
      </c>
      <c r="L74" s="10" t="s">
        <v>74</v>
      </c>
      <c r="M74" s="10" t="s">
        <v>75</v>
      </c>
      <c r="N74" s="10" t="s">
        <v>61</v>
      </c>
      <c r="O74" s="10">
        <v>44</v>
      </c>
      <c r="P74" s="10" t="s">
        <v>40</v>
      </c>
      <c r="Q74" s="10" t="str">
        <f t="shared" si="6"/>
        <v>12</v>
      </c>
      <c r="R74" s="10">
        <v>5</v>
      </c>
      <c r="S74" s="10">
        <v>230.4</v>
      </c>
      <c r="T74" s="10">
        <v>8</v>
      </c>
      <c r="U74" s="10">
        <v>8</v>
      </c>
      <c r="AI74" s="39">
        <f t="shared" si="7"/>
        <v>8</v>
      </c>
      <c r="AJ74" s="79">
        <f t="shared" si="8"/>
        <v>28.8</v>
      </c>
      <c r="AK74" s="79">
        <f t="shared" si="9"/>
        <v>2.4</v>
      </c>
      <c r="AL74" s="79">
        <f t="shared" si="10"/>
        <v>0.48</v>
      </c>
    </row>
    <row r="75" spans="1:38" x14ac:dyDescent="0.25">
      <c r="A75" s="10">
        <v>6.2023999999999999</v>
      </c>
      <c r="B75" s="10" t="s">
        <v>852</v>
      </c>
      <c r="C75" s="10" t="s">
        <v>853</v>
      </c>
      <c r="D75" s="10" t="s">
        <v>1047</v>
      </c>
      <c r="E75" s="10" t="s">
        <v>30</v>
      </c>
      <c r="F75" s="10" t="s">
        <v>1048</v>
      </c>
      <c r="G75" s="10" t="s">
        <v>1049</v>
      </c>
      <c r="H75" s="10" t="s">
        <v>151</v>
      </c>
      <c r="I75" s="10" t="s">
        <v>1050</v>
      </c>
      <c r="J75" s="10" t="s">
        <v>1051</v>
      </c>
      <c r="K75" s="10">
        <v>7168242328</v>
      </c>
      <c r="L75" s="10" t="s">
        <v>1052</v>
      </c>
      <c r="M75" s="10" t="s">
        <v>1053</v>
      </c>
      <c r="N75" s="10" t="s">
        <v>83</v>
      </c>
      <c r="O75" s="10">
        <v>44</v>
      </c>
      <c r="P75" s="10" t="s">
        <v>40</v>
      </c>
      <c r="Q75" s="10" t="str">
        <f t="shared" si="6"/>
        <v>12</v>
      </c>
      <c r="R75" s="10">
        <v>9</v>
      </c>
      <c r="S75" s="10">
        <v>256.2</v>
      </c>
      <c r="T75" s="10">
        <v>7</v>
      </c>
      <c r="U75" s="10">
        <v>7</v>
      </c>
      <c r="AI75" s="39">
        <f t="shared" si="7"/>
        <v>7</v>
      </c>
      <c r="AJ75" s="79">
        <f t="shared" si="8"/>
        <v>36.6</v>
      </c>
      <c r="AK75" s="79">
        <f t="shared" si="9"/>
        <v>3.0500000000000003</v>
      </c>
      <c r="AL75" s="79">
        <f t="shared" si="10"/>
        <v>0.33888888888888891</v>
      </c>
    </row>
    <row r="76" spans="1:38" x14ac:dyDescent="0.25">
      <c r="A76" s="10">
        <v>6.2023999999999999</v>
      </c>
      <c r="B76" s="10" t="s">
        <v>852</v>
      </c>
      <c r="C76" s="10" t="s">
        <v>853</v>
      </c>
      <c r="D76" s="10" t="s">
        <v>1047</v>
      </c>
      <c r="E76" s="10" t="s">
        <v>30</v>
      </c>
      <c r="F76" s="10" t="s">
        <v>1048</v>
      </c>
      <c r="G76" s="10" t="s">
        <v>1049</v>
      </c>
      <c r="H76" s="10" t="s">
        <v>151</v>
      </c>
      <c r="I76" s="10" t="s">
        <v>1050</v>
      </c>
      <c r="J76" s="10" t="s">
        <v>1051</v>
      </c>
      <c r="K76" s="10">
        <v>7168242328</v>
      </c>
      <c r="L76" s="10" t="s">
        <v>218</v>
      </c>
      <c r="M76" s="10" t="s">
        <v>219</v>
      </c>
      <c r="N76" s="10" t="s">
        <v>61</v>
      </c>
      <c r="O76" s="10">
        <v>44</v>
      </c>
      <c r="P76" s="10" t="s">
        <v>40</v>
      </c>
      <c r="Q76" s="10" t="str">
        <f t="shared" si="6"/>
        <v>12</v>
      </c>
      <c r="R76" s="10">
        <v>8</v>
      </c>
      <c r="S76" s="10">
        <v>162</v>
      </c>
      <c r="T76" s="10">
        <v>5</v>
      </c>
      <c r="U76" s="10">
        <v>5</v>
      </c>
      <c r="AI76" s="39">
        <f t="shared" si="7"/>
        <v>5</v>
      </c>
      <c r="AJ76" s="79">
        <f t="shared" si="8"/>
        <v>32.4</v>
      </c>
      <c r="AK76" s="79">
        <f t="shared" si="9"/>
        <v>2.6999999999999997</v>
      </c>
      <c r="AL76" s="79">
        <f t="shared" si="10"/>
        <v>0.33749999999999997</v>
      </c>
    </row>
    <row r="77" spans="1:38" x14ac:dyDescent="0.25">
      <c r="A77" s="10">
        <v>6.2023999999999999</v>
      </c>
      <c r="B77" s="10" t="s">
        <v>62</v>
      </c>
      <c r="C77" s="10" t="s">
        <v>63</v>
      </c>
      <c r="D77" s="10" t="s">
        <v>1054</v>
      </c>
      <c r="E77" s="10" t="s">
        <v>30</v>
      </c>
      <c r="F77" s="10" t="s">
        <v>1055</v>
      </c>
      <c r="G77" s="10" t="s">
        <v>176</v>
      </c>
      <c r="H77" s="10" t="s">
        <v>67</v>
      </c>
      <c r="I77" s="10">
        <v>92114</v>
      </c>
      <c r="J77" s="10" t="s">
        <v>1056</v>
      </c>
      <c r="K77" s="10">
        <v>6195271900</v>
      </c>
      <c r="L77" s="10" t="s">
        <v>122</v>
      </c>
      <c r="M77" s="10" t="s">
        <v>123</v>
      </c>
      <c r="N77" s="10" t="s">
        <v>124</v>
      </c>
      <c r="O77" s="10">
        <v>44</v>
      </c>
      <c r="P77" s="10" t="s">
        <v>40</v>
      </c>
      <c r="Q77" s="10" t="str">
        <f t="shared" si="6"/>
        <v>12</v>
      </c>
      <c r="R77" s="10">
        <v>4.5</v>
      </c>
      <c r="S77" s="10">
        <v>297</v>
      </c>
      <c r="T77" s="10">
        <v>15</v>
      </c>
      <c r="U77" s="10">
        <v>15</v>
      </c>
      <c r="AI77" s="39">
        <f t="shared" si="7"/>
        <v>15</v>
      </c>
      <c r="AJ77" s="79">
        <f t="shared" si="8"/>
        <v>19.8</v>
      </c>
      <c r="AK77" s="79">
        <f t="shared" si="9"/>
        <v>1.6500000000000001</v>
      </c>
      <c r="AL77" s="79">
        <f t="shared" si="10"/>
        <v>0.3666666666666667</v>
      </c>
    </row>
    <row r="78" spans="1:38" x14ac:dyDescent="0.25">
      <c r="A78" s="10">
        <v>6.2023999999999999</v>
      </c>
      <c r="B78" s="10" t="s">
        <v>62</v>
      </c>
      <c r="C78" s="10" t="s">
        <v>63</v>
      </c>
      <c r="D78" s="10" t="s">
        <v>556</v>
      </c>
      <c r="E78" s="10" t="s">
        <v>30</v>
      </c>
      <c r="F78" s="10" t="s">
        <v>1057</v>
      </c>
      <c r="G78" s="10" t="s">
        <v>445</v>
      </c>
      <c r="H78" s="10" t="s">
        <v>67</v>
      </c>
      <c r="I78" s="10">
        <v>92083</v>
      </c>
      <c r="J78" s="10" t="s">
        <v>559</v>
      </c>
      <c r="K78" s="10">
        <v>6195271900</v>
      </c>
      <c r="L78" s="10" t="s">
        <v>122</v>
      </c>
      <c r="M78" s="10" t="s">
        <v>123</v>
      </c>
      <c r="N78" s="10" t="s">
        <v>124</v>
      </c>
      <c r="O78" s="10">
        <v>44</v>
      </c>
      <c r="P78" s="10" t="s">
        <v>40</v>
      </c>
      <c r="Q78" s="10" t="str">
        <f t="shared" si="6"/>
        <v>12</v>
      </c>
      <c r="R78" s="10">
        <v>4.5</v>
      </c>
      <c r="S78" s="10">
        <v>158.4</v>
      </c>
      <c r="T78" s="10">
        <v>8</v>
      </c>
      <c r="U78" s="10">
        <v>8</v>
      </c>
      <c r="AI78" s="39">
        <f t="shared" si="7"/>
        <v>8</v>
      </c>
      <c r="AJ78" s="79">
        <f t="shared" si="8"/>
        <v>19.8</v>
      </c>
      <c r="AK78" s="79">
        <f t="shared" si="9"/>
        <v>1.6500000000000001</v>
      </c>
      <c r="AL78" s="79">
        <f t="shared" si="10"/>
        <v>0.3666666666666667</v>
      </c>
    </row>
    <row r="79" spans="1:38" x14ac:dyDescent="0.25">
      <c r="A79" s="10">
        <v>6.2023999999999999</v>
      </c>
      <c r="B79" s="10" t="s">
        <v>62</v>
      </c>
      <c r="C79" s="10" t="s">
        <v>63</v>
      </c>
      <c r="D79" s="10" t="s">
        <v>1058</v>
      </c>
      <c r="E79" s="10" t="s">
        <v>362</v>
      </c>
      <c r="F79" s="10" t="s">
        <v>1059</v>
      </c>
      <c r="G79" s="10" t="s">
        <v>390</v>
      </c>
      <c r="H79" s="10" t="s">
        <v>67</v>
      </c>
      <c r="I79" s="10" t="s">
        <v>1060</v>
      </c>
      <c r="J79" s="10" t="s">
        <v>1061</v>
      </c>
      <c r="K79" s="10">
        <v>3103941700</v>
      </c>
      <c r="L79" s="10" t="s">
        <v>37</v>
      </c>
      <c r="M79" s="10" t="s">
        <v>82</v>
      </c>
      <c r="N79" s="10" t="s">
        <v>39</v>
      </c>
      <c r="O79" s="10">
        <v>44</v>
      </c>
      <c r="P79" s="10" t="s">
        <v>40</v>
      </c>
      <c r="Q79" s="10" t="str">
        <f t="shared" si="6"/>
        <v>12</v>
      </c>
      <c r="R79" s="10">
        <v>5</v>
      </c>
      <c r="S79" s="10">
        <v>19.8</v>
      </c>
      <c r="T79" s="10">
        <v>1</v>
      </c>
      <c r="U79" s="10">
        <v>1</v>
      </c>
      <c r="AI79" s="39">
        <f t="shared" si="7"/>
        <v>1</v>
      </c>
      <c r="AJ79" s="79">
        <f t="shared" si="8"/>
        <v>19.8</v>
      </c>
      <c r="AK79" s="79">
        <f t="shared" si="9"/>
        <v>1.6500000000000001</v>
      </c>
      <c r="AL79" s="79">
        <f t="shared" si="10"/>
        <v>0.33</v>
      </c>
    </row>
    <row r="80" spans="1:38" x14ac:dyDescent="0.25">
      <c r="A80" s="10">
        <v>6.2023999999999999</v>
      </c>
      <c r="B80" s="10" t="s">
        <v>62</v>
      </c>
      <c r="C80" s="10" t="s">
        <v>63</v>
      </c>
      <c r="D80" s="10" t="s">
        <v>308</v>
      </c>
      <c r="E80" s="10" t="s">
        <v>168</v>
      </c>
      <c r="F80" s="10" t="s">
        <v>309</v>
      </c>
      <c r="G80" s="10" t="s">
        <v>310</v>
      </c>
      <c r="H80" s="10" t="s">
        <v>67</v>
      </c>
      <c r="I80" s="10" t="s">
        <v>311</v>
      </c>
      <c r="J80" s="10" t="s">
        <v>312</v>
      </c>
      <c r="K80" s="10">
        <v>9096215566</v>
      </c>
      <c r="L80" s="10" t="s">
        <v>37</v>
      </c>
      <c r="M80" s="10" t="s">
        <v>82</v>
      </c>
      <c r="N80" s="10" t="s">
        <v>39</v>
      </c>
      <c r="O80" s="10">
        <v>44</v>
      </c>
      <c r="P80" s="10" t="s">
        <v>40</v>
      </c>
      <c r="Q80" s="10" t="str">
        <f t="shared" si="6"/>
        <v>12</v>
      </c>
      <c r="R80" s="10">
        <v>5</v>
      </c>
      <c r="S80" s="10">
        <v>19.8</v>
      </c>
      <c r="T80" s="10">
        <v>1</v>
      </c>
      <c r="U80" s="10">
        <v>1</v>
      </c>
      <c r="AI80" s="39">
        <f t="shared" si="7"/>
        <v>1</v>
      </c>
      <c r="AJ80" s="79">
        <f t="shared" si="8"/>
        <v>19.8</v>
      </c>
      <c r="AK80" s="79">
        <f t="shared" si="9"/>
        <v>1.6500000000000001</v>
      </c>
      <c r="AL80" s="79">
        <f t="shared" si="10"/>
        <v>0.33</v>
      </c>
    </row>
    <row r="81" spans="1:38" x14ac:dyDescent="0.25">
      <c r="A81" s="10">
        <v>6.2023999999999999</v>
      </c>
      <c r="B81" s="10" t="s">
        <v>62</v>
      </c>
      <c r="C81" s="10" t="s">
        <v>63</v>
      </c>
      <c r="D81" s="10" t="s">
        <v>396</v>
      </c>
      <c r="E81" s="10" t="s">
        <v>168</v>
      </c>
      <c r="F81" s="10" t="s">
        <v>397</v>
      </c>
      <c r="G81" s="10" t="s">
        <v>78</v>
      </c>
      <c r="H81" s="10" t="s">
        <v>67</v>
      </c>
      <c r="I81" s="10" t="s">
        <v>398</v>
      </c>
      <c r="J81" s="10" t="s">
        <v>399</v>
      </c>
      <c r="K81" s="10">
        <v>8187626400</v>
      </c>
      <c r="L81" s="10" t="s">
        <v>37</v>
      </c>
      <c r="M81" s="10" t="s">
        <v>82</v>
      </c>
      <c r="N81" s="10" t="s">
        <v>39</v>
      </c>
      <c r="O81" s="10">
        <v>44</v>
      </c>
      <c r="P81" s="10" t="s">
        <v>40</v>
      </c>
      <c r="Q81" s="10" t="str">
        <f t="shared" si="6"/>
        <v>12</v>
      </c>
      <c r="R81" s="10">
        <v>5</v>
      </c>
      <c r="S81" s="10">
        <v>19.8</v>
      </c>
      <c r="T81" s="10">
        <v>1</v>
      </c>
      <c r="U81" s="10">
        <v>1</v>
      </c>
      <c r="AI81" s="39">
        <f t="shared" si="7"/>
        <v>1</v>
      </c>
      <c r="AJ81" s="79">
        <f t="shared" si="8"/>
        <v>19.8</v>
      </c>
      <c r="AK81" s="79">
        <f t="shared" si="9"/>
        <v>1.6500000000000001</v>
      </c>
      <c r="AL81" s="79">
        <f t="shared" si="10"/>
        <v>0.33</v>
      </c>
    </row>
    <row r="82" spans="1:38" x14ac:dyDescent="0.25">
      <c r="A82" s="10">
        <v>6.2023999999999999</v>
      </c>
      <c r="B82" s="10" t="s">
        <v>62</v>
      </c>
      <c r="C82" s="10" t="s">
        <v>63</v>
      </c>
      <c r="D82" s="10" t="s">
        <v>400</v>
      </c>
      <c r="E82" s="10" t="s">
        <v>168</v>
      </c>
      <c r="F82" s="10" t="s">
        <v>401</v>
      </c>
      <c r="G82" s="10" t="s">
        <v>402</v>
      </c>
      <c r="H82" s="10" t="s">
        <v>67</v>
      </c>
      <c r="I82" s="10" t="s">
        <v>403</v>
      </c>
      <c r="J82" s="10" t="s">
        <v>404</v>
      </c>
      <c r="K82" s="10">
        <v>8188397000</v>
      </c>
      <c r="L82" s="10" t="s">
        <v>37</v>
      </c>
      <c r="M82" s="10" t="s">
        <v>82</v>
      </c>
      <c r="N82" s="10" t="s">
        <v>39</v>
      </c>
      <c r="O82" s="10">
        <v>44</v>
      </c>
      <c r="P82" s="10" t="s">
        <v>40</v>
      </c>
      <c r="Q82" s="10" t="str">
        <f t="shared" si="6"/>
        <v>12</v>
      </c>
      <c r="R82" s="10">
        <v>5</v>
      </c>
      <c r="S82" s="10">
        <v>39.6</v>
      </c>
      <c r="T82" s="10">
        <v>2</v>
      </c>
      <c r="U82" s="10">
        <v>2</v>
      </c>
      <c r="AI82" s="39">
        <f t="shared" si="7"/>
        <v>2</v>
      </c>
      <c r="AJ82" s="79">
        <f t="shared" si="8"/>
        <v>19.8</v>
      </c>
      <c r="AK82" s="79">
        <f t="shared" si="9"/>
        <v>1.6500000000000001</v>
      </c>
      <c r="AL82" s="79">
        <f t="shared" si="10"/>
        <v>0.33</v>
      </c>
    </row>
    <row r="83" spans="1:38" x14ac:dyDescent="0.25">
      <c r="A83" s="10">
        <v>6.2023999999999999</v>
      </c>
      <c r="B83" s="10" t="s">
        <v>62</v>
      </c>
      <c r="C83" s="10" t="s">
        <v>63</v>
      </c>
      <c r="D83" s="10" t="s">
        <v>167</v>
      </c>
      <c r="E83" s="10" t="s">
        <v>168</v>
      </c>
      <c r="F83" s="10" t="s">
        <v>169</v>
      </c>
      <c r="G83" s="10" t="s">
        <v>170</v>
      </c>
      <c r="H83" s="10" t="s">
        <v>67</v>
      </c>
      <c r="I83" s="10" t="s">
        <v>171</v>
      </c>
      <c r="J83" s="10" t="s">
        <v>172</v>
      </c>
      <c r="K83" s="10">
        <v>3107018925</v>
      </c>
      <c r="L83" s="10" t="s">
        <v>37</v>
      </c>
      <c r="M83" s="10" t="s">
        <v>82</v>
      </c>
      <c r="N83" s="10" t="s">
        <v>39</v>
      </c>
      <c r="O83" s="10">
        <v>44</v>
      </c>
      <c r="P83" s="10" t="s">
        <v>40</v>
      </c>
      <c r="Q83" s="10" t="str">
        <f t="shared" si="6"/>
        <v>12</v>
      </c>
      <c r="R83" s="10">
        <v>5</v>
      </c>
      <c r="S83" s="10">
        <v>99</v>
      </c>
      <c r="T83" s="10">
        <v>5</v>
      </c>
      <c r="U83" s="10">
        <v>5</v>
      </c>
      <c r="AI83" s="39">
        <f t="shared" si="7"/>
        <v>5</v>
      </c>
      <c r="AJ83" s="79">
        <f t="shared" si="8"/>
        <v>19.8</v>
      </c>
      <c r="AK83" s="79">
        <f t="shared" si="9"/>
        <v>1.6500000000000001</v>
      </c>
      <c r="AL83" s="79">
        <f t="shared" si="10"/>
        <v>0.33</v>
      </c>
    </row>
    <row r="84" spans="1:38" x14ac:dyDescent="0.25">
      <c r="A84" s="10">
        <v>6.2023999999999999</v>
      </c>
      <c r="B84" s="10" t="s">
        <v>62</v>
      </c>
      <c r="C84" s="10" t="s">
        <v>63</v>
      </c>
      <c r="D84" s="10" t="s">
        <v>477</v>
      </c>
      <c r="E84" s="10" t="s">
        <v>168</v>
      </c>
      <c r="F84" s="10" t="s">
        <v>478</v>
      </c>
      <c r="G84" s="10" t="s">
        <v>479</v>
      </c>
      <c r="H84" s="10" t="s">
        <v>67</v>
      </c>
      <c r="I84" s="10" t="s">
        <v>480</v>
      </c>
      <c r="J84" s="10" t="s">
        <v>481</v>
      </c>
      <c r="K84" s="10">
        <v>6614932663</v>
      </c>
      <c r="L84" s="10" t="s">
        <v>37</v>
      </c>
      <c r="M84" s="10" t="s">
        <v>82</v>
      </c>
      <c r="N84" s="10" t="s">
        <v>39</v>
      </c>
      <c r="O84" s="10">
        <v>44</v>
      </c>
      <c r="P84" s="10" t="s">
        <v>40</v>
      </c>
      <c r="Q84" s="10" t="str">
        <f t="shared" si="6"/>
        <v>12</v>
      </c>
      <c r="R84" s="10">
        <v>5</v>
      </c>
      <c r="S84" s="10">
        <v>19.8</v>
      </c>
      <c r="T84" s="10">
        <v>1</v>
      </c>
      <c r="U84" s="10">
        <v>1</v>
      </c>
      <c r="AI84" s="39">
        <f t="shared" si="7"/>
        <v>1</v>
      </c>
      <c r="AJ84" s="79">
        <f t="shared" si="8"/>
        <v>19.8</v>
      </c>
      <c r="AK84" s="79">
        <f t="shared" si="9"/>
        <v>1.6500000000000001</v>
      </c>
      <c r="AL84" s="79">
        <f t="shared" si="10"/>
        <v>0.33</v>
      </c>
    </row>
    <row r="85" spans="1:38" x14ac:dyDescent="0.25">
      <c r="A85" s="10">
        <v>6.2023999999999999</v>
      </c>
      <c r="B85" s="10" t="s">
        <v>62</v>
      </c>
      <c r="C85" s="10" t="s">
        <v>63</v>
      </c>
      <c r="D85" s="10" t="s">
        <v>1054</v>
      </c>
      <c r="E85" s="10" t="s">
        <v>30</v>
      </c>
      <c r="F85" s="10" t="s">
        <v>1055</v>
      </c>
      <c r="G85" s="10" t="s">
        <v>176</v>
      </c>
      <c r="H85" s="10" t="s">
        <v>67</v>
      </c>
      <c r="I85" s="10">
        <v>92114</v>
      </c>
      <c r="J85" s="10" t="s">
        <v>1056</v>
      </c>
      <c r="K85" s="10">
        <v>6195271900</v>
      </c>
      <c r="L85" s="10" t="s">
        <v>49</v>
      </c>
      <c r="M85" s="10" t="s">
        <v>50</v>
      </c>
      <c r="N85" s="10" t="s">
        <v>39</v>
      </c>
      <c r="O85" s="10">
        <v>44</v>
      </c>
      <c r="P85" s="10" t="s">
        <v>40</v>
      </c>
      <c r="Q85" s="10" t="str">
        <f t="shared" si="6"/>
        <v>12</v>
      </c>
      <c r="R85" s="10">
        <v>5</v>
      </c>
      <c r="S85" s="10">
        <v>475.2</v>
      </c>
      <c r="T85" s="10">
        <v>24</v>
      </c>
      <c r="U85" s="10">
        <v>24</v>
      </c>
      <c r="AI85" s="39">
        <f t="shared" si="7"/>
        <v>24</v>
      </c>
      <c r="AJ85" s="79">
        <f t="shared" si="8"/>
        <v>19.8</v>
      </c>
      <c r="AK85" s="79">
        <f t="shared" si="9"/>
        <v>1.6500000000000001</v>
      </c>
      <c r="AL85" s="79">
        <f t="shared" si="10"/>
        <v>0.33</v>
      </c>
    </row>
    <row r="86" spans="1:38" x14ac:dyDescent="0.25">
      <c r="A86" s="10">
        <v>6.2023999999999999</v>
      </c>
      <c r="B86" s="10" t="s">
        <v>62</v>
      </c>
      <c r="C86" s="10" t="s">
        <v>63</v>
      </c>
      <c r="D86" s="10" t="s">
        <v>556</v>
      </c>
      <c r="E86" s="10" t="s">
        <v>30</v>
      </c>
      <c r="F86" s="10" t="s">
        <v>1057</v>
      </c>
      <c r="G86" s="10" t="s">
        <v>445</v>
      </c>
      <c r="H86" s="10" t="s">
        <v>67</v>
      </c>
      <c r="I86" s="10">
        <v>92083</v>
      </c>
      <c r="J86" s="10" t="s">
        <v>559</v>
      </c>
      <c r="K86" s="10">
        <v>6195271900</v>
      </c>
      <c r="L86" s="10" t="s">
        <v>49</v>
      </c>
      <c r="M86" s="10" t="s">
        <v>50</v>
      </c>
      <c r="N86" s="10" t="s">
        <v>39</v>
      </c>
      <c r="O86" s="10">
        <v>44</v>
      </c>
      <c r="P86" s="10" t="s">
        <v>40</v>
      </c>
      <c r="Q86" s="10" t="str">
        <f t="shared" si="6"/>
        <v>12</v>
      </c>
      <c r="R86" s="10">
        <v>5</v>
      </c>
      <c r="S86" s="10">
        <v>455.4</v>
      </c>
      <c r="T86" s="10">
        <v>23</v>
      </c>
      <c r="U86" s="10">
        <v>23</v>
      </c>
      <c r="AI86" s="39">
        <f t="shared" si="7"/>
        <v>23</v>
      </c>
      <c r="AJ86" s="79">
        <f t="shared" si="8"/>
        <v>19.8</v>
      </c>
      <c r="AK86" s="79">
        <f t="shared" si="9"/>
        <v>1.6500000000000001</v>
      </c>
      <c r="AL86" s="79">
        <f t="shared" si="10"/>
        <v>0.33</v>
      </c>
    </row>
    <row r="87" spans="1:38" x14ac:dyDescent="0.25">
      <c r="A87" s="10">
        <v>6.2023999999999999</v>
      </c>
      <c r="B87" s="10" t="s">
        <v>62</v>
      </c>
      <c r="C87" s="10" t="s">
        <v>63</v>
      </c>
      <c r="D87" s="10" t="s">
        <v>1054</v>
      </c>
      <c r="E87" s="10" t="s">
        <v>30</v>
      </c>
      <c r="F87" s="10" t="s">
        <v>1055</v>
      </c>
      <c r="G87" s="10" t="s">
        <v>176</v>
      </c>
      <c r="H87" s="10" t="s">
        <v>67</v>
      </c>
      <c r="I87" s="10">
        <v>92114</v>
      </c>
      <c r="J87" s="10" t="s">
        <v>1056</v>
      </c>
      <c r="K87" s="10">
        <v>6195271900</v>
      </c>
      <c r="L87" s="10" t="s">
        <v>70</v>
      </c>
      <c r="M87" s="10" t="s">
        <v>71</v>
      </c>
      <c r="N87" s="10" t="s">
        <v>61</v>
      </c>
      <c r="O87" s="10">
        <v>44</v>
      </c>
      <c r="P87" s="10" t="s">
        <v>40</v>
      </c>
      <c r="Q87" s="10" t="str">
        <f t="shared" si="6"/>
        <v>12</v>
      </c>
      <c r="R87" s="10">
        <v>8</v>
      </c>
      <c r="S87" s="10">
        <v>550.79999999999995</v>
      </c>
      <c r="T87" s="10">
        <v>17</v>
      </c>
      <c r="U87" s="10">
        <v>17</v>
      </c>
      <c r="AI87" s="39">
        <f t="shared" si="7"/>
        <v>17</v>
      </c>
      <c r="AJ87" s="79">
        <f t="shared" si="8"/>
        <v>32.4</v>
      </c>
      <c r="AK87" s="79">
        <f t="shared" si="9"/>
        <v>2.6999999999999997</v>
      </c>
      <c r="AL87" s="79">
        <f t="shared" si="10"/>
        <v>0.33749999999999997</v>
      </c>
    </row>
    <row r="88" spans="1:38" x14ac:dyDescent="0.25">
      <c r="A88" s="10">
        <v>6.2023999999999999</v>
      </c>
      <c r="B88" s="10" t="s">
        <v>62</v>
      </c>
      <c r="C88" s="10" t="s">
        <v>63</v>
      </c>
      <c r="D88" s="10" t="s">
        <v>556</v>
      </c>
      <c r="E88" s="10" t="s">
        <v>30</v>
      </c>
      <c r="F88" s="10" t="s">
        <v>1057</v>
      </c>
      <c r="G88" s="10" t="s">
        <v>445</v>
      </c>
      <c r="H88" s="10" t="s">
        <v>67</v>
      </c>
      <c r="I88" s="10">
        <v>92083</v>
      </c>
      <c r="J88" s="10" t="s">
        <v>559</v>
      </c>
      <c r="K88" s="10">
        <v>6195271900</v>
      </c>
      <c r="L88" s="10" t="s">
        <v>70</v>
      </c>
      <c r="M88" s="10" t="s">
        <v>71</v>
      </c>
      <c r="N88" s="10" t="s">
        <v>61</v>
      </c>
      <c r="O88" s="10">
        <v>44</v>
      </c>
      <c r="P88" s="10" t="s">
        <v>40</v>
      </c>
      <c r="Q88" s="10" t="str">
        <f t="shared" si="6"/>
        <v>12</v>
      </c>
      <c r="R88" s="10">
        <v>8</v>
      </c>
      <c r="S88" s="10">
        <v>518.4</v>
      </c>
      <c r="T88" s="10">
        <v>16</v>
      </c>
      <c r="U88" s="10">
        <v>16</v>
      </c>
      <c r="AI88" s="39">
        <f t="shared" si="7"/>
        <v>16</v>
      </c>
      <c r="AJ88" s="79">
        <f t="shared" si="8"/>
        <v>32.4</v>
      </c>
      <c r="AK88" s="79">
        <f t="shared" si="9"/>
        <v>2.6999999999999997</v>
      </c>
      <c r="AL88" s="79">
        <f t="shared" si="10"/>
        <v>0.33749999999999997</v>
      </c>
    </row>
    <row r="89" spans="1:38" x14ac:dyDescent="0.25">
      <c r="A89" s="10">
        <v>6.2023999999999999</v>
      </c>
      <c r="B89" s="10" t="s">
        <v>313</v>
      </c>
      <c r="C89" s="10" t="s">
        <v>314</v>
      </c>
      <c r="D89" s="10" t="s">
        <v>1062</v>
      </c>
      <c r="E89" s="10" t="s">
        <v>30</v>
      </c>
      <c r="F89" s="10" t="s">
        <v>1063</v>
      </c>
      <c r="G89" s="10" t="s">
        <v>1064</v>
      </c>
      <c r="H89" s="10" t="s">
        <v>67</v>
      </c>
      <c r="I89" s="10">
        <v>90723</v>
      </c>
      <c r="J89" s="10" t="s">
        <v>1065</v>
      </c>
      <c r="K89" s="10">
        <v>5626330970</v>
      </c>
      <c r="L89" s="10" t="s">
        <v>37</v>
      </c>
      <c r="M89" s="10" t="s">
        <v>82</v>
      </c>
      <c r="N89" s="10" t="s">
        <v>39</v>
      </c>
      <c r="O89" s="10">
        <v>44</v>
      </c>
      <c r="P89" s="10" t="s">
        <v>40</v>
      </c>
      <c r="Q89" s="10" t="str">
        <f t="shared" si="6"/>
        <v>12</v>
      </c>
      <c r="R89" s="10">
        <v>5</v>
      </c>
      <c r="S89" s="10">
        <v>39.6</v>
      </c>
      <c r="T89" s="10">
        <v>2</v>
      </c>
      <c r="U89" s="10">
        <v>2</v>
      </c>
      <c r="AI89" s="39">
        <f t="shared" si="7"/>
        <v>2</v>
      </c>
      <c r="AJ89" s="79">
        <f t="shared" si="8"/>
        <v>19.8</v>
      </c>
      <c r="AK89" s="79">
        <f t="shared" si="9"/>
        <v>1.6500000000000001</v>
      </c>
      <c r="AL89" s="79">
        <f t="shared" si="10"/>
        <v>0.33</v>
      </c>
    </row>
    <row r="90" spans="1:38" x14ac:dyDescent="0.25">
      <c r="A90" s="10">
        <v>6.2023999999999999</v>
      </c>
      <c r="B90" s="10" t="s">
        <v>313</v>
      </c>
      <c r="C90" s="10" t="s">
        <v>314</v>
      </c>
      <c r="D90" s="10" t="s">
        <v>643</v>
      </c>
      <c r="E90" s="10" t="s">
        <v>30</v>
      </c>
      <c r="F90" s="10" t="s">
        <v>644</v>
      </c>
      <c r="G90" s="10" t="s">
        <v>645</v>
      </c>
      <c r="H90" s="10" t="s">
        <v>67</v>
      </c>
      <c r="I90" s="10" t="s">
        <v>646</v>
      </c>
      <c r="J90" s="10" t="s">
        <v>647</v>
      </c>
      <c r="K90" s="10">
        <v>8186408363</v>
      </c>
      <c r="L90" s="10" t="s">
        <v>49</v>
      </c>
      <c r="M90" s="10" t="s">
        <v>50</v>
      </c>
      <c r="N90" s="10" t="s">
        <v>39</v>
      </c>
      <c r="O90" s="10">
        <v>44</v>
      </c>
      <c r="P90" s="10" t="s">
        <v>40</v>
      </c>
      <c r="Q90" s="10" t="str">
        <f t="shared" si="6"/>
        <v>12</v>
      </c>
      <c r="R90" s="10">
        <v>5</v>
      </c>
      <c r="S90" s="10">
        <v>19.8</v>
      </c>
      <c r="T90" s="10">
        <v>1</v>
      </c>
      <c r="U90" s="10">
        <v>1</v>
      </c>
      <c r="AI90" s="39">
        <f t="shared" si="7"/>
        <v>1</v>
      </c>
      <c r="AJ90" s="79">
        <f t="shared" si="8"/>
        <v>19.8</v>
      </c>
      <c r="AK90" s="79">
        <f t="shared" si="9"/>
        <v>1.6500000000000001</v>
      </c>
      <c r="AL90" s="79">
        <f t="shared" si="10"/>
        <v>0.33</v>
      </c>
    </row>
    <row r="91" spans="1:38" x14ac:dyDescent="0.25">
      <c r="A91" s="10">
        <v>6.2023999999999999</v>
      </c>
      <c r="B91" s="10" t="s">
        <v>154</v>
      </c>
      <c r="C91" s="10" t="s">
        <v>155</v>
      </c>
      <c r="D91" s="10" t="s">
        <v>448</v>
      </c>
      <c r="E91" s="10" t="s">
        <v>30</v>
      </c>
      <c r="F91" s="10" t="s">
        <v>449</v>
      </c>
      <c r="G91" s="10" t="s">
        <v>450</v>
      </c>
      <c r="H91" s="10" t="s">
        <v>210</v>
      </c>
      <c r="I91" s="10" t="s">
        <v>451</v>
      </c>
      <c r="J91" s="10" t="s">
        <v>452</v>
      </c>
      <c r="K91" s="10">
        <v>2085539584</v>
      </c>
      <c r="L91" s="10" t="s">
        <v>37</v>
      </c>
      <c r="M91" s="10" t="s">
        <v>82</v>
      </c>
      <c r="N91" s="10" t="s">
        <v>39</v>
      </c>
      <c r="O91" s="10">
        <v>44</v>
      </c>
      <c r="P91" s="10" t="s">
        <v>40</v>
      </c>
      <c r="Q91" s="10" t="str">
        <f t="shared" si="6"/>
        <v>12</v>
      </c>
      <c r="R91" s="10">
        <v>5</v>
      </c>
      <c r="S91" s="10">
        <v>19.8</v>
      </c>
      <c r="T91" s="10">
        <v>1</v>
      </c>
      <c r="U91" s="10">
        <v>1</v>
      </c>
      <c r="AI91" s="39">
        <f t="shared" si="7"/>
        <v>1</v>
      </c>
      <c r="AJ91" s="79">
        <f t="shared" si="8"/>
        <v>19.8</v>
      </c>
      <c r="AK91" s="79">
        <f t="shared" si="9"/>
        <v>1.6500000000000001</v>
      </c>
      <c r="AL91" s="79">
        <f t="shared" si="10"/>
        <v>0.33</v>
      </c>
    </row>
    <row r="92" spans="1:38" x14ac:dyDescent="0.25">
      <c r="A92" s="10">
        <v>6.2023999999999999</v>
      </c>
      <c r="B92" s="10" t="s">
        <v>154</v>
      </c>
      <c r="C92" s="10" t="s">
        <v>155</v>
      </c>
      <c r="D92" s="10" t="s">
        <v>1066</v>
      </c>
      <c r="E92" s="10" t="s">
        <v>168</v>
      </c>
      <c r="F92" s="10" t="s">
        <v>1067</v>
      </c>
      <c r="G92" s="10" t="s">
        <v>952</v>
      </c>
      <c r="H92" s="10" t="s">
        <v>210</v>
      </c>
      <c r="I92" s="10">
        <v>98118</v>
      </c>
      <c r="J92" s="10" t="s">
        <v>1068</v>
      </c>
      <c r="K92" s="10">
        <v>2069724763</v>
      </c>
      <c r="L92" s="10" t="s">
        <v>37</v>
      </c>
      <c r="M92" s="10" t="s">
        <v>82</v>
      </c>
      <c r="N92" s="10" t="s">
        <v>39</v>
      </c>
      <c r="O92" s="10">
        <v>44</v>
      </c>
      <c r="P92" s="10" t="s">
        <v>40</v>
      </c>
      <c r="Q92" s="10" t="str">
        <f t="shared" si="6"/>
        <v>12</v>
      </c>
      <c r="R92" s="10">
        <v>5</v>
      </c>
      <c r="S92" s="10">
        <v>19.8</v>
      </c>
      <c r="T92" s="10">
        <v>1</v>
      </c>
      <c r="U92" s="10">
        <v>1</v>
      </c>
      <c r="AI92" s="39">
        <f t="shared" si="7"/>
        <v>1</v>
      </c>
      <c r="AJ92" s="79">
        <f t="shared" si="8"/>
        <v>19.8</v>
      </c>
      <c r="AK92" s="79">
        <f t="shared" si="9"/>
        <v>1.6500000000000001</v>
      </c>
      <c r="AL92" s="79">
        <f t="shared" si="10"/>
        <v>0.33</v>
      </c>
    </row>
    <row r="93" spans="1:38" x14ac:dyDescent="0.25">
      <c r="A93" s="10">
        <v>6.2023999999999999</v>
      </c>
      <c r="B93" s="10" t="s">
        <v>154</v>
      </c>
      <c r="C93" s="10" t="s">
        <v>155</v>
      </c>
      <c r="D93" s="10" t="s">
        <v>321</v>
      </c>
      <c r="E93" s="10" t="s">
        <v>168</v>
      </c>
      <c r="F93" s="10" t="s">
        <v>322</v>
      </c>
      <c r="G93" s="10" t="s">
        <v>323</v>
      </c>
      <c r="H93" s="10" t="s">
        <v>210</v>
      </c>
      <c r="I93" s="10" t="s">
        <v>324</v>
      </c>
      <c r="J93" s="10" t="s">
        <v>1069</v>
      </c>
      <c r="K93" s="10">
        <v>2064508378</v>
      </c>
      <c r="L93" s="10" t="s">
        <v>37</v>
      </c>
      <c r="M93" s="10" t="s">
        <v>82</v>
      </c>
      <c r="N93" s="10" t="s">
        <v>39</v>
      </c>
      <c r="O93" s="10">
        <v>44</v>
      </c>
      <c r="P93" s="10" t="s">
        <v>40</v>
      </c>
      <c r="Q93" s="10" t="str">
        <f t="shared" si="6"/>
        <v>12</v>
      </c>
      <c r="R93" s="10">
        <v>5</v>
      </c>
      <c r="S93" s="10">
        <v>39.6</v>
      </c>
      <c r="T93" s="10">
        <v>2</v>
      </c>
      <c r="U93" s="10">
        <v>2</v>
      </c>
      <c r="AI93" s="39">
        <f t="shared" si="7"/>
        <v>2</v>
      </c>
      <c r="AJ93" s="79">
        <f t="shared" si="8"/>
        <v>19.8</v>
      </c>
      <c r="AK93" s="79">
        <f t="shared" si="9"/>
        <v>1.6500000000000001</v>
      </c>
      <c r="AL93" s="79">
        <f t="shared" si="10"/>
        <v>0.33</v>
      </c>
    </row>
    <row r="94" spans="1:38" x14ac:dyDescent="0.25">
      <c r="A94" s="10">
        <v>6.2023999999999999</v>
      </c>
      <c r="B94" s="10" t="s">
        <v>154</v>
      </c>
      <c r="C94" s="10" t="s">
        <v>155</v>
      </c>
      <c r="D94" s="10" t="s">
        <v>482</v>
      </c>
      <c r="E94" s="10" t="s">
        <v>168</v>
      </c>
      <c r="F94" s="10" t="s">
        <v>483</v>
      </c>
      <c r="G94" s="10" t="s">
        <v>484</v>
      </c>
      <c r="H94" s="10" t="s">
        <v>210</v>
      </c>
      <c r="I94" s="10" t="s">
        <v>485</v>
      </c>
      <c r="J94" s="10" t="s">
        <v>1070</v>
      </c>
      <c r="K94" s="10">
        <v>4254717873</v>
      </c>
      <c r="L94" s="10" t="s">
        <v>37</v>
      </c>
      <c r="M94" s="10" t="s">
        <v>82</v>
      </c>
      <c r="N94" s="10" t="s">
        <v>39</v>
      </c>
      <c r="O94" s="10">
        <v>44</v>
      </c>
      <c r="P94" s="10" t="s">
        <v>40</v>
      </c>
      <c r="Q94" s="10" t="str">
        <f t="shared" si="6"/>
        <v>12</v>
      </c>
      <c r="R94" s="10">
        <v>5</v>
      </c>
      <c r="S94" s="10">
        <v>39.6</v>
      </c>
      <c r="T94" s="10">
        <v>2</v>
      </c>
      <c r="U94" s="10">
        <v>2</v>
      </c>
      <c r="AI94" s="39">
        <f t="shared" si="7"/>
        <v>2</v>
      </c>
      <c r="AJ94" s="79">
        <f t="shared" si="8"/>
        <v>19.8</v>
      </c>
      <c r="AK94" s="79">
        <f t="shared" si="9"/>
        <v>1.6500000000000001</v>
      </c>
      <c r="AL94" s="79">
        <f t="shared" si="10"/>
        <v>0.33</v>
      </c>
    </row>
    <row r="95" spans="1:38" x14ac:dyDescent="0.25">
      <c r="A95" s="10">
        <v>6.2023999999999999</v>
      </c>
      <c r="B95" s="10" t="s">
        <v>154</v>
      </c>
      <c r="C95" s="10" t="s">
        <v>155</v>
      </c>
      <c r="D95" s="10" t="s">
        <v>940</v>
      </c>
      <c r="E95" s="10" t="s">
        <v>362</v>
      </c>
      <c r="F95" s="10" t="s">
        <v>941</v>
      </c>
      <c r="G95" s="10" t="s">
        <v>942</v>
      </c>
      <c r="H95" s="10" t="s">
        <v>210</v>
      </c>
      <c r="I95" s="10" t="s">
        <v>943</v>
      </c>
      <c r="J95" s="10" t="s">
        <v>944</v>
      </c>
      <c r="K95" s="10">
        <v>5097650500</v>
      </c>
      <c r="L95" s="10" t="s">
        <v>37</v>
      </c>
      <c r="M95" s="10" t="s">
        <v>82</v>
      </c>
      <c r="N95" s="10" t="s">
        <v>39</v>
      </c>
      <c r="O95" s="10">
        <v>44</v>
      </c>
      <c r="P95" s="10" t="s">
        <v>40</v>
      </c>
      <c r="Q95" s="10" t="str">
        <f t="shared" si="6"/>
        <v>12</v>
      </c>
      <c r="R95" s="10">
        <v>5</v>
      </c>
      <c r="S95" s="10">
        <v>19.8</v>
      </c>
      <c r="T95" s="10">
        <v>1</v>
      </c>
      <c r="U95" s="10">
        <v>1</v>
      </c>
      <c r="AI95" s="39">
        <f t="shared" si="7"/>
        <v>1</v>
      </c>
      <c r="AJ95" s="79">
        <f t="shared" si="8"/>
        <v>19.8</v>
      </c>
      <c r="AK95" s="79">
        <f t="shared" si="9"/>
        <v>1.6500000000000001</v>
      </c>
      <c r="AL95" s="79">
        <f t="shared" si="10"/>
        <v>0.33</v>
      </c>
    </row>
    <row r="96" spans="1:38" x14ac:dyDescent="0.25">
      <c r="A96" s="10">
        <v>6.2023999999999999</v>
      </c>
      <c r="B96" s="10" t="s">
        <v>154</v>
      </c>
      <c r="C96" s="10" t="s">
        <v>155</v>
      </c>
      <c r="D96" s="10" t="s">
        <v>448</v>
      </c>
      <c r="E96" s="10" t="s">
        <v>30</v>
      </c>
      <c r="F96" s="10" t="s">
        <v>449</v>
      </c>
      <c r="G96" s="10" t="s">
        <v>450</v>
      </c>
      <c r="H96" s="10" t="s">
        <v>210</v>
      </c>
      <c r="I96" s="10" t="s">
        <v>451</v>
      </c>
      <c r="J96" s="10" t="s">
        <v>452</v>
      </c>
      <c r="K96" s="10">
        <v>2085539584</v>
      </c>
      <c r="L96" s="10" t="s">
        <v>115</v>
      </c>
      <c r="M96" s="10" t="s">
        <v>116</v>
      </c>
      <c r="N96" s="10" t="s">
        <v>39</v>
      </c>
      <c r="O96" s="10">
        <v>44</v>
      </c>
      <c r="P96" s="10" t="s">
        <v>40</v>
      </c>
      <c r="Q96" s="10" t="str">
        <f t="shared" si="6"/>
        <v>12</v>
      </c>
      <c r="R96" s="10">
        <v>5</v>
      </c>
      <c r="S96" s="10">
        <v>19.8</v>
      </c>
      <c r="T96" s="10">
        <v>1</v>
      </c>
      <c r="U96" s="10">
        <v>1</v>
      </c>
      <c r="AI96" s="39">
        <f t="shared" si="7"/>
        <v>1</v>
      </c>
      <c r="AJ96" s="79">
        <f t="shared" si="8"/>
        <v>19.8</v>
      </c>
      <c r="AK96" s="79">
        <f t="shared" si="9"/>
        <v>1.6500000000000001</v>
      </c>
      <c r="AL96" s="79">
        <f t="shared" si="10"/>
        <v>0.33</v>
      </c>
    </row>
    <row r="97" spans="1:38" x14ac:dyDescent="0.25">
      <c r="A97" s="10">
        <v>6.2023999999999999</v>
      </c>
      <c r="B97" s="10" t="s">
        <v>154</v>
      </c>
      <c r="C97" s="10" t="s">
        <v>155</v>
      </c>
      <c r="D97" s="10" t="s">
        <v>1066</v>
      </c>
      <c r="E97" s="10" t="s">
        <v>168</v>
      </c>
      <c r="F97" s="10" t="s">
        <v>1067</v>
      </c>
      <c r="G97" s="10" t="s">
        <v>952</v>
      </c>
      <c r="H97" s="10" t="s">
        <v>210</v>
      </c>
      <c r="I97" s="10">
        <v>98118</v>
      </c>
      <c r="J97" s="10" t="s">
        <v>1068</v>
      </c>
      <c r="K97" s="10">
        <v>2069724763</v>
      </c>
      <c r="L97" s="10" t="s">
        <v>115</v>
      </c>
      <c r="M97" s="10" t="s">
        <v>116</v>
      </c>
      <c r="N97" s="10" t="s">
        <v>39</v>
      </c>
      <c r="O97" s="10">
        <v>44</v>
      </c>
      <c r="P97" s="10" t="s">
        <v>40</v>
      </c>
      <c r="Q97" s="10" t="str">
        <f t="shared" si="6"/>
        <v>12</v>
      </c>
      <c r="R97" s="10">
        <v>5</v>
      </c>
      <c r="S97" s="10">
        <v>19.8</v>
      </c>
      <c r="T97" s="10">
        <v>1</v>
      </c>
      <c r="U97" s="10">
        <v>1</v>
      </c>
      <c r="AI97" s="39">
        <f t="shared" si="7"/>
        <v>1</v>
      </c>
      <c r="AJ97" s="79">
        <f t="shared" si="8"/>
        <v>19.8</v>
      </c>
      <c r="AK97" s="79">
        <f t="shared" si="9"/>
        <v>1.6500000000000001</v>
      </c>
      <c r="AL97" s="79">
        <f t="shared" si="10"/>
        <v>0.33</v>
      </c>
    </row>
    <row r="98" spans="1:38" x14ac:dyDescent="0.25">
      <c r="A98" s="10">
        <v>6.2023999999999999</v>
      </c>
      <c r="B98" s="10" t="s">
        <v>154</v>
      </c>
      <c r="C98" s="10" t="s">
        <v>155</v>
      </c>
      <c r="D98" s="10" t="s">
        <v>1071</v>
      </c>
      <c r="E98" s="10" t="s">
        <v>30</v>
      </c>
      <c r="F98" s="10" t="s">
        <v>1072</v>
      </c>
      <c r="G98" s="10" t="s">
        <v>1073</v>
      </c>
      <c r="H98" s="10" t="s">
        <v>67</v>
      </c>
      <c r="I98" s="10" t="s">
        <v>1074</v>
      </c>
      <c r="J98" s="10" t="s">
        <v>1075</v>
      </c>
      <c r="K98" s="10">
        <v>7074436773</v>
      </c>
      <c r="L98" s="10" t="s">
        <v>115</v>
      </c>
      <c r="M98" s="10" t="s">
        <v>116</v>
      </c>
      <c r="N98" s="10" t="s">
        <v>39</v>
      </c>
      <c r="O98" s="10">
        <v>44</v>
      </c>
      <c r="P98" s="10" t="s">
        <v>40</v>
      </c>
      <c r="Q98" s="10" t="str">
        <f t="shared" si="6"/>
        <v>12</v>
      </c>
      <c r="R98" s="10">
        <v>5</v>
      </c>
      <c r="S98" s="10">
        <v>19.8</v>
      </c>
      <c r="T98" s="10">
        <v>1</v>
      </c>
      <c r="U98" s="10">
        <v>1</v>
      </c>
      <c r="AI98" s="39">
        <f t="shared" si="7"/>
        <v>1</v>
      </c>
      <c r="AJ98" s="79">
        <f t="shared" si="8"/>
        <v>19.8</v>
      </c>
      <c r="AK98" s="79">
        <f t="shared" si="9"/>
        <v>1.6500000000000001</v>
      </c>
      <c r="AL98" s="79">
        <f t="shared" si="10"/>
        <v>0.33</v>
      </c>
    </row>
    <row r="99" spans="1:38" x14ac:dyDescent="0.25">
      <c r="A99" s="10">
        <v>6.2023999999999999</v>
      </c>
      <c r="B99" s="10" t="s">
        <v>154</v>
      </c>
      <c r="C99" s="10" t="s">
        <v>155</v>
      </c>
      <c r="D99" s="10" t="s">
        <v>1076</v>
      </c>
      <c r="E99" s="10" t="s">
        <v>30</v>
      </c>
      <c r="F99" s="10" t="s">
        <v>1077</v>
      </c>
      <c r="G99" s="10" t="s">
        <v>1078</v>
      </c>
      <c r="H99" s="10" t="s">
        <v>210</v>
      </c>
      <c r="I99" s="10" t="s">
        <v>1079</v>
      </c>
      <c r="J99" s="10" t="s">
        <v>1080</v>
      </c>
      <c r="K99" s="10">
        <v>3607347631</v>
      </c>
      <c r="L99" s="10" t="s">
        <v>115</v>
      </c>
      <c r="M99" s="10" t="s">
        <v>116</v>
      </c>
      <c r="N99" s="10" t="s">
        <v>39</v>
      </c>
      <c r="O99" s="10">
        <v>44</v>
      </c>
      <c r="P99" s="10" t="s">
        <v>40</v>
      </c>
      <c r="Q99" s="10" t="str">
        <f t="shared" ref="Q99:Q106" si="11">"12"</f>
        <v>12</v>
      </c>
      <c r="R99" s="10">
        <v>5</v>
      </c>
      <c r="S99" s="10">
        <v>39.6</v>
      </c>
      <c r="T99" s="10">
        <v>2</v>
      </c>
      <c r="U99" s="10">
        <v>2</v>
      </c>
      <c r="AI99" s="39">
        <f t="shared" si="7"/>
        <v>2</v>
      </c>
      <c r="AJ99" s="79">
        <f t="shared" si="8"/>
        <v>19.8</v>
      </c>
      <c r="AK99" s="79">
        <f t="shared" si="9"/>
        <v>1.6500000000000001</v>
      </c>
      <c r="AL99" s="79">
        <f t="shared" si="10"/>
        <v>0.33</v>
      </c>
    </row>
    <row r="100" spans="1:38" x14ac:dyDescent="0.25">
      <c r="A100" s="10">
        <v>6.2023999999999999</v>
      </c>
      <c r="B100" s="10" t="s">
        <v>154</v>
      </c>
      <c r="C100" s="10" t="s">
        <v>155</v>
      </c>
      <c r="D100" s="10" t="s">
        <v>1081</v>
      </c>
      <c r="E100" s="10" t="s">
        <v>30</v>
      </c>
      <c r="F100" s="10" t="s">
        <v>1082</v>
      </c>
      <c r="G100" s="10" t="s">
        <v>1083</v>
      </c>
      <c r="H100" s="10" t="s">
        <v>210</v>
      </c>
      <c r="I100" s="10">
        <v>99302</v>
      </c>
      <c r="J100" s="10" t="s">
        <v>1084</v>
      </c>
      <c r="K100" s="10">
        <v>5095458585</v>
      </c>
      <c r="L100" s="10" t="s">
        <v>49</v>
      </c>
      <c r="M100" s="10" t="s">
        <v>50</v>
      </c>
      <c r="N100" s="10" t="s">
        <v>39</v>
      </c>
      <c r="O100" s="10">
        <v>44</v>
      </c>
      <c r="P100" s="10" t="s">
        <v>40</v>
      </c>
      <c r="Q100" s="10" t="str">
        <f t="shared" si="11"/>
        <v>12</v>
      </c>
      <c r="R100" s="10">
        <v>5</v>
      </c>
      <c r="S100" s="10">
        <v>79.2</v>
      </c>
      <c r="T100" s="10">
        <v>4</v>
      </c>
      <c r="U100" s="10">
        <v>4</v>
      </c>
      <c r="AI100" s="39">
        <f t="shared" si="7"/>
        <v>4</v>
      </c>
      <c r="AJ100" s="79">
        <f t="shared" si="8"/>
        <v>19.8</v>
      </c>
      <c r="AK100" s="79">
        <f t="shared" si="9"/>
        <v>1.6500000000000001</v>
      </c>
      <c r="AL100" s="79">
        <f t="shared" si="10"/>
        <v>0.33</v>
      </c>
    </row>
    <row r="101" spans="1:38" x14ac:dyDescent="0.25">
      <c r="A101" s="10">
        <v>6.2023999999999999</v>
      </c>
      <c r="B101" s="10" t="s">
        <v>154</v>
      </c>
      <c r="C101" s="10" t="s">
        <v>155</v>
      </c>
      <c r="D101" s="10" t="s">
        <v>1085</v>
      </c>
      <c r="E101" s="10" t="s">
        <v>30</v>
      </c>
      <c r="F101" s="10" t="s">
        <v>1086</v>
      </c>
      <c r="G101" s="10" t="s">
        <v>1087</v>
      </c>
      <c r="H101" s="10" t="s">
        <v>159</v>
      </c>
      <c r="I101" s="10">
        <v>97015</v>
      </c>
      <c r="J101" s="10" t="s">
        <v>1088</v>
      </c>
      <c r="K101" s="10">
        <v>5038606216</v>
      </c>
      <c r="L101" s="10" t="s">
        <v>49</v>
      </c>
      <c r="M101" s="10" t="s">
        <v>50</v>
      </c>
      <c r="N101" s="10" t="s">
        <v>39</v>
      </c>
      <c r="O101" s="10">
        <v>44</v>
      </c>
      <c r="P101" s="10" t="s">
        <v>40</v>
      </c>
      <c r="Q101" s="10" t="str">
        <f t="shared" si="11"/>
        <v>12</v>
      </c>
      <c r="R101" s="10">
        <v>5</v>
      </c>
      <c r="S101" s="10">
        <v>19.8</v>
      </c>
      <c r="T101" s="10">
        <v>1</v>
      </c>
      <c r="U101" s="10">
        <v>1</v>
      </c>
      <c r="AI101" s="39">
        <f t="shared" si="7"/>
        <v>1</v>
      </c>
      <c r="AJ101" s="79">
        <f t="shared" si="8"/>
        <v>19.8</v>
      </c>
      <c r="AK101" s="79">
        <f t="shared" si="9"/>
        <v>1.6500000000000001</v>
      </c>
      <c r="AL101" s="79">
        <f t="shared" si="10"/>
        <v>0.33</v>
      </c>
    </row>
    <row r="102" spans="1:38" x14ac:dyDescent="0.25">
      <c r="A102" s="10">
        <v>6.2023999999999999</v>
      </c>
      <c r="B102" s="10" t="s">
        <v>154</v>
      </c>
      <c r="C102" s="10" t="s">
        <v>155</v>
      </c>
      <c r="D102" s="10" t="s">
        <v>1089</v>
      </c>
      <c r="E102" s="10" t="s">
        <v>30</v>
      </c>
      <c r="F102" s="10" t="s">
        <v>1090</v>
      </c>
      <c r="G102" s="10" t="s">
        <v>962</v>
      </c>
      <c r="H102" s="10" t="s">
        <v>159</v>
      </c>
      <c r="I102" s="10" t="s">
        <v>1091</v>
      </c>
      <c r="J102" s="10" t="s">
        <v>1092</v>
      </c>
      <c r="K102" s="10">
        <v>5039158278</v>
      </c>
      <c r="L102" s="10" t="s">
        <v>1093</v>
      </c>
      <c r="M102" s="10" t="s">
        <v>1094</v>
      </c>
      <c r="N102" s="10" t="s">
        <v>83</v>
      </c>
      <c r="O102" s="10">
        <v>44</v>
      </c>
      <c r="P102" s="10" t="s">
        <v>40</v>
      </c>
      <c r="Q102" s="10" t="str">
        <f t="shared" si="11"/>
        <v>12</v>
      </c>
      <c r="R102" s="10">
        <v>8</v>
      </c>
      <c r="S102" s="10">
        <v>32.4</v>
      </c>
      <c r="T102" s="10">
        <v>1</v>
      </c>
      <c r="U102" s="10">
        <v>1</v>
      </c>
      <c r="AI102" s="39">
        <f t="shared" si="7"/>
        <v>1</v>
      </c>
      <c r="AJ102" s="79">
        <f t="shared" si="8"/>
        <v>32.4</v>
      </c>
      <c r="AK102" s="79">
        <f t="shared" si="9"/>
        <v>2.6999999999999997</v>
      </c>
      <c r="AL102" s="79">
        <f t="shared" si="10"/>
        <v>0.33749999999999997</v>
      </c>
    </row>
    <row r="103" spans="1:38" x14ac:dyDescent="0.25">
      <c r="A103" s="10">
        <v>6.2023999999999999</v>
      </c>
      <c r="B103" s="10" t="s">
        <v>154</v>
      </c>
      <c r="C103" s="10" t="s">
        <v>155</v>
      </c>
      <c r="D103" s="10" t="s">
        <v>142</v>
      </c>
      <c r="E103" s="10" t="s">
        <v>30</v>
      </c>
      <c r="F103" s="10" t="s">
        <v>145</v>
      </c>
      <c r="G103" s="10" t="s">
        <v>146</v>
      </c>
      <c r="H103" s="10" t="s">
        <v>147</v>
      </c>
      <c r="I103" s="10">
        <v>999999999</v>
      </c>
      <c r="J103" s="10" t="s">
        <v>145</v>
      </c>
      <c r="K103" s="10">
        <v>9999999999</v>
      </c>
      <c r="L103" s="10" t="s">
        <v>1093</v>
      </c>
      <c r="M103" s="10" t="s">
        <v>1094</v>
      </c>
      <c r="N103" s="10" t="s">
        <v>83</v>
      </c>
      <c r="O103" s="10">
        <v>44</v>
      </c>
      <c r="P103" s="10" t="s">
        <v>40</v>
      </c>
      <c r="Q103" s="10" t="str">
        <f t="shared" si="11"/>
        <v>12</v>
      </c>
      <c r="R103" s="10">
        <v>8</v>
      </c>
      <c r="S103" s="10">
        <v>32.4</v>
      </c>
      <c r="T103" s="10">
        <v>1</v>
      </c>
      <c r="U103" s="10">
        <v>1</v>
      </c>
      <c r="AI103" s="39">
        <f t="shared" si="7"/>
        <v>1</v>
      </c>
      <c r="AJ103" s="79">
        <f t="shared" si="8"/>
        <v>32.4</v>
      </c>
      <c r="AK103" s="79">
        <f t="shared" si="9"/>
        <v>2.6999999999999997</v>
      </c>
      <c r="AL103" s="79">
        <f t="shared" si="10"/>
        <v>0.33749999999999997</v>
      </c>
    </row>
    <row r="104" spans="1:38" x14ac:dyDescent="0.25">
      <c r="A104" s="10">
        <v>6.2023999999999999</v>
      </c>
      <c r="B104" s="10" t="s">
        <v>134</v>
      </c>
      <c r="C104" s="10" t="s">
        <v>135</v>
      </c>
      <c r="D104" s="10" t="s">
        <v>136</v>
      </c>
      <c r="E104" s="10" t="s">
        <v>30</v>
      </c>
      <c r="F104" s="10" t="s">
        <v>137</v>
      </c>
      <c r="G104" s="10" t="s">
        <v>138</v>
      </c>
      <c r="H104" s="10" t="s">
        <v>139</v>
      </c>
      <c r="I104" s="10" t="s">
        <v>140</v>
      </c>
      <c r="J104" s="10" t="s">
        <v>141</v>
      </c>
      <c r="K104" s="10">
        <v>2627815855</v>
      </c>
      <c r="L104" s="10" t="s">
        <v>37</v>
      </c>
      <c r="M104" s="10" t="s">
        <v>82</v>
      </c>
      <c r="N104" s="10" t="s">
        <v>39</v>
      </c>
      <c r="O104" s="10">
        <v>44</v>
      </c>
      <c r="P104" s="10" t="s">
        <v>40</v>
      </c>
      <c r="Q104" s="10" t="str">
        <f t="shared" si="11"/>
        <v>12</v>
      </c>
      <c r="R104" s="10">
        <v>5</v>
      </c>
      <c r="S104" s="10">
        <v>257.39999999999998</v>
      </c>
      <c r="T104" s="10">
        <v>13</v>
      </c>
      <c r="U104" s="10">
        <v>13</v>
      </c>
      <c r="AI104" s="39">
        <f t="shared" si="7"/>
        <v>13</v>
      </c>
      <c r="AJ104" s="79">
        <f t="shared" si="8"/>
        <v>19.799999999999997</v>
      </c>
      <c r="AK104" s="79">
        <f t="shared" si="9"/>
        <v>1.6499999999999997</v>
      </c>
      <c r="AL104" s="79">
        <f t="shared" si="10"/>
        <v>0.32999999999999996</v>
      </c>
    </row>
    <row r="105" spans="1:38" x14ac:dyDescent="0.25">
      <c r="A105" s="10">
        <v>6.2023999999999999</v>
      </c>
      <c r="B105" s="10" t="s">
        <v>134</v>
      </c>
      <c r="C105" s="10" t="s">
        <v>135</v>
      </c>
      <c r="D105" s="10" t="s">
        <v>1095</v>
      </c>
      <c r="E105" s="10" t="s">
        <v>30</v>
      </c>
      <c r="F105" s="10" t="s">
        <v>1096</v>
      </c>
      <c r="G105" s="10" t="s">
        <v>1097</v>
      </c>
      <c r="H105" s="10" t="s">
        <v>540</v>
      </c>
      <c r="I105" s="10" t="s">
        <v>1098</v>
      </c>
      <c r="J105" s="10" t="s">
        <v>1099</v>
      </c>
      <c r="K105" s="10">
        <v>9062518537</v>
      </c>
      <c r="L105" s="10" t="s">
        <v>115</v>
      </c>
      <c r="M105" s="10" t="s">
        <v>116</v>
      </c>
      <c r="N105" s="10" t="s">
        <v>39</v>
      </c>
      <c r="O105" s="10">
        <v>44</v>
      </c>
      <c r="P105" s="10" t="s">
        <v>40</v>
      </c>
      <c r="Q105" s="10" t="str">
        <f t="shared" si="11"/>
        <v>12</v>
      </c>
      <c r="R105" s="10">
        <v>5</v>
      </c>
      <c r="S105" s="10">
        <v>39.6</v>
      </c>
      <c r="T105" s="10">
        <v>2</v>
      </c>
      <c r="U105" s="10">
        <v>2</v>
      </c>
      <c r="AI105" s="39">
        <f t="shared" si="7"/>
        <v>2</v>
      </c>
      <c r="AJ105" s="79">
        <f t="shared" si="8"/>
        <v>19.8</v>
      </c>
      <c r="AK105" s="79">
        <f t="shared" si="9"/>
        <v>1.6500000000000001</v>
      </c>
      <c r="AL105" s="79">
        <f t="shared" si="10"/>
        <v>0.33</v>
      </c>
    </row>
    <row r="106" spans="1:38" x14ac:dyDescent="0.25">
      <c r="A106" s="10">
        <v>6.2023999999999999</v>
      </c>
      <c r="B106" s="10" t="s">
        <v>134</v>
      </c>
      <c r="C106" s="10" t="s">
        <v>135</v>
      </c>
      <c r="D106" s="10" t="s">
        <v>136</v>
      </c>
      <c r="E106" s="10" t="s">
        <v>30</v>
      </c>
      <c r="F106" s="10" t="s">
        <v>137</v>
      </c>
      <c r="G106" s="10" t="s">
        <v>138</v>
      </c>
      <c r="H106" s="10" t="s">
        <v>139</v>
      </c>
      <c r="I106" s="10" t="s">
        <v>140</v>
      </c>
      <c r="J106" s="10" t="s">
        <v>141</v>
      </c>
      <c r="K106" s="10">
        <v>2627815855</v>
      </c>
      <c r="L106" s="10" t="s">
        <v>115</v>
      </c>
      <c r="M106" s="10" t="s">
        <v>116</v>
      </c>
      <c r="N106" s="10" t="s">
        <v>39</v>
      </c>
      <c r="O106" s="10">
        <v>44</v>
      </c>
      <c r="P106" s="10" t="s">
        <v>40</v>
      </c>
      <c r="Q106" s="10" t="str">
        <f t="shared" si="11"/>
        <v>12</v>
      </c>
      <c r="R106" s="10">
        <v>5</v>
      </c>
      <c r="S106" s="10">
        <v>217.8</v>
      </c>
      <c r="T106" s="10">
        <v>11</v>
      </c>
      <c r="U106" s="10">
        <v>11</v>
      </c>
      <c r="AI106" s="39">
        <f t="shared" si="7"/>
        <v>11</v>
      </c>
      <c r="AJ106" s="79">
        <f t="shared" si="8"/>
        <v>19.8</v>
      </c>
      <c r="AK106" s="79">
        <f t="shared" si="9"/>
        <v>1.6500000000000001</v>
      </c>
      <c r="AL106" s="79">
        <f t="shared" si="10"/>
        <v>0.33</v>
      </c>
    </row>
    <row r="107" spans="1:38" x14ac:dyDescent="0.25">
      <c r="A107" s="10">
        <v>7.2023999999999999</v>
      </c>
      <c r="B107" s="10" t="s">
        <v>1388</v>
      </c>
      <c r="C107" s="10" t="s">
        <v>1704</v>
      </c>
      <c r="D107" s="10" t="s">
        <v>1100</v>
      </c>
      <c r="E107" s="10" t="s">
        <v>1306</v>
      </c>
      <c r="F107" s="10" t="s">
        <v>1705</v>
      </c>
      <c r="G107" s="10" t="s">
        <v>1706</v>
      </c>
      <c r="H107" s="10" t="s">
        <v>1707</v>
      </c>
      <c r="I107" s="10">
        <v>84041</v>
      </c>
      <c r="J107" s="10" t="s">
        <v>1708</v>
      </c>
      <c r="K107" s="10">
        <v>8014449192</v>
      </c>
      <c r="L107" s="10" t="s">
        <v>1342</v>
      </c>
      <c r="M107" s="10" t="s">
        <v>1400</v>
      </c>
      <c r="N107" s="10" t="s">
        <v>1331</v>
      </c>
      <c r="O107" s="10">
        <v>44</v>
      </c>
      <c r="P107" s="10" t="s">
        <v>1315</v>
      </c>
      <c r="Q107" s="10">
        <v>12</v>
      </c>
      <c r="R107" s="10">
        <v>5</v>
      </c>
      <c r="S107" s="10">
        <v>59.4</v>
      </c>
      <c r="T107" s="10">
        <v>3</v>
      </c>
      <c r="V107" s="10">
        <v>3</v>
      </c>
      <c r="AI107" s="39">
        <f t="shared" si="7"/>
        <v>3</v>
      </c>
      <c r="AJ107" s="79">
        <f t="shared" si="8"/>
        <v>19.8</v>
      </c>
      <c r="AK107" s="79">
        <f t="shared" si="9"/>
        <v>1.6500000000000001</v>
      </c>
      <c r="AL107" s="79">
        <f t="shared" si="10"/>
        <v>0.33</v>
      </c>
    </row>
    <row r="108" spans="1:38" x14ac:dyDescent="0.25">
      <c r="A108" s="10">
        <v>7.2023999999999999</v>
      </c>
      <c r="B108" s="10" t="s">
        <v>1388</v>
      </c>
      <c r="C108" s="10" t="s">
        <v>1704</v>
      </c>
      <c r="D108" s="10" t="s">
        <v>1100</v>
      </c>
      <c r="E108" s="10" t="s">
        <v>1306</v>
      </c>
      <c r="F108" s="10" t="s">
        <v>1705</v>
      </c>
      <c r="G108" s="10" t="s">
        <v>1706</v>
      </c>
      <c r="H108" s="10" t="s">
        <v>1707</v>
      </c>
      <c r="I108" s="10">
        <v>84041</v>
      </c>
      <c r="J108" s="10" t="s">
        <v>1708</v>
      </c>
      <c r="K108" s="10">
        <v>8014449192</v>
      </c>
      <c r="L108" s="10" t="s">
        <v>1329</v>
      </c>
      <c r="M108" s="10" t="s">
        <v>1330</v>
      </c>
      <c r="N108" s="10" t="s">
        <v>1331</v>
      </c>
      <c r="O108" s="10">
        <v>44</v>
      </c>
      <c r="P108" s="10" t="s">
        <v>1315</v>
      </c>
      <c r="Q108" s="10">
        <v>12</v>
      </c>
      <c r="R108" s="10">
        <v>5</v>
      </c>
      <c r="S108" s="10">
        <v>59.4</v>
      </c>
      <c r="T108" s="10">
        <v>3</v>
      </c>
      <c r="V108" s="10">
        <v>3</v>
      </c>
      <c r="AI108" s="39">
        <f t="shared" si="7"/>
        <v>3</v>
      </c>
      <c r="AJ108" s="79">
        <f t="shared" si="8"/>
        <v>19.8</v>
      </c>
      <c r="AK108" s="79">
        <f t="shared" si="9"/>
        <v>1.6500000000000001</v>
      </c>
      <c r="AL108" s="79">
        <f t="shared" si="10"/>
        <v>0.33</v>
      </c>
    </row>
    <row r="109" spans="1:38" x14ac:dyDescent="0.25">
      <c r="A109" s="10">
        <v>7.2023999999999999</v>
      </c>
      <c r="B109" s="10" t="s">
        <v>1351</v>
      </c>
      <c r="C109" s="10" t="s">
        <v>1352</v>
      </c>
      <c r="D109" s="10" t="s">
        <v>1344</v>
      </c>
      <c r="E109" s="10" t="s">
        <v>1306</v>
      </c>
      <c r="F109" s="10" t="s">
        <v>145</v>
      </c>
      <c r="G109" s="10" t="s">
        <v>146</v>
      </c>
      <c r="H109" s="10" t="s">
        <v>1345</v>
      </c>
      <c r="I109" s="10">
        <v>999999999</v>
      </c>
      <c r="J109" s="10" t="s">
        <v>145</v>
      </c>
      <c r="K109" s="10">
        <v>9999999999</v>
      </c>
      <c r="L109" s="10" t="s">
        <v>1342</v>
      </c>
      <c r="M109" s="10" t="s">
        <v>1400</v>
      </c>
      <c r="N109" s="10" t="s">
        <v>1331</v>
      </c>
      <c r="O109" s="10">
        <v>44</v>
      </c>
      <c r="P109" s="10" t="s">
        <v>1315</v>
      </c>
      <c r="Q109" s="10">
        <v>12</v>
      </c>
      <c r="R109" s="10">
        <v>5</v>
      </c>
      <c r="S109" s="10">
        <v>19.8</v>
      </c>
      <c r="T109" s="10">
        <v>1</v>
      </c>
      <c r="V109" s="10">
        <v>1</v>
      </c>
      <c r="AI109" s="39">
        <f t="shared" si="7"/>
        <v>1</v>
      </c>
      <c r="AJ109" s="79">
        <f t="shared" si="8"/>
        <v>19.8</v>
      </c>
      <c r="AK109" s="79">
        <f t="shared" si="9"/>
        <v>1.6500000000000001</v>
      </c>
      <c r="AL109" s="79">
        <f t="shared" si="10"/>
        <v>0.33</v>
      </c>
    </row>
    <row r="110" spans="1:38" x14ac:dyDescent="0.25">
      <c r="A110" s="10">
        <v>7.2023999999999999</v>
      </c>
      <c r="B110" s="10" t="s">
        <v>1351</v>
      </c>
      <c r="C110" s="10" t="s">
        <v>1352</v>
      </c>
      <c r="D110" s="10" t="s">
        <v>1709</v>
      </c>
      <c r="E110" s="10" t="s">
        <v>1306</v>
      </c>
      <c r="F110" s="10" t="s">
        <v>1710</v>
      </c>
      <c r="G110" s="10" t="s">
        <v>1711</v>
      </c>
      <c r="H110" s="10" t="s">
        <v>1361</v>
      </c>
      <c r="I110" s="10">
        <v>46350</v>
      </c>
      <c r="J110" s="10" t="s">
        <v>1712</v>
      </c>
      <c r="K110" s="10">
        <v>2193268049</v>
      </c>
      <c r="L110" s="10" t="s">
        <v>1346</v>
      </c>
      <c r="M110" s="10" t="s">
        <v>1347</v>
      </c>
      <c r="N110" s="10" t="s">
        <v>1331</v>
      </c>
      <c r="O110" s="10">
        <v>44</v>
      </c>
      <c r="P110" s="10" t="s">
        <v>1315</v>
      </c>
      <c r="Q110" s="10">
        <v>12</v>
      </c>
      <c r="R110" s="10">
        <v>5</v>
      </c>
      <c r="S110" s="10">
        <v>19.8</v>
      </c>
      <c r="T110" s="10">
        <v>1</v>
      </c>
      <c r="V110" s="10">
        <v>1</v>
      </c>
      <c r="AI110" s="39">
        <f t="shared" si="7"/>
        <v>1</v>
      </c>
      <c r="AJ110" s="79">
        <f t="shared" si="8"/>
        <v>19.8</v>
      </c>
      <c r="AK110" s="79">
        <f t="shared" si="9"/>
        <v>1.6500000000000001</v>
      </c>
      <c r="AL110" s="79">
        <f t="shared" si="10"/>
        <v>0.33</v>
      </c>
    </row>
    <row r="111" spans="1:38" x14ac:dyDescent="0.25">
      <c r="A111" s="10">
        <v>7.2023999999999999</v>
      </c>
      <c r="B111" s="10" t="s">
        <v>1351</v>
      </c>
      <c r="C111" s="10" t="s">
        <v>1352</v>
      </c>
      <c r="D111" s="10" t="s">
        <v>1713</v>
      </c>
      <c r="E111" s="10" t="s">
        <v>1306</v>
      </c>
      <c r="F111" s="10" t="s">
        <v>1714</v>
      </c>
      <c r="G111" s="10" t="s">
        <v>1715</v>
      </c>
      <c r="H111" s="10" t="s">
        <v>1351</v>
      </c>
      <c r="I111" s="10" t="s">
        <v>1716</v>
      </c>
      <c r="J111" s="10" t="s">
        <v>1717</v>
      </c>
      <c r="K111" s="10">
        <v>7084224747</v>
      </c>
      <c r="L111" s="10" t="s">
        <v>1346</v>
      </c>
      <c r="M111" s="10" t="s">
        <v>1347</v>
      </c>
      <c r="N111" s="10" t="s">
        <v>1331</v>
      </c>
      <c r="O111" s="10">
        <v>44</v>
      </c>
      <c r="P111" s="10" t="s">
        <v>1315</v>
      </c>
      <c r="Q111" s="10">
        <v>12</v>
      </c>
      <c r="R111" s="10">
        <v>5</v>
      </c>
      <c r="S111" s="10">
        <v>19.8</v>
      </c>
      <c r="T111" s="10">
        <v>1</v>
      </c>
      <c r="V111" s="10">
        <v>1</v>
      </c>
      <c r="AI111" s="39">
        <f t="shared" si="7"/>
        <v>1</v>
      </c>
      <c r="AJ111" s="79">
        <f t="shared" si="8"/>
        <v>19.8</v>
      </c>
      <c r="AK111" s="79">
        <f t="shared" si="9"/>
        <v>1.6500000000000001</v>
      </c>
      <c r="AL111" s="79">
        <f t="shared" si="10"/>
        <v>0.33</v>
      </c>
    </row>
    <row r="112" spans="1:38" x14ac:dyDescent="0.25">
      <c r="A112" s="10">
        <v>7.2023999999999999</v>
      </c>
      <c r="B112" s="10" t="s">
        <v>1351</v>
      </c>
      <c r="C112" s="10" t="s">
        <v>1352</v>
      </c>
      <c r="D112" s="10" t="s">
        <v>973</v>
      </c>
      <c r="E112" s="10" t="s">
        <v>1306</v>
      </c>
      <c r="F112" s="10" t="s">
        <v>1718</v>
      </c>
      <c r="G112" s="10" t="s">
        <v>1719</v>
      </c>
      <c r="H112" s="10" t="s">
        <v>1351</v>
      </c>
      <c r="I112" s="10">
        <v>60008</v>
      </c>
      <c r="J112" s="10" t="s">
        <v>1720</v>
      </c>
      <c r="K112" s="10">
        <v>6308857029</v>
      </c>
      <c r="L112" s="10" t="s">
        <v>1346</v>
      </c>
      <c r="M112" s="10" t="s">
        <v>1347</v>
      </c>
      <c r="N112" s="10" t="s">
        <v>1331</v>
      </c>
      <c r="O112" s="10">
        <v>44</v>
      </c>
      <c r="P112" s="10" t="s">
        <v>1315</v>
      </c>
      <c r="Q112" s="10">
        <v>12</v>
      </c>
      <c r="R112" s="10">
        <v>5</v>
      </c>
      <c r="S112" s="10">
        <v>118.8</v>
      </c>
      <c r="T112" s="10">
        <v>6</v>
      </c>
      <c r="V112" s="10">
        <v>6</v>
      </c>
      <c r="AI112" s="39">
        <f t="shared" si="7"/>
        <v>6</v>
      </c>
      <c r="AJ112" s="79">
        <f t="shared" si="8"/>
        <v>19.8</v>
      </c>
      <c r="AK112" s="79">
        <f t="shared" si="9"/>
        <v>1.6500000000000001</v>
      </c>
      <c r="AL112" s="79">
        <f t="shared" si="10"/>
        <v>0.33</v>
      </c>
    </row>
    <row r="113" spans="1:38" x14ac:dyDescent="0.25">
      <c r="A113" s="10">
        <v>7.2023999999999999</v>
      </c>
      <c r="B113" s="10" t="s">
        <v>1351</v>
      </c>
      <c r="C113" s="10" t="s">
        <v>1352</v>
      </c>
      <c r="D113" s="10" t="s">
        <v>1721</v>
      </c>
      <c r="E113" s="10" t="s">
        <v>1306</v>
      </c>
      <c r="F113" s="10" t="s">
        <v>1722</v>
      </c>
      <c r="G113" s="10" t="s">
        <v>1723</v>
      </c>
      <c r="H113" s="10" t="s">
        <v>1351</v>
      </c>
      <c r="I113" s="10" t="s">
        <v>1724</v>
      </c>
      <c r="J113" s="10" t="s">
        <v>1725</v>
      </c>
      <c r="K113" s="10">
        <v>8478339017</v>
      </c>
      <c r="L113" s="10" t="s">
        <v>1346</v>
      </c>
      <c r="M113" s="10" t="s">
        <v>1347</v>
      </c>
      <c r="N113" s="10" t="s">
        <v>1331</v>
      </c>
      <c r="O113" s="10">
        <v>44</v>
      </c>
      <c r="P113" s="10" t="s">
        <v>1315</v>
      </c>
      <c r="Q113" s="10">
        <v>12</v>
      </c>
      <c r="R113" s="10">
        <v>5</v>
      </c>
      <c r="S113" s="10">
        <v>99</v>
      </c>
      <c r="T113" s="10">
        <v>5</v>
      </c>
      <c r="V113" s="10">
        <v>5</v>
      </c>
      <c r="AI113" s="39">
        <f t="shared" si="7"/>
        <v>5</v>
      </c>
      <c r="AJ113" s="79">
        <f t="shared" si="8"/>
        <v>19.8</v>
      </c>
      <c r="AK113" s="79">
        <f t="shared" si="9"/>
        <v>1.6500000000000001</v>
      </c>
      <c r="AL113" s="79">
        <f t="shared" si="10"/>
        <v>0.33</v>
      </c>
    </row>
    <row r="114" spans="1:38" x14ac:dyDescent="0.25">
      <c r="A114" s="10">
        <v>7.2023999999999999</v>
      </c>
      <c r="B114" s="10" t="s">
        <v>1351</v>
      </c>
      <c r="C114" s="10" t="s">
        <v>1352</v>
      </c>
      <c r="D114" s="10" t="s">
        <v>1344</v>
      </c>
      <c r="E114" s="10" t="s">
        <v>1306</v>
      </c>
      <c r="F114" s="10" t="s">
        <v>145</v>
      </c>
      <c r="G114" s="10" t="s">
        <v>146</v>
      </c>
      <c r="H114" s="10" t="s">
        <v>1345</v>
      </c>
      <c r="I114" s="10">
        <v>999999999</v>
      </c>
      <c r="J114" s="10" t="s">
        <v>145</v>
      </c>
      <c r="K114" s="10">
        <v>9999999999</v>
      </c>
      <c r="L114" s="10" t="s">
        <v>1346</v>
      </c>
      <c r="M114" s="10" t="s">
        <v>1347</v>
      </c>
      <c r="N114" s="10" t="s">
        <v>1331</v>
      </c>
      <c r="O114" s="10">
        <v>44</v>
      </c>
      <c r="P114" s="10" t="s">
        <v>1315</v>
      </c>
      <c r="Q114" s="10">
        <v>12</v>
      </c>
      <c r="R114" s="10">
        <v>5</v>
      </c>
      <c r="S114" s="10">
        <v>19.8</v>
      </c>
      <c r="T114" s="10">
        <v>1</v>
      </c>
      <c r="V114" s="10">
        <v>1</v>
      </c>
      <c r="AI114" s="39">
        <f t="shared" si="7"/>
        <v>1</v>
      </c>
      <c r="AJ114" s="79">
        <f t="shared" si="8"/>
        <v>19.8</v>
      </c>
      <c r="AK114" s="79">
        <f t="shared" si="9"/>
        <v>1.6500000000000001</v>
      </c>
      <c r="AL114" s="79">
        <f t="shared" si="10"/>
        <v>0.33</v>
      </c>
    </row>
    <row r="115" spans="1:38" x14ac:dyDescent="0.25">
      <c r="A115" s="10">
        <v>7.2023999999999999</v>
      </c>
      <c r="B115" s="10" t="s">
        <v>1351</v>
      </c>
      <c r="C115" s="10" t="s">
        <v>1352</v>
      </c>
      <c r="D115" s="10" t="s">
        <v>1726</v>
      </c>
      <c r="E115" s="10" t="s">
        <v>1306</v>
      </c>
      <c r="F115" s="10" t="s">
        <v>1727</v>
      </c>
      <c r="G115" s="10" t="s">
        <v>1728</v>
      </c>
      <c r="H115" s="10" t="s">
        <v>1351</v>
      </c>
      <c r="I115" s="10" t="s">
        <v>1729</v>
      </c>
      <c r="J115" s="10" t="s">
        <v>1730</v>
      </c>
      <c r="K115" s="10">
        <v>6302870101</v>
      </c>
      <c r="L115" s="10" t="s">
        <v>1329</v>
      </c>
      <c r="M115" s="10" t="s">
        <v>1330</v>
      </c>
      <c r="N115" s="10" t="s">
        <v>1331</v>
      </c>
      <c r="O115" s="10">
        <v>44</v>
      </c>
      <c r="P115" s="10" t="s">
        <v>1315</v>
      </c>
      <c r="Q115" s="10">
        <v>12</v>
      </c>
      <c r="R115" s="10">
        <v>5</v>
      </c>
      <c r="S115" s="10">
        <v>19.8</v>
      </c>
      <c r="T115" s="10">
        <v>1</v>
      </c>
      <c r="V115" s="10">
        <v>1</v>
      </c>
      <c r="AI115" s="39">
        <f t="shared" si="7"/>
        <v>1</v>
      </c>
      <c r="AJ115" s="79">
        <f t="shared" si="8"/>
        <v>19.8</v>
      </c>
      <c r="AK115" s="79">
        <f t="shared" si="9"/>
        <v>1.6500000000000001</v>
      </c>
      <c r="AL115" s="79">
        <f t="shared" si="10"/>
        <v>0.33</v>
      </c>
    </row>
    <row r="116" spans="1:38" x14ac:dyDescent="0.25">
      <c r="A116" s="10">
        <v>7.2023999999999999</v>
      </c>
      <c r="B116" s="10" t="s">
        <v>1351</v>
      </c>
      <c r="C116" s="10" t="s">
        <v>1352</v>
      </c>
      <c r="D116" s="10" t="s">
        <v>1370</v>
      </c>
      <c r="E116" s="10" t="s">
        <v>1306</v>
      </c>
      <c r="F116" s="10" t="s">
        <v>1371</v>
      </c>
      <c r="G116" s="10" t="s">
        <v>1372</v>
      </c>
      <c r="H116" s="10" t="s">
        <v>1351</v>
      </c>
      <c r="I116" s="10">
        <v>62305</v>
      </c>
      <c r="J116" s="10" t="s">
        <v>1373</v>
      </c>
      <c r="K116" s="10">
        <v>2172223343</v>
      </c>
      <c r="L116" s="10" t="s">
        <v>1329</v>
      </c>
      <c r="M116" s="10" t="s">
        <v>1330</v>
      </c>
      <c r="N116" s="10" t="s">
        <v>1331</v>
      </c>
      <c r="O116" s="10">
        <v>44</v>
      </c>
      <c r="P116" s="10" t="s">
        <v>1315</v>
      </c>
      <c r="Q116" s="10">
        <v>12</v>
      </c>
      <c r="R116" s="10">
        <v>5</v>
      </c>
      <c r="S116" s="10">
        <v>178.2</v>
      </c>
      <c r="T116" s="10">
        <v>9</v>
      </c>
      <c r="V116" s="10">
        <v>9</v>
      </c>
      <c r="AI116" s="39">
        <f t="shared" si="7"/>
        <v>9</v>
      </c>
      <c r="AJ116" s="79">
        <f t="shared" si="8"/>
        <v>19.799999999999997</v>
      </c>
      <c r="AK116" s="79">
        <f t="shared" si="9"/>
        <v>1.6499999999999997</v>
      </c>
      <c r="AL116" s="79">
        <f t="shared" si="10"/>
        <v>0.32999999999999996</v>
      </c>
    </row>
    <row r="117" spans="1:38" x14ac:dyDescent="0.25">
      <c r="A117" s="10">
        <v>7.2023999999999999</v>
      </c>
      <c r="B117" s="10" t="s">
        <v>1351</v>
      </c>
      <c r="C117" s="10" t="s">
        <v>1352</v>
      </c>
      <c r="D117" s="10" t="s">
        <v>1731</v>
      </c>
      <c r="E117" s="10" t="s">
        <v>1306</v>
      </c>
      <c r="F117" s="10" t="s">
        <v>1732</v>
      </c>
      <c r="G117" s="10" t="s">
        <v>1733</v>
      </c>
      <c r="H117" s="10" t="s">
        <v>1351</v>
      </c>
      <c r="I117" s="10" t="s">
        <v>1734</v>
      </c>
      <c r="J117" s="10" t="s">
        <v>1735</v>
      </c>
      <c r="K117" s="10">
        <v>6302485999</v>
      </c>
      <c r="L117" s="10" t="s">
        <v>1329</v>
      </c>
      <c r="M117" s="10" t="s">
        <v>1330</v>
      </c>
      <c r="N117" s="10" t="s">
        <v>1331</v>
      </c>
      <c r="O117" s="10">
        <v>44</v>
      </c>
      <c r="P117" s="10" t="s">
        <v>1315</v>
      </c>
      <c r="Q117" s="10">
        <v>12</v>
      </c>
      <c r="R117" s="10">
        <v>5</v>
      </c>
      <c r="S117" s="10">
        <v>39.6</v>
      </c>
      <c r="T117" s="10">
        <v>2</v>
      </c>
      <c r="V117" s="10">
        <v>2</v>
      </c>
      <c r="AI117" s="39">
        <f t="shared" si="7"/>
        <v>2</v>
      </c>
      <c r="AJ117" s="79">
        <f t="shared" si="8"/>
        <v>19.8</v>
      </c>
      <c r="AK117" s="79">
        <f t="shared" si="9"/>
        <v>1.6500000000000001</v>
      </c>
      <c r="AL117" s="79">
        <f t="shared" si="10"/>
        <v>0.33</v>
      </c>
    </row>
    <row r="118" spans="1:38" x14ac:dyDescent="0.25">
      <c r="A118" s="10">
        <v>7.2023999999999999</v>
      </c>
      <c r="B118" s="10" t="s">
        <v>1351</v>
      </c>
      <c r="C118" s="10" t="s">
        <v>1352</v>
      </c>
      <c r="D118" s="10" t="s">
        <v>1344</v>
      </c>
      <c r="E118" s="10" t="s">
        <v>1306</v>
      </c>
      <c r="F118" s="10" t="s">
        <v>145</v>
      </c>
      <c r="G118" s="10" t="s">
        <v>146</v>
      </c>
      <c r="H118" s="10" t="s">
        <v>1345</v>
      </c>
      <c r="I118" s="10">
        <v>999999999</v>
      </c>
      <c r="J118" s="10" t="s">
        <v>145</v>
      </c>
      <c r="K118" s="10">
        <v>9999999999</v>
      </c>
      <c r="L118" s="10" t="s">
        <v>1329</v>
      </c>
      <c r="M118" s="10" t="s">
        <v>1330</v>
      </c>
      <c r="N118" s="10" t="s">
        <v>1331</v>
      </c>
      <c r="O118" s="10">
        <v>44</v>
      </c>
      <c r="P118" s="10" t="s">
        <v>1315</v>
      </c>
      <c r="Q118" s="10">
        <v>12</v>
      </c>
      <c r="R118" s="10">
        <v>5</v>
      </c>
      <c r="S118" s="10">
        <v>19.8</v>
      </c>
      <c r="T118" s="10">
        <v>1</v>
      </c>
      <c r="V118" s="10">
        <v>1</v>
      </c>
      <c r="AI118" s="39">
        <f t="shared" si="7"/>
        <v>1</v>
      </c>
      <c r="AJ118" s="79">
        <f t="shared" si="8"/>
        <v>19.8</v>
      </c>
      <c r="AK118" s="79">
        <f t="shared" si="9"/>
        <v>1.6500000000000001</v>
      </c>
      <c r="AL118" s="79">
        <f t="shared" si="10"/>
        <v>0.33</v>
      </c>
    </row>
    <row r="119" spans="1:38" x14ac:dyDescent="0.25">
      <c r="A119" s="10">
        <v>7.2023999999999999</v>
      </c>
      <c r="B119" s="10" t="s">
        <v>1379</v>
      </c>
      <c r="C119" s="10" t="s">
        <v>1380</v>
      </c>
      <c r="D119" s="10" t="s">
        <v>1391</v>
      </c>
      <c r="E119" s="10" t="s">
        <v>1306</v>
      </c>
      <c r="F119" s="10" t="s">
        <v>1392</v>
      </c>
      <c r="G119" s="10" t="s">
        <v>1393</v>
      </c>
      <c r="H119" s="10" t="s">
        <v>1394</v>
      </c>
      <c r="I119" s="10" t="s">
        <v>1395</v>
      </c>
      <c r="J119" s="10" t="s">
        <v>1736</v>
      </c>
      <c r="K119" s="10">
        <v>6109350885</v>
      </c>
      <c r="L119" s="10" t="s">
        <v>1323</v>
      </c>
      <c r="M119" s="10" t="s">
        <v>1324</v>
      </c>
      <c r="N119" s="10" t="s">
        <v>1314</v>
      </c>
      <c r="O119" s="10">
        <v>44</v>
      </c>
      <c r="P119" s="10" t="s">
        <v>1315</v>
      </c>
      <c r="Q119" s="10">
        <v>12</v>
      </c>
      <c r="R119" s="10">
        <v>5</v>
      </c>
      <c r="S119" s="10">
        <v>432</v>
      </c>
      <c r="T119" s="10">
        <v>15</v>
      </c>
      <c r="V119" s="10">
        <v>15</v>
      </c>
      <c r="AI119" s="39">
        <f t="shared" si="7"/>
        <v>15</v>
      </c>
      <c r="AJ119" s="79">
        <f t="shared" si="8"/>
        <v>28.8</v>
      </c>
      <c r="AK119" s="79">
        <f t="shared" si="9"/>
        <v>2.4</v>
      </c>
      <c r="AL119" s="79">
        <f t="shared" si="10"/>
        <v>0.48</v>
      </c>
    </row>
    <row r="120" spans="1:38" x14ac:dyDescent="0.25">
      <c r="A120" s="10">
        <v>7.2023999999999999</v>
      </c>
      <c r="B120" s="10" t="s">
        <v>1379</v>
      </c>
      <c r="C120" s="10" t="s">
        <v>1380</v>
      </c>
      <c r="D120" s="10" t="s">
        <v>1391</v>
      </c>
      <c r="E120" s="10" t="s">
        <v>1306</v>
      </c>
      <c r="F120" s="10" t="s">
        <v>1392</v>
      </c>
      <c r="G120" s="10" t="s">
        <v>1393</v>
      </c>
      <c r="H120" s="10" t="s">
        <v>1394</v>
      </c>
      <c r="I120" s="10" t="s">
        <v>1395</v>
      </c>
      <c r="J120" s="10" t="s">
        <v>1736</v>
      </c>
      <c r="K120" s="10">
        <v>6109350885</v>
      </c>
      <c r="L120" s="10" t="s">
        <v>1397</v>
      </c>
      <c r="M120" s="10" t="s">
        <v>1398</v>
      </c>
      <c r="N120" s="10" t="s">
        <v>124</v>
      </c>
      <c r="O120" s="10">
        <v>44</v>
      </c>
      <c r="P120" s="10" t="s">
        <v>1315</v>
      </c>
      <c r="Q120" s="10">
        <v>12</v>
      </c>
      <c r="R120" s="10">
        <v>4.5</v>
      </c>
      <c r="S120" s="10">
        <v>435.6</v>
      </c>
      <c r="T120" s="10">
        <v>22</v>
      </c>
      <c r="V120" s="10">
        <v>22</v>
      </c>
      <c r="AI120" s="39">
        <f t="shared" si="7"/>
        <v>22</v>
      </c>
      <c r="AJ120" s="79">
        <f t="shared" si="8"/>
        <v>19.8</v>
      </c>
      <c r="AK120" s="79">
        <f t="shared" si="9"/>
        <v>1.6500000000000001</v>
      </c>
      <c r="AL120" s="79">
        <f t="shared" si="10"/>
        <v>0.3666666666666667</v>
      </c>
    </row>
    <row r="121" spans="1:38" x14ac:dyDescent="0.25">
      <c r="A121" s="10">
        <v>7.2023999999999999</v>
      </c>
      <c r="B121" s="10" t="s">
        <v>1379</v>
      </c>
      <c r="C121" s="10" t="s">
        <v>1380</v>
      </c>
      <c r="D121" s="10" t="s">
        <v>1381</v>
      </c>
      <c r="E121" s="10" t="s">
        <v>1306</v>
      </c>
      <c r="F121" s="10" t="s">
        <v>1382</v>
      </c>
      <c r="G121" s="10" t="s">
        <v>1383</v>
      </c>
      <c r="H121" s="10" t="s">
        <v>1384</v>
      </c>
      <c r="I121" s="10">
        <v>8010</v>
      </c>
      <c r="J121" s="10" t="s">
        <v>129</v>
      </c>
      <c r="K121" s="10">
        <v>6098354400</v>
      </c>
      <c r="L121" s="10" t="s">
        <v>1399</v>
      </c>
      <c r="M121" s="10" t="s">
        <v>1400</v>
      </c>
      <c r="N121" s="10" t="s">
        <v>1401</v>
      </c>
      <c r="O121" s="10">
        <v>44</v>
      </c>
      <c r="P121" s="10" t="s">
        <v>1315</v>
      </c>
      <c r="Q121" s="10">
        <v>12</v>
      </c>
      <c r="R121" s="10">
        <v>8</v>
      </c>
      <c r="S121" s="10">
        <v>27</v>
      </c>
      <c r="T121" s="10">
        <v>1</v>
      </c>
      <c r="V121" s="10">
        <v>1</v>
      </c>
      <c r="AI121" s="39">
        <f t="shared" si="7"/>
        <v>1</v>
      </c>
      <c r="AJ121" s="79">
        <f t="shared" si="8"/>
        <v>27</v>
      </c>
      <c r="AK121" s="79">
        <f t="shared" si="9"/>
        <v>2.25</v>
      </c>
      <c r="AL121" s="79">
        <f t="shared" si="10"/>
        <v>0.28125</v>
      </c>
    </row>
    <row r="122" spans="1:38" x14ac:dyDescent="0.25">
      <c r="A122" s="10">
        <v>7.2023999999999999</v>
      </c>
      <c r="B122" s="10" t="s">
        <v>1379</v>
      </c>
      <c r="C122" s="10" t="s">
        <v>1380</v>
      </c>
      <c r="D122" s="10" t="s">
        <v>1391</v>
      </c>
      <c r="E122" s="10" t="s">
        <v>1306</v>
      </c>
      <c r="F122" s="10" t="s">
        <v>1392</v>
      </c>
      <c r="G122" s="10" t="s">
        <v>1393</v>
      </c>
      <c r="H122" s="10" t="s">
        <v>1394</v>
      </c>
      <c r="I122" s="10" t="s">
        <v>1395</v>
      </c>
      <c r="J122" s="10" t="s">
        <v>1736</v>
      </c>
      <c r="K122" s="10">
        <v>6109350885</v>
      </c>
      <c r="L122" s="10" t="s">
        <v>1399</v>
      </c>
      <c r="M122" s="10" t="s">
        <v>1400</v>
      </c>
      <c r="N122" s="10" t="s">
        <v>1401</v>
      </c>
      <c r="O122" s="10">
        <v>44</v>
      </c>
      <c r="P122" s="10" t="s">
        <v>1315</v>
      </c>
      <c r="Q122" s="10">
        <v>12</v>
      </c>
      <c r="R122" s="10">
        <v>8</v>
      </c>
      <c r="S122" s="10">
        <v>486</v>
      </c>
      <c r="T122" s="10">
        <v>18</v>
      </c>
      <c r="V122" s="10">
        <v>18</v>
      </c>
      <c r="AI122" s="39">
        <f t="shared" si="7"/>
        <v>18</v>
      </c>
      <c r="AJ122" s="79">
        <f t="shared" si="8"/>
        <v>27</v>
      </c>
      <c r="AK122" s="79">
        <f t="shared" si="9"/>
        <v>2.25</v>
      </c>
      <c r="AL122" s="79">
        <f t="shared" si="10"/>
        <v>0.28125</v>
      </c>
    </row>
    <row r="123" spans="1:38" x14ac:dyDescent="0.25">
      <c r="A123" s="10">
        <v>7.2023999999999999</v>
      </c>
      <c r="B123" s="10" t="s">
        <v>1379</v>
      </c>
      <c r="C123" s="10" t="s">
        <v>1380</v>
      </c>
      <c r="D123" s="10" t="s">
        <v>1391</v>
      </c>
      <c r="E123" s="10" t="s">
        <v>1306</v>
      </c>
      <c r="F123" s="10" t="s">
        <v>1392</v>
      </c>
      <c r="G123" s="10" t="s">
        <v>1393</v>
      </c>
      <c r="H123" s="10" t="s">
        <v>1394</v>
      </c>
      <c r="I123" s="10" t="s">
        <v>1395</v>
      </c>
      <c r="J123" s="10" t="s">
        <v>1736</v>
      </c>
      <c r="K123" s="10">
        <v>6109350885</v>
      </c>
      <c r="L123" s="10" t="s">
        <v>1408</v>
      </c>
      <c r="M123" s="10" t="s">
        <v>1409</v>
      </c>
      <c r="N123" s="10" t="s">
        <v>1314</v>
      </c>
      <c r="O123" s="10">
        <v>44</v>
      </c>
      <c r="P123" s="10" t="s">
        <v>1315</v>
      </c>
      <c r="Q123" s="10">
        <v>12</v>
      </c>
      <c r="R123" s="10">
        <v>5</v>
      </c>
      <c r="S123" s="10">
        <v>432</v>
      </c>
      <c r="T123" s="10">
        <v>15</v>
      </c>
      <c r="V123" s="10">
        <v>15</v>
      </c>
      <c r="AI123" s="39">
        <f t="shared" si="7"/>
        <v>15</v>
      </c>
      <c r="AJ123" s="79">
        <f t="shared" si="8"/>
        <v>28.8</v>
      </c>
      <c r="AK123" s="79">
        <f t="shared" si="9"/>
        <v>2.4</v>
      </c>
      <c r="AL123" s="79">
        <f t="shared" si="10"/>
        <v>0.48</v>
      </c>
    </row>
    <row r="124" spans="1:38" x14ac:dyDescent="0.25">
      <c r="A124" s="10">
        <v>7.2023999999999999</v>
      </c>
      <c r="B124" s="10" t="s">
        <v>1379</v>
      </c>
      <c r="C124" s="10" t="s">
        <v>1380</v>
      </c>
      <c r="D124" s="10" t="s">
        <v>1381</v>
      </c>
      <c r="E124" s="10" t="s">
        <v>1306</v>
      </c>
      <c r="F124" s="10" t="s">
        <v>1382</v>
      </c>
      <c r="G124" s="10" t="s">
        <v>1383</v>
      </c>
      <c r="H124" s="10" t="s">
        <v>1384</v>
      </c>
      <c r="I124" s="10">
        <v>8010</v>
      </c>
      <c r="J124" s="10" t="s">
        <v>129</v>
      </c>
      <c r="K124" s="10">
        <v>6098354400</v>
      </c>
      <c r="L124" s="10" t="s">
        <v>1332</v>
      </c>
      <c r="M124" s="10" t="s">
        <v>1333</v>
      </c>
      <c r="N124" s="10" t="s">
        <v>1314</v>
      </c>
      <c r="O124" s="10">
        <v>44</v>
      </c>
      <c r="P124" s="10" t="s">
        <v>1315</v>
      </c>
      <c r="Q124" s="10">
        <v>12</v>
      </c>
      <c r="R124" s="10">
        <v>4</v>
      </c>
      <c r="S124" s="10">
        <v>115.2</v>
      </c>
      <c r="T124" s="10">
        <v>4</v>
      </c>
      <c r="V124" s="10">
        <v>4</v>
      </c>
      <c r="AI124" s="39">
        <f t="shared" si="7"/>
        <v>4</v>
      </c>
      <c r="AJ124" s="79">
        <f t="shared" si="8"/>
        <v>28.8</v>
      </c>
      <c r="AK124" s="79">
        <f t="shared" si="9"/>
        <v>2.4</v>
      </c>
      <c r="AL124" s="79">
        <f t="shared" si="10"/>
        <v>0.6</v>
      </c>
    </row>
    <row r="125" spans="1:38" x14ac:dyDescent="0.25">
      <c r="A125" s="10">
        <v>7.2023999999999999</v>
      </c>
      <c r="B125" s="10" t="s">
        <v>1379</v>
      </c>
      <c r="C125" s="10" t="s">
        <v>1380</v>
      </c>
      <c r="D125" s="10" t="s">
        <v>1104</v>
      </c>
      <c r="E125" s="10" t="s">
        <v>1426</v>
      </c>
      <c r="F125" s="10" t="s">
        <v>1737</v>
      </c>
      <c r="G125" s="10" t="s">
        <v>1738</v>
      </c>
      <c r="H125" s="10" t="s">
        <v>1394</v>
      </c>
      <c r="I125" s="10">
        <v>17701</v>
      </c>
      <c r="J125" s="10" t="s">
        <v>1739</v>
      </c>
      <c r="K125" s="10">
        <v>5706019100</v>
      </c>
      <c r="L125" s="10" t="s">
        <v>1332</v>
      </c>
      <c r="M125" s="10" t="s">
        <v>1333</v>
      </c>
      <c r="N125" s="10" t="s">
        <v>1314</v>
      </c>
      <c r="O125" s="10">
        <v>44</v>
      </c>
      <c r="P125" s="10" t="s">
        <v>1315</v>
      </c>
      <c r="Q125" s="10">
        <v>12</v>
      </c>
      <c r="R125" s="10">
        <v>4</v>
      </c>
      <c r="S125" s="10">
        <v>28.8</v>
      </c>
      <c r="T125" s="10">
        <v>1</v>
      </c>
      <c r="V125" s="10">
        <v>1</v>
      </c>
      <c r="AI125" s="39">
        <f t="shared" si="7"/>
        <v>1</v>
      </c>
      <c r="AJ125" s="79">
        <f t="shared" si="8"/>
        <v>28.8</v>
      </c>
      <c r="AK125" s="79">
        <f t="shared" si="9"/>
        <v>2.4</v>
      </c>
      <c r="AL125" s="79">
        <f t="shared" si="10"/>
        <v>0.6</v>
      </c>
    </row>
    <row r="126" spans="1:38" x14ac:dyDescent="0.25">
      <c r="A126" s="10">
        <v>7.2023999999999999</v>
      </c>
      <c r="B126" s="10" t="s">
        <v>1740</v>
      </c>
      <c r="C126" s="10" t="s">
        <v>1741</v>
      </c>
      <c r="D126" s="10" t="s">
        <v>1742</v>
      </c>
      <c r="E126" s="10" t="s">
        <v>1306</v>
      </c>
      <c r="F126" s="10" t="s">
        <v>1743</v>
      </c>
      <c r="G126" s="10" t="s">
        <v>1744</v>
      </c>
      <c r="H126" s="10" t="s">
        <v>1740</v>
      </c>
      <c r="I126" s="10" t="s">
        <v>1745</v>
      </c>
      <c r="J126" s="10" t="s">
        <v>1746</v>
      </c>
      <c r="K126" s="10">
        <v>7342873544</v>
      </c>
      <c r="L126" s="10" t="s">
        <v>1312</v>
      </c>
      <c r="M126" s="10" t="s">
        <v>1313</v>
      </c>
      <c r="N126" s="10" t="s">
        <v>1314</v>
      </c>
      <c r="O126" s="10">
        <v>44</v>
      </c>
      <c r="P126" s="10" t="s">
        <v>1315</v>
      </c>
      <c r="Q126" s="10">
        <v>12</v>
      </c>
      <c r="R126" s="10">
        <v>8</v>
      </c>
      <c r="S126" s="10">
        <v>32.4</v>
      </c>
      <c r="T126" s="10">
        <v>1</v>
      </c>
      <c r="V126" s="10">
        <v>1</v>
      </c>
      <c r="AI126" s="39">
        <f t="shared" si="7"/>
        <v>1</v>
      </c>
      <c r="AJ126" s="79">
        <f t="shared" si="8"/>
        <v>32.4</v>
      </c>
      <c r="AK126" s="79">
        <f t="shared" si="9"/>
        <v>2.6999999999999997</v>
      </c>
      <c r="AL126" s="79">
        <f t="shared" si="10"/>
        <v>0.33749999999999997</v>
      </c>
    </row>
    <row r="127" spans="1:38" x14ac:dyDescent="0.25">
      <c r="A127" s="10">
        <v>7.2023999999999999</v>
      </c>
      <c r="B127" s="10" t="s">
        <v>1412</v>
      </c>
      <c r="C127" s="10" t="s">
        <v>1413</v>
      </c>
      <c r="D127" s="10" t="s">
        <v>1747</v>
      </c>
      <c r="E127" s="10" t="s">
        <v>1306</v>
      </c>
      <c r="F127" s="10" t="s">
        <v>1748</v>
      </c>
      <c r="G127" s="10" t="s">
        <v>1749</v>
      </c>
      <c r="H127" s="10" t="s">
        <v>1417</v>
      </c>
      <c r="I127" s="10" t="s">
        <v>1750</v>
      </c>
      <c r="J127" s="10" t="s">
        <v>1751</v>
      </c>
      <c r="K127" s="10">
        <v>7075921589</v>
      </c>
      <c r="L127" s="10" t="s">
        <v>1323</v>
      </c>
      <c r="M127" s="10" t="s">
        <v>1324</v>
      </c>
      <c r="N127" s="10" t="s">
        <v>1314</v>
      </c>
      <c r="O127" s="10">
        <v>44</v>
      </c>
      <c r="P127" s="10" t="s">
        <v>1315</v>
      </c>
      <c r="Q127" s="10">
        <v>12</v>
      </c>
      <c r="R127" s="10">
        <v>5</v>
      </c>
      <c r="S127" s="10">
        <v>26.4</v>
      </c>
      <c r="T127" s="10">
        <v>1</v>
      </c>
      <c r="V127" s="10">
        <v>1</v>
      </c>
      <c r="AI127" s="39">
        <f t="shared" si="7"/>
        <v>1</v>
      </c>
      <c r="AJ127" s="79">
        <f t="shared" si="8"/>
        <v>26.4</v>
      </c>
      <c r="AK127" s="79">
        <f t="shared" si="9"/>
        <v>2.1999999999999997</v>
      </c>
      <c r="AL127" s="79">
        <f t="shared" si="10"/>
        <v>0.43999999999999995</v>
      </c>
    </row>
    <row r="128" spans="1:38" x14ac:dyDescent="0.25">
      <c r="A128" s="10">
        <v>7.2023999999999999</v>
      </c>
      <c r="B128" s="10" t="s">
        <v>1412</v>
      </c>
      <c r="C128" s="10" t="s">
        <v>1413</v>
      </c>
      <c r="D128" s="10" t="s">
        <v>1430</v>
      </c>
      <c r="E128" s="10" t="s">
        <v>1306</v>
      </c>
      <c r="F128" s="10" t="s">
        <v>1431</v>
      </c>
      <c r="G128" s="10" t="s">
        <v>1432</v>
      </c>
      <c r="H128" s="10" t="s">
        <v>1417</v>
      </c>
      <c r="I128" s="10" t="s">
        <v>1433</v>
      </c>
      <c r="J128" s="10" t="s">
        <v>1434</v>
      </c>
      <c r="K128" s="10">
        <v>9258267841</v>
      </c>
      <c r="L128" s="10" t="s">
        <v>1323</v>
      </c>
      <c r="M128" s="10" t="s">
        <v>1324</v>
      </c>
      <c r="N128" s="10" t="s">
        <v>1314</v>
      </c>
      <c r="O128" s="10">
        <v>44</v>
      </c>
      <c r="P128" s="10" t="s">
        <v>1315</v>
      </c>
      <c r="Q128" s="10">
        <v>12</v>
      </c>
      <c r="R128" s="10">
        <v>5</v>
      </c>
      <c r="S128" s="10">
        <v>105.6</v>
      </c>
      <c r="T128" s="10">
        <v>4</v>
      </c>
      <c r="V128" s="10">
        <v>4</v>
      </c>
      <c r="AI128" s="39">
        <f t="shared" si="7"/>
        <v>4</v>
      </c>
      <c r="AJ128" s="79">
        <f t="shared" si="8"/>
        <v>26.4</v>
      </c>
      <c r="AK128" s="79">
        <f t="shared" si="9"/>
        <v>2.1999999999999997</v>
      </c>
      <c r="AL128" s="79">
        <f t="shared" si="10"/>
        <v>0.43999999999999995</v>
      </c>
    </row>
    <row r="129" spans="1:38" x14ac:dyDescent="0.25">
      <c r="A129" s="10">
        <v>7.2023999999999999</v>
      </c>
      <c r="B129" s="10" t="s">
        <v>1412</v>
      </c>
      <c r="C129" s="10" t="s">
        <v>1413</v>
      </c>
      <c r="D129" s="10" t="s">
        <v>1435</v>
      </c>
      <c r="E129" s="10" t="s">
        <v>1306</v>
      </c>
      <c r="F129" s="10" t="s">
        <v>1436</v>
      </c>
      <c r="G129" s="10" t="s">
        <v>1437</v>
      </c>
      <c r="H129" s="10" t="s">
        <v>1423</v>
      </c>
      <c r="I129" s="10" t="s">
        <v>1438</v>
      </c>
      <c r="J129" s="10" t="s">
        <v>1439</v>
      </c>
      <c r="K129" s="10">
        <v>9076024285</v>
      </c>
      <c r="L129" s="10" t="s">
        <v>1323</v>
      </c>
      <c r="M129" s="10" t="s">
        <v>1324</v>
      </c>
      <c r="N129" s="10" t="s">
        <v>1314</v>
      </c>
      <c r="O129" s="10">
        <v>44</v>
      </c>
      <c r="P129" s="10" t="s">
        <v>1315</v>
      </c>
      <c r="Q129" s="10">
        <v>12</v>
      </c>
      <c r="R129" s="10">
        <v>5</v>
      </c>
      <c r="S129" s="10">
        <v>280.8</v>
      </c>
      <c r="T129" s="10">
        <v>10</v>
      </c>
      <c r="V129" s="10">
        <v>10</v>
      </c>
      <c r="AI129" s="39">
        <f t="shared" si="7"/>
        <v>10</v>
      </c>
      <c r="AJ129" s="79">
        <f t="shared" si="8"/>
        <v>28.080000000000002</v>
      </c>
      <c r="AK129" s="79">
        <f t="shared" si="9"/>
        <v>2.3400000000000003</v>
      </c>
      <c r="AL129" s="79">
        <f t="shared" si="10"/>
        <v>0.46800000000000008</v>
      </c>
    </row>
    <row r="130" spans="1:38" x14ac:dyDescent="0.25">
      <c r="A130" s="10">
        <v>7.2023999999999999</v>
      </c>
      <c r="B130" s="10" t="s">
        <v>1412</v>
      </c>
      <c r="C130" s="10" t="s">
        <v>1413</v>
      </c>
      <c r="D130" s="10" t="s">
        <v>1752</v>
      </c>
      <c r="E130" s="10" t="s">
        <v>1306</v>
      </c>
      <c r="F130" s="10" t="s">
        <v>1753</v>
      </c>
      <c r="G130" s="10" t="s">
        <v>1754</v>
      </c>
      <c r="H130" s="10" t="s">
        <v>1417</v>
      </c>
      <c r="I130" s="10" t="s">
        <v>1755</v>
      </c>
      <c r="J130" s="10" t="s">
        <v>1756</v>
      </c>
      <c r="K130" s="10">
        <v>4082104472</v>
      </c>
      <c r="L130" s="10" t="s">
        <v>1323</v>
      </c>
      <c r="M130" s="10" t="s">
        <v>1324</v>
      </c>
      <c r="N130" s="10" t="s">
        <v>1314</v>
      </c>
      <c r="O130" s="10">
        <v>44</v>
      </c>
      <c r="P130" s="10" t="s">
        <v>1315</v>
      </c>
      <c r="Q130" s="10">
        <v>12</v>
      </c>
      <c r="R130" s="10">
        <v>5</v>
      </c>
      <c r="S130" s="10">
        <v>28.8</v>
      </c>
      <c r="T130" s="10">
        <v>1</v>
      </c>
      <c r="V130" s="10">
        <v>1</v>
      </c>
      <c r="AI130" s="39">
        <f t="shared" si="7"/>
        <v>1</v>
      </c>
      <c r="AJ130" s="79">
        <f t="shared" si="8"/>
        <v>28.8</v>
      </c>
      <c r="AK130" s="79">
        <f t="shared" si="9"/>
        <v>2.4</v>
      </c>
      <c r="AL130" s="79">
        <f t="shared" si="10"/>
        <v>0.48</v>
      </c>
    </row>
    <row r="131" spans="1:38" x14ac:dyDescent="0.25">
      <c r="A131" s="10">
        <v>7.2023999999999999</v>
      </c>
      <c r="B131" s="10" t="s">
        <v>1412</v>
      </c>
      <c r="C131" s="10" t="s">
        <v>1413</v>
      </c>
      <c r="D131" s="10" t="s">
        <v>1440</v>
      </c>
      <c r="E131" s="10" t="s">
        <v>1426</v>
      </c>
      <c r="F131" s="10" t="s">
        <v>1441</v>
      </c>
      <c r="G131" s="10" t="s">
        <v>1442</v>
      </c>
      <c r="H131" s="10" t="s">
        <v>1417</v>
      </c>
      <c r="I131" s="10" t="s">
        <v>1443</v>
      </c>
      <c r="J131" s="10" t="s">
        <v>1444</v>
      </c>
      <c r="K131" s="10">
        <v>8312754500</v>
      </c>
      <c r="L131" s="10" t="s">
        <v>1323</v>
      </c>
      <c r="M131" s="10" t="s">
        <v>1324</v>
      </c>
      <c r="N131" s="10" t="s">
        <v>1314</v>
      </c>
      <c r="O131" s="10">
        <v>44</v>
      </c>
      <c r="P131" s="10" t="s">
        <v>1315</v>
      </c>
      <c r="Q131" s="10">
        <v>12</v>
      </c>
      <c r="R131" s="10">
        <v>5</v>
      </c>
      <c r="S131" s="10">
        <v>211.2</v>
      </c>
      <c r="T131" s="10">
        <v>8</v>
      </c>
      <c r="V131" s="10">
        <v>8</v>
      </c>
      <c r="AI131" s="39">
        <f t="shared" ref="AI131:AI194" si="12">SUM(U131:AH131)</f>
        <v>8</v>
      </c>
      <c r="AJ131" s="79">
        <f t="shared" ref="AJ131:AJ194" si="13">S131/T131</f>
        <v>26.4</v>
      </c>
      <c r="AK131" s="79">
        <f t="shared" ref="AK131:AK194" si="14">AJ131/Q131</f>
        <v>2.1999999999999997</v>
      </c>
      <c r="AL131" s="79">
        <f t="shared" ref="AL131:AL194" si="15">AK131/R131</f>
        <v>0.43999999999999995</v>
      </c>
    </row>
    <row r="132" spans="1:38" x14ac:dyDescent="0.25">
      <c r="A132" s="10">
        <v>7.2023999999999999</v>
      </c>
      <c r="B132" s="10" t="s">
        <v>1412</v>
      </c>
      <c r="C132" s="10" t="s">
        <v>1413</v>
      </c>
      <c r="D132" s="10" t="s">
        <v>1445</v>
      </c>
      <c r="E132" s="10" t="s">
        <v>1306</v>
      </c>
      <c r="F132" s="10" t="s">
        <v>1446</v>
      </c>
      <c r="G132" s="10" t="s">
        <v>1447</v>
      </c>
      <c r="H132" s="10" t="s">
        <v>1417</v>
      </c>
      <c r="I132" s="10">
        <v>94080</v>
      </c>
      <c r="J132" s="10" t="s">
        <v>1448</v>
      </c>
      <c r="K132" s="10">
        <v>6505895252</v>
      </c>
      <c r="L132" s="10" t="s">
        <v>1397</v>
      </c>
      <c r="M132" s="10" t="s">
        <v>1398</v>
      </c>
      <c r="N132" s="10" t="s">
        <v>124</v>
      </c>
      <c r="O132" s="10">
        <v>44</v>
      </c>
      <c r="P132" s="10" t="s">
        <v>1315</v>
      </c>
      <c r="Q132" s="10">
        <v>12</v>
      </c>
      <c r="R132" s="10">
        <v>4.5</v>
      </c>
      <c r="S132" s="10">
        <v>19.8</v>
      </c>
      <c r="T132" s="10">
        <v>1</v>
      </c>
      <c r="V132" s="10">
        <v>1</v>
      </c>
      <c r="AI132" s="39">
        <f t="shared" si="12"/>
        <v>1</v>
      </c>
      <c r="AJ132" s="79">
        <f t="shared" si="13"/>
        <v>19.8</v>
      </c>
      <c r="AK132" s="79">
        <f t="shared" si="14"/>
        <v>1.6500000000000001</v>
      </c>
      <c r="AL132" s="79">
        <f t="shared" si="15"/>
        <v>0.3666666666666667</v>
      </c>
    </row>
    <row r="133" spans="1:38" x14ac:dyDescent="0.25">
      <c r="A133" s="10">
        <v>7.2023999999999999</v>
      </c>
      <c r="B133" s="10" t="s">
        <v>1412</v>
      </c>
      <c r="C133" s="10" t="s">
        <v>1413</v>
      </c>
      <c r="D133" s="10" t="s">
        <v>1515</v>
      </c>
      <c r="E133" s="10" t="s">
        <v>1306</v>
      </c>
      <c r="F133" s="10" t="s">
        <v>1516</v>
      </c>
      <c r="G133" s="10" t="s">
        <v>1428</v>
      </c>
      <c r="H133" s="10" t="s">
        <v>1417</v>
      </c>
      <c r="I133" s="10">
        <v>95819</v>
      </c>
      <c r="J133" s="10" t="s">
        <v>1517</v>
      </c>
      <c r="K133" s="10">
        <v>9164524041</v>
      </c>
      <c r="L133" s="10" t="s">
        <v>1397</v>
      </c>
      <c r="M133" s="10" t="s">
        <v>1398</v>
      </c>
      <c r="N133" s="10" t="s">
        <v>124</v>
      </c>
      <c r="O133" s="10">
        <v>44</v>
      </c>
      <c r="P133" s="10" t="s">
        <v>1315</v>
      </c>
      <c r="Q133" s="10">
        <v>12</v>
      </c>
      <c r="R133" s="10">
        <v>4.5</v>
      </c>
      <c r="S133" s="10">
        <v>237.6</v>
      </c>
      <c r="T133" s="10">
        <v>12</v>
      </c>
      <c r="V133" s="10">
        <v>12</v>
      </c>
      <c r="AI133" s="39">
        <f t="shared" si="12"/>
        <v>12</v>
      </c>
      <c r="AJ133" s="79">
        <f t="shared" si="13"/>
        <v>19.8</v>
      </c>
      <c r="AK133" s="79">
        <f t="shared" si="14"/>
        <v>1.6500000000000001</v>
      </c>
      <c r="AL133" s="79">
        <f t="shared" si="15"/>
        <v>0.3666666666666667</v>
      </c>
    </row>
    <row r="134" spans="1:38" x14ac:dyDescent="0.25">
      <c r="A134" s="10">
        <v>7.2023999999999999</v>
      </c>
      <c r="B134" s="10" t="s">
        <v>1412</v>
      </c>
      <c r="C134" s="10" t="s">
        <v>1413</v>
      </c>
      <c r="D134" s="10" t="s">
        <v>1449</v>
      </c>
      <c r="E134" s="10" t="s">
        <v>1306</v>
      </c>
      <c r="F134" s="10" t="s">
        <v>1450</v>
      </c>
      <c r="G134" s="10" t="s">
        <v>1451</v>
      </c>
      <c r="H134" s="10" t="s">
        <v>1417</v>
      </c>
      <c r="I134" s="10">
        <v>95407</v>
      </c>
      <c r="J134" s="10" t="s">
        <v>1452</v>
      </c>
      <c r="K134" s="10">
        <v>7075464544</v>
      </c>
      <c r="L134" s="10" t="s">
        <v>1397</v>
      </c>
      <c r="M134" s="10" t="s">
        <v>1398</v>
      </c>
      <c r="N134" s="10" t="s">
        <v>124</v>
      </c>
      <c r="O134" s="10">
        <v>44</v>
      </c>
      <c r="P134" s="10" t="s">
        <v>1315</v>
      </c>
      <c r="Q134" s="10">
        <v>12</v>
      </c>
      <c r="R134" s="10">
        <v>4.5</v>
      </c>
      <c r="S134" s="10">
        <v>99</v>
      </c>
      <c r="T134" s="10">
        <v>5</v>
      </c>
      <c r="V134" s="10">
        <v>5</v>
      </c>
      <c r="AI134" s="39">
        <f t="shared" si="12"/>
        <v>5</v>
      </c>
      <c r="AJ134" s="79">
        <f t="shared" si="13"/>
        <v>19.8</v>
      </c>
      <c r="AK134" s="79">
        <f t="shared" si="14"/>
        <v>1.6500000000000001</v>
      </c>
      <c r="AL134" s="79">
        <f t="shared" si="15"/>
        <v>0.3666666666666667</v>
      </c>
    </row>
    <row r="135" spans="1:38" x14ac:dyDescent="0.25">
      <c r="A135" s="10">
        <v>7.2023999999999999</v>
      </c>
      <c r="B135" s="10" t="s">
        <v>1412</v>
      </c>
      <c r="C135" s="10" t="s">
        <v>1413</v>
      </c>
      <c r="D135" s="10" t="s">
        <v>1344</v>
      </c>
      <c r="E135" s="10" t="s">
        <v>1453</v>
      </c>
      <c r="F135" s="10" t="s">
        <v>145</v>
      </c>
      <c r="G135" s="10" t="s">
        <v>146</v>
      </c>
      <c r="H135" s="10" t="s">
        <v>1345</v>
      </c>
      <c r="I135" s="10">
        <v>999999999</v>
      </c>
      <c r="J135" s="10" t="s">
        <v>145</v>
      </c>
      <c r="K135" s="10">
        <v>9999999999</v>
      </c>
      <c r="L135" s="10" t="s">
        <v>1397</v>
      </c>
      <c r="M135" s="10" t="s">
        <v>1398</v>
      </c>
      <c r="N135" s="10" t="s">
        <v>124</v>
      </c>
      <c r="O135" s="10">
        <v>44</v>
      </c>
      <c r="P135" s="10" t="s">
        <v>1315</v>
      </c>
      <c r="Q135" s="10">
        <v>12</v>
      </c>
      <c r="R135" s="10">
        <v>4.5</v>
      </c>
      <c r="S135" s="10">
        <v>99</v>
      </c>
      <c r="T135" s="10">
        <v>5</v>
      </c>
      <c r="V135" s="10">
        <v>5</v>
      </c>
      <c r="AI135" s="39">
        <f t="shared" si="12"/>
        <v>5</v>
      </c>
      <c r="AJ135" s="79">
        <f t="shared" si="13"/>
        <v>19.8</v>
      </c>
      <c r="AK135" s="79">
        <f t="shared" si="14"/>
        <v>1.6500000000000001</v>
      </c>
      <c r="AL135" s="79">
        <f t="shared" si="15"/>
        <v>0.3666666666666667</v>
      </c>
    </row>
    <row r="136" spans="1:38" x14ac:dyDescent="0.25">
      <c r="A136" s="10">
        <v>7.2023999999999999</v>
      </c>
      <c r="B136" s="10" t="s">
        <v>1412</v>
      </c>
      <c r="C136" s="10" t="s">
        <v>1413</v>
      </c>
      <c r="D136" s="10" t="s">
        <v>1757</v>
      </c>
      <c r="E136" s="10" t="s">
        <v>1306</v>
      </c>
      <c r="F136" s="10" t="s">
        <v>1758</v>
      </c>
      <c r="G136" s="10" t="s">
        <v>1759</v>
      </c>
      <c r="H136" s="10" t="s">
        <v>1417</v>
      </c>
      <c r="I136" s="10">
        <v>95688</v>
      </c>
      <c r="J136" s="10" t="s">
        <v>1760</v>
      </c>
      <c r="K136" s="10">
        <v>5106124732</v>
      </c>
      <c r="L136" s="10" t="s">
        <v>1761</v>
      </c>
      <c r="M136" s="10" t="s">
        <v>1762</v>
      </c>
      <c r="N136" s="10" t="s">
        <v>1401</v>
      </c>
      <c r="O136" s="10">
        <v>44</v>
      </c>
      <c r="P136" s="10" t="s">
        <v>1315</v>
      </c>
      <c r="Q136" s="10">
        <v>12</v>
      </c>
      <c r="R136" s="10">
        <v>9</v>
      </c>
      <c r="S136" s="10">
        <v>36.6</v>
      </c>
      <c r="T136" s="10">
        <v>1</v>
      </c>
      <c r="V136" s="10">
        <v>1</v>
      </c>
      <c r="AI136" s="39">
        <f t="shared" si="12"/>
        <v>1</v>
      </c>
      <c r="AJ136" s="79">
        <f t="shared" si="13"/>
        <v>36.6</v>
      </c>
      <c r="AK136" s="79">
        <f t="shared" si="14"/>
        <v>3.0500000000000003</v>
      </c>
      <c r="AL136" s="79">
        <f t="shared" si="15"/>
        <v>0.33888888888888891</v>
      </c>
    </row>
    <row r="137" spans="1:38" x14ac:dyDescent="0.25">
      <c r="A137" s="10">
        <v>7.2023999999999999</v>
      </c>
      <c r="B137" s="10" t="s">
        <v>1412</v>
      </c>
      <c r="C137" s="10" t="s">
        <v>1413</v>
      </c>
      <c r="D137" s="10" t="s">
        <v>1449</v>
      </c>
      <c r="E137" s="10" t="s">
        <v>1306</v>
      </c>
      <c r="F137" s="10" t="s">
        <v>1450</v>
      </c>
      <c r="G137" s="10" t="s">
        <v>1451</v>
      </c>
      <c r="H137" s="10" t="s">
        <v>1417</v>
      </c>
      <c r="I137" s="10">
        <v>95407</v>
      </c>
      <c r="J137" s="10" t="s">
        <v>1452</v>
      </c>
      <c r="K137" s="10">
        <v>7075464544</v>
      </c>
      <c r="L137" s="10" t="s">
        <v>1342</v>
      </c>
      <c r="M137" s="10" t="s">
        <v>1400</v>
      </c>
      <c r="N137" s="10" t="s">
        <v>1331</v>
      </c>
      <c r="O137" s="10">
        <v>44</v>
      </c>
      <c r="P137" s="10" t="s">
        <v>1315</v>
      </c>
      <c r="Q137" s="10">
        <v>12</v>
      </c>
      <c r="R137" s="10">
        <v>5</v>
      </c>
      <c r="S137" s="10">
        <v>253.2</v>
      </c>
      <c r="T137" s="10">
        <v>14</v>
      </c>
      <c r="V137" s="10">
        <v>14</v>
      </c>
      <c r="AI137" s="39">
        <f t="shared" si="12"/>
        <v>14</v>
      </c>
      <c r="AJ137" s="79">
        <f t="shared" si="13"/>
        <v>18.085714285714285</v>
      </c>
      <c r="AK137" s="79">
        <f t="shared" si="14"/>
        <v>1.5071428571428571</v>
      </c>
      <c r="AL137" s="79">
        <f t="shared" si="15"/>
        <v>0.30142857142857143</v>
      </c>
    </row>
    <row r="138" spans="1:38" x14ac:dyDescent="0.25">
      <c r="A138" s="10">
        <v>7.2023999999999999</v>
      </c>
      <c r="B138" s="10" t="s">
        <v>1412</v>
      </c>
      <c r="C138" s="10" t="s">
        <v>1413</v>
      </c>
      <c r="D138" s="10" t="s">
        <v>1454</v>
      </c>
      <c r="E138" s="10" t="s">
        <v>1455</v>
      </c>
      <c r="F138" s="10" t="s">
        <v>1456</v>
      </c>
      <c r="G138" s="10" t="s">
        <v>1457</v>
      </c>
      <c r="H138" s="10" t="s">
        <v>1423</v>
      </c>
      <c r="I138" s="10">
        <v>89406</v>
      </c>
      <c r="J138" s="10" t="s">
        <v>1763</v>
      </c>
      <c r="K138" s="10">
        <v>7754125732</v>
      </c>
      <c r="L138" s="10" t="s">
        <v>1342</v>
      </c>
      <c r="M138" s="10" t="s">
        <v>1400</v>
      </c>
      <c r="N138" s="10" t="s">
        <v>1331</v>
      </c>
      <c r="O138" s="10">
        <v>44</v>
      </c>
      <c r="P138" s="10" t="s">
        <v>1315</v>
      </c>
      <c r="Q138" s="10">
        <v>12</v>
      </c>
      <c r="R138" s="10">
        <v>5</v>
      </c>
      <c r="S138" s="10">
        <v>34.799999999999997</v>
      </c>
      <c r="T138" s="10">
        <v>2</v>
      </c>
      <c r="V138" s="10">
        <v>2</v>
      </c>
      <c r="AI138" s="39">
        <f t="shared" si="12"/>
        <v>2</v>
      </c>
      <c r="AJ138" s="79">
        <f t="shared" si="13"/>
        <v>17.399999999999999</v>
      </c>
      <c r="AK138" s="79">
        <f t="shared" si="14"/>
        <v>1.45</v>
      </c>
      <c r="AL138" s="79">
        <f t="shared" si="15"/>
        <v>0.28999999999999998</v>
      </c>
    </row>
    <row r="139" spans="1:38" x14ac:dyDescent="0.25">
      <c r="A139" s="10">
        <v>7.2023999999999999</v>
      </c>
      <c r="B139" s="10" t="s">
        <v>1412</v>
      </c>
      <c r="C139" s="10" t="s">
        <v>1413</v>
      </c>
      <c r="D139" s="10" t="s">
        <v>1459</v>
      </c>
      <c r="E139" s="10" t="s">
        <v>1460</v>
      </c>
      <c r="F139" s="10" t="s">
        <v>1461</v>
      </c>
      <c r="G139" s="10" t="s">
        <v>1462</v>
      </c>
      <c r="H139" s="10" t="s">
        <v>1417</v>
      </c>
      <c r="I139" s="10" t="s">
        <v>1463</v>
      </c>
      <c r="J139" s="10" t="s">
        <v>1464</v>
      </c>
      <c r="K139" s="10">
        <v>8314403220</v>
      </c>
      <c r="L139" s="10" t="s">
        <v>1342</v>
      </c>
      <c r="M139" s="10" t="s">
        <v>1400</v>
      </c>
      <c r="N139" s="10" t="s">
        <v>1331</v>
      </c>
      <c r="O139" s="10">
        <v>44</v>
      </c>
      <c r="P139" s="10" t="s">
        <v>1315</v>
      </c>
      <c r="Q139" s="10">
        <v>12</v>
      </c>
      <c r="R139" s="10">
        <v>5</v>
      </c>
      <c r="S139" s="10">
        <v>17.399999999999999</v>
      </c>
      <c r="T139" s="10">
        <v>1</v>
      </c>
      <c r="V139" s="10">
        <v>1</v>
      </c>
      <c r="AI139" s="39">
        <f t="shared" si="12"/>
        <v>1</v>
      </c>
      <c r="AJ139" s="79">
        <f t="shared" si="13"/>
        <v>17.399999999999999</v>
      </c>
      <c r="AK139" s="79">
        <f t="shared" si="14"/>
        <v>1.45</v>
      </c>
      <c r="AL139" s="79">
        <f t="shared" si="15"/>
        <v>0.28999999999999998</v>
      </c>
    </row>
    <row r="140" spans="1:38" x14ac:dyDescent="0.25">
      <c r="A140" s="10">
        <v>7.2023999999999999</v>
      </c>
      <c r="B140" s="10" t="s">
        <v>1412</v>
      </c>
      <c r="C140" s="10" t="s">
        <v>1413</v>
      </c>
      <c r="D140" s="10" t="s">
        <v>202</v>
      </c>
      <c r="E140" s="10" t="s">
        <v>1460</v>
      </c>
      <c r="F140" s="10" t="s">
        <v>1465</v>
      </c>
      <c r="G140" s="10" t="s">
        <v>1466</v>
      </c>
      <c r="H140" s="10" t="s">
        <v>1417</v>
      </c>
      <c r="I140" s="10" t="s">
        <v>1467</v>
      </c>
      <c r="J140" s="10" t="s">
        <v>1468</v>
      </c>
      <c r="K140" s="10">
        <v>5102770646</v>
      </c>
      <c r="L140" s="10" t="s">
        <v>1342</v>
      </c>
      <c r="M140" s="10" t="s">
        <v>1400</v>
      </c>
      <c r="N140" s="10" t="s">
        <v>1331</v>
      </c>
      <c r="O140" s="10">
        <v>44</v>
      </c>
      <c r="P140" s="10" t="s">
        <v>1315</v>
      </c>
      <c r="Q140" s="10">
        <v>12</v>
      </c>
      <c r="R140" s="10">
        <v>5</v>
      </c>
      <c r="S140" s="10">
        <v>91.8</v>
      </c>
      <c r="T140" s="10">
        <v>5</v>
      </c>
      <c r="V140" s="10">
        <v>5</v>
      </c>
      <c r="AI140" s="39">
        <f t="shared" si="12"/>
        <v>5</v>
      </c>
      <c r="AJ140" s="79">
        <f t="shared" si="13"/>
        <v>18.36</v>
      </c>
      <c r="AK140" s="79">
        <f t="shared" si="14"/>
        <v>1.53</v>
      </c>
      <c r="AL140" s="79">
        <f t="shared" si="15"/>
        <v>0.30599999999999999</v>
      </c>
    </row>
    <row r="141" spans="1:38" x14ac:dyDescent="0.25">
      <c r="A141" s="10">
        <v>7.2023999999999999</v>
      </c>
      <c r="B141" s="10" t="s">
        <v>1412</v>
      </c>
      <c r="C141" s="10" t="s">
        <v>1413</v>
      </c>
      <c r="D141" s="10" t="s">
        <v>1469</v>
      </c>
      <c r="E141" s="10" t="s">
        <v>1460</v>
      </c>
      <c r="F141" s="10" t="s">
        <v>1470</v>
      </c>
      <c r="G141" s="10" t="s">
        <v>1471</v>
      </c>
      <c r="H141" s="10" t="s">
        <v>1417</v>
      </c>
      <c r="I141" s="10" t="s">
        <v>1472</v>
      </c>
      <c r="J141" s="10" t="s">
        <v>1473</v>
      </c>
      <c r="K141" s="10">
        <v>7078293456</v>
      </c>
      <c r="L141" s="10" t="s">
        <v>1342</v>
      </c>
      <c r="M141" s="10" t="s">
        <v>1400</v>
      </c>
      <c r="N141" s="10" t="s">
        <v>1331</v>
      </c>
      <c r="O141" s="10">
        <v>44</v>
      </c>
      <c r="P141" s="10" t="s">
        <v>1315</v>
      </c>
      <c r="Q141" s="10">
        <v>12</v>
      </c>
      <c r="R141" s="10">
        <v>5</v>
      </c>
      <c r="S141" s="10">
        <v>74.400000000000006</v>
      </c>
      <c r="T141" s="10">
        <v>4</v>
      </c>
      <c r="V141" s="10">
        <v>4</v>
      </c>
      <c r="AI141" s="39">
        <f t="shared" si="12"/>
        <v>4</v>
      </c>
      <c r="AJ141" s="79">
        <f t="shared" si="13"/>
        <v>18.600000000000001</v>
      </c>
      <c r="AK141" s="79">
        <f t="shared" si="14"/>
        <v>1.55</v>
      </c>
      <c r="AL141" s="79">
        <f t="shared" si="15"/>
        <v>0.31</v>
      </c>
    </row>
    <row r="142" spans="1:38" x14ac:dyDescent="0.25">
      <c r="A142" s="10">
        <v>7.2023999999999999</v>
      </c>
      <c r="B142" s="10" t="s">
        <v>1412</v>
      </c>
      <c r="C142" s="10" t="s">
        <v>1413</v>
      </c>
      <c r="D142" s="10" t="s">
        <v>1752</v>
      </c>
      <c r="E142" s="10" t="s">
        <v>1306</v>
      </c>
      <c r="F142" s="10" t="s">
        <v>1753</v>
      </c>
      <c r="G142" s="10" t="s">
        <v>1754</v>
      </c>
      <c r="H142" s="10" t="s">
        <v>1417</v>
      </c>
      <c r="I142" s="10" t="s">
        <v>1755</v>
      </c>
      <c r="J142" s="10" t="s">
        <v>1756</v>
      </c>
      <c r="K142" s="10">
        <v>4082104472</v>
      </c>
      <c r="L142" s="10" t="s">
        <v>1342</v>
      </c>
      <c r="M142" s="10" t="s">
        <v>1400</v>
      </c>
      <c r="N142" s="10" t="s">
        <v>1331</v>
      </c>
      <c r="O142" s="10">
        <v>44</v>
      </c>
      <c r="P142" s="10" t="s">
        <v>1315</v>
      </c>
      <c r="Q142" s="10">
        <v>12</v>
      </c>
      <c r="R142" s="10">
        <v>5</v>
      </c>
      <c r="S142" s="10">
        <v>17.399999999999999</v>
      </c>
      <c r="T142" s="10">
        <v>1</v>
      </c>
      <c r="V142" s="10">
        <v>1</v>
      </c>
      <c r="AI142" s="39">
        <f t="shared" si="12"/>
        <v>1</v>
      </c>
      <c r="AJ142" s="79">
        <f t="shared" si="13"/>
        <v>17.399999999999999</v>
      </c>
      <c r="AK142" s="79">
        <f t="shared" si="14"/>
        <v>1.45</v>
      </c>
      <c r="AL142" s="79">
        <f t="shared" si="15"/>
        <v>0.28999999999999998</v>
      </c>
    </row>
    <row r="143" spans="1:38" x14ac:dyDescent="0.25">
      <c r="A143" s="10">
        <v>7.2023999999999999</v>
      </c>
      <c r="B143" s="10" t="s">
        <v>1412</v>
      </c>
      <c r="C143" s="10" t="s">
        <v>1413</v>
      </c>
      <c r="D143" s="10" t="s">
        <v>1764</v>
      </c>
      <c r="E143" s="10" t="s">
        <v>1460</v>
      </c>
      <c r="F143" s="10" t="s">
        <v>1765</v>
      </c>
      <c r="G143" s="10" t="s">
        <v>1766</v>
      </c>
      <c r="H143" s="10" t="s">
        <v>1417</v>
      </c>
      <c r="I143" s="10" t="s">
        <v>1767</v>
      </c>
      <c r="J143" s="10" t="s">
        <v>1768</v>
      </c>
      <c r="K143" s="10">
        <v>7074969725</v>
      </c>
      <c r="L143" s="10" t="s">
        <v>1342</v>
      </c>
      <c r="M143" s="10" t="s">
        <v>1400</v>
      </c>
      <c r="N143" s="10" t="s">
        <v>1331</v>
      </c>
      <c r="O143" s="10">
        <v>44</v>
      </c>
      <c r="P143" s="10" t="s">
        <v>1315</v>
      </c>
      <c r="Q143" s="10">
        <v>12</v>
      </c>
      <c r="R143" s="10">
        <v>5</v>
      </c>
      <c r="S143" s="10">
        <v>17.399999999999999</v>
      </c>
      <c r="T143" s="10">
        <v>1</v>
      </c>
      <c r="V143" s="10">
        <v>1</v>
      </c>
      <c r="AI143" s="39">
        <f t="shared" si="12"/>
        <v>1</v>
      </c>
      <c r="AJ143" s="79">
        <f t="shared" si="13"/>
        <v>17.399999999999999</v>
      </c>
      <c r="AK143" s="79">
        <f t="shared" si="14"/>
        <v>1.45</v>
      </c>
      <c r="AL143" s="79">
        <f t="shared" si="15"/>
        <v>0.28999999999999998</v>
      </c>
    </row>
    <row r="144" spans="1:38" x14ac:dyDescent="0.25">
      <c r="A144" s="10">
        <v>7.2023999999999999</v>
      </c>
      <c r="B144" s="10" t="s">
        <v>1412</v>
      </c>
      <c r="C144" s="10" t="s">
        <v>1413</v>
      </c>
      <c r="D144" s="10" t="s">
        <v>1414</v>
      </c>
      <c r="E144" s="10" t="s">
        <v>1306</v>
      </c>
      <c r="F144" s="10" t="s">
        <v>1415</v>
      </c>
      <c r="G144" s="10" t="s">
        <v>1416</v>
      </c>
      <c r="H144" s="10" t="s">
        <v>1417</v>
      </c>
      <c r="I144" s="10">
        <v>95354</v>
      </c>
      <c r="J144" s="10" t="s">
        <v>1769</v>
      </c>
      <c r="K144" s="10">
        <v>2095295350</v>
      </c>
      <c r="L144" s="10" t="s">
        <v>1346</v>
      </c>
      <c r="M144" s="10" t="s">
        <v>1347</v>
      </c>
      <c r="N144" s="10" t="s">
        <v>1331</v>
      </c>
      <c r="O144" s="10">
        <v>44</v>
      </c>
      <c r="P144" s="10" t="s">
        <v>1315</v>
      </c>
      <c r="Q144" s="10">
        <v>12</v>
      </c>
      <c r="R144" s="10">
        <v>5</v>
      </c>
      <c r="S144" s="10">
        <v>104.4</v>
      </c>
      <c r="T144" s="10">
        <v>6</v>
      </c>
      <c r="V144" s="10">
        <v>6</v>
      </c>
      <c r="AI144" s="39">
        <f t="shared" si="12"/>
        <v>6</v>
      </c>
      <c r="AJ144" s="79">
        <f t="shared" si="13"/>
        <v>17.400000000000002</v>
      </c>
      <c r="AK144" s="79">
        <f t="shared" si="14"/>
        <v>1.4500000000000002</v>
      </c>
      <c r="AL144" s="79">
        <f t="shared" si="15"/>
        <v>0.29000000000000004</v>
      </c>
    </row>
    <row r="145" spans="1:38" x14ac:dyDescent="0.25">
      <c r="A145" s="10">
        <v>7.2023999999999999</v>
      </c>
      <c r="B145" s="10" t="s">
        <v>1412</v>
      </c>
      <c r="C145" s="10" t="s">
        <v>1413</v>
      </c>
      <c r="D145" s="10" t="s">
        <v>1474</v>
      </c>
      <c r="E145" s="10" t="s">
        <v>1306</v>
      </c>
      <c r="F145" s="10" t="s">
        <v>1475</v>
      </c>
      <c r="G145" s="10" t="s">
        <v>1437</v>
      </c>
      <c r="H145" s="10" t="s">
        <v>1423</v>
      </c>
      <c r="I145" s="10" t="s">
        <v>1476</v>
      </c>
      <c r="J145" s="10" t="s">
        <v>1477</v>
      </c>
      <c r="K145" s="10">
        <v>7754437931</v>
      </c>
      <c r="L145" s="10" t="s">
        <v>1346</v>
      </c>
      <c r="M145" s="10" t="s">
        <v>1347</v>
      </c>
      <c r="N145" s="10" t="s">
        <v>1331</v>
      </c>
      <c r="O145" s="10">
        <v>44</v>
      </c>
      <c r="P145" s="10" t="s">
        <v>1315</v>
      </c>
      <c r="Q145" s="10">
        <v>12</v>
      </c>
      <c r="R145" s="10">
        <v>5</v>
      </c>
      <c r="S145" s="10">
        <v>69.599999999999994</v>
      </c>
      <c r="T145" s="10">
        <v>4</v>
      </c>
      <c r="V145" s="10">
        <v>4</v>
      </c>
      <c r="AI145" s="39">
        <f t="shared" si="12"/>
        <v>4</v>
      </c>
      <c r="AJ145" s="79">
        <f t="shared" si="13"/>
        <v>17.399999999999999</v>
      </c>
      <c r="AK145" s="79">
        <f t="shared" si="14"/>
        <v>1.45</v>
      </c>
      <c r="AL145" s="79">
        <f t="shared" si="15"/>
        <v>0.28999999999999998</v>
      </c>
    </row>
    <row r="146" spans="1:38" x14ac:dyDescent="0.25">
      <c r="A146" s="10">
        <v>7.2023999999999999</v>
      </c>
      <c r="B146" s="10" t="s">
        <v>1412</v>
      </c>
      <c r="C146" s="10" t="s">
        <v>1413</v>
      </c>
      <c r="D146" s="10" t="s">
        <v>1469</v>
      </c>
      <c r="E146" s="10" t="s">
        <v>1460</v>
      </c>
      <c r="F146" s="10" t="s">
        <v>1470</v>
      </c>
      <c r="G146" s="10" t="s">
        <v>1471</v>
      </c>
      <c r="H146" s="10" t="s">
        <v>1417</v>
      </c>
      <c r="I146" s="10" t="s">
        <v>1472</v>
      </c>
      <c r="J146" s="10" t="s">
        <v>1473</v>
      </c>
      <c r="K146" s="10">
        <v>7078293456</v>
      </c>
      <c r="L146" s="10" t="s">
        <v>1346</v>
      </c>
      <c r="M146" s="10" t="s">
        <v>1347</v>
      </c>
      <c r="N146" s="10" t="s">
        <v>1331</v>
      </c>
      <c r="O146" s="10">
        <v>44</v>
      </c>
      <c r="P146" s="10" t="s">
        <v>1315</v>
      </c>
      <c r="Q146" s="10">
        <v>12</v>
      </c>
      <c r="R146" s="10">
        <v>5</v>
      </c>
      <c r="S146" s="10">
        <v>69.599999999999994</v>
      </c>
      <c r="T146" s="10">
        <v>4</v>
      </c>
      <c r="V146" s="10">
        <v>4</v>
      </c>
      <c r="AI146" s="39">
        <f t="shared" si="12"/>
        <v>4</v>
      </c>
      <c r="AJ146" s="79">
        <f t="shared" si="13"/>
        <v>17.399999999999999</v>
      </c>
      <c r="AK146" s="79">
        <f t="shared" si="14"/>
        <v>1.45</v>
      </c>
      <c r="AL146" s="79">
        <f t="shared" si="15"/>
        <v>0.28999999999999998</v>
      </c>
    </row>
    <row r="147" spans="1:38" x14ac:dyDescent="0.25">
      <c r="A147" s="10">
        <v>7.2023999999999999</v>
      </c>
      <c r="B147" s="10" t="s">
        <v>1412</v>
      </c>
      <c r="C147" s="10" t="s">
        <v>1413</v>
      </c>
      <c r="D147" s="10" t="s">
        <v>1752</v>
      </c>
      <c r="E147" s="10" t="s">
        <v>1306</v>
      </c>
      <c r="F147" s="10" t="s">
        <v>1753</v>
      </c>
      <c r="G147" s="10" t="s">
        <v>1754</v>
      </c>
      <c r="H147" s="10" t="s">
        <v>1417</v>
      </c>
      <c r="I147" s="10" t="s">
        <v>1755</v>
      </c>
      <c r="J147" s="10" t="s">
        <v>1756</v>
      </c>
      <c r="K147" s="10">
        <v>4082104472</v>
      </c>
      <c r="L147" s="10" t="s">
        <v>1346</v>
      </c>
      <c r="M147" s="10" t="s">
        <v>1347</v>
      </c>
      <c r="N147" s="10" t="s">
        <v>1331</v>
      </c>
      <c r="O147" s="10">
        <v>44</v>
      </c>
      <c r="P147" s="10" t="s">
        <v>1315</v>
      </c>
      <c r="Q147" s="10">
        <v>12</v>
      </c>
      <c r="R147" s="10">
        <v>5</v>
      </c>
      <c r="S147" s="10">
        <v>17.399999999999999</v>
      </c>
      <c r="T147" s="10">
        <v>1</v>
      </c>
      <c r="V147" s="10">
        <v>1</v>
      </c>
      <c r="AI147" s="39">
        <f t="shared" si="12"/>
        <v>1</v>
      </c>
      <c r="AJ147" s="79">
        <f t="shared" si="13"/>
        <v>17.399999999999999</v>
      </c>
      <c r="AK147" s="79">
        <f t="shared" si="14"/>
        <v>1.45</v>
      </c>
      <c r="AL147" s="79">
        <f t="shared" si="15"/>
        <v>0.28999999999999998</v>
      </c>
    </row>
    <row r="148" spans="1:38" x14ac:dyDescent="0.25">
      <c r="A148" s="10">
        <v>7.2023999999999999</v>
      </c>
      <c r="B148" s="10" t="s">
        <v>1412</v>
      </c>
      <c r="C148" s="10" t="s">
        <v>1413</v>
      </c>
      <c r="D148" s="10" t="s">
        <v>1478</v>
      </c>
      <c r="E148" s="10" t="s">
        <v>1306</v>
      </c>
      <c r="F148" s="10" t="s">
        <v>1479</v>
      </c>
      <c r="G148" s="10" t="s">
        <v>1416</v>
      </c>
      <c r="H148" s="10" t="s">
        <v>1417</v>
      </c>
      <c r="I148" s="10" t="s">
        <v>1480</v>
      </c>
      <c r="J148" s="10" t="s">
        <v>1481</v>
      </c>
      <c r="K148" s="10">
        <v>2096028622</v>
      </c>
      <c r="L148" s="10" t="s">
        <v>1329</v>
      </c>
      <c r="M148" s="10" t="s">
        <v>1330</v>
      </c>
      <c r="N148" s="10" t="s">
        <v>1331</v>
      </c>
      <c r="O148" s="10">
        <v>44</v>
      </c>
      <c r="P148" s="10" t="s">
        <v>1315</v>
      </c>
      <c r="Q148" s="10">
        <v>12</v>
      </c>
      <c r="R148" s="10">
        <v>5</v>
      </c>
      <c r="S148" s="10">
        <v>17.399999999999999</v>
      </c>
      <c r="T148" s="10">
        <v>1</v>
      </c>
      <c r="V148" s="10">
        <v>1</v>
      </c>
      <c r="AI148" s="39">
        <f t="shared" si="12"/>
        <v>1</v>
      </c>
      <c r="AJ148" s="79">
        <f t="shared" si="13"/>
        <v>17.399999999999999</v>
      </c>
      <c r="AK148" s="79">
        <f t="shared" si="14"/>
        <v>1.45</v>
      </c>
      <c r="AL148" s="79">
        <f t="shared" si="15"/>
        <v>0.28999999999999998</v>
      </c>
    </row>
    <row r="149" spans="1:38" x14ac:dyDescent="0.25">
      <c r="A149" s="10">
        <v>7.2023999999999999</v>
      </c>
      <c r="B149" s="10" t="s">
        <v>1412</v>
      </c>
      <c r="C149" s="10" t="s">
        <v>1413</v>
      </c>
      <c r="D149" s="10" t="s">
        <v>1435</v>
      </c>
      <c r="E149" s="10" t="s">
        <v>1306</v>
      </c>
      <c r="F149" s="10" t="s">
        <v>1436</v>
      </c>
      <c r="G149" s="10" t="s">
        <v>1437</v>
      </c>
      <c r="H149" s="10" t="s">
        <v>1423</v>
      </c>
      <c r="I149" s="10" t="s">
        <v>1438</v>
      </c>
      <c r="J149" s="10" t="s">
        <v>1439</v>
      </c>
      <c r="K149" s="10">
        <v>9076024285</v>
      </c>
      <c r="L149" s="10" t="s">
        <v>1329</v>
      </c>
      <c r="M149" s="10" t="s">
        <v>1330</v>
      </c>
      <c r="N149" s="10" t="s">
        <v>1331</v>
      </c>
      <c r="O149" s="10">
        <v>44</v>
      </c>
      <c r="P149" s="10" t="s">
        <v>1315</v>
      </c>
      <c r="Q149" s="10">
        <v>12</v>
      </c>
      <c r="R149" s="10">
        <v>5</v>
      </c>
      <c r="S149" s="10">
        <v>104.4</v>
      </c>
      <c r="T149" s="10">
        <v>6</v>
      </c>
      <c r="V149" s="10">
        <v>6</v>
      </c>
      <c r="AI149" s="39">
        <f t="shared" si="12"/>
        <v>6</v>
      </c>
      <c r="AJ149" s="79">
        <f t="shared" si="13"/>
        <v>17.400000000000002</v>
      </c>
      <c r="AK149" s="79">
        <f t="shared" si="14"/>
        <v>1.4500000000000002</v>
      </c>
      <c r="AL149" s="79">
        <f t="shared" si="15"/>
        <v>0.29000000000000004</v>
      </c>
    </row>
    <row r="150" spans="1:38" x14ac:dyDescent="0.25">
      <c r="A150" s="10">
        <v>7.2023999999999999</v>
      </c>
      <c r="B150" s="10" t="s">
        <v>1412</v>
      </c>
      <c r="C150" s="10" t="s">
        <v>1413</v>
      </c>
      <c r="D150" s="10" t="s">
        <v>1752</v>
      </c>
      <c r="E150" s="10" t="s">
        <v>1306</v>
      </c>
      <c r="F150" s="10" t="s">
        <v>1753</v>
      </c>
      <c r="G150" s="10" t="s">
        <v>1754</v>
      </c>
      <c r="H150" s="10" t="s">
        <v>1417</v>
      </c>
      <c r="I150" s="10" t="s">
        <v>1755</v>
      </c>
      <c r="J150" s="10" t="s">
        <v>1756</v>
      </c>
      <c r="K150" s="10">
        <v>4082104472</v>
      </c>
      <c r="L150" s="10" t="s">
        <v>1329</v>
      </c>
      <c r="M150" s="10" t="s">
        <v>1330</v>
      </c>
      <c r="N150" s="10" t="s">
        <v>1331</v>
      </c>
      <c r="O150" s="10">
        <v>44</v>
      </c>
      <c r="P150" s="10" t="s">
        <v>1315</v>
      </c>
      <c r="Q150" s="10">
        <v>12</v>
      </c>
      <c r="R150" s="10">
        <v>5</v>
      </c>
      <c r="S150" s="10">
        <v>17.399999999999999</v>
      </c>
      <c r="T150" s="10">
        <v>1</v>
      </c>
      <c r="V150" s="10">
        <v>1</v>
      </c>
      <c r="AI150" s="39">
        <f t="shared" si="12"/>
        <v>1</v>
      </c>
      <c r="AJ150" s="79">
        <f t="shared" si="13"/>
        <v>17.399999999999999</v>
      </c>
      <c r="AK150" s="79">
        <f t="shared" si="14"/>
        <v>1.45</v>
      </c>
      <c r="AL150" s="79">
        <f t="shared" si="15"/>
        <v>0.28999999999999998</v>
      </c>
    </row>
    <row r="151" spans="1:38" x14ac:dyDescent="0.25">
      <c r="A151" s="10">
        <v>7.2023999999999999</v>
      </c>
      <c r="B151" s="10" t="s">
        <v>1412</v>
      </c>
      <c r="C151" s="10" t="s">
        <v>1413</v>
      </c>
      <c r="D151" s="10" t="s">
        <v>220</v>
      </c>
      <c r="E151" s="10" t="s">
        <v>1306</v>
      </c>
      <c r="F151" s="10" t="s">
        <v>1482</v>
      </c>
      <c r="G151" s="10" t="s">
        <v>1483</v>
      </c>
      <c r="H151" s="10" t="s">
        <v>1417</v>
      </c>
      <c r="I151" s="10">
        <v>95370</v>
      </c>
      <c r="J151" s="10" t="s">
        <v>1484</v>
      </c>
      <c r="K151" s="10">
        <v>2095363674</v>
      </c>
      <c r="L151" s="10" t="s">
        <v>1402</v>
      </c>
      <c r="M151" s="10" t="s">
        <v>1403</v>
      </c>
      <c r="N151" s="10" t="s">
        <v>1314</v>
      </c>
      <c r="O151" s="10">
        <v>44</v>
      </c>
      <c r="P151" s="10" t="s">
        <v>1315</v>
      </c>
      <c r="Q151" s="10">
        <v>12</v>
      </c>
      <c r="R151" s="10">
        <v>5</v>
      </c>
      <c r="S151" s="10">
        <v>115.2</v>
      </c>
      <c r="T151" s="10">
        <v>4</v>
      </c>
      <c r="V151" s="10">
        <v>4</v>
      </c>
      <c r="AI151" s="39">
        <f t="shared" si="12"/>
        <v>4</v>
      </c>
      <c r="AJ151" s="79">
        <f t="shared" si="13"/>
        <v>28.8</v>
      </c>
      <c r="AK151" s="79">
        <f t="shared" si="14"/>
        <v>2.4</v>
      </c>
      <c r="AL151" s="79">
        <f t="shared" si="15"/>
        <v>0.48</v>
      </c>
    </row>
    <row r="152" spans="1:38" x14ac:dyDescent="0.25">
      <c r="A152" s="10">
        <v>7.2023999999999999</v>
      </c>
      <c r="B152" s="10" t="s">
        <v>1412</v>
      </c>
      <c r="C152" s="10" t="s">
        <v>1413</v>
      </c>
      <c r="D152" s="10" t="s">
        <v>1430</v>
      </c>
      <c r="E152" s="10" t="s">
        <v>1306</v>
      </c>
      <c r="F152" s="10" t="s">
        <v>1431</v>
      </c>
      <c r="G152" s="10" t="s">
        <v>1432</v>
      </c>
      <c r="H152" s="10" t="s">
        <v>1417</v>
      </c>
      <c r="I152" s="10" t="s">
        <v>1433</v>
      </c>
      <c r="J152" s="10" t="s">
        <v>1434</v>
      </c>
      <c r="K152" s="10">
        <v>9258267841</v>
      </c>
      <c r="L152" s="10" t="s">
        <v>1402</v>
      </c>
      <c r="M152" s="10" t="s">
        <v>1403</v>
      </c>
      <c r="N152" s="10" t="s">
        <v>1314</v>
      </c>
      <c r="O152" s="10">
        <v>44</v>
      </c>
      <c r="P152" s="10" t="s">
        <v>1315</v>
      </c>
      <c r="Q152" s="10">
        <v>12</v>
      </c>
      <c r="R152" s="10">
        <v>5</v>
      </c>
      <c r="S152" s="10">
        <v>259.2</v>
      </c>
      <c r="T152" s="10">
        <v>9</v>
      </c>
      <c r="V152" s="10">
        <v>9</v>
      </c>
      <c r="AI152" s="39">
        <f t="shared" si="12"/>
        <v>9</v>
      </c>
      <c r="AJ152" s="79">
        <f t="shared" si="13"/>
        <v>28.799999999999997</v>
      </c>
      <c r="AK152" s="79">
        <f t="shared" si="14"/>
        <v>2.4</v>
      </c>
      <c r="AL152" s="79">
        <f t="shared" si="15"/>
        <v>0.48</v>
      </c>
    </row>
    <row r="153" spans="1:38" x14ac:dyDescent="0.25">
      <c r="A153" s="10">
        <v>7.2023999999999999</v>
      </c>
      <c r="B153" s="10" t="s">
        <v>1412</v>
      </c>
      <c r="C153" s="10" t="s">
        <v>1413</v>
      </c>
      <c r="D153" s="10" t="s">
        <v>1485</v>
      </c>
      <c r="E153" s="10" t="s">
        <v>1426</v>
      </c>
      <c r="F153" s="10" t="s">
        <v>1486</v>
      </c>
      <c r="G153" s="10" t="s">
        <v>1422</v>
      </c>
      <c r="H153" s="10" t="s">
        <v>1423</v>
      </c>
      <c r="I153" s="10" t="s">
        <v>1487</v>
      </c>
      <c r="J153" s="10" t="s">
        <v>1770</v>
      </c>
      <c r="K153" s="10">
        <v>7755077248</v>
      </c>
      <c r="L153" s="10" t="s">
        <v>1402</v>
      </c>
      <c r="M153" s="10" t="s">
        <v>1403</v>
      </c>
      <c r="N153" s="10" t="s">
        <v>1314</v>
      </c>
      <c r="O153" s="10">
        <v>44</v>
      </c>
      <c r="P153" s="10" t="s">
        <v>1315</v>
      </c>
      <c r="Q153" s="10">
        <v>12</v>
      </c>
      <c r="R153" s="10">
        <v>5</v>
      </c>
      <c r="S153" s="10">
        <v>460.8</v>
      </c>
      <c r="T153" s="10">
        <v>16</v>
      </c>
      <c r="V153" s="10">
        <v>16</v>
      </c>
      <c r="AI153" s="39">
        <f t="shared" si="12"/>
        <v>16</v>
      </c>
      <c r="AJ153" s="79">
        <f t="shared" si="13"/>
        <v>28.8</v>
      </c>
      <c r="AK153" s="79">
        <f t="shared" si="14"/>
        <v>2.4</v>
      </c>
      <c r="AL153" s="79">
        <f t="shared" si="15"/>
        <v>0.48</v>
      </c>
    </row>
    <row r="154" spans="1:38" x14ac:dyDescent="0.25">
      <c r="A154" s="10">
        <v>7.2023999999999999</v>
      </c>
      <c r="B154" s="10" t="s">
        <v>1412</v>
      </c>
      <c r="C154" s="10" t="s">
        <v>1413</v>
      </c>
      <c r="D154" s="10" t="s">
        <v>1499</v>
      </c>
      <c r="E154" s="10" t="s">
        <v>1306</v>
      </c>
      <c r="F154" s="10" t="s">
        <v>1500</v>
      </c>
      <c r="G154" s="10" t="s">
        <v>1428</v>
      </c>
      <c r="H154" s="10" t="s">
        <v>1417</v>
      </c>
      <c r="I154" s="10" t="s">
        <v>1501</v>
      </c>
      <c r="J154" s="10" t="s">
        <v>1502</v>
      </c>
      <c r="K154" s="10">
        <v>9164724633</v>
      </c>
      <c r="L154" s="10" t="s">
        <v>1402</v>
      </c>
      <c r="M154" s="10" t="s">
        <v>1403</v>
      </c>
      <c r="N154" s="10" t="s">
        <v>1314</v>
      </c>
      <c r="O154" s="10">
        <v>44</v>
      </c>
      <c r="P154" s="10" t="s">
        <v>1315</v>
      </c>
      <c r="Q154" s="10">
        <v>12</v>
      </c>
      <c r="R154" s="10">
        <v>5</v>
      </c>
      <c r="S154" s="10">
        <v>28.8</v>
      </c>
      <c r="T154" s="10">
        <v>1</v>
      </c>
      <c r="V154" s="10">
        <v>1</v>
      </c>
      <c r="AI154" s="39">
        <f t="shared" si="12"/>
        <v>1</v>
      </c>
      <c r="AJ154" s="79">
        <f t="shared" si="13"/>
        <v>28.8</v>
      </c>
      <c r="AK154" s="79">
        <f t="shared" si="14"/>
        <v>2.4</v>
      </c>
      <c r="AL154" s="79">
        <f t="shared" si="15"/>
        <v>0.48</v>
      </c>
    </row>
    <row r="155" spans="1:38" x14ac:dyDescent="0.25">
      <c r="A155" s="10">
        <v>7.2023999999999999</v>
      </c>
      <c r="B155" s="10" t="s">
        <v>1412</v>
      </c>
      <c r="C155" s="10" t="s">
        <v>1413</v>
      </c>
      <c r="D155" s="10" t="s">
        <v>1435</v>
      </c>
      <c r="E155" s="10" t="s">
        <v>1306</v>
      </c>
      <c r="F155" s="10" t="s">
        <v>1436</v>
      </c>
      <c r="G155" s="10" t="s">
        <v>1437</v>
      </c>
      <c r="H155" s="10" t="s">
        <v>1423</v>
      </c>
      <c r="I155" s="10" t="s">
        <v>1438</v>
      </c>
      <c r="J155" s="10" t="s">
        <v>1439</v>
      </c>
      <c r="K155" s="10">
        <v>9076024285</v>
      </c>
      <c r="L155" s="10" t="s">
        <v>1402</v>
      </c>
      <c r="M155" s="10" t="s">
        <v>1403</v>
      </c>
      <c r="N155" s="10" t="s">
        <v>1314</v>
      </c>
      <c r="O155" s="10">
        <v>44</v>
      </c>
      <c r="P155" s="10" t="s">
        <v>1315</v>
      </c>
      <c r="Q155" s="10">
        <v>12</v>
      </c>
      <c r="R155" s="10">
        <v>5</v>
      </c>
      <c r="S155" s="10">
        <v>55.2</v>
      </c>
      <c r="T155" s="10">
        <v>2</v>
      </c>
      <c r="V155" s="10">
        <v>2</v>
      </c>
      <c r="AI155" s="39">
        <f t="shared" si="12"/>
        <v>2</v>
      </c>
      <c r="AJ155" s="79">
        <f t="shared" si="13"/>
        <v>27.6</v>
      </c>
      <c r="AK155" s="79">
        <f t="shared" si="14"/>
        <v>2.3000000000000003</v>
      </c>
      <c r="AL155" s="79">
        <f t="shared" si="15"/>
        <v>0.46000000000000008</v>
      </c>
    </row>
    <row r="156" spans="1:38" x14ac:dyDescent="0.25">
      <c r="A156" s="10">
        <v>7.2023999999999999</v>
      </c>
      <c r="B156" s="10" t="s">
        <v>1412</v>
      </c>
      <c r="C156" s="10" t="s">
        <v>1413</v>
      </c>
      <c r="D156" s="10" t="s">
        <v>1752</v>
      </c>
      <c r="E156" s="10" t="s">
        <v>1306</v>
      </c>
      <c r="F156" s="10" t="s">
        <v>1753</v>
      </c>
      <c r="G156" s="10" t="s">
        <v>1754</v>
      </c>
      <c r="H156" s="10" t="s">
        <v>1417</v>
      </c>
      <c r="I156" s="10" t="s">
        <v>1755</v>
      </c>
      <c r="J156" s="10" t="s">
        <v>1756</v>
      </c>
      <c r="K156" s="10">
        <v>4082104472</v>
      </c>
      <c r="L156" s="10" t="s">
        <v>1402</v>
      </c>
      <c r="M156" s="10" t="s">
        <v>1403</v>
      </c>
      <c r="N156" s="10" t="s">
        <v>1314</v>
      </c>
      <c r="O156" s="10">
        <v>44</v>
      </c>
      <c r="P156" s="10" t="s">
        <v>1315</v>
      </c>
      <c r="Q156" s="10">
        <v>12</v>
      </c>
      <c r="R156" s="10">
        <v>5</v>
      </c>
      <c r="S156" s="10">
        <v>28.8</v>
      </c>
      <c r="T156" s="10">
        <v>1</v>
      </c>
      <c r="V156" s="10">
        <v>1</v>
      </c>
      <c r="AI156" s="39">
        <f t="shared" si="12"/>
        <v>1</v>
      </c>
      <c r="AJ156" s="79">
        <f t="shared" si="13"/>
        <v>28.8</v>
      </c>
      <c r="AK156" s="79">
        <f t="shared" si="14"/>
        <v>2.4</v>
      </c>
      <c r="AL156" s="79">
        <f t="shared" si="15"/>
        <v>0.48</v>
      </c>
    </row>
    <row r="157" spans="1:38" x14ac:dyDescent="0.25">
      <c r="A157" s="10">
        <v>7.2023999999999999</v>
      </c>
      <c r="B157" s="10" t="s">
        <v>1412</v>
      </c>
      <c r="C157" s="10" t="s">
        <v>1413</v>
      </c>
      <c r="D157" s="10" t="s">
        <v>1771</v>
      </c>
      <c r="E157" s="10" t="s">
        <v>1426</v>
      </c>
      <c r="F157" s="10" t="s">
        <v>1772</v>
      </c>
      <c r="G157" s="10" t="s">
        <v>1773</v>
      </c>
      <c r="H157" s="10" t="s">
        <v>1417</v>
      </c>
      <c r="I157" s="10" t="s">
        <v>1774</v>
      </c>
      <c r="J157" s="10" t="s">
        <v>1775</v>
      </c>
      <c r="K157" s="10">
        <v>9168246152</v>
      </c>
      <c r="L157" s="10" t="s">
        <v>1402</v>
      </c>
      <c r="M157" s="10" t="s">
        <v>1403</v>
      </c>
      <c r="N157" s="10" t="s">
        <v>1314</v>
      </c>
      <c r="O157" s="10">
        <v>44</v>
      </c>
      <c r="P157" s="10" t="s">
        <v>1315</v>
      </c>
      <c r="Q157" s="10">
        <v>12</v>
      </c>
      <c r="R157" s="10">
        <v>5</v>
      </c>
      <c r="S157" s="10">
        <v>28.8</v>
      </c>
      <c r="T157" s="10">
        <v>1</v>
      </c>
      <c r="V157" s="10">
        <v>1</v>
      </c>
      <c r="AI157" s="39">
        <f t="shared" si="12"/>
        <v>1</v>
      </c>
      <c r="AJ157" s="79">
        <f t="shared" si="13"/>
        <v>28.8</v>
      </c>
      <c r="AK157" s="79">
        <f t="shared" si="14"/>
        <v>2.4</v>
      </c>
      <c r="AL157" s="79">
        <f t="shared" si="15"/>
        <v>0.48</v>
      </c>
    </row>
    <row r="158" spans="1:38" x14ac:dyDescent="0.25">
      <c r="A158" s="10">
        <v>7.2023999999999999</v>
      </c>
      <c r="B158" s="10" t="s">
        <v>1412</v>
      </c>
      <c r="C158" s="10" t="s">
        <v>1413</v>
      </c>
      <c r="D158" s="10" t="s">
        <v>1440</v>
      </c>
      <c r="E158" s="10" t="s">
        <v>1426</v>
      </c>
      <c r="F158" s="10" t="s">
        <v>1441</v>
      </c>
      <c r="G158" s="10" t="s">
        <v>1442</v>
      </c>
      <c r="H158" s="10" t="s">
        <v>1417</v>
      </c>
      <c r="I158" s="10" t="s">
        <v>1443</v>
      </c>
      <c r="J158" s="10" t="s">
        <v>1444</v>
      </c>
      <c r="K158" s="10">
        <v>8312754500</v>
      </c>
      <c r="L158" s="10" t="s">
        <v>1402</v>
      </c>
      <c r="M158" s="10" t="s">
        <v>1403</v>
      </c>
      <c r="N158" s="10" t="s">
        <v>1314</v>
      </c>
      <c r="O158" s="10">
        <v>44</v>
      </c>
      <c r="P158" s="10" t="s">
        <v>1315</v>
      </c>
      <c r="Q158" s="10">
        <v>12</v>
      </c>
      <c r="R158" s="10">
        <v>5</v>
      </c>
      <c r="S158" s="10">
        <v>230.4</v>
      </c>
      <c r="T158" s="10">
        <v>8</v>
      </c>
      <c r="V158" s="10">
        <v>8</v>
      </c>
      <c r="AI158" s="39">
        <f t="shared" si="12"/>
        <v>8</v>
      </c>
      <c r="AJ158" s="79">
        <f t="shared" si="13"/>
        <v>28.8</v>
      </c>
      <c r="AK158" s="79">
        <f t="shared" si="14"/>
        <v>2.4</v>
      </c>
      <c r="AL158" s="79">
        <f t="shared" si="15"/>
        <v>0.48</v>
      </c>
    </row>
    <row r="159" spans="1:38" x14ac:dyDescent="0.25">
      <c r="A159" s="10">
        <v>7.2023999999999999</v>
      </c>
      <c r="B159" s="10" t="s">
        <v>1412</v>
      </c>
      <c r="C159" s="10" t="s">
        <v>1413</v>
      </c>
      <c r="D159" s="10" t="s">
        <v>1776</v>
      </c>
      <c r="E159" s="10" t="s">
        <v>1455</v>
      </c>
      <c r="F159" s="10" t="s">
        <v>1777</v>
      </c>
      <c r="G159" s="10" t="s">
        <v>1778</v>
      </c>
      <c r="H159" s="10" t="s">
        <v>1417</v>
      </c>
      <c r="I159" s="10">
        <v>93245</v>
      </c>
      <c r="J159" s="10" t="s">
        <v>1779</v>
      </c>
      <c r="K159" s="10">
        <v>5599984735</v>
      </c>
      <c r="L159" s="10" t="s">
        <v>1408</v>
      </c>
      <c r="M159" s="10" t="s">
        <v>1409</v>
      </c>
      <c r="N159" s="10" t="s">
        <v>1314</v>
      </c>
      <c r="O159" s="10">
        <v>44</v>
      </c>
      <c r="P159" s="10" t="s">
        <v>1315</v>
      </c>
      <c r="Q159" s="10">
        <v>12</v>
      </c>
      <c r="R159" s="10">
        <v>5</v>
      </c>
      <c r="S159" s="10">
        <v>172.8</v>
      </c>
      <c r="T159" s="10">
        <v>6</v>
      </c>
      <c r="V159" s="10">
        <v>6</v>
      </c>
      <c r="AI159" s="39">
        <f t="shared" si="12"/>
        <v>6</v>
      </c>
      <c r="AJ159" s="79">
        <f t="shared" si="13"/>
        <v>28.8</v>
      </c>
      <c r="AK159" s="79">
        <f t="shared" si="14"/>
        <v>2.4</v>
      </c>
      <c r="AL159" s="79">
        <f t="shared" si="15"/>
        <v>0.48</v>
      </c>
    </row>
    <row r="160" spans="1:38" x14ac:dyDescent="0.25">
      <c r="A160" s="10">
        <v>7.2023999999999999</v>
      </c>
      <c r="B160" s="10" t="s">
        <v>1412</v>
      </c>
      <c r="C160" s="10" t="s">
        <v>1413</v>
      </c>
      <c r="D160" s="10" t="s">
        <v>220</v>
      </c>
      <c r="E160" s="10" t="s">
        <v>1306</v>
      </c>
      <c r="F160" s="10" t="s">
        <v>1482</v>
      </c>
      <c r="G160" s="10" t="s">
        <v>1483</v>
      </c>
      <c r="H160" s="10" t="s">
        <v>1417</v>
      </c>
      <c r="I160" s="10">
        <v>95370</v>
      </c>
      <c r="J160" s="10" t="s">
        <v>1484</v>
      </c>
      <c r="K160" s="10">
        <v>2095363674</v>
      </c>
      <c r="L160" s="10" t="s">
        <v>1408</v>
      </c>
      <c r="M160" s="10" t="s">
        <v>1409</v>
      </c>
      <c r="N160" s="10" t="s">
        <v>1314</v>
      </c>
      <c r="O160" s="10">
        <v>44</v>
      </c>
      <c r="P160" s="10" t="s">
        <v>1315</v>
      </c>
      <c r="Q160" s="10">
        <v>12</v>
      </c>
      <c r="R160" s="10">
        <v>5</v>
      </c>
      <c r="S160" s="10">
        <v>28.8</v>
      </c>
      <c r="T160" s="10">
        <v>1</v>
      </c>
      <c r="V160" s="10">
        <v>1</v>
      </c>
      <c r="AI160" s="39">
        <f t="shared" si="12"/>
        <v>1</v>
      </c>
      <c r="AJ160" s="79">
        <f t="shared" si="13"/>
        <v>28.8</v>
      </c>
      <c r="AK160" s="79">
        <f t="shared" si="14"/>
        <v>2.4</v>
      </c>
      <c r="AL160" s="79">
        <f t="shared" si="15"/>
        <v>0.48</v>
      </c>
    </row>
    <row r="161" spans="1:38" x14ac:dyDescent="0.25">
      <c r="A161" s="10">
        <v>7.2023999999999999</v>
      </c>
      <c r="B161" s="10" t="s">
        <v>1412</v>
      </c>
      <c r="C161" s="10" t="s">
        <v>1413</v>
      </c>
      <c r="D161" s="10" t="s">
        <v>1430</v>
      </c>
      <c r="E161" s="10" t="s">
        <v>1306</v>
      </c>
      <c r="F161" s="10" t="s">
        <v>1431</v>
      </c>
      <c r="G161" s="10" t="s">
        <v>1432</v>
      </c>
      <c r="H161" s="10" t="s">
        <v>1417</v>
      </c>
      <c r="I161" s="10" t="s">
        <v>1433</v>
      </c>
      <c r="J161" s="10" t="s">
        <v>1434</v>
      </c>
      <c r="K161" s="10">
        <v>9258267841</v>
      </c>
      <c r="L161" s="10" t="s">
        <v>1408</v>
      </c>
      <c r="M161" s="10" t="s">
        <v>1409</v>
      </c>
      <c r="N161" s="10" t="s">
        <v>1314</v>
      </c>
      <c r="O161" s="10">
        <v>44</v>
      </c>
      <c r="P161" s="10" t="s">
        <v>1315</v>
      </c>
      <c r="Q161" s="10">
        <v>12</v>
      </c>
      <c r="R161" s="10">
        <v>5</v>
      </c>
      <c r="S161" s="10">
        <v>105.6</v>
      </c>
      <c r="T161" s="10">
        <v>4</v>
      </c>
      <c r="V161" s="10">
        <v>4</v>
      </c>
      <c r="AI161" s="39">
        <f t="shared" si="12"/>
        <v>4</v>
      </c>
      <c r="AJ161" s="79">
        <f t="shared" si="13"/>
        <v>26.4</v>
      </c>
      <c r="AK161" s="79">
        <f t="shared" si="14"/>
        <v>2.1999999999999997</v>
      </c>
      <c r="AL161" s="79">
        <f t="shared" si="15"/>
        <v>0.43999999999999995</v>
      </c>
    </row>
    <row r="162" spans="1:38" x14ac:dyDescent="0.25">
      <c r="A162" s="10">
        <v>7.2023999999999999</v>
      </c>
      <c r="B162" s="10" t="s">
        <v>1412</v>
      </c>
      <c r="C162" s="10" t="s">
        <v>1413</v>
      </c>
      <c r="D162" s="10" t="s">
        <v>1752</v>
      </c>
      <c r="E162" s="10" t="s">
        <v>1306</v>
      </c>
      <c r="F162" s="10" t="s">
        <v>1753</v>
      </c>
      <c r="G162" s="10" t="s">
        <v>1754</v>
      </c>
      <c r="H162" s="10" t="s">
        <v>1417</v>
      </c>
      <c r="I162" s="10" t="s">
        <v>1755</v>
      </c>
      <c r="J162" s="10" t="s">
        <v>1756</v>
      </c>
      <c r="K162" s="10">
        <v>4082104472</v>
      </c>
      <c r="L162" s="10" t="s">
        <v>1408</v>
      </c>
      <c r="M162" s="10" t="s">
        <v>1409</v>
      </c>
      <c r="N162" s="10" t="s">
        <v>1314</v>
      </c>
      <c r="O162" s="10">
        <v>44</v>
      </c>
      <c r="P162" s="10" t="s">
        <v>1315</v>
      </c>
      <c r="Q162" s="10">
        <v>12</v>
      </c>
      <c r="R162" s="10">
        <v>5</v>
      </c>
      <c r="S162" s="10">
        <v>28.8</v>
      </c>
      <c r="T162" s="10">
        <v>1</v>
      </c>
      <c r="V162" s="10">
        <v>1</v>
      </c>
      <c r="AI162" s="39">
        <f t="shared" si="12"/>
        <v>1</v>
      </c>
      <c r="AJ162" s="79">
        <f t="shared" si="13"/>
        <v>28.8</v>
      </c>
      <c r="AK162" s="79">
        <f t="shared" si="14"/>
        <v>2.4</v>
      </c>
      <c r="AL162" s="79">
        <f t="shared" si="15"/>
        <v>0.48</v>
      </c>
    </row>
    <row r="163" spans="1:38" x14ac:dyDescent="0.25">
      <c r="A163" s="10">
        <v>7.2023999999999999</v>
      </c>
      <c r="B163" s="10" t="s">
        <v>1412</v>
      </c>
      <c r="C163" s="10" t="s">
        <v>1413</v>
      </c>
      <c r="D163" s="10" t="s">
        <v>1440</v>
      </c>
      <c r="E163" s="10" t="s">
        <v>1426</v>
      </c>
      <c r="F163" s="10" t="s">
        <v>1441</v>
      </c>
      <c r="G163" s="10" t="s">
        <v>1442</v>
      </c>
      <c r="H163" s="10" t="s">
        <v>1417</v>
      </c>
      <c r="I163" s="10" t="s">
        <v>1443</v>
      </c>
      <c r="J163" s="10" t="s">
        <v>1444</v>
      </c>
      <c r="K163" s="10">
        <v>8312754500</v>
      </c>
      <c r="L163" s="10" t="s">
        <v>1408</v>
      </c>
      <c r="M163" s="10" t="s">
        <v>1409</v>
      </c>
      <c r="N163" s="10" t="s">
        <v>1314</v>
      </c>
      <c r="O163" s="10">
        <v>44</v>
      </c>
      <c r="P163" s="10" t="s">
        <v>1315</v>
      </c>
      <c r="Q163" s="10">
        <v>12</v>
      </c>
      <c r="R163" s="10">
        <v>5</v>
      </c>
      <c r="S163" s="10">
        <v>105.6</v>
      </c>
      <c r="T163" s="10">
        <v>4</v>
      </c>
      <c r="V163" s="10">
        <v>4</v>
      </c>
      <c r="AI163" s="39">
        <f t="shared" si="12"/>
        <v>4</v>
      </c>
      <c r="AJ163" s="79">
        <f t="shared" si="13"/>
        <v>26.4</v>
      </c>
      <c r="AK163" s="79">
        <f t="shared" si="14"/>
        <v>2.1999999999999997</v>
      </c>
      <c r="AL163" s="79">
        <f t="shared" si="15"/>
        <v>0.43999999999999995</v>
      </c>
    </row>
    <row r="164" spans="1:38" x14ac:dyDescent="0.25">
      <c r="A164" s="10">
        <v>7.2023999999999999</v>
      </c>
      <c r="B164" s="10" t="s">
        <v>1412</v>
      </c>
      <c r="C164" s="10" t="s">
        <v>1413</v>
      </c>
      <c r="D164" s="10" t="s">
        <v>1430</v>
      </c>
      <c r="E164" s="10" t="s">
        <v>1306</v>
      </c>
      <c r="F164" s="10" t="s">
        <v>1431</v>
      </c>
      <c r="G164" s="10" t="s">
        <v>1432</v>
      </c>
      <c r="H164" s="10" t="s">
        <v>1417</v>
      </c>
      <c r="I164" s="10" t="s">
        <v>1433</v>
      </c>
      <c r="J164" s="10" t="s">
        <v>1434</v>
      </c>
      <c r="K164" s="10">
        <v>9258267841</v>
      </c>
      <c r="L164" s="10" t="s">
        <v>1503</v>
      </c>
      <c r="M164" s="10" t="s">
        <v>92</v>
      </c>
      <c r="N164" s="10" t="s">
        <v>1314</v>
      </c>
      <c r="O164" s="10">
        <v>44</v>
      </c>
      <c r="P164" s="10" t="s">
        <v>1315</v>
      </c>
      <c r="Q164" s="10">
        <v>12</v>
      </c>
      <c r="R164" s="10">
        <v>8</v>
      </c>
      <c r="S164" s="10">
        <v>288</v>
      </c>
      <c r="T164" s="10">
        <v>10</v>
      </c>
      <c r="V164" s="10">
        <v>10</v>
      </c>
      <c r="AI164" s="39">
        <f t="shared" si="12"/>
        <v>10</v>
      </c>
      <c r="AJ164" s="79">
        <f t="shared" si="13"/>
        <v>28.8</v>
      </c>
      <c r="AK164" s="79">
        <f t="shared" si="14"/>
        <v>2.4</v>
      </c>
      <c r="AL164" s="79">
        <f t="shared" si="15"/>
        <v>0.3</v>
      </c>
    </row>
    <row r="165" spans="1:38" x14ac:dyDescent="0.25">
      <c r="A165" s="10">
        <v>7.2023999999999999</v>
      </c>
      <c r="B165" s="10" t="s">
        <v>1412</v>
      </c>
      <c r="C165" s="10" t="s">
        <v>1413</v>
      </c>
      <c r="D165" s="10" t="s">
        <v>1499</v>
      </c>
      <c r="E165" s="10" t="s">
        <v>1306</v>
      </c>
      <c r="F165" s="10" t="s">
        <v>1500</v>
      </c>
      <c r="G165" s="10" t="s">
        <v>1428</v>
      </c>
      <c r="H165" s="10" t="s">
        <v>1417</v>
      </c>
      <c r="I165" s="10" t="s">
        <v>1501</v>
      </c>
      <c r="J165" s="10" t="s">
        <v>1502</v>
      </c>
      <c r="K165" s="10">
        <v>9164724633</v>
      </c>
      <c r="L165" s="10" t="s">
        <v>1503</v>
      </c>
      <c r="M165" s="10" t="s">
        <v>92</v>
      </c>
      <c r="N165" s="10" t="s">
        <v>1314</v>
      </c>
      <c r="O165" s="10">
        <v>44</v>
      </c>
      <c r="P165" s="10" t="s">
        <v>1315</v>
      </c>
      <c r="Q165" s="10">
        <v>12</v>
      </c>
      <c r="R165" s="10">
        <v>8</v>
      </c>
      <c r="S165" s="10">
        <v>28.8</v>
      </c>
      <c r="T165" s="10">
        <v>1</v>
      </c>
      <c r="V165" s="10">
        <v>1</v>
      </c>
      <c r="AI165" s="39">
        <f t="shared" si="12"/>
        <v>1</v>
      </c>
      <c r="AJ165" s="79">
        <f t="shared" si="13"/>
        <v>28.8</v>
      </c>
      <c r="AK165" s="79">
        <f t="shared" si="14"/>
        <v>2.4</v>
      </c>
      <c r="AL165" s="79">
        <f t="shared" si="15"/>
        <v>0.3</v>
      </c>
    </row>
    <row r="166" spans="1:38" x14ac:dyDescent="0.25">
      <c r="A166" s="10">
        <v>7.2023999999999999</v>
      </c>
      <c r="B166" s="10" t="s">
        <v>1412</v>
      </c>
      <c r="C166" s="10" t="s">
        <v>1413</v>
      </c>
      <c r="D166" s="10" t="s">
        <v>1747</v>
      </c>
      <c r="E166" s="10" t="s">
        <v>1306</v>
      </c>
      <c r="F166" s="10" t="s">
        <v>1748</v>
      </c>
      <c r="G166" s="10" t="s">
        <v>1749</v>
      </c>
      <c r="H166" s="10" t="s">
        <v>1417</v>
      </c>
      <c r="I166" s="10" t="s">
        <v>1750</v>
      </c>
      <c r="J166" s="10" t="s">
        <v>1751</v>
      </c>
      <c r="K166" s="10">
        <v>7075921589</v>
      </c>
      <c r="L166" s="10" t="s">
        <v>1504</v>
      </c>
      <c r="M166" s="10" t="s">
        <v>1505</v>
      </c>
      <c r="N166" s="10" t="s">
        <v>1314</v>
      </c>
      <c r="O166" s="10">
        <v>44</v>
      </c>
      <c r="P166" s="10" t="s">
        <v>1315</v>
      </c>
      <c r="Q166" s="10">
        <v>12</v>
      </c>
      <c r="R166" s="10">
        <v>8</v>
      </c>
      <c r="S166" s="10">
        <v>61.2</v>
      </c>
      <c r="T166" s="10">
        <v>2</v>
      </c>
      <c r="V166" s="10">
        <v>2</v>
      </c>
      <c r="AI166" s="39">
        <f t="shared" si="12"/>
        <v>2</v>
      </c>
      <c r="AJ166" s="79">
        <f t="shared" si="13"/>
        <v>30.6</v>
      </c>
      <c r="AK166" s="79">
        <f t="shared" si="14"/>
        <v>2.5500000000000003</v>
      </c>
      <c r="AL166" s="79">
        <f t="shared" si="15"/>
        <v>0.31875000000000003</v>
      </c>
    </row>
    <row r="167" spans="1:38" x14ac:dyDescent="0.25">
      <c r="A167" s="10">
        <v>7.2023999999999999</v>
      </c>
      <c r="B167" s="10" t="s">
        <v>1412</v>
      </c>
      <c r="C167" s="10" t="s">
        <v>1413</v>
      </c>
      <c r="D167" s="10" t="s">
        <v>1430</v>
      </c>
      <c r="E167" s="10" t="s">
        <v>1306</v>
      </c>
      <c r="F167" s="10" t="s">
        <v>1431</v>
      </c>
      <c r="G167" s="10" t="s">
        <v>1432</v>
      </c>
      <c r="H167" s="10" t="s">
        <v>1417</v>
      </c>
      <c r="I167" s="10" t="s">
        <v>1433</v>
      </c>
      <c r="J167" s="10" t="s">
        <v>1434</v>
      </c>
      <c r="K167" s="10">
        <v>9258267841</v>
      </c>
      <c r="L167" s="10" t="s">
        <v>1504</v>
      </c>
      <c r="M167" s="10" t="s">
        <v>1505</v>
      </c>
      <c r="N167" s="10" t="s">
        <v>1314</v>
      </c>
      <c r="O167" s="10">
        <v>44</v>
      </c>
      <c r="P167" s="10" t="s">
        <v>1315</v>
      </c>
      <c r="Q167" s="10">
        <v>12</v>
      </c>
      <c r="R167" s="10">
        <v>8</v>
      </c>
      <c r="S167" s="10">
        <v>309.60000000000002</v>
      </c>
      <c r="T167" s="10">
        <v>10</v>
      </c>
      <c r="V167" s="10">
        <v>10</v>
      </c>
      <c r="AI167" s="39">
        <f t="shared" si="12"/>
        <v>10</v>
      </c>
      <c r="AJ167" s="79">
        <f t="shared" si="13"/>
        <v>30.96</v>
      </c>
      <c r="AK167" s="79">
        <f t="shared" si="14"/>
        <v>2.58</v>
      </c>
      <c r="AL167" s="79">
        <f t="shared" si="15"/>
        <v>0.32250000000000001</v>
      </c>
    </row>
    <row r="168" spans="1:38" x14ac:dyDescent="0.25">
      <c r="A168" s="10">
        <v>7.2023999999999999</v>
      </c>
      <c r="B168" s="10" t="s">
        <v>1412</v>
      </c>
      <c r="C168" s="10" t="s">
        <v>1413</v>
      </c>
      <c r="D168" s="10" t="s">
        <v>1435</v>
      </c>
      <c r="E168" s="10" t="s">
        <v>1306</v>
      </c>
      <c r="F168" s="10" t="s">
        <v>1436</v>
      </c>
      <c r="G168" s="10" t="s">
        <v>1437</v>
      </c>
      <c r="H168" s="10" t="s">
        <v>1423</v>
      </c>
      <c r="I168" s="10" t="s">
        <v>1438</v>
      </c>
      <c r="J168" s="10" t="s">
        <v>1439</v>
      </c>
      <c r="K168" s="10">
        <v>9076024285</v>
      </c>
      <c r="L168" s="10" t="s">
        <v>1504</v>
      </c>
      <c r="M168" s="10" t="s">
        <v>1505</v>
      </c>
      <c r="N168" s="10" t="s">
        <v>1314</v>
      </c>
      <c r="O168" s="10">
        <v>44</v>
      </c>
      <c r="P168" s="10" t="s">
        <v>1315</v>
      </c>
      <c r="Q168" s="10">
        <v>12</v>
      </c>
      <c r="R168" s="10">
        <v>8</v>
      </c>
      <c r="S168" s="10">
        <v>244.8</v>
      </c>
      <c r="T168" s="10">
        <v>8</v>
      </c>
      <c r="V168" s="10">
        <v>8</v>
      </c>
      <c r="AI168" s="39">
        <f t="shared" si="12"/>
        <v>8</v>
      </c>
      <c r="AJ168" s="79">
        <f t="shared" si="13"/>
        <v>30.6</v>
      </c>
      <c r="AK168" s="79">
        <f t="shared" si="14"/>
        <v>2.5500000000000003</v>
      </c>
      <c r="AL168" s="79">
        <f t="shared" si="15"/>
        <v>0.31875000000000003</v>
      </c>
    </row>
    <row r="169" spans="1:38" x14ac:dyDescent="0.25">
      <c r="A169" s="10">
        <v>7.2023999999999999</v>
      </c>
      <c r="B169" s="10" t="s">
        <v>1412</v>
      </c>
      <c r="C169" s="10" t="s">
        <v>1413</v>
      </c>
      <c r="D169" s="10" t="s">
        <v>1752</v>
      </c>
      <c r="E169" s="10" t="s">
        <v>1306</v>
      </c>
      <c r="F169" s="10" t="s">
        <v>1753</v>
      </c>
      <c r="G169" s="10" t="s">
        <v>1754</v>
      </c>
      <c r="H169" s="10" t="s">
        <v>1417</v>
      </c>
      <c r="I169" s="10" t="s">
        <v>1755</v>
      </c>
      <c r="J169" s="10" t="s">
        <v>1756</v>
      </c>
      <c r="K169" s="10">
        <v>4082104472</v>
      </c>
      <c r="L169" s="10" t="s">
        <v>1504</v>
      </c>
      <c r="M169" s="10" t="s">
        <v>1505</v>
      </c>
      <c r="N169" s="10" t="s">
        <v>1314</v>
      </c>
      <c r="O169" s="10">
        <v>44</v>
      </c>
      <c r="P169" s="10" t="s">
        <v>1315</v>
      </c>
      <c r="Q169" s="10">
        <v>12</v>
      </c>
      <c r="R169" s="10">
        <v>8</v>
      </c>
      <c r="S169" s="10">
        <v>32.4</v>
      </c>
      <c r="T169" s="10">
        <v>1</v>
      </c>
      <c r="V169" s="10">
        <v>1</v>
      </c>
      <c r="AI169" s="39">
        <f t="shared" si="12"/>
        <v>1</v>
      </c>
      <c r="AJ169" s="79">
        <f t="shared" si="13"/>
        <v>32.4</v>
      </c>
      <c r="AK169" s="79">
        <f t="shared" si="14"/>
        <v>2.6999999999999997</v>
      </c>
      <c r="AL169" s="79">
        <f t="shared" si="15"/>
        <v>0.33749999999999997</v>
      </c>
    </row>
    <row r="170" spans="1:38" x14ac:dyDescent="0.25">
      <c r="A170" s="10">
        <v>7.2023999999999999</v>
      </c>
      <c r="B170" s="10" t="s">
        <v>1412</v>
      </c>
      <c r="C170" s="10" t="s">
        <v>1413</v>
      </c>
      <c r="D170" s="10" t="s">
        <v>1747</v>
      </c>
      <c r="E170" s="10" t="s">
        <v>1306</v>
      </c>
      <c r="F170" s="10" t="s">
        <v>1748</v>
      </c>
      <c r="G170" s="10" t="s">
        <v>1749</v>
      </c>
      <c r="H170" s="10" t="s">
        <v>1417</v>
      </c>
      <c r="I170" s="10" t="s">
        <v>1750</v>
      </c>
      <c r="J170" s="10" t="s">
        <v>1751</v>
      </c>
      <c r="K170" s="10">
        <v>7075921589</v>
      </c>
      <c r="L170" s="10" t="s">
        <v>1410</v>
      </c>
      <c r="M170" s="10" t="s">
        <v>1411</v>
      </c>
      <c r="N170" s="10" t="s">
        <v>1314</v>
      </c>
      <c r="O170" s="10">
        <v>44</v>
      </c>
      <c r="P170" s="10" t="s">
        <v>1315</v>
      </c>
      <c r="Q170" s="10">
        <v>12</v>
      </c>
      <c r="R170" s="10">
        <v>8</v>
      </c>
      <c r="S170" s="10">
        <v>129.6</v>
      </c>
      <c r="T170" s="10">
        <v>4</v>
      </c>
      <c r="V170" s="10">
        <v>4</v>
      </c>
      <c r="AI170" s="39">
        <f t="shared" si="12"/>
        <v>4</v>
      </c>
      <c r="AJ170" s="79">
        <f t="shared" si="13"/>
        <v>32.4</v>
      </c>
      <c r="AK170" s="79">
        <f t="shared" si="14"/>
        <v>2.6999999999999997</v>
      </c>
      <c r="AL170" s="79">
        <f t="shared" si="15"/>
        <v>0.33749999999999997</v>
      </c>
    </row>
    <row r="171" spans="1:38" x14ac:dyDescent="0.25">
      <c r="A171" s="10">
        <v>7.2023999999999999</v>
      </c>
      <c r="B171" s="10" t="s">
        <v>1412</v>
      </c>
      <c r="C171" s="10" t="s">
        <v>1413</v>
      </c>
      <c r="D171" s="10" t="s">
        <v>1430</v>
      </c>
      <c r="E171" s="10" t="s">
        <v>1306</v>
      </c>
      <c r="F171" s="10" t="s">
        <v>1431</v>
      </c>
      <c r="G171" s="10" t="s">
        <v>1432</v>
      </c>
      <c r="H171" s="10" t="s">
        <v>1417</v>
      </c>
      <c r="I171" s="10" t="s">
        <v>1433</v>
      </c>
      <c r="J171" s="10" t="s">
        <v>1434</v>
      </c>
      <c r="K171" s="10">
        <v>9258267841</v>
      </c>
      <c r="L171" s="10" t="s">
        <v>1410</v>
      </c>
      <c r="M171" s="10" t="s">
        <v>1411</v>
      </c>
      <c r="N171" s="10" t="s">
        <v>1314</v>
      </c>
      <c r="O171" s="10">
        <v>44</v>
      </c>
      <c r="P171" s="10" t="s">
        <v>1315</v>
      </c>
      <c r="Q171" s="10">
        <v>12</v>
      </c>
      <c r="R171" s="10">
        <v>8</v>
      </c>
      <c r="S171" s="10">
        <v>291.60000000000002</v>
      </c>
      <c r="T171" s="10">
        <v>9</v>
      </c>
      <c r="V171" s="10">
        <v>9</v>
      </c>
      <c r="AI171" s="39">
        <f t="shared" si="12"/>
        <v>9</v>
      </c>
      <c r="AJ171" s="79">
        <f t="shared" si="13"/>
        <v>32.400000000000006</v>
      </c>
      <c r="AK171" s="79">
        <f t="shared" si="14"/>
        <v>2.7000000000000006</v>
      </c>
      <c r="AL171" s="79">
        <f t="shared" si="15"/>
        <v>0.33750000000000008</v>
      </c>
    </row>
    <row r="172" spans="1:38" x14ac:dyDescent="0.25">
      <c r="A172" s="10">
        <v>7.2023999999999999</v>
      </c>
      <c r="B172" s="10" t="s">
        <v>1412</v>
      </c>
      <c r="C172" s="10" t="s">
        <v>1413</v>
      </c>
      <c r="D172" s="10" t="s">
        <v>1489</v>
      </c>
      <c r="E172" s="10" t="s">
        <v>1306</v>
      </c>
      <c r="F172" s="10" t="s">
        <v>1490</v>
      </c>
      <c r="G172" s="10" t="s">
        <v>1437</v>
      </c>
      <c r="H172" s="10" t="s">
        <v>1423</v>
      </c>
      <c r="I172" s="10" t="s">
        <v>1491</v>
      </c>
      <c r="J172" s="10" t="s">
        <v>1492</v>
      </c>
      <c r="K172" s="10">
        <v>7753991600</v>
      </c>
      <c r="L172" s="10" t="s">
        <v>1410</v>
      </c>
      <c r="M172" s="10" t="s">
        <v>1411</v>
      </c>
      <c r="N172" s="10" t="s">
        <v>1314</v>
      </c>
      <c r="O172" s="10">
        <v>44</v>
      </c>
      <c r="P172" s="10" t="s">
        <v>1315</v>
      </c>
      <c r="Q172" s="10">
        <v>12</v>
      </c>
      <c r="R172" s="10">
        <v>8</v>
      </c>
      <c r="S172" s="10">
        <v>32.4</v>
      </c>
      <c r="T172" s="10">
        <v>1</v>
      </c>
      <c r="V172" s="10">
        <v>1</v>
      </c>
      <c r="AI172" s="39">
        <f t="shared" si="12"/>
        <v>1</v>
      </c>
      <c r="AJ172" s="79">
        <f t="shared" si="13"/>
        <v>32.4</v>
      </c>
      <c r="AK172" s="79">
        <f t="shared" si="14"/>
        <v>2.6999999999999997</v>
      </c>
      <c r="AL172" s="79">
        <f t="shared" si="15"/>
        <v>0.33749999999999997</v>
      </c>
    </row>
    <row r="173" spans="1:38" x14ac:dyDescent="0.25">
      <c r="A173" s="10">
        <v>7.2023999999999999</v>
      </c>
      <c r="B173" s="10" t="s">
        <v>1412</v>
      </c>
      <c r="C173" s="10" t="s">
        <v>1413</v>
      </c>
      <c r="D173" s="10" t="s">
        <v>1780</v>
      </c>
      <c r="E173" s="10" t="s">
        <v>1426</v>
      </c>
      <c r="F173" s="10" t="s">
        <v>1781</v>
      </c>
      <c r="G173" s="10" t="s">
        <v>1782</v>
      </c>
      <c r="H173" s="10" t="s">
        <v>1417</v>
      </c>
      <c r="I173" s="10" t="s">
        <v>1783</v>
      </c>
      <c r="J173" s="10" t="s">
        <v>1784</v>
      </c>
      <c r="K173" s="10">
        <v>6508430795</v>
      </c>
      <c r="L173" s="10" t="s">
        <v>1518</v>
      </c>
      <c r="M173" s="10" t="s">
        <v>1519</v>
      </c>
      <c r="N173" s="10" t="s">
        <v>1314</v>
      </c>
      <c r="O173" s="10">
        <v>44</v>
      </c>
      <c r="P173" s="10" t="s">
        <v>1315</v>
      </c>
      <c r="Q173" s="10">
        <v>12</v>
      </c>
      <c r="R173" s="10">
        <v>8</v>
      </c>
      <c r="S173" s="10">
        <v>28.8</v>
      </c>
      <c r="T173" s="10">
        <v>1</v>
      </c>
      <c r="V173" s="10">
        <v>1</v>
      </c>
      <c r="AI173" s="39">
        <f t="shared" si="12"/>
        <v>1</v>
      </c>
      <c r="AJ173" s="79">
        <f t="shared" si="13"/>
        <v>28.8</v>
      </c>
      <c r="AK173" s="79">
        <f t="shared" si="14"/>
        <v>2.4</v>
      </c>
      <c r="AL173" s="79">
        <f t="shared" si="15"/>
        <v>0.3</v>
      </c>
    </row>
    <row r="174" spans="1:38" x14ac:dyDescent="0.25">
      <c r="A174" s="10">
        <v>7.2023999999999999</v>
      </c>
      <c r="B174" s="10" t="s">
        <v>1412</v>
      </c>
      <c r="C174" s="10" t="s">
        <v>1413</v>
      </c>
      <c r="D174" s="10" t="s">
        <v>1752</v>
      </c>
      <c r="E174" s="10" t="s">
        <v>1306</v>
      </c>
      <c r="F174" s="10" t="s">
        <v>1753</v>
      </c>
      <c r="G174" s="10" t="s">
        <v>1754</v>
      </c>
      <c r="H174" s="10" t="s">
        <v>1417</v>
      </c>
      <c r="I174" s="10" t="s">
        <v>1755</v>
      </c>
      <c r="J174" s="10" t="s">
        <v>1756</v>
      </c>
      <c r="K174" s="10">
        <v>4082104472</v>
      </c>
      <c r="L174" s="10" t="s">
        <v>1518</v>
      </c>
      <c r="M174" s="10" t="s">
        <v>1519</v>
      </c>
      <c r="N174" s="10" t="s">
        <v>1314</v>
      </c>
      <c r="O174" s="10">
        <v>44</v>
      </c>
      <c r="P174" s="10" t="s">
        <v>1315</v>
      </c>
      <c r="Q174" s="10">
        <v>12</v>
      </c>
      <c r="R174" s="10">
        <v>8</v>
      </c>
      <c r="S174" s="10">
        <v>28.8</v>
      </c>
      <c r="T174" s="10">
        <v>1</v>
      </c>
      <c r="V174" s="10">
        <v>1</v>
      </c>
      <c r="AI174" s="39">
        <f t="shared" si="12"/>
        <v>1</v>
      </c>
      <c r="AJ174" s="79">
        <f t="shared" si="13"/>
        <v>28.8</v>
      </c>
      <c r="AK174" s="79">
        <f t="shared" si="14"/>
        <v>2.4</v>
      </c>
      <c r="AL174" s="79">
        <f t="shared" si="15"/>
        <v>0.3</v>
      </c>
    </row>
    <row r="175" spans="1:38" x14ac:dyDescent="0.25">
      <c r="A175" s="10">
        <v>7.2023999999999999</v>
      </c>
      <c r="B175" s="10" t="s">
        <v>1412</v>
      </c>
      <c r="C175" s="10" t="s">
        <v>1413</v>
      </c>
      <c r="D175" s="10" t="s">
        <v>1435</v>
      </c>
      <c r="E175" s="10" t="s">
        <v>1306</v>
      </c>
      <c r="F175" s="10" t="s">
        <v>1436</v>
      </c>
      <c r="G175" s="10" t="s">
        <v>1437</v>
      </c>
      <c r="H175" s="10" t="s">
        <v>1423</v>
      </c>
      <c r="I175" s="10" t="s">
        <v>1438</v>
      </c>
      <c r="J175" s="10" t="s">
        <v>1439</v>
      </c>
      <c r="K175" s="10">
        <v>9076024285</v>
      </c>
      <c r="L175" s="10" t="s">
        <v>1312</v>
      </c>
      <c r="M175" s="10" t="s">
        <v>1313</v>
      </c>
      <c r="N175" s="10" t="s">
        <v>1314</v>
      </c>
      <c r="O175" s="10">
        <v>44</v>
      </c>
      <c r="P175" s="10" t="s">
        <v>1315</v>
      </c>
      <c r="Q175" s="10">
        <v>12</v>
      </c>
      <c r="R175" s="10">
        <v>8</v>
      </c>
      <c r="S175" s="10">
        <v>230.4</v>
      </c>
      <c r="T175" s="10">
        <v>8</v>
      </c>
      <c r="V175" s="10">
        <v>8</v>
      </c>
      <c r="AI175" s="39">
        <f t="shared" si="12"/>
        <v>8</v>
      </c>
      <c r="AJ175" s="79">
        <f t="shared" si="13"/>
        <v>28.8</v>
      </c>
      <c r="AK175" s="79">
        <f t="shared" si="14"/>
        <v>2.4</v>
      </c>
      <c r="AL175" s="79">
        <f t="shared" si="15"/>
        <v>0.3</v>
      </c>
    </row>
    <row r="176" spans="1:38" x14ac:dyDescent="0.25">
      <c r="A176" s="10">
        <v>7.2023999999999999</v>
      </c>
      <c r="B176" s="10" t="s">
        <v>1412</v>
      </c>
      <c r="C176" s="10" t="s">
        <v>1413</v>
      </c>
      <c r="D176" s="10" t="s">
        <v>1785</v>
      </c>
      <c r="E176" s="10" t="s">
        <v>1426</v>
      </c>
      <c r="F176" s="10" t="s">
        <v>1786</v>
      </c>
      <c r="G176" s="10" t="s">
        <v>1787</v>
      </c>
      <c r="H176" s="10" t="s">
        <v>1417</v>
      </c>
      <c r="I176" s="10" t="s">
        <v>1788</v>
      </c>
      <c r="J176" s="10" t="s">
        <v>1789</v>
      </c>
      <c r="K176" s="10">
        <v>2258029552</v>
      </c>
      <c r="L176" s="10" t="s">
        <v>1312</v>
      </c>
      <c r="M176" s="10" t="s">
        <v>1313</v>
      </c>
      <c r="N176" s="10" t="s">
        <v>1314</v>
      </c>
      <c r="O176" s="10">
        <v>44</v>
      </c>
      <c r="P176" s="10" t="s">
        <v>1315</v>
      </c>
      <c r="Q176" s="10">
        <v>12</v>
      </c>
      <c r="R176" s="10">
        <v>8</v>
      </c>
      <c r="S176" s="10">
        <v>28.8</v>
      </c>
      <c r="T176" s="10">
        <v>1</v>
      </c>
      <c r="V176" s="10">
        <v>1</v>
      </c>
      <c r="AI176" s="39">
        <f t="shared" si="12"/>
        <v>1</v>
      </c>
      <c r="AJ176" s="79">
        <f t="shared" si="13"/>
        <v>28.8</v>
      </c>
      <c r="AK176" s="79">
        <f t="shared" si="14"/>
        <v>2.4</v>
      </c>
      <c r="AL176" s="79">
        <f t="shared" si="15"/>
        <v>0.3</v>
      </c>
    </row>
    <row r="177" spans="1:38" x14ac:dyDescent="0.25">
      <c r="A177" s="10">
        <v>7.2023999999999999</v>
      </c>
      <c r="B177" s="10" t="s">
        <v>1412</v>
      </c>
      <c r="C177" s="10" t="s">
        <v>1413</v>
      </c>
      <c r="D177" s="10" t="s">
        <v>1506</v>
      </c>
      <c r="E177" s="10" t="s">
        <v>1306</v>
      </c>
      <c r="F177" s="10" t="s">
        <v>1507</v>
      </c>
      <c r="G177" s="10" t="s">
        <v>1508</v>
      </c>
      <c r="H177" s="10" t="s">
        <v>1417</v>
      </c>
      <c r="I177" s="10">
        <v>95045</v>
      </c>
      <c r="J177" s="10" t="s">
        <v>1509</v>
      </c>
      <c r="K177" s="10">
        <v>8316234073</v>
      </c>
      <c r="L177" s="10" t="s">
        <v>1332</v>
      </c>
      <c r="M177" s="10" t="s">
        <v>1333</v>
      </c>
      <c r="N177" s="10" t="s">
        <v>1314</v>
      </c>
      <c r="O177" s="10">
        <v>44</v>
      </c>
      <c r="P177" s="10" t="s">
        <v>1315</v>
      </c>
      <c r="Q177" s="10">
        <v>12</v>
      </c>
      <c r="R177" s="10">
        <v>4</v>
      </c>
      <c r="S177" s="10">
        <v>28.8</v>
      </c>
      <c r="T177" s="10">
        <v>1</v>
      </c>
      <c r="V177" s="10">
        <v>1</v>
      </c>
      <c r="AI177" s="39">
        <f t="shared" si="12"/>
        <v>1</v>
      </c>
      <c r="AJ177" s="79">
        <f t="shared" si="13"/>
        <v>28.8</v>
      </c>
      <c r="AK177" s="79">
        <f t="shared" si="14"/>
        <v>2.4</v>
      </c>
      <c r="AL177" s="79">
        <f t="shared" si="15"/>
        <v>0.6</v>
      </c>
    </row>
    <row r="178" spans="1:38" x14ac:dyDescent="0.25">
      <c r="A178" s="10">
        <v>7.2023999999999999</v>
      </c>
      <c r="B178" s="10" t="s">
        <v>1412</v>
      </c>
      <c r="C178" s="10" t="s">
        <v>1413</v>
      </c>
      <c r="D178" s="10" t="s">
        <v>1790</v>
      </c>
      <c r="E178" s="10" t="s">
        <v>1426</v>
      </c>
      <c r="F178" s="10" t="s">
        <v>1791</v>
      </c>
      <c r="G178" s="10" t="s">
        <v>1792</v>
      </c>
      <c r="H178" s="10" t="s">
        <v>1417</v>
      </c>
      <c r="I178" s="10">
        <v>95380</v>
      </c>
      <c r="J178" s="10" t="s">
        <v>1793</v>
      </c>
      <c r="K178" s="10">
        <v>2092501501</v>
      </c>
      <c r="L178" s="10" t="s">
        <v>1332</v>
      </c>
      <c r="M178" s="10" t="s">
        <v>1333</v>
      </c>
      <c r="N178" s="10" t="s">
        <v>1314</v>
      </c>
      <c r="O178" s="10">
        <v>44</v>
      </c>
      <c r="P178" s="10" t="s">
        <v>1315</v>
      </c>
      <c r="Q178" s="10">
        <v>12</v>
      </c>
      <c r="R178" s="10">
        <v>4</v>
      </c>
      <c r="S178" s="10">
        <v>28.8</v>
      </c>
      <c r="T178" s="10">
        <v>1</v>
      </c>
      <c r="V178" s="10">
        <v>1</v>
      </c>
      <c r="AI178" s="39">
        <f t="shared" si="12"/>
        <v>1</v>
      </c>
      <c r="AJ178" s="79">
        <f t="shared" si="13"/>
        <v>28.8</v>
      </c>
      <c r="AK178" s="79">
        <f t="shared" si="14"/>
        <v>2.4</v>
      </c>
      <c r="AL178" s="79">
        <f t="shared" si="15"/>
        <v>0.6</v>
      </c>
    </row>
    <row r="179" spans="1:38" x14ac:dyDescent="0.25">
      <c r="A179" s="10">
        <v>7.2023999999999999</v>
      </c>
      <c r="B179" s="10" t="s">
        <v>1412</v>
      </c>
      <c r="C179" s="10" t="s">
        <v>1413</v>
      </c>
      <c r="D179" s="10" t="s">
        <v>1430</v>
      </c>
      <c r="E179" s="10" t="s">
        <v>1306</v>
      </c>
      <c r="F179" s="10" t="s">
        <v>1431</v>
      </c>
      <c r="G179" s="10" t="s">
        <v>1432</v>
      </c>
      <c r="H179" s="10" t="s">
        <v>1417</v>
      </c>
      <c r="I179" s="10" t="s">
        <v>1433</v>
      </c>
      <c r="J179" s="10" t="s">
        <v>1434</v>
      </c>
      <c r="K179" s="10">
        <v>9258267841</v>
      </c>
      <c r="L179" s="10" t="s">
        <v>1332</v>
      </c>
      <c r="M179" s="10" t="s">
        <v>1333</v>
      </c>
      <c r="N179" s="10" t="s">
        <v>1314</v>
      </c>
      <c r="O179" s="10">
        <v>44</v>
      </c>
      <c r="P179" s="10" t="s">
        <v>1315</v>
      </c>
      <c r="Q179" s="10">
        <v>12</v>
      </c>
      <c r="R179" s="10">
        <v>4</v>
      </c>
      <c r="S179" s="10">
        <v>220.8</v>
      </c>
      <c r="T179" s="10">
        <v>8</v>
      </c>
      <c r="V179" s="10">
        <v>8</v>
      </c>
      <c r="AI179" s="39">
        <f t="shared" si="12"/>
        <v>8</v>
      </c>
      <c r="AJ179" s="79">
        <f t="shared" si="13"/>
        <v>27.6</v>
      </c>
      <c r="AK179" s="79">
        <f t="shared" si="14"/>
        <v>2.3000000000000003</v>
      </c>
      <c r="AL179" s="79">
        <f t="shared" si="15"/>
        <v>0.57500000000000007</v>
      </c>
    </row>
    <row r="180" spans="1:38" x14ac:dyDescent="0.25">
      <c r="A180" s="10">
        <v>7.2023999999999999</v>
      </c>
      <c r="B180" s="10" t="s">
        <v>1412</v>
      </c>
      <c r="C180" s="10" t="s">
        <v>1413</v>
      </c>
      <c r="D180" s="10" t="s">
        <v>1440</v>
      </c>
      <c r="E180" s="10" t="s">
        <v>1426</v>
      </c>
      <c r="F180" s="10" t="s">
        <v>1441</v>
      </c>
      <c r="G180" s="10" t="s">
        <v>1442</v>
      </c>
      <c r="H180" s="10" t="s">
        <v>1417</v>
      </c>
      <c r="I180" s="10" t="s">
        <v>1443</v>
      </c>
      <c r="J180" s="10" t="s">
        <v>1444</v>
      </c>
      <c r="K180" s="10">
        <v>8312754500</v>
      </c>
      <c r="L180" s="10" t="s">
        <v>1332</v>
      </c>
      <c r="M180" s="10" t="s">
        <v>1333</v>
      </c>
      <c r="N180" s="10" t="s">
        <v>1314</v>
      </c>
      <c r="O180" s="10">
        <v>44</v>
      </c>
      <c r="P180" s="10" t="s">
        <v>1315</v>
      </c>
      <c r="Q180" s="10">
        <v>12</v>
      </c>
      <c r="R180" s="10">
        <v>4</v>
      </c>
      <c r="S180" s="10">
        <v>172.8</v>
      </c>
      <c r="T180" s="10">
        <v>6</v>
      </c>
      <c r="V180" s="10">
        <v>6</v>
      </c>
      <c r="AI180" s="39">
        <f t="shared" si="12"/>
        <v>6</v>
      </c>
      <c r="AJ180" s="79">
        <f t="shared" si="13"/>
        <v>28.8</v>
      </c>
      <c r="AK180" s="79">
        <f t="shared" si="14"/>
        <v>2.4</v>
      </c>
      <c r="AL180" s="79">
        <f t="shared" si="15"/>
        <v>0.6</v>
      </c>
    </row>
    <row r="181" spans="1:38" x14ac:dyDescent="0.25">
      <c r="A181" s="10">
        <v>7.2023999999999999</v>
      </c>
      <c r="B181" s="10" t="s">
        <v>1524</v>
      </c>
      <c r="C181" s="10" t="s">
        <v>1525</v>
      </c>
      <c r="D181" s="10" t="s">
        <v>1526</v>
      </c>
      <c r="E181" s="10" t="s">
        <v>1306</v>
      </c>
      <c r="F181" s="10" t="s">
        <v>1527</v>
      </c>
      <c r="G181" s="10" t="s">
        <v>1528</v>
      </c>
      <c r="H181" s="10" t="s">
        <v>1524</v>
      </c>
      <c r="I181" s="10" t="s">
        <v>1529</v>
      </c>
      <c r="J181" s="10" t="s">
        <v>1530</v>
      </c>
      <c r="K181" s="10">
        <v>8455625400</v>
      </c>
      <c r="L181" s="10" t="s">
        <v>1323</v>
      </c>
      <c r="M181" s="10" t="s">
        <v>1324</v>
      </c>
      <c r="N181" s="10" t="s">
        <v>1314</v>
      </c>
      <c r="O181" s="10">
        <v>44</v>
      </c>
      <c r="P181" s="10" t="s">
        <v>1315</v>
      </c>
      <c r="Q181" s="10">
        <v>12</v>
      </c>
      <c r="R181" s="10">
        <v>5</v>
      </c>
      <c r="S181" s="10">
        <v>432</v>
      </c>
      <c r="T181" s="10">
        <v>15</v>
      </c>
      <c r="V181" s="10">
        <v>15</v>
      </c>
      <c r="AI181" s="39">
        <f t="shared" si="12"/>
        <v>15</v>
      </c>
      <c r="AJ181" s="79">
        <f t="shared" si="13"/>
        <v>28.8</v>
      </c>
      <c r="AK181" s="79">
        <f t="shared" si="14"/>
        <v>2.4</v>
      </c>
      <c r="AL181" s="79">
        <f t="shared" si="15"/>
        <v>0.48</v>
      </c>
    </row>
    <row r="182" spans="1:38" x14ac:dyDescent="0.25">
      <c r="A182" s="10">
        <v>7.2023999999999999</v>
      </c>
      <c r="B182" s="10" t="s">
        <v>1524</v>
      </c>
      <c r="C182" s="10" t="s">
        <v>1525</v>
      </c>
      <c r="D182" s="10" t="s">
        <v>1526</v>
      </c>
      <c r="E182" s="10" t="s">
        <v>1306</v>
      </c>
      <c r="F182" s="10" t="s">
        <v>1527</v>
      </c>
      <c r="G182" s="10" t="s">
        <v>1528</v>
      </c>
      <c r="H182" s="10" t="s">
        <v>1524</v>
      </c>
      <c r="I182" s="10" t="s">
        <v>1529</v>
      </c>
      <c r="J182" s="10" t="s">
        <v>1530</v>
      </c>
      <c r="K182" s="10">
        <v>8455625400</v>
      </c>
      <c r="L182" s="10" t="s">
        <v>1399</v>
      </c>
      <c r="M182" s="10" t="s">
        <v>1400</v>
      </c>
      <c r="N182" s="10" t="s">
        <v>1401</v>
      </c>
      <c r="O182" s="10">
        <v>44</v>
      </c>
      <c r="P182" s="10" t="s">
        <v>1315</v>
      </c>
      <c r="Q182" s="10">
        <v>12</v>
      </c>
      <c r="R182" s="10">
        <v>8</v>
      </c>
      <c r="S182" s="10">
        <v>324</v>
      </c>
      <c r="T182" s="10">
        <v>12</v>
      </c>
      <c r="V182" s="10">
        <v>12</v>
      </c>
      <c r="AI182" s="39">
        <f t="shared" si="12"/>
        <v>12</v>
      </c>
      <c r="AJ182" s="79">
        <f t="shared" si="13"/>
        <v>27</v>
      </c>
      <c r="AK182" s="79">
        <f t="shared" si="14"/>
        <v>2.25</v>
      </c>
      <c r="AL182" s="79">
        <f t="shared" si="15"/>
        <v>0.28125</v>
      </c>
    </row>
    <row r="183" spans="1:38" x14ac:dyDescent="0.25">
      <c r="A183" s="10">
        <v>7.2023999999999999</v>
      </c>
      <c r="B183" s="10" t="s">
        <v>1524</v>
      </c>
      <c r="C183" s="10" t="s">
        <v>1525</v>
      </c>
      <c r="D183" s="10" t="s">
        <v>1794</v>
      </c>
      <c r="E183" s="10" t="s">
        <v>1426</v>
      </c>
      <c r="F183" s="10" t="s">
        <v>1795</v>
      </c>
      <c r="G183" s="10" t="s">
        <v>1796</v>
      </c>
      <c r="H183" s="10" t="s">
        <v>1384</v>
      </c>
      <c r="I183" s="10" t="s">
        <v>1797</v>
      </c>
      <c r="J183" s="10" t="s">
        <v>1798</v>
      </c>
      <c r="K183" s="10">
        <v>9733058844</v>
      </c>
      <c r="L183" s="10" t="s">
        <v>1402</v>
      </c>
      <c r="M183" s="10" t="s">
        <v>1403</v>
      </c>
      <c r="N183" s="10" t="s">
        <v>1314</v>
      </c>
      <c r="O183" s="10">
        <v>44</v>
      </c>
      <c r="P183" s="10" t="s">
        <v>1315</v>
      </c>
      <c r="Q183" s="10">
        <v>12</v>
      </c>
      <c r="R183" s="10">
        <v>5</v>
      </c>
      <c r="S183" s="10">
        <v>57.6</v>
      </c>
      <c r="T183" s="10">
        <v>2</v>
      </c>
      <c r="V183" s="10">
        <v>2</v>
      </c>
      <c r="AI183" s="39">
        <f t="shared" si="12"/>
        <v>2</v>
      </c>
      <c r="AJ183" s="79">
        <f t="shared" si="13"/>
        <v>28.8</v>
      </c>
      <c r="AK183" s="79">
        <f t="shared" si="14"/>
        <v>2.4</v>
      </c>
      <c r="AL183" s="79">
        <f t="shared" si="15"/>
        <v>0.48</v>
      </c>
    </row>
    <row r="184" spans="1:38" x14ac:dyDescent="0.25">
      <c r="A184" s="10">
        <v>7.2023999999999999</v>
      </c>
      <c r="B184" s="10" t="s">
        <v>1524</v>
      </c>
      <c r="C184" s="10" t="s">
        <v>1525</v>
      </c>
      <c r="D184" s="10" t="s">
        <v>1799</v>
      </c>
      <c r="E184" s="10" t="s">
        <v>1426</v>
      </c>
      <c r="F184" s="10" t="s">
        <v>1800</v>
      </c>
      <c r="G184" s="10" t="s">
        <v>1801</v>
      </c>
      <c r="H184" s="10" t="s">
        <v>1524</v>
      </c>
      <c r="I184" s="10">
        <v>11530</v>
      </c>
      <c r="J184" s="10" t="s">
        <v>1802</v>
      </c>
      <c r="K184" s="10">
        <v>5167422500</v>
      </c>
      <c r="L184" s="10" t="s">
        <v>1312</v>
      </c>
      <c r="M184" s="10" t="s">
        <v>1313</v>
      </c>
      <c r="N184" s="10" t="s">
        <v>1314</v>
      </c>
      <c r="O184" s="10">
        <v>44</v>
      </c>
      <c r="P184" s="10" t="s">
        <v>1315</v>
      </c>
      <c r="Q184" s="10">
        <v>12</v>
      </c>
      <c r="R184" s="10">
        <v>8</v>
      </c>
      <c r="S184" s="10">
        <v>32.4</v>
      </c>
      <c r="T184" s="10">
        <v>1</v>
      </c>
      <c r="V184" s="10">
        <v>1</v>
      </c>
      <c r="AI184" s="39">
        <f t="shared" si="12"/>
        <v>1</v>
      </c>
      <c r="AJ184" s="79">
        <f t="shared" si="13"/>
        <v>32.4</v>
      </c>
      <c r="AK184" s="79">
        <f t="shared" si="14"/>
        <v>2.6999999999999997</v>
      </c>
      <c r="AL184" s="79">
        <f t="shared" si="15"/>
        <v>0.33749999999999997</v>
      </c>
    </row>
    <row r="185" spans="1:38" x14ac:dyDescent="0.25">
      <c r="A185" s="10">
        <v>7.2023999999999999</v>
      </c>
      <c r="B185" s="10" t="s">
        <v>1524</v>
      </c>
      <c r="C185" s="10" t="s">
        <v>1525</v>
      </c>
      <c r="D185" s="10" t="s">
        <v>1803</v>
      </c>
      <c r="E185" s="10" t="s">
        <v>1600</v>
      </c>
      <c r="F185" s="10" t="s">
        <v>1804</v>
      </c>
      <c r="G185" s="10" t="s">
        <v>1801</v>
      </c>
      <c r="H185" s="10" t="s">
        <v>1524</v>
      </c>
      <c r="I185" s="10" t="s">
        <v>1805</v>
      </c>
      <c r="J185" s="10" t="s">
        <v>1806</v>
      </c>
      <c r="K185" s="10">
        <v>5165727168</v>
      </c>
      <c r="L185" s="10" t="s">
        <v>1312</v>
      </c>
      <c r="M185" s="10" t="s">
        <v>1313</v>
      </c>
      <c r="N185" s="10" t="s">
        <v>1314</v>
      </c>
      <c r="O185" s="10">
        <v>44</v>
      </c>
      <c r="P185" s="10" t="s">
        <v>1315</v>
      </c>
      <c r="Q185" s="10">
        <v>12</v>
      </c>
      <c r="R185" s="10">
        <v>8</v>
      </c>
      <c r="S185" s="10">
        <v>32.4</v>
      </c>
      <c r="T185" s="10">
        <v>1</v>
      </c>
      <c r="V185" s="10">
        <v>1</v>
      </c>
      <c r="AI185" s="39">
        <f t="shared" si="12"/>
        <v>1</v>
      </c>
      <c r="AJ185" s="79">
        <f t="shared" si="13"/>
        <v>32.4</v>
      </c>
      <c r="AK185" s="79">
        <f t="shared" si="14"/>
        <v>2.6999999999999997</v>
      </c>
      <c r="AL185" s="79">
        <f t="shared" si="15"/>
        <v>0.33749999999999997</v>
      </c>
    </row>
    <row r="186" spans="1:38" x14ac:dyDescent="0.25">
      <c r="A186" s="10">
        <v>7.2023999999999999</v>
      </c>
      <c r="B186" s="10" t="s">
        <v>1531</v>
      </c>
      <c r="C186" s="10" t="s">
        <v>1532</v>
      </c>
      <c r="D186" s="10" t="s">
        <v>1047</v>
      </c>
      <c r="E186" s="10" t="s">
        <v>1306</v>
      </c>
      <c r="F186" s="10" t="s">
        <v>1807</v>
      </c>
      <c r="G186" s="10" t="s">
        <v>1808</v>
      </c>
      <c r="H186" s="10" t="s">
        <v>1524</v>
      </c>
      <c r="I186" s="10" t="s">
        <v>1809</v>
      </c>
      <c r="J186" s="10" t="s">
        <v>1810</v>
      </c>
      <c r="K186" s="10">
        <v>7168242328</v>
      </c>
      <c r="L186" s="10" t="s">
        <v>1323</v>
      </c>
      <c r="M186" s="10" t="s">
        <v>1324</v>
      </c>
      <c r="N186" s="10" t="s">
        <v>1314</v>
      </c>
      <c r="O186" s="10">
        <v>44</v>
      </c>
      <c r="P186" s="10" t="s">
        <v>1315</v>
      </c>
      <c r="Q186" s="10">
        <v>12</v>
      </c>
      <c r="R186" s="10">
        <v>5</v>
      </c>
      <c r="S186" s="10">
        <v>892.8</v>
      </c>
      <c r="T186" s="10">
        <v>31</v>
      </c>
      <c r="V186" s="10">
        <v>31</v>
      </c>
      <c r="AI186" s="39">
        <f t="shared" si="12"/>
        <v>31</v>
      </c>
      <c r="AJ186" s="79">
        <f t="shared" si="13"/>
        <v>28.799999999999997</v>
      </c>
      <c r="AK186" s="79">
        <f t="shared" si="14"/>
        <v>2.4</v>
      </c>
      <c r="AL186" s="79">
        <f t="shared" si="15"/>
        <v>0.48</v>
      </c>
    </row>
    <row r="187" spans="1:38" x14ac:dyDescent="0.25">
      <c r="A187" s="10">
        <v>7.2023999999999999</v>
      </c>
      <c r="B187" s="10" t="s">
        <v>1531</v>
      </c>
      <c r="C187" s="10" t="s">
        <v>1532</v>
      </c>
      <c r="D187" s="10" t="s">
        <v>1047</v>
      </c>
      <c r="E187" s="10" t="s">
        <v>1306</v>
      </c>
      <c r="F187" s="10" t="s">
        <v>1807</v>
      </c>
      <c r="G187" s="10" t="s">
        <v>1808</v>
      </c>
      <c r="H187" s="10" t="s">
        <v>1524</v>
      </c>
      <c r="I187" s="10" t="s">
        <v>1809</v>
      </c>
      <c r="J187" s="10" t="s">
        <v>1810</v>
      </c>
      <c r="K187" s="10">
        <v>7168242328</v>
      </c>
      <c r="L187" s="10" t="s">
        <v>1761</v>
      </c>
      <c r="M187" s="10" t="s">
        <v>1762</v>
      </c>
      <c r="N187" s="10" t="s">
        <v>1401</v>
      </c>
      <c r="O187" s="10">
        <v>44</v>
      </c>
      <c r="P187" s="10" t="s">
        <v>1315</v>
      </c>
      <c r="Q187" s="10">
        <v>12</v>
      </c>
      <c r="R187" s="10">
        <v>9</v>
      </c>
      <c r="S187" s="10">
        <v>915</v>
      </c>
      <c r="T187" s="10">
        <v>25</v>
      </c>
      <c r="V187" s="10">
        <v>25</v>
      </c>
      <c r="AI187" s="39">
        <f t="shared" si="12"/>
        <v>25</v>
      </c>
      <c r="AJ187" s="79">
        <f t="shared" si="13"/>
        <v>36.6</v>
      </c>
      <c r="AK187" s="79">
        <f t="shared" si="14"/>
        <v>3.0500000000000003</v>
      </c>
      <c r="AL187" s="79">
        <f t="shared" si="15"/>
        <v>0.33888888888888891</v>
      </c>
    </row>
    <row r="188" spans="1:38" x14ac:dyDescent="0.25">
      <c r="A188" s="10">
        <v>7.2023999999999999</v>
      </c>
      <c r="B188" s="10" t="s">
        <v>1339</v>
      </c>
      <c r="C188" s="10" t="s">
        <v>1542</v>
      </c>
      <c r="D188" s="10" t="s">
        <v>1811</v>
      </c>
      <c r="E188" s="10" t="s">
        <v>1460</v>
      </c>
      <c r="F188" s="10" t="s">
        <v>1812</v>
      </c>
      <c r="G188" s="10" t="s">
        <v>1813</v>
      </c>
      <c r="H188" s="10" t="s">
        <v>1417</v>
      </c>
      <c r="I188" s="10">
        <v>90025</v>
      </c>
      <c r="J188" s="10" t="s">
        <v>1814</v>
      </c>
      <c r="K188" s="10">
        <v>3104781041</v>
      </c>
      <c r="L188" s="10" t="s">
        <v>1342</v>
      </c>
      <c r="M188" s="10" t="s">
        <v>1400</v>
      </c>
      <c r="N188" s="10" t="s">
        <v>1331</v>
      </c>
      <c r="O188" s="10">
        <v>44</v>
      </c>
      <c r="P188" s="10" t="s">
        <v>1315</v>
      </c>
      <c r="Q188" s="10">
        <v>12</v>
      </c>
      <c r="R188" s="10">
        <v>5</v>
      </c>
      <c r="S188" s="10">
        <v>39.6</v>
      </c>
      <c r="T188" s="10">
        <v>2</v>
      </c>
      <c r="V188" s="10">
        <v>2</v>
      </c>
      <c r="AI188" s="39">
        <f t="shared" si="12"/>
        <v>2</v>
      </c>
      <c r="AJ188" s="79">
        <f t="shared" si="13"/>
        <v>19.8</v>
      </c>
      <c r="AK188" s="79">
        <f t="shared" si="14"/>
        <v>1.6500000000000001</v>
      </c>
      <c r="AL188" s="79">
        <f t="shared" si="15"/>
        <v>0.33</v>
      </c>
    </row>
    <row r="189" spans="1:38" x14ac:dyDescent="0.25">
      <c r="A189" s="10">
        <v>7.2023999999999999</v>
      </c>
      <c r="B189" s="10" t="s">
        <v>1339</v>
      </c>
      <c r="C189" s="10" t="s">
        <v>1542</v>
      </c>
      <c r="D189" s="10" t="s">
        <v>1815</v>
      </c>
      <c r="E189" s="10" t="s">
        <v>1460</v>
      </c>
      <c r="F189" s="10" t="s">
        <v>1816</v>
      </c>
      <c r="G189" s="10" t="s">
        <v>1817</v>
      </c>
      <c r="H189" s="10" t="s">
        <v>1417</v>
      </c>
      <c r="I189" s="10">
        <v>90401</v>
      </c>
      <c r="J189" s="10" t="s">
        <v>1818</v>
      </c>
      <c r="K189" s="10">
        <v>3103949744</v>
      </c>
      <c r="L189" s="10" t="s">
        <v>1342</v>
      </c>
      <c r="M189" s="10" t="s">
        <v>1400</v>
      </c>
      <c r="N189" s="10" t="s">
        <v>1331</v>
      </c>
      <c r="O189" s="10">
        <v>44</v>
      </c>
      <c r="P189" s="10" t="s">
        <v>1315</v>
      </c>
      <c r="Q189" s="10">
        <v>12</v>
      </c>
      <c r="R189" s="10">
        <v>5</v>
      </c>
      <c r="S189" s="10">
        <v>39.6</v>
      </c>
      <c r="T189" s="10">
        <v>2</v>
      </c>
      <c r="V189" s="10">
        <v>2</v>
      </c>
      <c r="AI189" s="39">
        <f t="shared" si="12"/>
        <v>2</v>
      </c>
      <c r="AJ189" s="79">
        <f t="shared" si="13"/>
        <v>19.8</v>
      </c>
      <c r="AK189" s="79">
        <f t="shared" si="14"/>
        <v>1.6500000000000001</v>
      </c>
      <c r="AL189" s="79">
        <f t="shared" si="15"/>
        <v>0.33</v>
      </c>
    </row>
    <row r="190" spans="1:38" x14ac:dyDescent="0.25">
      <c r="A190" s="10">
        <v>7.2023999999999999</v>
      </c>
      <c r="B190" s="10" t="s">
        <v>1339</v>
      </c>
      <c r="C190" s="10" t="s">
        <v>1542</v>
      </c>
      <c r="D190" s="10" t="s">
        <v>392</v>
      </c>
      <c r="E190" s="10" t="s">
        <v>1460</v>
      </c>
      <c r="F190" s="10" t="s">
        <v>1554</v>
      </c>
      <c r="G190" s="10" t="s">
        <v>1555</v>
      </c>
      <c r="H190" s="10" t="s">
        <v>1417</v>
      </c>
      <c r="I190" s="10">
        <v>91316</v>
      </c>
      <c r="J190" s="10" t="s">
        <v>1556</v>
      </c>
      <c r="K190" s="10">
        <v>8189819847</v>
      </c>
      <c r="L190" s="10" t="s">
        <v>1342</v>
      </c>
      <c r="M190" s="10" t="s">
        <v>1400</v>
      </c>
      <c r="N190" s="10" t="s">
        <v>1331</v>
      </c>
      <c r="O190" s="10">
        <v>44</v>
      </c>
      <c r="P190" s="10" t="s">
        <v>1315</v>
      </c>
      <c r="Q190" s="10">
        <v>12</v>
      </c>
      <c r="R190" s="10">
        <v>5</v>
      </c>
      <c r="S190" s="10">
        <v>19.8</v>
      </c>
      <c r="T190" s="10">
        <v>1</v>
      </c>
      <c r="V190" s="10">
        <v>1</v>
      </c>
      <c r="AI190" s="39">
        <f t="shared" si="12"/>
        <v>1</v>
      </c>
      <c r="AJ190" s="79">
        <f t="shared" si="13"/>
        <v>19.8</v>
      </c>
      <c r="AK190" s="79">
        <f t="shared" si="14"/>
        <v>1.6500000000000001</v>
      </c>
      <c r="AL190" s="79">
        <f t="shared" si="15"/>
        <v>0.33</v>
      </c>
    </row>
    <row r="191" spans="1:38" x14ac:dyDescent="0.25">
      <c r="A191" s="10">
        <v>7.2023999999999999</v>
      </c>
      <c r="B191" s="10" t="s">
        <v>1339</v>
      </c>
      <c r="C191" s="10" t="s">
        <v>1542</v>
      </c>
      <c r="D191" s="10" t="s">
        <v>1557</v>
      </c>
      <c r="E191" s="10" t="s">
        <v>1306</v>
      </c>
      <c r="F191" s="10" t="s">
        <v>1558</v>
      </c>
      <c r="G191" s="10" t="s">
        <v>1559</v>
      </c>
      <c r="H191" s="10" t="s">
        <v>1417</v>
      </c>
      <c r="I191" s="10">
        <v>91761</v>
      </c>
      <c r="J191" s="10" t="s">
        <v>1560</v>
      </c>
      <c r="K191" s="10">
        <v>9099306145</v>
      </c>
      <c r="L191" s="10" t="s">
        <v>1342</v>
      </c>
      <c r="M191" s="10" t="s">
        <v>1400</v>
      </c>
      <c r="N191" s="10" t="s">
        <v>1331</v>
      </c>
      <c r="O191" s="10">
        <v>44</v>
      </c>
      <c r="P191" s="10" t="s">
        <v>1315</v>
      </c>
      <c r="Q191" s="10">
        <v>12</v>
      </c>
      <c r="R191" s="10">
        <v>5</v>
      </c>
      <c r="S191" s="10">
        <v>19.8</v>
      </c>
      <c r="T191" s="10">
        <v>1</v>
      </c>
      <c r="V191" s="10">
        <v>1</v>
      </c>
      <c r="AI191" s="39">
        <f t="shared" si="12"/>
        <v>1</v>
      </c>
      <c r="AJ191" s="79">
        <f t="shared" si="13"/>
        <v>19.8</v>
      </c>
      <c r="AK191" s="79">
        <f t="shared" si="14"/>
        <v>1.6500000000000001</v>
      </c>
      <c r="AL191" s="79">
        <f t="shared" si="15"/>
        <v>0.33</v>
      </c>
    </row>
    <row r="192" spans="1:38" x14ac:dyDescent="0.25">
      <c r="A192" s="10">
        <v>7.2023999999999999</v>
      </c>
      <c r="B192" s="10" t="s">
        <v>1339</v>
      </c>
      <c r="C192" s="10" t="s">
        <v>1542</v>
      </c>
      <c r="D192" s="10" t="s">
        <v>1819</v>
      </c>
      <c r="E192" s="10" t="s">
        <v>1426</v>
      </c>
      <c r="F192" s="10" t="s">
        <v>1820</v>
      </c>
      <c r="G192" s="10" t="s">
        <v>1817</v>
      </c>
      <c r="H192" s="10" t="s">
        <v>1417</v>
      </c>
      <c r="I192" s="10" t="s">
        <v>1821</v>
      </c>
      <c r="J192" s="10" t="s">
        <v>1822</v>
      </c>
      <c r="K192" s="10">
        <v>3103941700</v>
      </c>
      <c r="L192" s="10" t="s">
        <v>1342</v>
      </c>
      <c r="M192" s="10" t="s">
        <v>1400</v>
      </c>
      <c r="N192" s="10" t="s">
        <v>1331</v>
      </c>
      <c r="O192" s="10">
        <v>44</v>
      </c>
      <c r="P192" s="10" t="s">
        <v>1315</v>
      </c>
      <c r="Q192" s="10">
        <v>12</v>
      </c>
      <c r="R192" s="10">
        <v>5</v>
      </c>
      <c r="S192" s="10">
        <v>19.8</v>
      </c>
      <c r="T192" s="10">
        <v>1</v>
      </c>
      <c r="V192" s="10">
        <v>1</v>
      </c>
      <c r="AI192" s="39">
        <f t="shared" si="12"/>
        <v>1</v>
      </c>
      <c r="AJ192" s="79">
        <f t="shared" si="13"/>
        <v>19.8</v>
      </c>
      <c r="AK192" s="79">
        <f t="shared" si="14"/>
        <v>1.6500000000000001</v>
      </c>
      <c r="AL192" s="79">
        <f t="shared" si="15"/>
        <v>0.33</v>
      </c>
    </row>
    <row r="193" spans="1:38" x14ac:dyDescent="0.25">
      <c r="A193" s="10">
        <v>7.2023999999999999</v>
      </c>
      <c r="B193" s="10" t="s">
        <v>1339</v>
      </c>
      <c r="C193" s="10" t="s">
        <v>1542</v>
      </c>
      <c r="D193" s="10" t="s">
        <v>1561</v>
      </c>
      <c r="E193" s="10" t="s">
        <v>1460</v>
      </c>
      <c r="F193" s="10" t="s">
        <v>1562</v>
      </c>
      <c r="G193" s="10" t="s">
        <v>1563</v>
      </c>
      <c r="H193" s="10" t="s">
        <v>1417</v>
      </c>
      <c r="I193" s="10" t="s">
        <v>1564</v>
      </c>
      <c r="J193" s="10" t="s">
        <v>1565</v>
      </c>
      <c r="K193" s="10">
        <v>9096215566</v>
      </c>
      <c r="L193" s="10" t="s">
        <v>1342</v>
      </c>
      <c r="M193" s="10" t="s">
        <v>1400</v>
      </c>
      <c r="N193" s="10" t="s">
        <v>1331</v>
      </c>
      <c r="O193" s="10">
        <v>44</v>
      </c>
      <c r="P193" s="10" t="s">
        <v>1315</v>
      </c>
      <c r="Q193" s="10">
        <v>12</v>
      </c>
      <c r="R193" s="10">
        <v>5</v>
      </c>
      <c r="S193" s="10">
        <v>19.8</v>
      </c>
      <c r="T193" s="10">
        <v>1</v>
      </c>
      <c r="V193" s="10">
        <v>1</v>
      </c>
      <c r="AI193" s="39">
        <f t="shared" si="12"/>
        <v>1</v>
      </c>
      <c r="AJ193" s="79">
        <f t="shared" si="13"/>
        <v>19.8</v>
      </c>
      <c r="AK193" s="79">
        <f t="shared" si="14"/>
        <v>1.6500000000000001</v>
      </c>
      <c r="AL193" s="79">
        <f t="shared" si="15"/>
        <v>0.33</v>
      </c>
    </row>
    <row r="194" spans="1:38" x14ac:dyDescent="0.25">
      <c r="A194" s="10">
        <v>7.2023999999999999</v>
      </c>
      <c r="B194" s="10" t="s">
        <v>1339</v>
      </c>
      <c r="C194" s="10" t="s">
        <v>1542</v>
      </c>
      <c r="D194" s="10" t="s">
        <v>1566</v>
      </c>
      <c r="E194" s="10" t="s">
        <v>1460</v>
      </c>
      <c r="F194" s="10" t="s">
        <v>1567</v>
      </c>
      <c r="G194" s="10" t="s">
        <v>1549</v>
      </c>
      <c r="H194" s="10" t="s">
        <v>1417</v>
      </c>
      <c r="I194" s="10" t="s">
        <v>1568</v>
      </c>
      <c r="J194" s="10" t="s">
        <v>1569</v>
      </c>
      <c r="K194" s="10">
        <v>8187626400</v>
      </c>
      <c r="L194" s="10" t="s">
        <v>1342</v>
      </c>
      <c r="M194" s="10" t="s">
        <v>1400</v>
      </c>
      <c r="N194" s="10" t="s">
        <v>1331</v>
      </c>
      <c r="O194" s="10">
        <v>44</v>
      </c>
      <c r="P194" s="10" t="s">
        <v>1315</v>
      </c>
      <c r="Q194" s="10">
        <v>12</v>
      </c>
      <c r="R194" s="10">
        <v>5</v>
      </c>
      <c r="S194" s="10">
        <v>19.8</v>
      </c>
      <c r="T194" s="10">
        <v>1</v>
      </c>
      <c r="V194" s="10">
        <v>1</v>
      </c>
      <c r="AI194" s="39">
        <f t="shared" si="12"/>
        <v>1</v>
      </c>
      <c r="AJ194" s="79">
        <f t="shared" si="13"/>
        <v>19.8</v>
      </c>
      <c r="AK194" s="79">
        <f t="shared" si="14"/>
        <v>1.6500000000000001</v>
      </c>
      <c r="AL194" s="79">
        <f t="shared" si="15"/>
        <v>0.33</v>
      </c>
    </row>
    <row r="195" spans="1:38" x14ac:dyDescent="0.25">
      <c r="A195" s="10">
        <v>7.2023999999999999</v>
      </c>
      <c r="B195" s="10" t="s">
        <v>1339</v>
      </c>
      <c r="C195" s="10" t="s">
        <v>1542</v>
      </c>
      <c r="D195" s="10" t="s">
        <v>1570</v>
      </c>
      <c r="E195" s="10" t="s">
        <v>1460</v>
      </c>
      <c r="F195" s="10" t="s">
        <v>1571</v>
      </c>
      <c r="G195" s="10" t="s">
        <v>1572</v>
      </c>
      <c r="H195" s="10" t="s">
        <v>1417</v>
      </c>
      <c r="I195" s="10" t="s">
        <v>1573</v>
      </c>
      <c r="J195" s="10" t="s">
        <v>1574</v>
      </c>
      <c r="K195" s="10">
        <v>8188397000</v>
      </c>
      <c r="L195" s="10" t="s">
        <v>1342</v>
      </c>
      <c r="M195" s="10" t="s">
        <v>1400</v>
      </c>
      <c r="N195" s="10" t="s">
        <v>1331</v>
      </c>
      <c r="O195" s="10">
        <v>44</v>
      </c>
      <c r="P195" s="10" t="s">
        <v>1315</v>
      </c>
      <c r="Q195" s="10">
        <v>12</v>
      </c>
      <c r="R195" s="10">
        <v>5</v>
      </c>
      <c r="S195" s="10">
        <v>19.8</v>
      </c>
      <c r="T195" s="10">
        <v>1</v>
      </c>
      <c r="V195" s="10">
        <v>1</v>
      </c>
      <c r="AI195" s="39">
        <f t="shared" ref="AI195:AI258" si="16">SUM(U195:AH195)</f>
        <v>1</v>
      </c>
      <c r="AJ195" s="79">
        <f t="shared" ref="AJ195:AJ258" si="17">S195/T195</f>
        <v>19.8</v>
      </c>
      <c r="AK195" s="79">
        <f t="shared" ref="AK195:AK258" si="18">AJ195/Q195</f>
        <v>1.6500000000000001</v>
      </c>
      <c r="AL195" s="79">
        <f t="shared" ref="AL195:AL258" si="19">AK195/R195</f>
        <v>0.33</v>
      </c>
    </row>
    <row r="196" spans="1:38" x14ac:dyDescent="0.25">
      <c r="A196" s="10">
        <v>7.2023999999999999</v>
      </c>
      <c r="B196" s="10" t="s">
        <v>1339</v>
      </c>
      <c r="C196" s="10" t="s">
        <v>1542</v>
      </c>
      <c r="D196" s="10" t="s">
        <v>167</v>
      </c>
      <c r="E196" s="10" t="s">
        <v>1460</v>
      </c>
      <c r="F196" s="10" t="s">
        <v>1575</v>
      </c>
      <c r="G196" s="10" t="s">
        <v>1576</v>
      </c>
      <c r="H196" s="10" t="s">
        <v>1417</v>
      </c>
      <c r="I196" s="10" t="s">
        <v>1577</v>
      </c>
      <c r="J196" s="10" t="s">
        <v>1578</v>
      </c>
      <c r="K196" s="10">
        <v>3107018925</v>
      </c>
      <c r="L196" s="10" t="s">
        <v>1342</v>
      </c>
      <c r="M196" s="10" t="s">
        <v>1400</v>
      </c>
      <c r="N196" s="10" t="s">
        <v>1331</v>
      </c>
      <c r="O196" s="10">
        <v>44</v>
      </c>
      <c r="P196" s="10" t="s">
        <v>1315</v>
      </c>
      <c r="Q196" s="10">
        <v>12</v>
      </c>
      <c r="R196" s="10">
        <v>5</v>
      </c>
      <c r="S196" s="10">
        <v>59.4</v>
      </c>
      <c r="T196" s="10">
        <v>3</v>
      </c>
      <c r="V196" s="10">
        <v>3</v>
      </c>
      <c r="AI196" s="39">
        <f t="shared" si="16"/>
        <v>3</v>
      </c>
      <c r="AJ196" s="79">
        <f t="shared" si="17"/>
        <v>19.8</v>
      </c>
      <c r="AK196" s="79">
        <f t="shared" si="18"/>
        <v>1.6500000000000001</v>
      </c>
      <c r="AL196" s="79">
        <f t="shared" si="19"/>
        <v>0.33</v>
      </c>
    </row>
    <row r="197" spans="1:38" x14ac:dyDescent="0.25">
      <c r="A197" s="10">
        <v>7.2023999999999999</v>
      </c>
      <c r="B197" s="10" t="s">
        <v>1339</v>
      </c>
      <c r="C197" s="10" t="s">
        <v>1542</v>
      </c>
      <c r="D197" s="10" t="s">
        <v>1579</v>
      </c>
      <c r="E197" s="10" t="s">
        <v>1460</v>
      </c>
      <c r="F197" s="10" t="s">
        <v>1580</v>
      </c>
      <c r="G197" s="10" t="s">
        <v>1581</v>
      </c>
      <c r="H197" s="10" t="s">
        <v>1417</v>
      </c>
      <c r="I197" s="10" t="s">
        <v>1582</v>
      </c>
      <c r="J197" s="10" t="s">
        <v>1583</v>
      </c>
      <c r="K197" s="10">
        <v>6614932663</v>
      </c>
      <c r="L197" s="10" t="s">
        <v>1342</v>
      </c>
      <c r="M197" s="10" t="s">
        <v>1400</v>
      </c>
      <c r="N197" s="10" t="s">
        <v>1331</v>
      </c>
      <c r="O197" s="10">
        <v>44</v>
      </c>
      <c r="P197" s="10" t="s">
        <v>1315</v>
      </c>
      <c r="Q197" s="10">
        <v>12</v>
      </c>
      <c r="R197" s="10">
        <v>5</v>
      </c>
      <c r="S197" s="10">
        <v>39.6</v>
      </c>
      <c r="T197" s="10">
        <v>2</v>
      </c>
      <c r="V197" s="10">
        <v>2</v>
      </c>
      <c r="AI197" s="39">
        <f t="shared" si="16"/>
        <v>2</v>
      </c>
      <c r="AJ197" s="79">
        <f t="shared" si="17"/>
        <v>19.8</v>
      </c>
      <c r="AK197" s="79">
        <f t="shared" si="18"/>
        <v>1.6500000000000001</v>
      </c>
      <c r="AL197" s="79">
        <f t="shared" si="19"/>
        <v>0.33</v>
      </c>
    </row>
    <row r="198" spans="1:38" x14ac:dyDescent="0.25">
      <c r="A198" s="10">
        <v>7.2023999999999999</v>
      </c>
      <c r="B198" s="10" t="s">
        <v>1339</v>
      </c>
      <c r="C198" s="10" t="s">
        <v>1542</v>
      </c>
      <c r="D198" s="10" t="s">
        <v>1823</v>
      </c>
      <c r="E198" s="10" t="s">
        <v>1426</v>
      </c>
      <c r="F198" s="10" t="s">
        <v>1824</v>
      </c>
      <c r="G198" s="10" t="s">
        <v>1825</v>
      </c>
      <c r="H198" s="10" t="s">
        <v>1417</v>
      </c>
      <c r="I198" s="10" t="s">
        <v>1826</v>
      </c>
      <c r="J198" s="10" t="s">
        <v>1827</v>
      </c>
      <c r="K198" s="10">
        <v>9498294906</v>
      </c>
      <c r="L198" s="10" t="s">
        <v>1342</v>
      </c>
      <c r="M198" s="10" t="s">
        <v>1400</v>
      </c>
      <c r="N198" s="10" t="s">
        <v>1331</v>
      </c>
      <c r="O198" s="10">
        <v>44</v>
      </c>
      <c r="P198" s="10" t="s">
        <v>1315</v>
      </c>
      <c r="Q198" s="10">
        <v>12</v>
      </c>
      <c r="R198" s="10">
        <v>5</v>
      </c>
      <c r="S198" s="10">
        <v>19.8</v>
      </c>
      <c r="T198" s="10">
        <v>1</v>
      </c>
      <c r="V198" s="10">
        <v>1</v>
      </c>
      <c r="AI198" s="39">
        <f t="shared" si="16"/>
        <v>1</v>
      </c>
      <c r="AJ198" s="79">
        <f t="shared" si="17"/>
        <v>19.8</v>
      </c>
      <c r="AK198" s="79">
        <f t="shared" si="18"/>
        <v>1.6500000000000001</v>
      </c>
      <c r="AL198" s="79">
        <f t="shared" si="19"/>
        <v>0.33</v>
      </c>
    </row>
    <row r="199" spans="1:38" x14ac:dyDescent="0.25">
      <c r="A199" s="10">
        <v>7.2023999999999999</v>
      </c>
      <c r="B199" s="10" t="s">
        <v>1828</v>
      </c>
      <c r="C199" s="10" t="s">
        <v>1829</v>
      </c>
      <c r="D199" s="10" t="s">
        <v>1830</v>
      </c>
      <c r="E199" s="10" t="s">
        <v>1306</v>
      </c>
      <c r="F199" s="10" t="s">
        <v>1831</v>
      </c>
      <c r="G199" s="10" t="s">
        <v>1832</v>
      </c>
      <c r="H199" s="10" t="s">
        <v>1417</v>
      </c>
      <c r="I199" s="10" t="s">
        <v>1833</v>
      </c>
      <c r="J199" s="10" t="s">
        <v>1834</v>
      </c>
      <c r="K199" s="10">
        <v>7145857370</v>
      </c>
      <c r="L199" s="10" t="s">
        <v>1342</v>
      </c>
      <c r="M199" s="10" t="s">
        <v>1400</v>
      </c>
      <c r="N199" s="10" t="s">
        <v>1331</v>
      </c>
      <c r="O199" s="10">
        <v>44</v>
      </c>
      <c r="P199" s="10" t="s">
        <v>1315</v>
      </c>
      <c r="Q199" s="10">
        <v>12</v>
      </c>
      <c r="R199" s="10">
        <v>5</v>
      </c>
      <c r="S199" s="10">
        <v>19.8</v>
      </c>
      <c r="T199" s="10">
        <v>1</v>
      </c>
      <c r="V199" s="10">
        <v>1</v>
      </c>
      <c r="AI199" s="39">
        <f t="shared" si="16"/>
        <v>1</v>
      </c>
      <c r="AJ199" s="79">
        <f t="shared" si="17"/>
        <v>19.8</v>
      </c>
      <c r="AK199" s="79">
        <f t="shared" si="18"/>
        <v>1.6500000000000001</v>
      </c>
      <c r="AL199" s="79">
        <f t="shared" si="19"/>
        <v>0.33</v>
      </c>
    </row>
    <row r="200" spans="1:38" x14ac:dyDescent="0.25">
      <c r="A200" s="10">
        <v>7.2023999999999999</v>
      </c>
      <c r="B200" s="10" t="s">
        <v>1828</v>
      </c>
      <c r="C200" s="10" t="s">
        <v>1829</v>
      </c>
      <c r="D200" s="10" t="s">
        <v>1835</v>
      </c>
      <c r="E200" s="10" t="s">
        <v>1306</v>
      </c>
      <c r="F200" s="10" t="s">
        <v>1836</v>
      </c>
      <c r="G200" s="10" t="s">
        <v>1837</v>
      </c>
      <c r="H200" s="10" t="s">
        <v>1417</v>
      </c>
      <c r="I200" s="10">
        <v>90241</v>
      </c>
      <c r="J200" s="10" t="s">
        <v>1838</v>
      </c>
      <c r="K200" s="10">
        <v>5626225562</v>
      </c>
      <c r="L200" s="10" t="s">
        <v>1329</v>
      </c>
      <c r="M200" s="10" t="s">
        <v>1330</v>
      </c>
      <c r="N200" s="10" t="s">
        <v>1331</v>
      </c>
      <c r="O200" s="10">
        <v>44</v>
      </c>
      <c r="P200" s="10" t="s">
        <v>1315</v>
      </c>
      <c r="Q200" s="10">
        <v>12</v>
      </c>
      <c r="R200" s="10">
        <v>5</v>
      </c>
      <c r="S200" s="10">
        <v>19.8</v>
      </c>
      <c r="T200" s="10">
        <v>1</v>
      </c>
      <c r="V200" s="10">
        <v>1</v>
      </c>
      <c r="AI200" s="39">
        <f t="shared" si="16"/>
        <v>1</v>
      </c>
      <c r="AJ200" s="79">
        <f t="shared" si="17"/>
        <v>19.8</v>
      </c>
      <c r="AK200" s="79">
        <f t="shared" si="18"/>
        <v>1.6500000000000001</v>
      </c>
      <c r="AL200" s="79">
        <f t="shared" si="19"/>
        <v>0.33</v>
      </c>
    </row>
    <row r="201" spans="1:38" x14ac:dyDescent="0.25">
      <c r="A201" s="10">
        <v>7.2023999999999999</v>
      </c>
      <c r="B201" s="10" t="s">
        <v>1597</v>
      </c>
      <c r="C201" s="10" t="s">
        <v>1598</v>
      </c>
      <c r="D201" s="10" t="s">
        <v>1839</v>
      </c>
      <c r="E201" s="10" t="s">
        <v>1306</v>
      </c>
      <c r="F201" s="10" t="s">
        <v>1840</v>
      </c>
      <c r="G201" s="10" t="s">
        <v>1841</v>
      </c>
      <c r="H201" s="10" t="s">
        <v>1603</v>
      </c>
      <c r="I201" s="10">
        <v>98248</v>
      </c>
      <c r="J201" s="10" t="s">
        <v>1842</v>
      </c>
      <c r="K201" s="10">
        <v>3603801677</v>
      </c>
      <c r="L201" s="10" t="s">
        <v>1342</v>
      </c>
      <c r="M201" s="10" t="s">
        <v>1400</v>
      </c>
      <c r="N201" s="10" t="s">
        <v>1331</v>
      </c>
      <c r="O201" s="10">
        <v>44</v>
      </c>
      <c r="P201" s="10" t="s">
        <v>1315</v>
      </c>
      <c r="Q201" s="10">
        <v>12</v>
      </c>
      <c r="R201" s="10">
        <v>5</v>
      </c>
      <c r="S201" s="10">
        <v>39.6</v>
      </c>
      <c r="T201" s="10">
        <v>2</v>
      </c>
      <c r="V201" s="10">
        <v>2</v>
      </c>
      <c r="AI201" s="39">
        <f t="shared" si="16"/>
        <v>2</v>
      </c>
      <c r="AJ201" s="79">
        <f t="shared" si="17"/>
        <v>19.8</v>
      </c>
      <c r="AK201" s="79">
        <f t="shared" si="18"/>
        <v>1.6500000000000001</v>
      </c>
      <c r="AL201" s="79">
        <f t="shared" si="19"/>
        <v>0.33</v>
      </c>
    </row>
    <row r="202" spans="1:38" x14ac:dyDescent="0.25">
      <c r="A202" s="10">
        <v>7.2023999999999999</v>
      </c>
      <c r="B202" s="10" t="s">
        <v>1597</v>
      </c>
      <c r="C202" s="10" t="s">
        <v>1598</v>
      </c>
      <c r="D202" s="10" t="s">
        <v>1843</v>
      </c>
      <c r="E202" s="10" t="s">
        <v>1306</v>
      </c>
      <c r="F202" s="10" t="s">
        <v>1844</v>
      </c>
      <c r="G202" s="10" t="s">
        <v>1845</v>
      </c>
      <c r="H202" s="10" t="s">
        <v>1603</v>
      </c>
      <c r="I202" s="10" t="s">
        <v>1846</v>
      </c>
      <c r="J202" s="10" t="s">
        <v>1847</v>
      </c>
      <c r="K202" s="10">
        <v>2085539584</v>
      </c>
      <c r="L202" s="10" t="s">
        <v>1342</v>
      </c>
      <c r="M202" s="10" t="s">
        <v>1400</v>
      </c>
      <c r="N202" s="10" t="s">
        <v>1331</v>
      </c>
      <c r="O202" s="10">
        <v>44</v>
      </c>
      <c r="P202" s="10" t="s">
        <v>1315</v>
      </c>
      <c r="Q202" s="10">
        <v>12</v>
      </c>
      <c r="R202" s="10">
        <v>5</v>
      </c>
      <c r="S202" s="10">
        <v>59.4</v>
      </c>
      <c r="T202" s="10">
        <v>3</v>
      </c>
      <c r="V202" s="10">
        <v>3</v>
      </c>
      <c r="AI202" s="39">
        <f t="shared" si="16"/>
        <v>3</v>
      </c>
      <c r="AJ202" s="79">
        <f t="shared" si="17"/>
        <v>19.8</v>
      </c>
      <c r="AK202" s="79">
        <f t="shared" si="18"/>
        <v>1.6500000000000001</v>
      </c>
      <c r="AL202" s="79">
        <f t="shared" si="19"/>
        <v>0.33</v>
      </c>
    </row>
    <row r="203" spans="1:38" x14ac:dyDescent="0.25">
      <c r="A203" s="10">
        <v>7.2023999999999999</v>
      </c>
      <c r="B203" s="10" t="s">
        <v>1597</v>
      </c>
      <c r="C203" s="10" t="s">
        <v>1598</v>
      </c>
      <c r="D203" s="10" t="s">
        <v>1606</v>
      </c>
      <c r="E203" s="10" t="s">
        <v>1460</v>
      </c>
      <c r="F203" s="10" t="s">
        <v>1607</v>
      </c>
      <c r="G203" s="10" t="s">
        <v>1608</v>
      </c>
      <c r="H203" s="10" t="s">
        <v>1603</v>
      </c>
      <c r="I203" s="10">
        <v>98118</v>
      </c>
      <c r="J203" s="10" t="s">
        <v>1609</v>
      </c>
      <c r="K203" s="10">
        <v>2069724763</v>
      </c>
      <c r="L203" s="10" t="s">
        <v>1342</v>
      </c>
      <c r="M203" s="10" t="s">
        <v>1400</v>
      </c>
      <c r="N203" s="10" t="s">
        <v>1331</v>
      </c>
      <c r="O203" s="10">
        <v>44</v>
      </c>
      <c r="P203" s="10" t="s">
        <v>1315</v>
      </c>
      <c r="Q203" s="10">
        <v>12</v>
      </c>
      <c r="R203" s="10">
        <v>5</v>
      </c>
      <c r="S203" s="10">
        <v>19.8</v>
      </c>
      <c r="T203" s="10">
        <v>1</v>
      </c>
      <c r="V203" s="10">
        <v>1</v>
      </c>
      <c r="AI203" s="39">
        <f t="shared" si="16"/>
        <v>1</v>
      </c>
      <c r="AJ203" s="79">
        <f t="shared" si="17"/>
        <v>19.8</v>
      </c>
      <c r="AK203" s="79">
        <f t="shared" si="18"/>
        <v>1.6500000000000001</v>
      </c>
      <c r="AL203" s="79">
        <f t="shared" si="19"/>
        <v>0.33</v>
      </c>
    </row>
    <row r="204" spans="1:38" x14ac:dyDescent="0.25">
      <c r="A204" s="10">
        <v>7.2023999999999999</v>
      </c>
      <c r="B204" s="10" t="s">
        <v>1597</v>
      </c>
      <c r="C204" s="10" t="s">
        <v>1598</v>
      </c>
      <c r="D204" s="10" t="s">
        <v>321</v>
      </c>
      <c r="E204" s="10" t="s">
        <v>1460</v>
      </c>
      <c r="F204" s="10" t="s">
        <v>1616</v>
      </c>
      <c r="G204" s="10" t="s">
        <v>1617</v>
      </c>
      <c r="H204" s="10" t="s">
        <v>1603</v>
      </c>
      <c r="I204" s="10" t="s">
        <v>1618</v>
      </c>
      <c r="J204" s="10" t="s">
        <v>1619</v>
      </c>
      <c r="K204" s="10">
        <v>2064508378</v>
      </c>
      <c r="L204" s="10" t="s">
        <v>1342</v>
      </c>
      <c r="M204" s="10" t="s">
        <v>1400</v>
      </c>
      <c r="N204" s="10" t="s">
        <v>1331</v>
      </c>
      <c r="O204" s="10">
        <v>44</v>
      </c>
      <c r="P204" s="10" t="s">
        <v>1315</v>
      </c>
      <c r="Q204" s="10">
        <v>12</v>
      </c>
      <c r="R204" s="10">
        <v>5</v>
      </c>
      <c r="S204" s="10">
        <v>99</v>
      </c>
      <c r="T204" s="10">
        <v>5</v>
      </c>
      <c r="V204" s="10">
        <v>5</v>
      </c>
      <c r="AI204" s="39">
        <f t="shared" si="16"/>
        <v>5</v>
      </c>
      <c r="AJ204" s="79">
        <f t="shared" si="17"/>
        <v>19.8</v>
      </c>
      <c r="AK204" s="79">
        <f t="shared" si="18"/>
        <v>1.6500000000000001</v>
      </c>
      <c r="AL204" s="79">
        <f t="shared" si="19"/>
        <v>0.33</v>
      </c>
    </row>
    <row r="205" spans="1:38" x14ac:dyDescent="0.25">
      <c r="A205" s="10">
        <v>7.2023999999999999</v>
      </c>
      <c r="B205" s="10" t="s">
        <v>1597</v>
      </c>
      <c r="C205" s="10" t="s">
        <v>1598</v>
      </c>
      <c r="D205" s="10" t="s">
        <v>1848</v>
      </c>
      <c r="E205" s="10" t="s">
        <v>1460</v>
      </c>
      <c r="F205" s="10" t="s">
        <v>1849</v>
      </c>
      <c r="G205" s="10" t="s">
        <v>1850</v>
      </c>
      <c r="H205" s="10" t="s">
        <v>1603</v>
      </c>
      <c r="I205" s="10" t="s">
        <v>1851</v>
      </c>
      <c r="J205" s="10" t="s">
        <v>1852</v>
      </c>
      <c r="K205" s="10">
        <v>4254717873</v>
      </c>
      <c r="L205" s="10" t="s">
        <v>1342</v>
      </c>
      <c r="M205" s="10" t="s">
        <v>1400</v>
      </c>
      <c r="N205" s="10" t="s">
        <v>1331</v>
      </c>
      <c r="O205" s="10">
        <v>44</v>
      </c>
      <c r="P205" s="10" t="s">
        <v>1315</v>
      </c>
      <c r="Q205" s="10">
        <v>12</v>
      </c>
      <c r="R205" s="10">
        <v>5</v>
      </c>
      <c r="S205" s="10">
        <v>59.4</v>
      </c>
      <c r="T205" s="10">
        <v>3</v>
      </c>
      <c r="V205" s="10">
        <v>3</v>
      </c>
      <c r="AI205" s="39">
        <f t="shared" si="16"/>
        <v>3</v>
      </c>
      <c r="AJ205" s="79">
        <f t="shared" si="17"/>
        <v>19.8</v>
      </c>
      <c r="AK205" s="79">
        <f t="shared" si="18"/>
        <v>1.6500000000000001</v>
      </c>
      <c r="AL205" s="79">
        <f t="shared" si="19"/>
        <v>0.33</v>
      </c>
    </row>
    <row r="206" spans="1:38" x14ac:dyDescent="0.25">
      <c r="A206" s="10">
        <v>7.2023999999999999</v>
      </c>
      <c r="B206" s="10" t="s">
        <v>1597</v>
      </c>
      <c r="C206" s="10" t="s">
        <v>1598</v>
      </c>
      <c r="D206" s="10" t="s">
        <v>1620</v>
      </c>
      <c r="E206" s="10" t="s">
        <v>1306</v>
      </c>
      <c r="F206" s="10" t="s">
        <v>1621</v>
      </c>
      <c r="G206" s="10" t="s">
        <v>1622</v>
      </c>
      <c r="H206" s="10" t="s">
        <v>1613</v>
      </c>
      <c r="I206" s="10" t="s">
        <v>1623</v>
      </c>
      <c r="J206" s="10" t="s">
        <v>1624</v>
      </c>
      <c r="K206" s="10">
        <v>5039308914</v>
      </c>
      <c r="L206" s="10" t="s">
        <v>1342</v>
      </c>
      <c r="M206" s="10" t="s">
        <v>1400</v>
      </c>
      <c r="N206" s="10" t="s">
        <v>1331</v>
      </c>
      <c r="O206" s="10">
        <v>44</v>
      </c>
      <c r="P206" s="10" t="s">
        <v>1315</v>
      </c>
      <c r="Q206" s="10">
        <v>12</v>
      </c>
      <c r="R206" s="10">
        <v>5</v>
      </c>
      <c r="S206" s="10">
        <v>19.8</v>
      </c>
      <c r="T206" s="10">
        <v>1</v>
      </c>
      <c r="V206" s="10">
        <v>1</v>
      </c>
      <c r="AI206" s="39">
        <f t="shared" si="16"/>
        <v>1</v>
      </c>
      <c r="AJ206" s="79">
        <f t="shared" si="17"/>
        <v>19.8</v>
      </c>
      <c r="AK206" s="79">
        <f t="shared" si="18"/>
        <v>1.6500000000000001</v>
      </c>
      <c r="AL206" s="79">
        <f t="shared" si="19"/>
        <v>0.33</v>
      </c>
    </row>
    <row r="207" spans="1:38" x14ac:dyDescent="0.25">
      <c r="A207" s="10">
        <v>7.2023999999999999</v>
      </c>
      <c r="B207" s="10" t="s">
        <v>1597</v>
      </c>
      <c r="C207" s="10" t="s">
        <v>1598</v>
      </c>
      <c r="D207" s="10" t="s">
        <v>1843</v>
      </c>
      <c r="E207" s="10" t="s">
        <v>1306</v>
      </c>
      <c r="F207" s="10" t="s">
        <v>1844</v>
      </c>
      <c r="G207" s="10" t="s">
        <v>1845</v>
      </c>
      <c r="H207" s="10" t="s">
        <v>1603</v>
      </c>
      <c r="I207" s="10" t="s">
        <v>1846</v>
      </c>
      <c r="J207" s="10" t="s">
        <v>1847</v>
      </c>
      <c r="K207" s="10">
        <v>2085539584</v>
      </c>
      <c r="L207" s="10" t="s">
        <v>1346</v>
      </c>
      <c r="M207" s="10" t="s">
        <v>1347</v>
      </c>
      <c r="N207" s="10" t="s">
        <v>1331</v>
      </c>
      <c r="O207" s="10">
        <v>44</v>
      </c>
      <c r="P207" s="10" t="s">
        <v>1315</v>
      </c>
      <c r="Q207" s="10">
        <v>12</v>
      </c>
      <c r="R207" s="10">
        <v>5</v>
      </c>
      <c r="S207" s="10">
        <v>59.4</v>
      </c>
      <c r="T207" s="10">
        <v>3</v>
      </c>
      <c r="V207" s="10">
        <v>3</v>
      </c>
      <c r="AI207" s="39">
        <f t="shared" si="16"/>
        <v>3</v>
      </c>
      <c r="AJ207" s="79">
        <f t="shared" si="17"/>
        <v>19.8</v>
      </c>
      <c r="AK207" s="79">
        <f t="shared" si="18"/>
        <v>1.6500000000000001</v>
      </c>
      <c r="AL207" s="79">
        <f t="shared" si="19"/>
        <v>0.33</v>
      </c>
    </row>
    <row r="208" spans="1:38" x14ac:dyDescent="0.25">
      <c r="A208" s="10">
        <v>7.2023999999999999</v>
      </c>
      <c r="B208" s="10" t="s">
        <v>1597</v>
      </c>
      <c r="C208" s="10" t="s">
        <v>1598</v>
      </c>
      <c r="D208" s="10" t="s">
        <v>1606</v>
      </c>
      <c r="E208" s="10" t="s">
        <v>1460</v>
      </c>
      <c r="F208" s="10" t="s">
        <v>1607</v>
      </c>
      <c r="G208" s="10" t="s">
        <v>1608</v>
      </c>
      <c r="H208" s="10" t="s">
        <v>1603</v>
      </c>
      <c r="I208" s="10">
        <v>98118</v>
      </c>
      <c r="J208" s="10" t="s">
        <v>1609</v>
      </c>
      <c r="K208" s="10">
        <v>2069724763</v>
      </c>
      <c r="L208" s="10" t="s">
        <v>1346</v>
      </c>
      <c r="M208" s="10" t="s">
        <v>1347</v>
      </c>
      <c r="N208" s="10" t="s">
        <v>1331</v>
      </c>
      <c r="O208" s="10">
        <v>44</v>
      </c>
      <c r="P208" s="10" t="s">
        <v>1315</v>
      </c>
      <c r="Q208" s="10">
        <v>12</v>
      </c>
      <c r="R208" s="10">
        <v>5</v>
      </c>
      <c r="S208" s="10">
        <v>39.6</v>
      </c>
      <c r="T208" s="10">
        <v>2</v>
      </c>
      <c r="V208" s="10">
        <v>2</v>
      </c>
      <c r="AI208" s="39">
        <f t="shared" si="16"/>
        <v>2</v>
      </c>
      <c r="AJ208" s="79">
        <f t="shared" si="17"/>
        <v>19.8</v>
      </c>
      <c r="AK208" s="79">
        <f t="shared" si="18"/>
        <v>1.6500000000000001</v>
      </c>
      <c r="AL208" s="79">
        <f t="shared" si="19"/>
        <v>0.33</v>
      </c>
    </row>
    <row r="209" spans="1:38" x14ac:dyDescent="0.25">
      <c r="A209" s="10">
        <v>7.2023999999999999</v>
      </c>
      <c r="B209" s="10" t="s">
        <v>1597</v>
      </c>
      <c r="C209" s="10" t="s">
        <v>1598</v>
      </c>
      <c r="D209" s="10" t="s">
        <v>1848</v>
      </c>
      <c r="E209" s="10" t="s">
        <v>1460</v>
      </c>
      <c r="F209" s="10" t="s">
        <v>1849</v>
      </c>
      <c r="G209" s="10" t="s">
        <v>1850</v>
      </c>
      <c r="H209" s="10" t="s">
        <v>1603</v>
      </c>
      <c r="I209" s="10" t="s">
        <v>1851</v>
      </c>
      <c r="J209" s="10" t="s">
        <v>1852</v>
      </c>
      <c r="K209" s="10">
        <v>4254717873</v>
      </c>
      <c r="L209" s="10" t="s">
        <v>1346</v>
      </c>
      <c r="M209" s="10" t="s">
        <v>1347</v>
      </c>
      <c r="N209" s="10" t="s">
        <v>1331</v>
      </c>
      <c r="O209" s="10">
        <v>44</v>
      </c>
      <c r="P209" s="10" t="s">
        <v>1315</v>
      </c>
      <c r="Q209" s="10">
        <v>12</v>
      </c>
      <c r="R209" s="10">
        <v>5</v>
      </c>
      <c r="S209" s="10">
        <v>59.4</v>
      </c>
      <c r="T209" s="10">
        <v>3</v>
      </c>
      <c r="V209" s="10">
        <v>3</v>
      </c>
      <c r="AI209" s="39">
        <f t="shared" si="16"/>
        <v>3</v>
      </c>
      <c r="AJ209" s="79">
        <f t="shared" si="17"/>
        <v>19.8</v>
      </c>
      <c r="AK209" s="79">
        <f t="shared" si="18"/>
        <v>1.6500000000000001</v>
      </c>
      <c r="AL209" s="79">
        <f t="shared" si="19"/>
        <v>0.33</v>
      </c>
    </row>
    <row r="210" spans="1:38" x14ac:dyDescent="0.25">
      <c r="A210" s="10">
        <v>7.2023999999999999</v>
      </c>
      <c r="B210" s="10" t="s">
        <v>1597</v>
      </c>
      <c r="C210" s="10" t="s">
        <v>1598</v>
      </c>
      <c r="D210" s="10" t="s">
        <v>1853</v>
      </c>
      <c r="E210" s="10" t="s">
        <v>1306</v>
      </c>
      <c r="F210" s="10" t="s">
        <v>1854</v>
      </c>
      <c r="G210" s="10" t="s">
        <v>1855</v>
      </c>
      <c r="H210" s="10" t="s">
        <v>1603</v>
      </c>
      <c r="I210" s="10" t="s">
        <v>1856</v>
      </c>
      <c r="J210" s="10" t="s">
        <v>1857</v>
      </c>
      <c r="K210" s="10">
        <v>3607347631</v>
      </c>
      <c r="L210" s="10" t="s">
        <v>1346</v>
      </c>
      <c r="M210" s="10" t="s">
        <v>1347</v>
      </c>
      <c r="N210" s="10" t="s">
        <v>1331</v>
      </c>
      <c r="O210" s="10">
        <v>44</v>
      </c>
      <c r="P210" s="10" t="s">
        <v>1315</v>
      </c>
      <c r="Q210" s="10">
        <v>12</v>
      </c>
      <c r="R210" s="10">
        <v>5</v>
      </c>
      <c r="S210" s="10">
        <v>19.8</v>
      </c>
      <c r="T210" s="10">
        <v>1</v>
      </c>
      <c r="V210" s="10">
        <v>1</v>
      </c>
      <c r="AI210" s="39">
        <f t="shared" si="16"/>
        <v>1</v>
      </c>
      <c r="AJ210" s="79">
        <f t="shared" si="17"/>
        <v>19.8</v>
      </c>
      <c r="AK210" s="79">
        <f t="shared" si="18"/>
        <v>1.6500000000000001</v>
      </c>
      <c r="AL210" s="79">
        <f t="shared" si="19"/>
        <v>0.33</v>
      </c>
    </row>
    <row r="211" spans="1:38" x14ac:dyDescent="0.25">
      <c r="A211" s="10">
        <v>7.2023999999999999</v>
      </c>
      <c r="B211" s="10" t="s">
        <v>1597</v>
      </c>
      <c r="C211" s="10" t="s">
        <v>1598</v>
      </c>
      <c r="D211" s="10" t="s">
        <v>1081</v>
      </c>
      <c r="E211" s="10" t="s">
        <v>1306</v>
      </c>
      <c r="F211" s="10" t="s">
        <v>1858</v>
      </c>
      <c r="G211" s="10" t="s">
        <v>1859</v>
      </c>
      <c r="H211" s="10" t="s">
        <v>1603</v>
      </c>
      <c r="I211" s="10">
        <v>99302</v>
      </c>
      <c r="J211" s="10" t="s">
        <v>1860</v>
      </c>
      <c r="K211" s="10">
        <v>5095458585</v>
      </c>
      <c r="L211" s="10" t="s">
        <v>1329</v>
      </c>
      <c r="M211" s="10" t="s">
        <v>1330</v>
      </c>
      <c r="N211" s="10" t="s">
        <v>1331</v>
      </c>
      <c r="O211" s="10">
        <v>44</v>
      </c>
      <c r="P211" s="10" t="s">
        <v>1315</v>
      </c>
      <c r="Q211" s="10">
        <v>12</v>
      </c>
      <c r="R211" s="10">
        <v>5</v>
      </c>
      <c r="S211" s="10">
        <v>39.6</v>
      </c>
      <c r="T211" s="10">
        <v>2</v>
      </c>
      <c r="V211" s="10">
        <v>2</v>
      </c>
      <c r="AI211" s="39">
        <f t="shared" si="16"/>
        <v>2</v>
      </c>
      <c r="AJ211" s="79">
        <f t="shared" si="17"/>
        <v>19.8</v>
      </c>
      <c r="AK211" s="79">
        <f t="shared" si="18"/>
        <v>1.6500000000000001</v>
      </c>
      <c r="AL211" s="79">
        <f t="shared" si="19"/>
        <v>0.33</v>
      </c>
    </row>
    <row r="212" spans="1:38" x14ac:dyDescent="0.25">
      <c r="A212" s="10">
        <v>7.2023999999999999</v>
      </c>
      <c r="B212" s="10" t="s">
        <v>1597</v>
      </c>
      <c r="C212" s="10" t="s">
        <v>1598</v>
      </c>
      <c r="D212" s="10" t="s">
        <v>1620</v>
      </c>
      <c r="E212" s="10" t="s">
        <v>1306</v>
      </c>
      <c r="F212" s="10" t="s">
        <v>1621</v>
      </c>
      <c r="G212" s="10" t="s">
        <v>1622</v>
      </c>
      <c r="H212" s="10" t="s">
        <v>1613</v>
      </c>
      <c r="I212" s="10" t="s">
        <v>1623</v>
      </c>
      <c r="J212" s="10" t="s">
        <v>1624</v>
      </c>
      <c r="K212" s="10">
        <v>5039308914</v>
      </c>
      <c r="L212" s="10" t="s">
        <v>1329</v>
      </c>
      <c r="M212" s="10" t="s">
        <v>1330</v>
      </c>
      <c r="N212" s="10" t="s">
        <v>1331</v>
      </c>
      <c r="O212" s="10">
        <v>44</v>
      </c>
      <c r="P212" s="10" t="s">
        <v>1315</v>
      </c>
      <c r="Q212" s="10">
        <v>12</v>
      </c>
      <c r="R212" s="10">
        <v>5</v>
      </c>
      <c r="S212" s="10">
        <v>39.6</v>
      </c>
      <c r="T212" s="10">
        <v>2</v>
      </c>
      <c r="V212" s="10">
        <v>2</v>
      </c>
      <c r="AI212" s="39">
        <f t="shared" si="16"/>
        <v>2</v>
      </c>
      <c r="AJ212" s="79">
        <f t="shared" si="17"/>
        <v>19.8</v>
      </c>
      <c r="AK212" s="79">
        <f t="shared" si="18"/>
        <v>1.6500000000000001</v>
      </c>
      <c r="AL212" s="79">
        <f t="shared" si="19"/>
        <v>0.33</v>
      </c>
    </row>
    <row r="213" spans="1:38" x14ac:dyDescent="0.25">
      <c r="A213" s="10">
        <v>7.2023999999999999</v>
      </c>
      <c r="B213" s="10" t="s">
        <v>1654</v>
      </c>
      <c r="C213" s="10" t="s">
        <v>1655</v>
      </c>
      <c r="D213" s="10" t="s">
        <v>1656</v>
      </c>
      <c r="E213" s="10" t="s">
        <v>1306</v>
      </c>
      <c r="F213" s="10" t="s">
        <v>1657</v>
      </c>
      <c r="G213" s="10" t="s">
        <v>1658</v>
      </c>
      <c r="H213" s="10" t="s">
        <v>1659</v>
      </c>
      <c r="I213" s="10" t="s">
        <v>1660</v>
      </c>
      <c r="J213" s="10" t="s">
        <v>1661</v>
      </c>
      <c r="K213" s="10">
        <v>2627815855</v>
      </c>
      <c r="L213" s="10" t="s">
        <v>1342</v>
      </c>
      <c r="M213" s="10" t="s">
        <v>1400</v>
      </c>
      <c r="N213" s="10" t="s">
        <v>1331</v>
      </c>
      <c r="O213" s="10">
        <v>44</v>
      </c>
      <c r="P213" s="10" t="s">
        <v>1315</v>
      </c>
      <c r="Q213" s="10">
        <v>12</v>
      </c>
      <c r="R213" s="10">
        <v>5</v>
      </c>
      <c r="S213" s="10">
        <v>217.8</v>
      </c>
      <c r="T213" s="10">
        <v>11</v>
      </c>
      <c r="V213" s="10">
        <v>11</v>
      </c>
      <c r="AI213" s="39">
        <f t="shared" si="16"/>
        <v>11</v>
      </c>
      <c r="AJ213" s="79">
        <f t="shared" si="17"/>
        <v>19.8</v>
      </c>
      <c r="AK213" s="79">
        <f t="shared" si="18"/>
        <v>1.6500000000000001</v>
      </c>
      <c r="AL213" s="79">
        <f t="shared" si="19"/>
        <v>0.33</v>
      </c>
    </row>
    <row r="214" spans="1:38" x14ac:dyDescent="0.25">
      <c r="A214" s="10">
        <v>7.2023999999999999</v>
      </c>
      <c r="B214" s="10" t="s">
        <v>1654</v>
      </c>
      <c r="C214" s="10" t="s">
        <v>1655</v>
      </c>
      <c r="D214" s="10" t="s">
        <v>1656</v>
      </c>
      <c r="E214" s="10" t="s">
        <v>1306</v>
      </c>
      <c r="F214" s="10" t="s">
        <v>1657</v>
      </c>
      <c r="G214" s="10" t="s">
        <v>1658</v>
      </c>
      <c r="H214" s="10" t="s">
        <v>1659</v>
      </c>
      <c r="I214" s="10" t="s">
        <v>1660</v>
      </c>
      <c r="J214" s="10" t="s">
        <v>1661</v>
      </c>
      <c r="K214" s="10">
        <v>2627815855</v>
      </c>
      <c r="L214" s="10" t="s">
        <v>1346</v>
      </c>
      <c r="M214" s="10" t="s">
        <v>1347</v>
      </c>
      <c r="N214" s="10" t="s">
        <v>1331</v>
      </c>
      <c r="O214" s="10">
        <v>44</v>
      </c>
      <c r="P214" s="10" t="s">
        <v>1315</v>
      </c>
      <c r="Q214" s="10">
        <v>12</v>
      </c>
      <c r="R214" s="10">
        <v>5</v>
      </c>
      <c r="S214" s="10">
        <v>198</v>
      </c>
      <c r="T214" s="10">
        <v>10</v>
      </c>
      <c r="V214" s="10">
        <v>10</v>
      </c>
      <c r="AI214" s="39">
        <f t="shared" si="16"/>
        <v>10</v>
      </c>
      <c r="AJ214" s="79">
        <f t="shared" si="17"/>
        <v>19.8</v>
      </c>
      <c r="AK214" s="79">
        <f t="shared" si="18"/>
        <v>1.6500000000000001</v>
      </c>
      <c r="AL214" s="79">
        <f t="shared" si="19"/>
        <v>0.33</v>
      </c>
    </row>
    <row r="215" spans="1:38" x14ac:dyDescent="0.25">
      <c r="A215" s="10">
        <v>8.2024000000000008</v>
      </c>
      <c r="B215" s="10" t="s">
        <v>722</v>
      </c>
      <c r="C215" s="10" t="s">
        <v>723</v>
      </c>
      <c r="D215" s="10" t="s">
        <v>1100</v>
      </c>
      <c r="E215" s="10" t="s">
        <v>30</v>
      </c>
      <c r="F215" s="10" t="s">
        <v>1101</v>
      </c>
      <c r="G215" s="10" t="s">
        <v>1102</v>
      </c>
      <c r="H215" s="10" t="s">
        <v>351</v>
      </c>
      <c r="I215" s="10">
        <v>84041</v>
      </c>
      <c r="J215" s="10" t="s">
        <v>1103</v>
      </c>
      <c r="K215" s="10">
        <v>8014449192</v>
      </c>
      <c r="L215" s="10" t="s">
        <v>37</v>
      </c>
      <c r="M215" s="10" t="s">
        <v>82</v>
      </c>
      <c r="N215" s="10" t="s">
        <v>39</v>
      </c>
      <c r="O215" s="10">
        <v>44</v>
      </c>
      <c r="P215" s="10" t="s">
        <v>40</v>
      </c>
      <c r="Q215" s="10" t="str">
        <f t="shared" ref="Q215:Q278" si="20">"12"</f>
        <v>12</v>
      </c>
      <c r="R215" s="10">
        <v>5</v>
      </c>
      <c r="S215" s="10">
        <v>59.4</v>
      </c>
      <c r="T215" s="10">
        <v>3</v>
      </c>
      <c r="W215" s="10">
        <v>3</v>
      </c>
      <c r="AI215" s="39">
        <f t="shared" si="16"/>
        <v>3</v>
      </c>
      <c r="AJ215" s="79">
        <f t="shared" si="17"/>
        <v>19.8</v>
      </c>
      <c r="AK215" s="79">
        <f t="shared" si="18"/>
        <v>1.6500000000000001</v>
      </c>
      <c r="AL215" s="79">
        <f t="shared" si="19"/>
        <v>0.33</v>
      </c>
    </row>
    <row r="216" spans="1:38" x14ac:dyDescent="0.25">
      <c r="A216" s="10">
        <v>8.2024000000000008</v>
      </c>
      <c r="B216" s="10" t="s">
        <v>722</v>
      </c>
      <c r="C216" s="10" t="s">
        <v>723</v>
      </c>
      <c r="D216" s="10" t="s">
        <v>1100</v>
      </c>
      <c r="E216" s="10" t="s">
        <v>30</v>
      </c>
      <c r="F216" s="10" t="s">
        <v>1101</v>
      </c>
      <c r="G216" s="10" t="s">
        <v>1102</v>
      </c>
      <c r="H216" s="10" t="s">
        <v>351</v>
      </c>
      <c r="I216" s="10">
        <v>84041</v>
      </c>
      <c r="J216" s="10" t="s">
        <v>1103</v>
      </c>
      <c r="K216" s="10">
        <v>8014449192</v>
      </c>
      <c r="L216" s="10" t="s">
        <v>115</v>
      </c>
      <c r="M216" s="10" t="s">
        <v>116</v>
      </c>
      <c r="N216" s="10" t="s">
        <v>39</v>
      </c>
      <c r="O216" s="10">
        <v>44</v>
      </c>
      <c r="P216" s="10" t="s">
        <v>40</v>
      </c>
      <c r="Q216" s="10" t="str">
        <f t="shared" si="20"/>
        <v>12</v>
      </c>
      <c r="R216" s="10">
        <v>5</v>
      </c>
      <c r="S216" s="10">
        <v>59.4</v>
      </c>
      <c r="T216" s="10">
        <v>3</v>
      </c>
      <c r="W216" s="10">
        <v>3</v>
      </c>
      <c r="AI216" s="39">
        <f t="shared" si="16"/>
        <v>3</v>
      </c>
      <c r="AJ216" s="79">
        <f t="shared" si="17"/>
        <v>19.8</v>
      </c>
      <c r="AK216" s="79">
        <f t="shared" si="18"/>
        <v>1.6500000000000001</v>
      </c>
      <c r="AL216" s="79">
        <f t="shared" si="19"/>
        <v>0.33</v>
      </c>
    </row>
    <row r="217" spans="1:38" x14ac:dyDescent="0.25">
      <c r="A217" s="10">
        <v>8.2024000000000008</v>
      </c>
      <c r="B217" s="10" t="s">
        <v>722</v>
      </c>
      <c r="C217" s="10" t="s">
        <v>723</v>
      </c>
      <c r="D217" s="10" t="s">
        <v>1100</v>
      </c>
      <c r="E217" s="10" t="s">
        <v>30</v>
      </c>
      <c r="F217" s="10" t="s">
        <v>1101</v>
      </c>
      <c r="G217" s="10" t="s">
        <v>1102</v>
      </c>
      <c r="H217" s="10" t="s">
        <v>351</v>
      </c>
      <c r="I217" s="10">
        <v>84041</v>
      </c>
      <c r="J217" s="10" t="s">
        <v>1103</v>
      </c>
      <c r="K217" s="10">
        <v>8014449192</v>
      </c>
      <c r="L217" s="10" t="s">
        <v>49</v>
      </c>
      <c r="M217" s="10" t="s">
        <v>50</v>
      </c>
      <c r="N217" s="10" t="s">
        <v>39</v>
      </c>
      <c r="O217" s="10">
        <v>44</v>
      </c>
      <c r="P217" s="10" t="s">
        <v>40</v>
      </c>
      <c r="Q217" s="10" t="str">
        <f t="shared" si="20"/>
        <v>12</v>
      </c>
      <c r="R217" s="10">
        <v>5</v>
      </c>
      <c r="S217" s="10">
        <v>19.8</v>
      </c>
      <c r="T217" s="10">
        <v>1</v>
      </c>
      <c r="W217" s="10">
        <v>1</v>
      </c>
      <c r="AI217" s="39">
        <f t="shared" si="16"/>
        <v>1</v>
      </c>
      <c r="AJ217" s="79">
        <f t="shared" si="17"/>
        <v>19.8</v>
      </c>
      <c r="AK217" s="79">
        <f t="shared" si="18"/>
        <v>1.6500000000000001</v>
      </c>
      <c r="AL217" s="79">
        <f t="shared" si="19"/>
        <v>0.33</v>
      </c>
    </row>
    <row r="218" spans="1:38" x14ac:dyDescent="0.25">
      <c r="A218" s="10">
        <v>8.2024000000000008</v>
      </c>
      <c r="B218" s="10" t="s">
        <v>107</v>
      </c>
      <c r="C218" s="10" t="s">
        <v>108</v>
      </c>
      <c r="D218" s="10" t="s">
        <v>973</v>
      </c>
      <c r="E218" s="10" t="s">
        <v>30</v>
      </c>
      <c r="F218" s="10" t="s">
        <v>974</v>
      </c>
      <c r="G218" s="10" t="s">
        <v>198</v>
      </c>
      <c r="H218" s="10" t="s">
        <v>199</v>
      </c>
      <c r="I218" s="10">
        <v>60008</v>
      </c>
      <c r="J218" s="10" t="s">
        <v>201</v>
      </c>
      <c r="K218" s="10">
        <v>6308857029</v>
      </c>
      <c r="L218" s="10" t="s">
        <v>115</v>
      </c>
      <c r="M218" s="10" t="s">
        <v>116</v>
      </c>
      <c r="N218" s="10" t="s">
        <v>39</v>
      </c>
      <c r="O218" s="10">
        <v>44</v>
      </c>
      <c r="P218" s="10" t="s">
        <v>40</v>
      </c>
      <c r="Q218" s="10" t="str">
        <f t="shared" si="20"/>
        <v>12</v>
      </c>
      <c r="R218" s="10">
        <v>5</v>
      </c>
      <c r="S218" s="10">
        <v>158.4</v>
      </c>
      <c r="T218" s="10">
        <v>8</v>
      </c>
      <c r="W218" s="10">
        <v>8</v>
      </c>
      <c r="AI218" s="39">
        <f t="shared" si="16"/>
        <v>8</v>
      </c>
      <c r="AJ218" s="79">
        <f t="shared" si="17"/>
        <v>19.8</v>
      </c>
      <c r="AK218" s="79">
        <f t="shared" si="18"/>
        <v>1.6500000000000001</v>
      </c>
      <c r="AL218" s="79">
        <f t="shared" si="19"/>
        <v>0.33</v>
      </c>
    </row>
    <row r="219" spans="1:38" x14ac:dyDescent="0.25">
      <c r="A219" s="10">
        <v>8.2024000000000008</v>
      </c>
      <c r="B219" s="10" t="s">
        <v>107</v>
      </c>
      <c r="C219" s="10" t="s">
        <v>108</v>
      </c>
      <c r="D219" s="10" t="s">
        <v>756</v>
      </c>
      <c r="E219" s="10" t="s">
        <v>30</v>
      </c>
      <c r="F219" s="10" t="s">
        <v>757</v>
      </c>
      <c r="G219" s="10" t="s">
        <v>758</v>
      </c>
      <c r="H219" s="10" t="s">
        <v>199</v>
      </c>
      <c r="I219" s="10" t="s">
        <v>759</v>
      </c>
      <c r="J219" s="10" t="s">
        <v>760</v>
      </c>
      <c r="K219" s="10">
        <v>8473444446</v>
      </c>
      <c r="L219" s="10" t="s">
        <v>49</v>
      </c>
      <c r="M219" s="10" t="s">
        <v>50</v>
      </c>
      <c r="N219" s="10" t="s">
        <v>39</v>
      </c>
      <c r="O219" s="10">
        <v>44</v>
      </c>
      <c r="P219" s="10" t="s">
        <v>40</v>
      </c>
      <c r="Q219" s="10" t="str">
        <f t="shared" si="20"/>
        <v>12</v>
      </c>
      <c r="R219" s="10">
        <v>5</v>
      </c>
      <c r="S219" s="10">
        <v>39.6</v>
      </c>
      <c r="T219" s="10">
        <v>2</v>
      </c>
      <c r="W219" s="10">
        <v>2</v>
      </c>
      <c r="AI219" s="39">
        <f t="shared" si="16"/>
        <v>2</v>
      </c>
      <c r="AJ219" s="79">
        <f t="shared" si="17"/>
        <v>19.8</v>
      </c>
      <c r="AK219" s="79">
        <f t="shared" si="18"/>
        <v>1.6500000000000001</v>
      </c>
      <c r="AL219" s="79">
        <f t="shared" si="19"/>
        <v>0.33</v>
      </c>
    </row>
    <row r="220" spans="1:38" x14ac:dyDescent="0.25">
      <c r="A220" s="10">
        <v>8.2024000000000008</v>
      </c>
      <c r="B220" s="10" t="s">
        <v>107</v>
      </c>
      <c r="C220" s="10" t="s">
        <v>108</v>
      </c>
      <c r="D220" s="10" t="s">
        <v>248</v>
      </c>
      <c r="E220" s="10" t="s">
        <v>30</v>
      </c>
      <c r="F220" s="10" t="s">
        <v>249</v>
      </c>
      <c r="G220" s="10" t="s">
        <v>250</v>
      </c>
      <c r="H220" s="10" t="s">
        <v>199</v>
      </c>
      <c r="I220" s="10">
        <v>62305</v>
      </c>
      <c r="J220" s="10" t="s">
        <v>251</v>
      </c>
      <c r="K220" s="10">
        <v>2172223343</v>
      </c>
      <c r="L220" s="10" t="s">
        <v>49</v>
      </c>
      <c r="M220" s="10" t="s">
        <v>50</v>
      </c>
      <c r="N220" s="10" t="s">
        <v>39</v>
      </c>
      <c r="O220" s="10">
        <v>44</v>
      </c>
      <c r="P220" s="10" t="s">
        <v>40</v>
      </c>
      <c r="Q220" s="10" t="str">
        <f t="shared" si="20"/>
        <v>12</v>
      </c>
      <c r="R220" s="10">
        <v>5</v>
      </c>
      <c r="S220" s="10">
        <v>99</v>
      </c>
      <c r="T220" s="10">
        <v>5</v>
      </c>
      <c r="W220" s="10">
        <v>5</v>
      </c>
      <c r="AI220" s="39">
        <f t="shared" si="16"/>
        <v>5</v>
      </c>
      <c r="AJ220" s="79">
        <f t="shared" si="17"/>
        <v>19.8</v>
      </c>
      <c r="AK220" s="79">
        <f t="shared" si="18"/>
        <v>1.6500000000000001</v>
      </c>
      <c r="AL220" s="79">
        <f t="shared" si="19"/>
        <v>0.33</v>
      </c>
    </row>
    <row r="221" spans="1:38" x14ac:dyDescent="0.25">
      <c r="A221" s="10">
        <v>8.2024000000000008</v>
      </c>
      <c r="B221" s="10" t="s">
        <v>51</v>
      </c>
      <c r="C221" s="10" t="s">
        <v>52</v>
      </c>
      <c r="D221" s="10" t="s">
        <v>53</v>
      </c>
      <c r="E221" s="10" t="s">
        <v>30</v>
      </c>
      <c r="F221" s="10" t="s">
        <v>54</v>
      </c>
      <c r="G221" s="10" t="s">
        <v>55</v>
      </c>
      <c r="H221" s="10" t="s">
        <v>56</v>
      </c>
      <c r="I221" s="10" t="s">
        <v>57</v>
      </c>
      <c r="J221" s="10" t="s">
        <v>58</v>
      </c>
      <c r="K221" s="10">
        <v>6109350885</v>
      </c>
      <c r="L221" s="10" t="s">
        <v>122</v>
      </c>
      <c r="M221" s="10" t="s">
        <v>123</v>
      </c>
      <c r="N221" s="10" t="s">
        <v>124</v>
      </c>
      <c r="O221" s="10">
        <v>44</v>
      </c>
      <c r="P221" s="10" t="s">
        <v>40</v>
      </c>
      <c r="Q221" s="10" t="str">
        <f t="shared" si="20"/>
        <v>12</v>
      </c>
      <c r="R221" s="10">
        <v>4.5</v>
      </c>
      <c r="S221" s="10">
        <v>336.6</v>
      </c>
      <c r="T221" s="10">
        <v>17</v>
      </c>
      <c r="W221" s="10">
        <v>17</v>
      </c>
      <c r="AI221" s="39">
        <f t="shared" si="16"/>
        <v>17</v>
      </c>
      <c r="AJ221" s="79">
        <f t="shared" si="17"/>
        <v>19.8</v>
      </c>
      <c r="AK221" s="79">
        <f t="shared" si="18"/>
        <v>1.6500000000000001</v>
      </c>
      <c r="AL221" s="79">
        <f t="shared" si="19"/>
        <v>0.3666666666666667</v>
      </c>
    </row>
    <row r="222" spans="1:38" x14ac:dyDescent="0.25">
      <c r="A222" s="10">
        <v>8.2024000000000008</v>
      </c>
      <c r="B222" s="10" t="s">
        <v>51</v>
      </c>
      <c r="C222" s="10" t="s">
        <v>52</v>
      </c>
      <c r="D222" s="10" t="s">
        <v>53</v>
      </c>
      <c r="E222" s="10" t="s">
        <v>30</v>
      </c>
      <c r="F222" s="10" t="s">
        <v>54</v>
      </c>
      <c r="G222" s="10" t="s">
        <v>55</v>
      </c>
      <c r="H222" s="10" t="s">
        <v>56</v>
      </c>
      <c r="I222" s="10" t="s">
        <v>57</v>
      </c>
      <c r="J222" s="10" t="s">
        <v>58</v>
      </c>
      <c r="K222" s="10">
        <v>6109350885</v>
      </c>
      <c r="L222" s="10" t="s">
        <v>81</v>
      </c>
      <c r="M222" s="10" t="s">
        <v>82</v>
      </c>
      <c r="N222" s="10" t="s">
        <v>83</v>
      </c>
      <c r="O222" s="10">
        <v>44</v>
      </c>
      <c r="P222" s="10" t="s">
        <v>40</v>
      </c>
      <c r="Q222" s="10" t="str">
        <f t="shared" si="20"/>
        <v>12</v>
      </c>
      <c r="R222" s="10">
        <v>8</v>
      </c>
      <c r="S222" s="10">
        <v>513</v>
      </c>
      <c r="T222" s="10">
        <v>19</v>
      </c>
      <c r="W222" s="10">
        <v>19</v>
      </c>
      <c r="AI222" s="39">
        <f t="shared" si="16"/>
        <v>19</v>
      </c>
      <c r="AJ222" s="79">
        <f t="shared" si="17"/>
        <v>27</v>
      </c>
      <c r="AK222" s="79">
        <f t="shared" si="18"/>
        <v>2.25</v>
      </c>
      <c r="AL222" s="79">
        <f t="shared" si="19"/>
        <v>0.28125</v>
      </c>
    </row>
    <row r="223" spans="1:38" x14ac:dyDescent="0.25">
      <c r="A223" s="10">
        <v>8.2024000000000008</v>
      </c>
      <c r="B223" s="10" t="s">
        <v>51</v>
      </c>
      <c r="C223" s="10" t="s">
        <v>52</v>
      </c>
      <c r="D223" s="10" t="s">
        <v>125</v>
      </c>
      <c r="E223" s="10" t="s">
        <v>30</v>
      </c>
      <c r="F223" s="10" t="s">
        <v>126</v>
      </c>
      <c r="G223" s="10" t="s">
        <v>127</v>
      </c>
      <c r="H223" s="10" t="s">
        <v>34</v>
      </c>
      <c r="I223" s="80" t="s">
        <v>128</v>
      </c>
      <c r="J223" s="10" t="s">
        <v>129</v>
      </c>
      <c r="K223" s="10">
        <v>6098354400</v>
      </c>
      <c r="L223" s="10" t="s">
        <v>59</v>
      </c>
      <c r="M223" s="10" t="s">
        <v>60</v>
      </c>
      <c r="N223" s="10" t="s">
        <v>61</v>
      </c>
      <c r="O223" s="10">
        <v>44</v>
      </c>
      <c r="P223" s="10" t="s">
        <v>40</v>
      </c>
      <c r="Q223" s="10" t="str">
        <f t="shared" si="20"/>
        <v>12</v>
      </c>
      <c r="R223" s="10">
        <v>4</v>
      </c>
      <c r="S223" s="10">
        <v>230.4</v>
      </c>
      <c r="T223" s="10">
        <v>8</v>
      </c>
      <c r="W223" s="10">
        <v>8</v>
      </c>
      <c r="AI223" s="39">
        <f t="shared" si="16"/>
        <v>8</v>
      </c>
      <c r="AJ223" s="79">
        <f t="shared" si="17"/>
        <v>28.8</v>
      </c>
      <c r="AK223" s="79">
        <f t="shared" si="18"/>
        <v>2.4</v>
      </c>
      <c r="AL223" s="79">
        <f t="shared" si="19"/>
        <v>0.6</v>
      </c>
    </row>
    <row r="224" spans="1:38" x14ac:dyDescent="0.25">
      <c r="A224" s="10">
        <v>8.2024000000000008</v>
      </c>
      <c r="B224" s="10" t="s">
        <v>51</v>
      </c>
      <c r="C224" s="10" t="s">
        <v>52</v>
      </c>
      <c r="D224" s="10" t="s">
        <v>1104</v>
      </c>
      <c r="E224" s="10" t="s">
        <v>362</v>
      </c>
      <c r="F224" s="10" t="s">
        <v>1105</v>
      </c>
      <c r="G224" s="10" t="s">
        <v>1106</v>
      </c>
      <c r="H224" s="10" t="s">
        <v>56</v>
      </c>
      <c r="I224" s="10">
        <v>17701</v>
      </c>
      <c r="J224" s="10" t="s">
        <v>1107</v>
      </c>
      <c r="K224" s="10">
        <v>5706019100</v>
      </c>
      <c r="L224" s="10" t="s">
        <v>59</v>
      </c>
      <c r="M224" s="10" t="s">
        <v>60</v>
      </c>
      <c r="N224" s="10" t="s">
        <v>61</v>
      </c>
      <c r="O224" s="10">
        <v>44</v>
      </c>
      <c r="P224" s="10" t="s">
        <v>40</v>
      </c>
      <c r="Q224" s="10" t="str">
        <f t="shared" si="20"/>
        <v>12</v>
      </c>
      <c r="R224" s="10">
        <v>4</v>
      </c>
      <c r="S224" s="10">
        <v>28.8</v>
      </c>
      <c r="T224" s="10">
        <v>1</v>
      </c>
      <c r="W224" s="10">
        <v>1</v>
      </c>
      <c r="AI224" s="39">
        <f t="shared" si="16"/>
        <v>1</v>
      </c>
      <c r="AJ224" s="79">
        <f t="shared" si="17"/>
        <v>28.8</v>
      </c>
      <c r="AK224" s="79">
        <f t="shared" si="18"/>
        <v>2.4</v>
      </c>
      <c r="AL224" s="79">
        <f t="shared" si="19"/>
        <v>0.6</v>
      </c>
    </row>
    <row r="225" spans="1:38" x14ac:dyDescent="0.25">
      <c r="A225" s="10">
        <v>8.2024000000000008</v>
      </c>
      <c r="B225" s="10" t="s">
        <v>84</v>
      </c>
      <c r="C225" s="10" t="s">
        <v>85</v>
      </c>
      <c r="D225" s="10" t="s">
        <v>86</v>
      </c>
      <c r="E225" s="10" t="s">
        <v>30</v>
      </c>
      <c r="F225" s="10" t="s">
        <v>87</v>
      </c>
      <c r="G225" s="10" t="s">
        <v>88</v>
      </c>
      <c r="H225" s="10" t="s">
        <v>67</v>
      </c>
      <c r="I225" s="10">
        <v>95354</v>
      </c>
      <c r="J225" s="10" t="s">
        <v>1108</v>
      </c>
      <c r="K225" s="10">
        <v>2095295350</v>
      </c>
      <c r="L225" s="10" t="s">
        <v>74</v>
      </c>
      <c r="M225" s="10" t="s">
        <v>75</v>
      </c>
      <c r="N225" s="10" t="s">
        <v>61</v>
      </c>
      <c r="O225" s="10">
        <v>44</v>
      </c>
      <c r="P225" s="10" t="s">
        <v>40</v>
      </c>
      <c r="Q225" s="10" t="str">
        <f t="shared" si="20"/>
        <v>12</v>
      </c>
      <c r="R225" s="10">
        <v>5</v>
      </c>
      <c r="S225" s="10">
        <v>230.4</v>
      </c>
      <c r="T225" s="10">
        <v>8</v>
      </c>
      <c r="W225" s="10">
        <v>8</v>
      </c>
      <c r="AI225" s="39">
        <f t="shared" si="16"/>
        <v>8</v>
      </c>
      <c r="AJ225" s="79">
        <f t="shared" si="17"/>
        <v>28.8</v>
      </c>
      <c r="AK225" s="79">
        <f t="shared" si="18"/>
        <v>2.4</v>
      </c>
      <c r="AL225" s="79">
        <f t="shared" si="19"/>
        <v>0.48</v>
      </c>
    </row>
    <row r="226" spans="1:38" x14ac:dyDescent="0.25">
      <c r="A226" s="10">
        <v>8.2024000000000008</v>
      </c>
      <c r="B226" s="10" t="s">
        <v>84</v>
      </c>
      <c r="C226" s="10" t="s">
        <v>85</v>
      </c>
      <c r="D226" s="10" t="s">
        <v>213</v>
      </c>
      <c r="E226" s="10" t="s">
        <v>30</v>
      </c>
      <c r="F226" s="10" t="s">
        <v>214</v>
      </c>
      <c r="G226" s="10" t="s">
        <v>215</v>
      </c>
      <c r="H226" s="10" t="s">
        <v>67</v>
      </c>
      <c r="I226" s="10" t="s">
        <v>216</v>
      </c>
      <c r="J226" s="10" t="s">
        <v>217</v>
      </c>
      <c r="K226" s="10">
        <v>9258267841</v>
      </c>
      <c r="L226" s="10" t="s">
        <v>74</v>
      </c>
      <c r="M226" s="10" t="s">
        <v>75</v>
      </c>
      <c r="N226" s="10" t="s">
        <v>61</v>
      </c>
      <c r="O226" s="10">
        <v>44</v>
      </c>
      <c r="P226" s="10" t="s">
        <v>40</v>
      </c>
      <c r="Q226" s="10" t="str">
        <f t="shared" si="20"/>
        <v>12</v>
      </c>
      <c r="R226" s="10">
        <v>5</v>
      </c>
      <c r="S226" s="10">
        <v>172.8</v>
      </c>
      <c r="T226" s="10">
        <v>6</v>
      </c>
      <c r="W226" s="10">
        <v>6</v>
      </c>
      <c r="AI226" s="39">
        <f t="shared" si="16"/>
        <v>6</v>
      </c>
      <c r="AJ226" s="79">
        <f t="shared" si="17"/>
        <v>28.8</v>
      </c>
      <c r="AK226" s="79">
        <f t="shared" si="18"/>
        <v>2.4</v>
      </c>
      <c r="AL226" s="79">
        <f t="shared" si="19"/>
        <v>0.48</v>
      </c>
    </row>
    <row r="227" spans="1:38" x14ac:dyDescent="0.25">
      <c r="A227" s="10">
        <v>8.2024000000000008</v>
      </c>
      <c r="B227" s="10" t="s">
        <v>84</v>
      </c>
      <c r="C227" s="10" t="s">
        <v>85</v>
      </c>
      <c r="D227" s="10" t="s">
        <v>102</v>
      </c>
      <c r="E227" s="10" t="s">
        <v>30</v>
      </c>
      <c r="F227" s="10" t="s">
        <v>103</v>
      </c>
      <c r="G227" s="10" t="s">
        <v>104</v>
      </c>
      <c r="H227" s="10" t="s">
        <v>96</v>
      </c>
      <c r="I227" s="10" t="s">
        <v>105</v>
      </c>
      <c r="J227" s="10" t="s">
        <v>106</v>
      </c>
      <c r="K227" s="10">
        <v>9076024285</v>
      </c>
      <c r="L227" s="10" t="s">
        <v>74</v>
      </c>
      <c r="M227" s="10" t="s">
        <v>75</v>
      </c>
      <c r="N227" s="10" t="s">
        <v>61</v>
      </c>
      <c r="O227" s="10">
        <v>44</v>
      </c>
      <c r="P227" s="10" t="s">
        <v>40</v>
      </c>
      <c r="Q227" s="10" t="str">
        <f t="shared" si="20"/>
        <v>12</v>
      </c>
      <c r="R227" s="10">
        <v>5</v>
      </c>
      <c r="S227" s="10">
        <v>230.4</v>
      </c>
      <c r="T227" s="10">
        <v>8</v>
      </c>
      <c r="W227" s="10">
        <v>8</v>
      </c>
      <c r="AI227" s="39">
        <f t="shared" si="16"/>
        <v>8</v>
      </c>
      <c r="AJ227" s="79">
        <f t="shared" si="17"/>
        <v>28.8</v>
      </c>
      <c r="AK227" s="79">
        <f t="shared" si="18"/>
        <v>2.4</v>
      </c>
      <c r="AL227" s="79">
        <f t="shared" si="19"/>
        <v>0.48</v>
      </c>
    </row>
    <row r="228" spans="1:38" x14ac:dyDescent="0.25">
      <c r="A228" s="10">
        <v>8.2024000000000008</v>
      </c>
      <c r="B228" s="10" t="s">
        <v>84</v>
      </c>
      <c r="C228" s="10" t="s">
        <v>85</v>
      </c>
      <c r="D228" s="10" t="s">
        <v>989</v>
      </c>
      <c r="E228" s="10" t="s">
        <v>362</v>
      </c>
      <c r="F228" s="10" t="s">
        <v>990</v>
      </c>
      <c r="G228" s="10" t="s">
        <v>991</v>
      </c>
      <c r="H228" s="10" t="s">
        <v>67</v>
      </c>
      <c r="I228" s="10" t="s">
        <v>992</v>
      </c>
      <c r="J228" s="10" t="s">
        <v>993</v>
      </c>
      <c r="K228" s="10">
        <v>8312754500</v>
      </c>
      <c r="L228" s="10" t="s">
        <v>74</v>
      </c>
      <c r="M228" s="10" t="s">
        <v>75</v>
      </c>
      <c r="N228" s="10" t="s">
        <v>61</v>
      </c>
      <c r="O228" s="10">
        <v>44</v>
      </c>
      <c r="P228" s="10" t="s">
        <v>40</v>
      </c>
      <c r="Q228" s="10" t="str">
        <f t="shared" si="20"/>
        <v>12</v>
      </c>
      <c r="R228" s="10">
        <v>5</v>
      </c>
      <c r="S228" s="10">
        <v>489.6</v>
      </c>
      <c r="T228" s="10">
        <v>17</v>
      </c>
      <c r="W228" s="10">
        <v>17</v>
      </c>
      <c r="AI228" s="39">
        <f t="shared" si="16"/>
        <v>17</v>
      </c>
      <c r="AJ228" s="79">
        <f t="shared" si="17"/>
        <v>28.8</v>
      </c>
      <c r="AK228" s="79">
        <f t="shared" si="18"/>
        <v>2.4</v>
      </c>
      <c r="AL228" s="79">
        <f t="shared" si="19"/>
        <v>0.48</v>
      </c>
    </row>
    <row r="229" spans="1:38" x14ac:dyDescent="0.25">
      <c r="A229" s="10">
        <v>8.2024000000000008</v>
      </c>
      <c r="B229" s="10" t="s">
        <v>84</v>
      </c>
      <c r="C229" s="10" t="s">
        <v>85</v>
      </c>
      <c r="D229" s="10" t="s">
        <v>463</v>
      </c>
      <c r="E229" s="10" t="s">
        <v>30</v>
      </c>
      <c r="F229" s="10" t="s">
        <v>464</v>
      </c>
      <c r="G229" s="10" t="s">
        <v>465</v>
      </c>
      <c r="H229" s="10" t="s">
        <v>67</v>
      </c>
      <c r="I229" s="10">
        <v>94080</v>
      </c>
      <c r="J229" s="10" t="s">
        <v>466</v>
      </c>
      <c r="K229" s="10">
        <v>6505895252</v>
      </c>
      <c r="L229" s="10" t="s">
        <v>122</v>
      </c>
      <c r="M229" s="10" t="s">
        <v>123</v>
      </c>
      <c r="N229" s="10" t="s">
        <v>124</v>
      </c>
      <c r="O229" s="10">
        <v>44</v>
      </c>
      <c r="P229" s="10" t="s">
        <v>40</v>
      </c>
      <c r="Q229" s="10" t="str">
        <f t="shared" si="20"/>
        <v>12</v>
      </c>
      <c r="R229" s="10">
        <v>4.5</v>
      </c>
      <c r="S229" s="10">
        <v>99</v>
      </c>
      <c r="T229" s="10">
        <v>5</v>
      </c>
      <c r="W229" s="10">
        <v>5</v>
      </c>
      <c r="AI229" s="39">
        <f t="shared" si="16"/>
        <v>5</v>
      </c>
      <c r="AJ229" s="79">
        <f t="shared" si="17"/>
        <v>19.8</v>
      </c>
      <c r="AK229" s="79">
        <f t="shared" si="18"/>
        <v>1.6500000000000001</v>
      </c>
      <c r="AL229" s="79">
        <f t="shared" si="19"/>
        <v>0.3666666666666667</v>
      </c>
    </row>
    <row r="230" spans="1:38" x14ac:dyDescent="0.25">
      <c r="A230" s="10">
        <v>8.2024000000000008</v>
      </c>
      <c r="B230" s="10" t="s">
        <v>84</v>
      </c>
      <c r="C230" s="10" t="s">
        <v>85</v>
      </c>
      <c r="D230" s="10" t="s">
        <v>117</v>
      </c>
      <c r="E230" s="10" t="s">
        <v>30</v>
      </c>
      <c r="F230" s="10" t="s">
        <v>118</v>
      </c>
      <c r="G230" s="10" t="s">
        <v>119</v>
      </c>
      <c r="H230" s="10" t="s">
        <v>67</v>
      </c>
      <c r="I230" s="10">
        <v>95819</v>
      </c>
      <c r="J230" s="10" t="s">
        <v>994</v>
      </c>
      <c r="K230" s="10">
        <v>9164524041</v>
      </c>
      <c r="L230" s="10" t="s">
        <v>122</v>
      </c>
      <c r="M230" s="10" t="s">
        <v>123</v>
      </c>
      <c r="N230" s="10" t="s">
        <v>124</v>
      </c>
      <c r="O230" s="10">
        <v>44</v>
      </c>
      <c r="P230" s="10" t="s">
        <v>40</v>
      </c>
      <c r="Q230" s="10" t="str">
        <f t="shared" si="20"/>
        <v>12</v>
      </c>
      <c r="R230" s="10">
        <v>4.5</v>
      </c>
      <c r="S230" s="10">
        <v>118.8</v>
      </c>
      <c r="T230" s="10">
        <v>6</v>
      </c>
      <c r="W230" s="10">
        <v>6</v>
      </c>
      <c r="AI230" s="39">
        <f t="shared" si="16"/>
        <v>6</v>
      </c>
      <c r="AJ230" s="79">
        <f t="shared" si="17"/>
        <v>19.8</v>
      </c>
      <c r="AK230" s="79">
        <f t="shared" si="18"/>
        <v>1.6500000000000001</v>
      </c>
      <c r="AL230" s="79">
        <f t="shared" si="19"/>
        <v>0.3666666666666667</v>
      </c>
    </row>
    <row r="231" spans="1:38" x14ac:dyDescent="0.25">
      <c r="A231" s="10">
        <v>8.2024000000000008</v>
      </c>
      <c r="B231" s="10" t="s">
        <v>84</v>
      </c>
      <c r="C231" s="10" t="s">
        <v>85</v>
      </c>
      <c r="D231" s="10" t="s">
        <v>130</v>
      </c>
      <c r="E231" s="10" t="s">
        <v>30</v>
      </c>
      <c r="F231" s="10" t="s">
        <v>131</v>
      </c>
      <c r="G231" s="10" t="s">
        <v>132</v>
      </c>
      <c r="H231" s="10" t="s">
        <v>67</v>
      </c>
      <c r="I231" s="10">
        <v>95407</v>
      </c>
      <c r="J231" s="10" t="s">
        <v>133</v>
      </c>
      <c r="K231" s="10">
        <v>7075464544</v>
      </c>
      <c r="L231" s="10" t="s">
        <v>122</v>
      </c>
      <c r="M231" s="10" t="s">
        <v>123</v>
      </c>
      <c r="N231" s="10" t="s">
        <v>124</v>
      </c>
      <c r="O231" s="10">
        <v>44</v>
      </c>
      <c r="P231" s="10" t="s">
        <v>40</v>
      </c>
      <c r="Q231" s="10" t="str">
        <f t="shared" si="20"/>
        <v>12</v>
      </c>
      <c r="R231" s="10">
        <v>4.5</v>
      </c>
      <c r="S231" s="10">
        <v>118.8</v>
      </c>
      <c r="T231" s="10">
        <v>6</v>
      </c>
      <c r="W231" s="10">
        <v>6</v>
      </c>
      <c r="AI231" s="39">
        <f t="shared" si="16"/>
        <v>6</v>
      </c>
      <c r="AJ231" s="79">
        <f t="shared" si="17"/>
        <v>19.8</v>
      </c>
      <c r="AK231" s="79">
        <f t="shared" si="18"/>
        <v>1.6500000000000001</v>
      </c>
      <c r="AL231" s="79">
        <f t="shared" si="19"/>
        <v>0.3666666666666667</v>
      </c>
    </row>
    <row r="232" spans="1:38" x14ac:dyDescent="0.25">
      <c r="A232" s="10">
        <v>8.2024000000000008</v>
      </c>
      <c r="B232" s="10" t="s">
        <v>84</v>
      </c>
      <c r="C232" s="10" t="s">
        <v>85</v>
      </c>
      <c r="D232" s="10" t="s">
        <v>142</v>
      </c>
      <c r="E232" s="10" t="s">
        <v>143</v>
      </c>
      <c r="F232" s="10" t="s">
        <v>145</v>
      </c>
      <c r="G232" s="10" t="s">
        <v>146</v>
      </c>
      <c r="H232" s="10" t="s">
        <v>147</v>
      </c>
      <c r="I232" s="10">
        <v>999999999</v>
      </c>
      <c r="J232" s="10" t="s">
        <v>145</v>
      </c>
      <c r="K232" s="10">
        <v>9999999999</v>
      </c>
      <c r="L232" s="10" t="s">
        <v>122</v>
      </c>
      <c r="M232" s="10" t="s">
        <v>123</v>
      </c>
      <c r="N232" s="10" t="s">
        <v>124</v>
      </c>
      <c r="O232" s="10">
        <v>44</v>
      </c>
      <c r="P232" s="10" t="s">
        <v>40</v>
      </c>
      <c r="Q232" s="10" t="str">
        <f t="shared" si="20"/>
        <v>12</v>
      </c>
      <c r="R232" s="10">
        <v>4.5</v>
      </c>
      <c r="S232" s="10">
        <v>217.8</v>
      </c>
      <c r="T232" s="10">
        <v>11</v>
      </c>
      <c r="W232" s="10">
        <v>11</v>
      </c>
      <c r="AI232" s="39">
        <f t="shared" si="16"/>
        <v>11</v>
      </c>
      <c r="AJ232" s="79">
        <f t="shared" si="17"/>
        <v>19.8</v>
      </c>
      <c r="AK232" s="79">
        <f t="shared" si="18"/>
        <v>1.6500000000000001</v>
      </c>
      <c r="AL232" s="79">
        <f t="shared" si="19"/>
        <v>0.3666666666666667</v>
      </c>
    </row>
    <row r="233" spans="1:38" x14ac:dyDescent="0.25">
      <c r="A233" s="10">
        <v>8.2024000000000008</v>
      </c>
      <c r="B233" s="10" t="s">
        <v>84</v>
      </c>
      <c r="C233" s="10" t="s">
        <v>85</v>
      </c>
      <c r="D233" s="10" t="s">
        <v>130</v>
      </c>
      <c r="E233" s="10" t="s">
        <v>30</v>
      </c>
      <c r="F233" s="10" t="s">
        <v>131</v>
      </c>
      <c r="G233" s="10" t="s">
        <v>132</v>
      </c>
      <c r="H233" s="10" t="s">
        <v>67</v>
      </c>
      <c r="I233" s="10">
        <v>95407</v>
      </c>
      <c r="J233" s="10" t="s">
        <v>133</v>
      </c>
      <c r="K233" s="10">
        <v>7075464544</v>
      </c>
      <c r="L233" s="10" t="s">
        <v>37</v>
      </c>
      <c r="M233" s="10" t="s">
        <v>82</v>
      </c>
      <c r="N233" s="10" t="s">
        <v>39</v>
      </c>
      <c r="O233" s="10">
        <v>44</v>
      </c>
      <c r="P233" s="10" t="s">
        <v>40</v>
      </c>
      <c r="Q233" s="10" t="str">
        <f t="shared" si="20"/>
        <v>12</v>
      </c>
      <c r="R233" s="10">
        <v>5</v>
      </c>
      <c r="S233" s="10">
        <v>336.6</v>
      </c>
      <c r="T233" s="10">
        <v>17</v>
      </c>
      <c r="W233" s="10">
        <v>17</v>
      </c>
      <c r="AI233" s="39">
        <f t="shared" si="16"/>
        <v>17</v>
      </c>
      <c r="AJ233" s="79">
        <f t="shared" si="17"/>
        <v>19.8</v>
      </c>
      <c r="AK233" s="79">
        <f t="shared" si="18"/>
        <v>1.6500000000000001</v>
      </c>
      <c r="AL233" s="79">
        <f t="shared" si="19"/>
        <v>0.33</v>
      </c>
    </row>
    <row r="234" spans="1:38" x14ac:dyDescent="0.25">
      <c r="A234" s="10">
        <v>8.2024000000000008</v>
      </c>
      <c r="B234" s="10" t="s">
        <v>84</v>
      </c>
      <c r="C234" s="10" t="s">
        <v>85</v>
      </c>
      <c r="D234" s="10" t="s">
        <v>300</v>
      </c>
      <c r="E234" s="10" t="s">
        <v>174</v>
      </c>
      <c r="F234" s="10" t="s">
        <v>301</v>
      </c>
      <c r="G234" s="10" t="s">
        <v>302</v>
      </c>
      <c r="H234" s="10" t="s">
        <v>96</v>
      </c>
      <c r="I234" s="10">
        <v>89406</v>
      </c>
      <c r="J234" s="10" t="s">
        <v>1000</v>
      </c>
      <c r="K234" s="10">
        <v>7754125732</v>
      </c>
      <c r="L234" s="10" t="s">
        <v>37</v>
      </c>
      <c r="M234" s="10" t="s">
        <v>82</v>
      </c>
      <c r="N234" s="10" t="s">
        <v>39</v>
      </c>
      <c r="O234" s="10">
        <v>44</v>
      </c>
      <c r="P234" s="10" t="s">
        <v>40</v>
      </c>
      <c r="Q234" s="10" t="str">
        <f t="shared" si="20"/>
        <v>12</v>
      </c>
      <c r="R234" s="10">
        <v>5</v>
      </c>
      <c r="S234" s="10">
        <v>138.6</v>
      </c>
      <c r="T234" s="10">
        <v>7</v>
      </c>
      <c r="W234" s="10">
        <v>7</v>
      </c>
      <c r="AI234" s="39">
        <f t="shared" si="16"/>
        <v>7</v>
      </c>
      <c r="AJ234" s="79">
        <f t="shared" si="17"/>
        <v>19.8</v>
      </c>
      <c r="AK234" s="79">
        <f t="shared" si="18"/>
        <v>1.6500000000000001</v>
      </c>
      <c r="AL234" s="79">
        <f t="shared" si="19"/>
        <v>0.33</v>
      </c>
    </row>
    <row r="235" spans="1:38" x14ac:dyDescent="0.25">
      <c r="A235" s="10">
        <v>8.2024000000000008</v>
      </c>
      <c r="B235" s="10" t="s">
        <v>84</v>
      </c>
      <c r="C235" s="10" t="s">
        <v>85</v>
      </c>
      <c r="D235" s="10" t="s">
        <v>543</v>
      </c>
      <c r="E235" s="10" t="s">
        <v>30</v>
      </c>
      <c r="F235" s="10" t="s">
        <v>544</v>
      </c>
      <c r="G235" s="10" t="s">
        <v>545</v>
      </c>
      <c r="H235" s="10" t="s">
        <v>96</v>
      </c>
      <c r="I235" s="10">
        <v>89706</v>
      </c>
      <c r="J235" s="10" t="s">
        <v>546</v>
      </c>
      <c r="K235" s="10">
        <v>7753429754</v>
      </c>
      <c r="L235" s="10" t="s">
        <v>37</v>
      </c>
      <c r="M235" s="10" t="s">
        <v>82</v>
      </c>
      <c r="N235" s="10" t="s">
        <v>39</v>
      </c>
      <c r="O235" s="10">
        <v>44</v>
      </c>
      <c r="P235" s="10" t="s">
        <v>40</v>
      </c>
      <c r="Q235" s="10" t="str">
        <f t="shared" si="20"/>
        <v>12</v>
      </c>
      <c r="R235" s="10">
        <v>5</v>
      </c>
      <c r="S235" s="10">
        <v>19.8</v>
      </c>
      <c r="T235" s="10">
        <v>1</v>
      </c>
      <c r="W235" s="10">
        <v>1</v>
      </c>
      <c r="AI235" s="39">
        <f t="shared" si="16"/>
        <v>1</v>
      </c>
      <c r="AJ235" s="79">
        <f t="shared" si="17"/>
        <v>19.8</v>
      </c>
      <c r="AK235" s="79">
        <f t="shared" si="18"/>
        <v>1.6500000000000001</v>
      </c>
      <c r="AL235" s="79">
        <f t="shared" si="19"/>
        <v>0.33</v>
      </c>
    </row>
    <row r="236" spans="1:38" x14ac:dyDescent="0.25">
      <c r="A236" s="10">
        <v>8.2024000000000008</v>
      </c>
      <c r="B236" s="10" t="s">
        <v>84</v>
      </c>
      <c r="C236" s="10" t="s">
        <v>85</v>
      </c>
      <c r="D236" s="10" t="s">
        <v>1109</v>
      </c>
      <c r="E236" s="10" t="s">
        <v>362</v>
      </c>
      <c r="F236" s="10" t="s">
        <v>1110</v>
      </c>
      <c r="G236" s="10" t="s">
        <v>588</v>
      </c>
      <c r="H236" s="10" t="s">
        <v>67</v>
      </c>
      <c r="I236" s="10" t="s">
        <v>1111</v>
      </c>
      <c r="J236" s="10" t="s">
        <v>1112</v>
      </c>
      <c r="K236" s="10">
        <v>4086500590</v>
      </c>
      <c r="L236" s="10" t="s">
        <v>37</v>
      </c>
      <c r="M236" s="10" t="s">
        <v>82</v>
      </c>
      <c r="N236" s="10" t="s">
        <v>39</v>
      </c>
      <c r="O236" s="10">
        <v>44</v>
      </c>
      <c r="P236" s="10" t="s">
        <v>40</v>
      </c>
      <c r="Q236" s="10" t="str">
        <f t="shared" si="20"/>
        <v>12</v>
      </c>
      <c r="R236" s="10">
        <v>5</v>
      </c>
      <c r="S236" s="10">
        <v>19.8</v>
      </c>
      <c r="T236" s="10">
        <v>1</v>
      </c>
      <c r="W236" s="10">
        <v>1</v>
      </c>
      <c r="AI236" s="39">
        <f t="shared" si="16"/>
        <v>1</v>
      </c>
      <c r="AJ236" s="79">
        <f t="shared" si="17"/>
        <v>19.8</v>
      </c>
      <c r="AK236" s="79">
        <f t="shared" si="18"/>
        <v>1.6500000000000001</v>
      </c>
      <c r="AL236" s="79">
        <f t="shared" si="19"/>
        <v>0.33</v>
      </c>
    </row>
    <row r="237" spans="1:38" x14ac:dyDescent="0.25">
      <c r="A237" s="10">
        <v>8.2024000000000008</v>
      </c>
      <c r="B237" s="10" t="s">
        <v>84</v>
      </c>
      <c r="C237" s="10" t="s">
        <v>85</v>
      </c>
      <c r="D237" s="10" t="s">
        <v>467</v>
      </c>
      <c r="E237" s="10" t="s">
        <v>168</v>
      </c>
      <c r="F237" s="10" t="s">
        <v>468</v>
      </c>
      <c r="G237" s="10" t="s">
        <v>469</v>
      </c>
      <c r="H237" s="10" t="s">
        <v>67</v>
      </c>
      <c r="I237" s="10" t="s">
        <v>470</v>
      </c>
      <c r="J237" s="10" t="s">
        <v>471</v>
      </c>
      <c r="K237" s="10">
        <v>8314403220</v>
      </c>
      <c r="L237" s="10" t="s">
        <v>37</v>
      </c>
      <c r="M237" s="10" t="s">
        <v>82</v>
      </c>
      <c r="N237" s="10" t="s">
        <v>39</v>
      </c>
      <c r="O237" s="10">
        <v>44</v>
      </c>
      <c r="P237" s="10" t="s">
        <v>40</v>
      </c>
      <c r="Q237" s="10" t="str">
        <f t="shared" si="20"/>
        <v>12</v>
      </c>
      <c r="R237" s="10">
        <v>5</v>
      </c>
      <c r="S237" s="10">
        <v>19.8</v>
      </c>
      <c r="T237" s="10">
        <v>1</v>
      </c>
      <c r="W237" s="10">
        <v>1</v>
      </c>
      <c r="AI237" s="39">
        <f t="shared" si="16"/>
        <v>1</v>
      </c>
      <c r="AJ237" s="79">
        <f t="shared" si="17"/>
        <v>19.8</v>
      </c>
      <c r="AK237" s="79">
        <f t="shared" si="18"/>
        <v>1.6500000000000001</v>
      </c>
      <c r="AL237" s="79">
        <f t="shared" si="19"/>
        <v>0.33</v>
      </c>
    </row>
    <row r="238" spans="1:38" x14ac:dyDescent="0.25">
      <c r="A238" s="10">
        <v>8.2024000000000008</v>
      </c>
      <c r="B238" s="10" t="s">
        <v>84</v>
      </c>
      <c r="C238" s="10" t="s">
        <v>85</v>
      </c>
      <c r="D238" s="10" t="s">
        <v>202</v>
      </c>
      <c r="E238" s="10" t="s">
        <v>168</v>
      </c>
      <c r="F238" s="10" t="s">
        <v>203</v>
      </c>
      <c r="G238" s="10" t="s">
        <v>204</v>
      </c>
      <c r="H238" s="10" t="s">
        <v>67</v>
      </c>
      <c r="I238" s="10" t="s">
        <v>205</v>
      </c>
      <c r="J238" s="10" t="s">
        <v>206</v>
      </c>
      <c r="K238" s="10">
        <v>5102770646</v>
      </c>
      <c r="L238" s="10" t="s">
        <v>37</v>
      </c>
      <c r="M238" s="10" t="s">
        <v>82</v>
      </c>
      <c r="N238" s="10" t="s">
        <v>39</v>
      </c>
      <c r="O238" s="10">
        <v>44</v>
      </c>
      <c r="P238" s="10" t="s">
        <v>40</v>
      </c>
      <c r="Q238" s="10" t="str">
        <f t="shared" si="20"/>
        <v>12</v>
      </c>
      <c r="R238" s="10">
        <v>5</v>
      </c>
      <c r="S238" s="10">
        <v>138.6</v>
      </c>
      <c r="T238" s="10">
        <v>7</v>
      </c>
      <c r="W238" s="10">
        <v>7</v>
      </c>
      <c r="AI238" s="39">
        <f t="shared" si="16"/>
        <v>7</v>
      </c>
      <c r="AJ238" s="79">
        <f t="shared" si="17"/>
        <v>19.8</v>
      </c>
      <c r="AK238" s="79">
        <f t="shared" si="18"/>
        <v>1.6500000000000001</v>
      </c>
      <c r="AL238" s="79">
        <f t="shared" si="19"/>
        <v>0.33</v>
      </c>
    </row>
    <row r="239" spans="1:38" x14ac:dyDescent="0.25">
      <c r="A239" s="10">
        <v>8.2024000000000008</v>
      </c>
      <c r="B239" s="10" t="s">
        <v>84</v>
      </c>
      <c r="C239" s="10" t="s">
        <v>85</v>
      </c>
      <c r="D239" s="10" t="s">
        <v>295</v>
      </c>
      <c r="E239" s="10" t="s">
        <v>168</v>
      </c>
      <c r="F239" s="10" t="s">
        <v>296</v>
      </c>
      <c r="G239" s="10" t="s">
        <v>297</v>
      </c>
      <c r="H239" s="10" t="s">
        <v>67</v>
      </c>
      <c r="I239" s="10" t="s">
        <v>298</v>
      </c>
      <c r="J239" s="10" t="s">
        <v>299</v>
      </c>
      <c r="K239" s="10">
        <v>7078293456</v>
      </c>
      <c r="L239" s="10" t="s">
        <v>37</v>
      </c>
      <c r="M239" s="10" t="s">
        <v>82</v>
      </c>
      <c r="N239" s="10" t="s">
        <v>39</v>
      </c>
      <c r="O239" s="10">
        <v>44</v>
      </c>
      <c r="P239" s="10" t="s">
        <v>40</v>
      </c>
      <c r="Q239" s="10" t="str">
        <f t="shared" si="20"/>
        <v>12</v>
      </c>
      <c r="R239" s="10">
        <v>5</v>
      </c>
      <c r="S239" s="10">
        <v>59.4</v>
      </c>
      <c r="T239" s="10">
        <v>3</v>
      </c>
      <c r="W239" s="10">
        <v>3</v>
      </c>
      <c r="AI239" s="39">
        <f t="shared" si="16"/>
        <v>3</v>
      </c>
      <c r="AJ239" s="79">
        <f t="shared" si="17"/>
        <v>19.8</v>
      </c>
      <c r="AK239" s="79">
        <f t="shared" si="18"/>
        <v>1.6500000000000001</v>
      </c>
      <c r="AL239" s="79">
        <f t="shared" si="19"/>
        <v>0.33</v>
      </c>
    </row>
    <row r="240" spans="1:38" x14ac:dyDescent="0.25">
      <c r="A240" s="10">
        <v>8.2024000000000008</v>
      </c>
      <c r="B240" s="10" t="s">
        <v>84</v>
      </c>
      <c r="C240" s="10" t="s">
        <v>85</v>
      </c>
      <c r="D240" s="10" t="s">
        <v>300</v>
      </c>
      <c r="E240" s="10" t="s">
        <v>174</v>
      </c>
      <c r="F240" s="10" t="s">
        <v>301</v>
      </c>
      <c r="G240" s="10" t="s">
        <v>302</v>
      </c>
      <c r="H240" s="10" t="s">
        <v>96</v>
      </c>
      <c r="I240" s="10">
        <v>89406</v>
      </c>
      <c r="J240" s="10" t="s">
        <v>1000</v>
      </c>
      <c r="K240" s="10">
        <v>7754125732</v>
      </c>
      <c r="L240" s="10" t="s">
        <v>115</v>
      </c>
      <c r="M240" s="10" t="s">
        <v>116</v>
      </c>
      <c r="N240" s="10" t="s">
        <v>39</v>
      </c>
      <c r="O240" s="10">
        <v>44</v>
      </c>
      <c r="P240" s="10" t="s">
        <v>40</v>
      </c>
      <c r="Q240" s="10" t="str">
        <f t="shared" si="20"/>
        <v>12</v>
      </c>
      <c r="R240" s="10">
        <v>5</v>
      </c>
      <c r="S240" s="10">
        <v>168.6</v>
      </c>
      <c r="T240" s="10">
        <v>9</v>
      </c>
      <c r="W240" s="10">
        <v>9</v>
      </c>
      <c r="AI240" s="39">
        <f t="shared" si="16"/>
        <v>9</v>
      </c>
      <c r="AJ240" s="79">
        <f t="shared" si="17"/>
        <v>18.733333333333334</v>
      </c>
      <c r="AK240" s="79">
        <f t="shared" si="18"/>
        <v>1.5611111111111111</v>
      </c>
      <c r="AL240" s="79">
        <f t="shared" si="19"/>
        <v>0.31222222222222223</v>
      </c>
    </row>
    <row r="241" spans="1:38" x14ac:dyDescent="0.25">
      <c r="A241" s="10">
        <v>8.2024000000000008</v>
      </c>
      <c r="B241" s="10" t="s">
        <v>84</v>
      </c>
      <c r="C241" s="10" t="s">
        <v>85</v>
      </c>
      <c r="D241" s="10" t="s">
        <v>547</v>
      </c>
      <c r="E241" s="10" t="s">
        <v>362</v>
      </c>
      <c r="F241" s="10" t="s">
        <v>548</v>
      </c>
      <c r="G241" s="10" t="s">
        <v>549</v>
      </c>
      <c r="H241" s="10" t="s">
        <v>67</v>
      </c>
      <c r="I241" s="10">
        <v>95207</v>
      </c>
      <c r="J241" s="10" t="s">
        <v>550</v>
      </c>
      <c r="K241" s="10">
        <v>2099579090</v>
      </c>
      <c r="L241" s="10" t="s">
        <v>115</v>
      </c>
      <c r="M241" s="10" t="s">
        <v>116</v>
      </c>
      <c r="N241" s="10" t="s">
        <v>39</v>
      </c>
      <c r="O241" s="10">
        <v>44</v>
      </c>
      <c r="P241" s="10" t="s">
        <v>40</v>
      </c>
      <c r="Q241" s="10" t="str">
        <f t="shared" si="20"/>
        <v>12</v>
      </c>
      <c r="R241" s="10">
        <v>5</v>
      </c>
      <c r="S241" s="10">
        <v>17.399999999999999</v>
      </c>
      <c r="T241" s="10">
        <v>1</v>
      </c>
      <c r="W241" s="10">
        <v>1</v>
      </c>
      <c r="AI241" s="39">
        <f t="shared" si="16"/>
        <v>1</v>
      </c>
      <c r="AJ241" s="79">
        <f t="shared" si="17"/>
        <v>17.399999999999999</v>
      </c>
      <c r="AK241" s="79">
        <f t="shared" si="18"/>
        <v>1.45</v>
      </c>
      <c r="AL241" s="79">
        <f t="shared" si="19"/>
        <v>0.28999999999999998</v>
      </c>
    </row>
    <row r="242" spans="1:38" x14ac:dyDescent="0.25">
      <c r="A242" s="10">
        <v>8.2024000000000008</v>
      </c>
      <c r="B242" s="10" t="s">
        <v>84</v>
      </c>
      <c r="C242" s="10" t="s">
        <v>85</v>
      </c>
      <c r="D242" s="10" t="s">
        <v>291</v>
      </c>
      <c r="E242" s="10" t="s">
        <v>30</v>
      </c>
      <c r="F242" s="10" t="s">
        <v>292</v>
      </c>
      <c r="G242" s="10" t="s">
        <v>104</v>
      </c>
      <c r="H242" s="10" t="s">
        <v>96</v>
      </c>
      <c r="I242" s="10" t="s">
        <v>293</v>
      </c>
      <c r="J242" s="10" t="s">
        <v>294</v>
      </c>
      <c r="K242" s="10">
        <v>7754437931</v>
      </c>
      <c r="L242" s="10" t="s">
        <v>115</v>
      </c>
      <c r="M242" s="10" t="s">
        <v>116</v>
      </c>
      <c r="N242" s="10" t="s">
        <v>39</v>
      </c>
      <c r="O242" s="10">
        <v>44</v>
      </c>
      <c r="P242" s="10" t="s">
        <v>40</v>
      </c>
      <c r="Q242" s="10" t="str">
        <f t="shared" si="20"/>
        <v>12</v>
      </c>
      <c r="R242" s="10">
        <v>5</v>
      </c>
      <c r="S242" s="10">
        <v>129</v>
      </c>
      <c r="T242" s="10">
        <v>7</v>
      </c>
      <c r="W242" s="10">
        <v>7</v>
      </c>
      <c r="AI242" s="39">
        <f t="shared" si="16"/>
        <v>7</v>
      </c>
      <c r="AJ242" s="79">
        <f t="shared" si="17"/>
        <v>18.428571428571427</v>
      </c>
      <c r="AK242" s="79">
        <f t="shared" si="18"/>
        <v>1.5357142857142856</v>
      </c>
      <c r="AL242" s="79">
        <f t="shared" si="19"/>
        <v>0.30714285714285711</v>
      </c>
    </row>
    <row r="243" spans="1:38" x14ac:dyDescent="0.25">
      <c r="A243" s="10">
        <v>8.2024000000000008</v>
      </c>
      <c r="B243" s="10" t="s">
        <v>84</v>
      </c>
      <c r="C243" s="10" t="s">
        <v>85</v>
      </c>
      <c r="D243" s="10" t="s">
        <v>295</v>
      </c>
      <c r="E243" s="10" t="s">
        <v>168</v>
      </c>
      <c r="F243" s="10" t="s">
        <v>296</v>
      </c>
      <c r="G243" s="10" t="s">
        <v>297</v>
      </c>
      <c r="H243" s="10" t="s">
        <v>67</v>
      </c>
      <c r="I243" s="10" t="s">
        <v>298</v>
      </c>
      <c r="J243" s="10" t="s">
        <v>299</v>
      </c>
      <c r="K243" s="10">
        <v>7078293456</v>
      </c>
      <c r="L243" s="10" t="s">
        <v>115</v>
      </c>
      <c r="M243" s="10" t="s">
        <v>116</v>
      </c>
      <c r="N243" s="10" t="s">
        <v>39</v>
      </c>
      <c r="O243" s="10">
        <v>44</v>
      </c>
      <c r="P243" s="10" t="s">
        <v>40</v>
      </c>
      <c r="Q243" s="10" t="str">
        <f t="shared" si="20"/>
        <v>12</v>
      </c>
      <c r="R243" s="10">
        <v>5</v>
      </c>
      <c r="S243" s="10">
        <v>54.6</v>
      </c>
      <c r="T243" s="10">
        <v>3</v>
      </c>
      <c r="W243" s="10">
        <v>3</v>
      </c>
      <c r="AI243" s="39">
        <f t="shared" si="16"/>
        <v>3</v>
      </c>
      <c r="AJ243" s="79">
        <f t="shared" si="17"/>
        <v>18.2</v>
      </c>
      <c r="AK243" s="79">
        <f t="shared" si="18"/>
        <v>1.5166666666666666</v>
      </c>
      <c r="AL243" s="79">
        <f t="shared" si="19"/>
        <v>0.30333333333333334</v>
      </c>
    </row>
    <row r="244" spans="1:38" x14ac:dyDescent="0.25">
      <c r="A244" s="10">
        <v>8.2024000000000008</v>
      </c>
      <c r="B244" s="10" t="s">
        <v>84</v>
      </c>
      <c r="C244" s="10" t="s">
        <v>85</v>
      </c>
      <c r="D244" s="10" t="s">
        <v>300</v>
      </c>
      <c r="E244" s="10" t="s">
        <v>174</v>
      </c>
      <c r="F244" s="10" t="s">
        <v>301</v>
      </c>
      <c r="G244" s="10" t="s">
        <v>302</v>
      </c>
      <c r="H244" s="10" t="s">
        <v>96</v>
      </c>
      <c r="I244" s="10">
        <v>89406</v>
      </c>
      <c r="J244" s="10" t="s">
        <v>1000</v>
      </c>
      <c r="K244" s="10">
        <v>7754125732</v>
      </c>
      <c r="L244" s="10" t="s">
        <v>49</v>
      </c>
      <c r="M244" s="10" t="s">
        <v>50</v>
      </c>
      <c r="N244" s="10" t="s">
        <v>39</v>
      </c>
      <c r="O244" s="10">
        <v>44</v>
      </c>
      <c r="P244" s="10" t="s">
        <v>40</v>
      </c>
      <c r="Q244" s="10" t="str">
        <f t="shared" si="20"/>
        <v>12</v>
      </c>
      <c r="R244" s="10">
        <v>5</v>
      </c>
      <c r="S244" s="10">
        <v>188.4</v>
      </c>
      <c r="T244" s="10">
        <v>10</v>
      </c>
      <c r="W244" s="10">
        <v>10</v>
      </c>
      <c r="AI244" s="39">
        <f t="shared" si="16"/>
        <v>10</v>
      </c>
      <c r="AJ244" s="79">
        <f t="shared" si="17"/>
        <v>18.84</v>
      </c>
      <c r="AK244" s="79">
        <f t="shared" si="18"/>
        <v>1.57</v>
      </c>
      <c r="AL244" s="79">
        <f t="shared" si="19"/>
        <v>0.314</v>
      </c>
    </row>
    <row r="245" spans="1:38" x14ac:dyDescent="0.25">
      <c r="A245" s="10">
        <v>8.2024000000000008</v>
      </c>
      <c r="B245" s="10" t="s">
        <v>84</v>
      </c>
      <c r="C245" s="10" t="s">
        <v>85</v>
      </c>
      <c r="D245" s="10" t="s">
        <v>1113</v>
      </c>
      <c r="E245" s="10" t="s">
        <v>30</v>
      </c>
      <c r="F245" s="10" t="s">
        <v>1114</v>
      </c>
      <c r="G245" s="10" t="s">
        <v>88</v>
      </c>
      <c r="H245" s="10" t="s">
        <v>67</v>
      </c>
      <c r="I245" s="10" t="s">
        <v>1115</v>
      </c>
      <c r="J245" s="10" t="s">
        <v>1116</v>
      </c>
      <c r="K245" s="10">
        <v>2096028622</v>
      </c>
      <c r="L245" s="10" t="s">
        <v>49</v>
      </c>
      <c r="M245" s="10" t="s">
        <v>50</v>
      </c>
      <c r="N245" s="10" t="s">
        <v>39</v>
      </c>
      <c r="O245" s="10">
        <v>44</v>
      </c>
      <c r="P245" s="10" t="s">
        <v>40</v>
      </c>
      <c r="Q245" s="10" t="str">
        <f t="shared" si="20"/>
        <v>12</v>
      </c>
      <c r="R245" s="10">
        <v>5</v>
      </c>
      <c r="S245" s="10">
        <v>17.399999999999999</v>
      </c>
      <c r="T245" s="10">
        <v>1</v>
      </c>
      <c r="W245" s="10">
        <v>1</v>
      </c>
      <c r="AI245" s="39">
        <f t="shared" si="16"/>
        <v>1</v>
      </c>
      <c r="AJ245" s="79">
        <f t="shared" si="17"/>
        <v>17.399999999999999</v>
      </c>
      <c r="AK245" s="79">
        <f t="shared" si="18"/>
        <v>1.45</v>
      </c>
      <c r="AL245" s="79">
        <f t="shared" si="19"/>
        <v>0.28999999999999998</v>
      </c>
    </row>
    <row r="246" spans="1:38" x14ac:dyDescent="0.25">
      <c r="A246" s="10">
        <v>8.2024000000000008</v>
      </c>
      <c r="B246" s="10" t="s">
        <v>84</v>
      </c>
      <c r="C246" s="10" t="s">
        <v>85</v>
      </c>
      <c r="D246" s="10" t="s">
        <v>437</v>
      </c>
      <c r="E246" s="10" t="s">
        <v>30</v>
      </c>
      <c r="F246" s="10" t="s">
        <v>438</v>
      </c>
      <c r="G246" s="10" t="s">
        <v>104</v>
      </c>
      <c r="H246" s="10" t="s">
        <v>96</v>
      </c>
      <c r="I246" s="10" t="s">
        <v>439</v>
      </c>
      <c r="J246" s="10" t="s">
        <v>440</v>
      </c>
      <c r="K246" s="10">
        <v>7753385335</v>
      </c>
      <c r="L246" s="10" t="s">
        <v>49</v>
      </c>
      <c r="M246" s="10" t="s">
        <v>50</v>
      </c>
      <c r="N246" s="10" t="s">
        <v>39</v>
      </c>
      <c r="O246" s="10">
        <v>44</v>
      </c>
      <c r="P246" s="10" t="s">
        <v>40</v>
      </c>
      <c r="Q246" s="10" t="str">
        <f t="shared" si="20"/>
        <v>12</v>
      </c>
      <c r="R246" s="10">
        <v>5</v>
      </c>
      <c r="S246" s="10">
        <v>104.4</v>
      </c>
      <c r="T246" s="10">
        <v>6</v>
      </c>
      <c r="W246" s="10">
        <v>6</v>
      </c>
      <c r="AI246" s="39">
        <f t="shared" si="16"/>
        <v>6</v>
      </c>
      <c r="AJ246" s="79">
        <f t="shared" si="17"/>
        <v>17.400000000000002</v>
      </c>
      <c r="AK246" s="79">
        <f t="shared" si="18"/>
        <v>1.4500000000000002</v>
      </c>
      <c r="AL246" s="79">
        <f t="shared" si="19"/>
        <v>0.29000000000000004</v>
      </c>
    </row>
    <row r="247" spans="1:38" x14ac:dyDescent="0.25">
      <c r="A247" s="10">
        <v>8.2024000000000008</v>
      </c>
      <c r="B247" s="10" t="s">
        <v>84</v>
      </c>
      <c r="C247" s="10" t="s">
        <v>85</v>
      </c>
      <c r="D247" s="10" t="s">
        <v>102</v>
      </c>
      <c r="E247" s="10" t="s">
        <v>30</v>
      </c>
      <c r="F247" s="10" t="s">
        <v>103</v>
      </c>
      <c r="G247" s="10" t="s">
        <v>104</v>
      </c>
      <c r="H247" s="10" t="s">
        <v>96</v>
      </c>
      <c r="I247" s="10" t="s">
        <v>105</v>
      </c>
      <c r="J247" s="10" t="s">
        <v>106</v>
      </c>
      <c r="K247" s="10">
        <v>9076024285</v>
      </c>
      <c r="L247" s="10" t="s">
        <v>49</v>
      </c>
      <c r="M247" s="10" t="s">
        <v>50</v>
      </c>
      <c r="N247" s="10" t="s">
        <v>39</v>
      </c>
      <c r="O247" s="10">
        <v>44</v>
      </c>
      <c r="P247" s="10" t="s">
        <v>40</v>
      </c>
      <c r="Q247" s="10" t="str">
        <f t="shared" si="20"/>
        <v>12</v>
      </c>
      <c r="R247" s="10">
        <v>5</v>
      </c>
      <c r="S247" s="10">
        <v>109.2</v>
      </c>
      <c r="T247" s="10">
        <v>6</v>
      </c>
      <c r="W247" s="10">
        <v>6</v>
      </c>
      <c r="AI247" s="39">
        <f t="shared" si="16"/>
        <v>6</v>
      </c>
      <c r="AJ247" s="79">
        <f t="shared" si="17"/>
        <v>18.2</v>
      </c>
      <c r="AK247" s="79">
        <f t="shared" si="18"/>
        <v>1.5166666666666666</v>
      </c>
      <c r="AL247" s="79">
        <f t="shared" si="19"/>
        <v>0.30333333333333334</v>
      </c>
    </row>
    <row r="248" spans="1:38" x14ac:dyDescent="0.25">
      <c r="A248" s="10">
        <v>8.2024000000000008</v>
      </c>
      <c r="B248" s="10" t="s">
        <v>84</v>
      </c>
      <c r="C248" s="10" t="s">
        <v>85</v>
      </c>
      <c r="D248" s="10" t="s">
        <v>220</v>
      </c>
      <c r="E248" s="10" t="s">
        <v>30</v>
      </c>
      <c r="F248" s="10" t="s">
        <v>221</v>
      </c>
      <c r="G248" s="10" t="s">
        <v>222</v>
      </c>
      <c r="H248" s="10" t="s">
        <v>67</v>
      </c>
      <c r="I248" s="10">
        <v>95370</v>
      </c>
      <c r="J248" s="10" t="s">
        <v>223</v>
      </c>
      <c r="K248" s="10">
        <v>2095363674</v>
      </c>
      <c r="L248" s="10" t="s">
        <v>98</v>
      </c>
      <c r="M248" s="10" t="s">
        <v>99</v>
      </c>
      <c r="N248" s="10" t="s">
        <v>61</v>
      </c>
      <c r="O248" s="10">
        <v>44</v>
      </c>
      <c r="P248" s="10" t="s">
        <v>40</v>
      </c>
      <c r="Q248" s="10" t="str">
        <f t="shared" si="20"/>
        <v>12</v>
      </c>
      <c r="R248" s="10">
        <v>5</v>
      </c>
      <c r="S248" s="10">
        <v>57.6</v>
      </c>
      <c r="T248" s="10">
        <v>2</v>
      </c>
      <c r="W248" s="10">
        <v>2</v>
      </c>
      <c r="AI248" s="39">
        <f t="shared" si="16"/>
        <v>2</v>
      </c>
      <c r="AJ248" s="79">
        <f t="shared" si="17"/>
        <v>28.8</v>
      </c>
      <c r="AK248" s="79">
        <f t="shared" si="18"/>
        <v>2.4</v>
      </c>
      <c r="AL248" s="79">
        <f t="shared" si="19"/>
        <v>0.48</v>
      </c>
    </row>
    <row r="249" spans="1:38" x14ac:dyDescent="0.25">
      <c r="A249" s="10">
        <v>8.2024000000000008</v>
      </c>
      <c r="B249" s="10" t="s">
        <v>84</v>
      </c>
      <c r="C249" s="10" t="s">
        <v>85</v>
      </c>
      <c r="D249" s="10" t="s">
        <v>1117</v>
      </c>
      <c r="E249" s="10" t="s">
        <v>348</v>
      </c>
      <c r="F249" s="10" t="s">
        <v>1118</v>
      </c>
      <c r="G249" s="10" t="s">
        <v>297</v>
      </c>
      <c r="H249" s="10" t="s">
        <v>67</v>
      </c>
      <c r="I249" s="10">
        <v>94720</v>
      </c>
      <c r="J249" s="10" t="s">
        <v>1119</v>
      </c>
      <c r="K249" s="10">
        <v>5106425392</v>
      </c>
      <c r="L249" s="10" t="s">
        <v>98</v>
      </c>
      <c r="M249" s="10" t="s">
        <v>99</v>
      </c>
      <c r="N249" s="10" t="s">
        <v>61</v>
      </c>
      <c r="O249" s="10">
        <v>44</v>
      </c>
      <c r="P249" s="10" t="s">
        <v>40</v>
      </c>
      <c r="Q249" s="10" t="str">
        <f t="shared" si="20"/>
        <v>12</v>
      </c>
      <c r="R249" s="10">
        <v>5</v>
      </c>
      <c r="S249" s="10">
        <v>57.6</v>
      </c>
      <c r="T249" s="10">
        <v>2</v>
      </c>
      <c r="W249" s="10">
        <v>2</v>
      </c>
      <c r="AI249" s="39">
        <f t="shared" si="16"/>
        <v>2</v>
      </c>
      <c r="AJ249" s="79">
        <f t="shared" si="17"/>
        <v>28.8</v>
      </c>
      <c r="AK249" s="79">
        <f t="shared" si="18"/>
        <v>2.4</v>
      </c>
      <c r="AL249" s="79">
        <f t="shared" si="19"/>
        <v>0.48</v>
      </c>
    </row>
    <row r="250" spans="1:38" x14ac:dyDescent="0.25">
      <c r="A250" s="10">
        <v>8.2024000000000008</v>
      </c>
      <c r="B250" s="10" t="s">
        <v>84</v>
      </c>
      <c r="C250" s="10" t="s">
        <v>85</v>
      </c>
      <c r="D250" s="10" t="s">
        <v>213</v>
      </c>
      <c r="E250" s="10" t="s">
        <v>30</v>
      </c>
      <c r="F250" s="10" t="s">
        <v>214</v>
      </c>
      <c r="G250" s="10" t="s">
        <v>215</v>
      </c>
      <c r="H250" s="10" t="s">
        <v>67</v>
      </c>
      <c r="I250" s="10" t="s">
        <v>216</v>
      </c>
      <c r="J250" s="10" t="s">
        <v>217</v>
      </c>
      <c r="K250" s="10">
        <v>9258267841</v>
      </c>
      <c r="L250" s="10" t="s">
        <v>98</v>
      </c>
      <c r="M250" s="10" t="s">
        <v>99</v>
      </c>
      <c r="N250" s="10" t="s">
        <v>61</v>
      </c>
      <c r="O250" s="10">
        <v>44</v>
      </c>
      <c r="P250" s="10" t="s">
        <v>40</v>
      </c>
      <c r="Q250" s="10" t="str">
        <f t="shared" si="20"/>
        <v>12</v>
      </c>
      <c r="R250" s="10">
        <v>5</v>
      </c>
      <c r="S250" s="10">
        <v>201.6</v>
      </c>
      <c r="T250" s="10">
        <v>7</v>
      </c>
      <c r="W250" s="10">
        <v>7</v>
      </c>
      <c r="AI250" s="39">
        <f t="shared" si="16"/>
        <v>7</v>
      </c>
      <c r="AJ250" s="79">
        <f t="shared" si="17"/>
        <v>28.8</v>
      </c>
      <c r="AK250" s="79">
        <f t="shared" si="18"/>
        <v>2.4</v>
      </c>
      <c r="AL250" s="79">
        <f t="shared" si="19"/>
        <v>0.48</v>
      </c>
    </row>
    <row r="251" spans="1:38" x14ac:dyDescent="0.25">
      <c r="A251" s="10">
        <v>8.2024000000000008</v>
      </c>
      <c r="B251" s="10" t="s">
        <v>84</v>
      </c>
      <c r="C251" s="10" t="s">
        <v>85</v>
      </c>
      <c r="D251" s="10" t="s">
        <v>1014</v>
      </c>
      <c r="E251" s="10" t="s">
        <v>362</v>
      </c>
      <c r="F251" s="10" t="s">
        <v>1015</v>
      </c>
      <c r="G251" s="10" t="s">
        <v>594</v>
      </c>
      <c r="H251" s="10" t="s">
        <v>96</v>
      </c>
      <c r="I251" s="10" t="s">
        <v>1016</v>
      </c>
      <c r="J251" s="10" t="s">
        <v>1017</v>
      </c>
      <c r="K251" s="10">
        <v>7755077248</v>
      </c>
      <c r="L251" s="10" t="s">
        <v>98</v>
      </c>
      <c r="M251" s="10" t="s">
        <v>99</v>
      </c>
      <c r="N251" s="10" t="s">
        <v>61</v>
      </c>
      <c r="O251" s="10">
        <v>44</v>
      </c>
      <c r="P251" s="10" t="s">
        <v>40</v>
      </c>
      <c r="Q251" s="10" t="str">
        <f t="shared" si="20"/>
        <v>12</v>
      </c>
      <c r="R251" s="10">
        <v>5</v>
      </c>
      <c r="S251" s="10">
        <v>576</v>
      </c>
      <c r="T251" s="10">
        <v>20</v>
      </c>
      <c r="W251" s="10">
        <v>20</v>
      </c>
      <c r="AI251" s="39">
        <f t="shared" si="16"/>
        <v>20</v>
      </c>
      <c r="AJ251" s="79">
        <f t="shared" si="17"/>
        <v>28.8</v>
      </c>
      <c r="AK251" s="79">
        <f t="shared" si="18"/>
        <v>2.4</v>
      </c>
      <c r="AL251" s="79">
        <f t="shared" si="19"/>
        <v>0.48</v>
      </c>
    </row>
    <row r="252" spans="1:38" x14ac:dyDescent="0.25">
      <c r="A252" s="10">
        <v>8.2024000000000008</v>
      </c>
      <c r="B252" s="10" t="s">
        <v>84</v>
      </c>
      <c r="C252" s="10" t="s">
        <v>85</v>
      </c>
      <c r="D252" s="10" t="s">
        <v>493</v>
      </c>
      <c r="E252" s="10" t="s">
        <v>30</v>
      </c>
      <c r="F252" s="10" t="s">
        <v>494</v>
      </c>
      <c r="G252" s="10" t="s">
        <v>119</v>
      </c>
      <c r="H252" s="10" t="s">
        <v>67</v>
      </c>
      <c r="I252" s="10" t="s">
        <v>495</v>
      </c>
      <c r="J252" s="10" t="s">
        <v>496</v>
      </c>
      <c r="K252" s="10">
        <v>9164724633</v>
      </c>
      <c r="L252" s="10" t="s">
        <v>98</v>
      </c>
      <c r="M252" s="10" t="s">
        <v>99</v>
      </c>
      <c r="N252" s="10" t="s">
        <v>61</v>
      </c>
      <c r="O252" s="10">
        <v>44</v>
      </c>
      <c r="P252" s="10" t="s">
        <v>40</v>
      </c>
      <c r="Q252" s="10" t="str">
        <f t="shared" si="20"/>
        <v>12</v>
      </c>
      <c r="R252" s="10">
        <v>5</v>
      </c>
      <c r="S252" s="10">
        <v>28.8</v>
      </c>
      <c r="T252" s="10">
        <v>1</v>
      </c>
      <c r="W252" s="10">
        <v>1</v>
      </c>
      <c r="AI252" s="39">
        <f t="shared" si="16"/>
        <v>1</v>
      </c>
      <c r="AJ252" s="79">
        <f t="shared" si="17"/>
        <v>28.8</v>
      </c>
      <c r="AK252" s="79">
        <f t="shared" si="18"/>
        <v>2.4</v>
      </c>
      <c r="AL252" s="79">
        <f t="shared" si="19"/>
        <v>0.48</v>
      </c>
    </row>
    <row r="253" spans="1:38" x14ac:dyDescent="0.25">
      <c r="A253" s="10">
        <v>8.2024000000000008</v>
      </c>
      <c r="B253" s="10" t="s">
        <v>84</v>
      </c>
      <c r="C253" s="10" t="s">
        <v>85</v>
      </c>
      <c r="D253" s="10" t="s">
        <v>102</v>
      </c>
      <c r="E253" s="10" t="s">
        <v>30</v>
      </c>
      <c r="F253" s="10" t="s">
        <v>103</v>
      </c>
      <c r="G253" s="10" t="s">
        <v>104</v>
      </c>
      <c r="H253" s="10" t="s">
        <v>96</v>
      </c>
      <c r="I253" s="10" t="s">
        <v>105</v>
      </c>
      <c r="J253" s="10" t="s">
        <v>106</v>
      </c>
      <c r="K253" s="10">
        <v>9076024285</v>
      </c>
      <c r="L253" s="10" t="s">
        <v>98</v>
      </c>
      <c r="M253" s="10" t="s">
        <v>99</v>
      </c>
      <c r="N253" s="10" t="s">
        <v>61</v>
      </c>
      <c r="O253" s="10">
        <v>44</v>
      </c>
      <c r="P253" s="10" t="s">
        <v>40</v>
      </c>
      <c r="Q253" s="10" t="str">
        <f t="shared" si="20"/>
        <v>12</v>
      </c>
      <c r="R253" s="10">
        <v>5</v>
      </c>
      <c r="S253" s="10">
        <v>57.6</v>
      </c>
      <c r="T253" s="10">
        <v>2</v>
      </c>
      <c r="W253" s="10">
        <v>2</v>
      </c>
      <c r="AI253" s="39">
        <f t="shared" si="16"/>
        <v>2</v>
      </c>
      <c r="AJ253" s="79">
        <f t="shared" si="17"/>
        <v>28.8</v>
      </c>
      <c r="AK253" s="79">
        <f t="shared" si="18"/>
        <v>2.4</v>
      </c>
      <c r="AL253" s="79">
        <f t="shared" si="19"/>
        <v>0.48</v>
      </c>
    </row>
    <row r="254" spans="1:38" x14ac:dyDescent="0.25">
      <c r="A254" s="10">
        <v>8.2024000000000008</v>
      </c>
      <c r="B254" s="10" t="s">
        <v>84</v>
      </c>
      <c r="C254" s="10" t="s">
        <v>85</v>
      </c>
      <c r="D254" s="10" t="s">
        <v>266</v>
      </c>
      <c r="E254" s="10" t="s">
        <v>267</v>
      </c>
      <c r="F254" s="10" t="s">
        <v>268</v>
      </c>
      <c r="G254" s="10" t="s">
        <v>269</v>
      </c>
      <c r="H254" s="10" t="s">
        <v>67</v>
      </c>
      <c r="I254" s="10" t="s">
        <v>270</v>
      </c>
      <c r="J254" s="10" t="s">
        <v>271</v>
      </c>
      <c r="K254" s="10">
        <v>9162338469</v>
      </c>
      <c r="L254" s="10" t="s">
        <v>98</v>
      </c>
      <c r="M254" s="10" t="s">
        <v>99</v>
      </c>
      <c r="N254" s="10" t="s">
        <v>61</v>
      </c>
      <c r="O254" s="10">
        <v>44</v>
      </c>
      <c r="P254" s="10" t="s">
        <v>40</v>
      </c>
      <c r="Q254" s="10" t="str">
        <f t="shared" si="20"/>
        <v>12</v>
      </c>
      <c r="R254" s="10">
        <v>5</v>
      </c>
      <c r="S254" s="10">
        <v>28.8</v>
      </c>
      <c r="T254" s="10">
        <v>1</v>
      </c>
      <c r="W254" s="10">
        <v>1</v>
      </c>
      <c r="AI254" s="39">
        <f t="shared" si="16"/>
        <v>1</v>
      </c>
      <c r="AJ254" s="79">
        <f t="shared" si="17"/>
        <v>28.8</v>
      </c>
      <c r="AK254" s="79">
        <f t="shared" si="18"/>
        <v>2.4</v>
      </c>
      <c r="AL254" s="79">
        <f t="shared" si="19"/>
        <v>0.48</v>
      </c>
    </row>
    <row r="255" spans="1:38" x14ac:dyDescent="0.25">
      <c r="A255" s="10">
        <v>8.2024000000000008</v>
      </c>
      <c r="B255" s="10" t="s">
        <v>84</v>
      </c>
      <c r="C255" s="10" t="s">
        <v>85</v>
      </c>
      <c r="D255" s="10" t="s">
        <v>989</v>
      </c>
      <c r="E255" s="10" t="s">
        <v>362</v>
      </c>
      <c r="F255" s="10" t="s">
        <v>990</v>
      </c>
      <c r="G255" s="10" t="s">
        <v>991</v>
      </c>
      <c r="H255" s="10" t="s">
        <v>67</v>
      </c>
      <c r="I255" s="10" t="s">
        <v>992</v>
      </c>
      <c r="J255" s="10" t="s">
        <v>993</v>
      </c>
      <c r="K255" s="10">
        <v>8312754500</v>
      </c>
      <c r="L255" s="10" t="s">
        <v>98</v>
      </c>
      <c r="M255" s="10" t="s">
        <v>99</v>
      </c>
      <c r="N255" s="10" t="s">
        <v>61</v>
      </c>
      <c r="O255" s="10">
        <v>44</v>
      </c>
      <c r="P255" s="10" t="s">
        <v>40</v>
      </c>
      <c r="Q255" s="10" t="str">
        <f t="shared" si="20"/>
        <v>12</v>
      </c>
      <c r="R255" s="10">
        <v>5</v>
      </c>
      <c r="S255" s="10">
        <v>316.8</v>
      </c>
      <c r="T255" s="10">
        <v>11</v>
      </c>
      <c r="W255" s="10">
        <v>11</v>
      </c>
      <c r="AI255" s="39">
        <f t="shared" si="16"/>
        <v>11</v>
      </c>
      <c r="AJ255" s="79">
        <f t="shared" si="17"/>
        <v>28.8</v>
      </c>
      <c r="AK255" s="79">
        <f t="shared" si="18"/>
        <v>2.4</v>
      </c>
      <c r="AL255" s="79">
        <f t="shared" si="19"/>
        <v>0.48</v>
      </c>
    </row>
    <row r="256" spans="1:38" x14ac:dyDescent="0.25">
      <c r="A256" s="10">
        <v>8.2024000000000008</v>
      </c>
      <c r="B256" s="10" t="s">
        <v>84</v>
      </c>
      <c r="C256" s="10" t="s">
        <v>85</v>
      </c>
      <c r="D256" s="10" t="s">
        <v>1120</v>
      </c>
      <c r="E256" s="10" t="s">
        <v>174</v>
      </c>
      <c r="F256" s="10" t="s">
        <v>1121</v>
      </c>
      <c r="G256" s="10" t="s">
        <v>1122</v>
      </c>
      <c r="H256" s="10" t="s">
        <v>67</v>
      </c>
      <c r="I256" s="10">
        <v>93245</v>
      </c>
      <c r="J256" s="10" t="s">
        <v>1123</v>
      </c>
      <c r="K256" s="10">
        <v>5599984735</v>
      </c>
      <c r="L256" s="10" t="s">
        <v>224</v>
      </c>
      <c r="M256" s="10" t="s">
        <v>225</v>
      </c>
      <c r="N256" s="10" t="s">
        <v>61</v>
      </c>
      <c r="O256" s="10">
        <v>44</v>
      </c>
      <c r="P256" s="10" t="s">
        <v>40</v>
      </c>
      <c r="Q256" s="10" t="str">
        <f t="shared" si="20"/>
        <v>12</v>
      </c>
      <c r="R256" s="10">
        <v>5</v>
      </c>
      <c r="S256" s="10">
        <v>86.4</v>
      </c>
      <c r="T256" s="10">
        <v>3</v>
      </c>
      <c r="W256" s="10">
        <v>3</v>
      </c>
      <c r="AI256" s="39">
        <f t="shared" si="16"/>
        <v>3</v>
      </c>
      <c r="AJ256" s="79">
        <f t="shared" si="17"/>
        <v>28.8</v>
      </c>
      <c r="AK256" s="79">
        <f t="shared" si="18"/>
        <v>2.4</v>
      </c>
      <c r="AL256" s="79">
        <f t="shared" si="19"/>
        <v>0.48</v>
      </c>
    </row>
    <row r="257" spans="1:38" x14ac:dyDescent="0.25">
      <c r="A257" s="10">
        <v>8.2024000000000008</v>
      </c>
      <c r="B257" s="10" t="s">
        <v>84</v>
      </c>
      <c r="C257" s="10" t="s">
        <v>85</v>
      </c>
      <c r="D257" s="10" t="s">
        <v>220</v>
      </c>
      <c r="E257" s="10" t="s">
        <v>30</v>
      </c>
      <c r="F257" s="10" t="s">
        <v>221</v>
      </c>
      <c r="G257" s="10" t="s">
        <v>222</v>
      </c>
      <c r="H257" s="10" t="s">
        <v>67</v>
      </c>
      <c r="I257" s="10">
        <v>95370</v>
      </c>
      <c r="J257" s="10" t="s">
        <v>223</v>
      </c>
      <c r="K257" s="10">
        <v>2095363674</v>
      </c>
      <c r="L257" s="10" t="s">
        <v>224</v>
      </c>
      <c r="M257" s="10" t="s">
        <v>225</v>
      </c>
      <c r="N257" s="10" t="s">
        <v>61</v>
      </c>
      <c r="O257" s="10">
        <v>44</v>
      </c>
      <c r="P257" s="10" t="s">
        <v>40</v>
      </c>
      <c r="Q257" s="10" t="str">
        <f t="shared" si="20"/>
        <v>12</v>
      </c>
      <c r="R257" s="10">
        <v>5</v>
      </c>
      <c r="S257" s="10">
        <v>28.8</v>
      </c>
      <c r="T257" s="10">
        <v>1</v>
      </c>
      <c r="W257" s="10">
        <v>1</v>
      </c>
      <c r="AI257" s="39">
        <f t="shared" si="16"/>
        <v>1</v>
      </c>
      <c r="AJ257" s="79">
        <f t="shared" si="17"/>
        <v>28.8</v>
      </c>
      <c r="AK257" s="79">
        <f t="shared" si="18"/>
        <v>2.4</v>
      </c>
      <c r="AL257" s="79">
        <f t="shared" si="19"/>
        <v>0.48</v>
      </c>
    </row>
    <row r="258" spans="1:38" x14ac:dyDescent="0.25">
      <c r="A258" s="10">
        <v>8.2024000000000008</v>
      </c>
      <c r="B258" s="10" t="s">
        <v>84</v>
      </c>
      <c r="C258" s="10" t="s">
        <v>85</v>
      </c>
      <c r="D258" s="10" t="s">
        <v>213</v>
      </c>
      <c r="E258" s="10" t="s">
        <v>30</v>
      </c>
      <c r="F258" s="10" t="s">
        <v>214</v>
      </c>
      <c r="G258" s="10" t="s">
        <v>215</v>
      </c>
      <c r="H258" s="10" t="s">
        <v>67</v>
      </c>
      <c r="I258" s="10" t="s">
        <v>216</v>
      </c>
      <c r="J258" s="10" t="s">
        <v>217</v>
      </c>
      <c r="K258" s="10">
        <v>9258267841</v>
      </c>
      <c r="L258" s="10" t="s">
        <v>224</v>
      </c>
      <c r="M258" s="10" t="s">
        <v>225</v>
      </c>
      <c r="N258" s="10" t="s">
        <v>61</v>
      </c>
      <c r="O258" s="10">
        <v>44</v>
      </c>
      <c r="P258" s="10" t="s">
        <v>40</v>
      </c>
      <c r="Q258" s="10" t="str">
        <f t="shared" si="20"/>
        <v>12</v>
      </c>
      <c r="R258" s="10">
        <v>5</v>
      </c>
      <c r="S258" s="10">
        <v>57.6</v>
      </c>
      <c r="T258" s="10">
        <v>2</v>
      </c>
      <c r="W258" s="10">
        <v>2</v>
      </c>
      <c r="AI258" s="39">
        <f t="shared" si="16"/>
        <v>2</v>
      </c>
      <c r="AJ258" s="79">
        <f t="shared" si="17"/>
        <v>28.8</v>
      </c>
      <c r="AK258" s="79">
        <f t="shared" si="18"/>
        <v>2.4</v>
      </c>
      <c r="AL258" s="79">
        <f t="shared" si="19"/>
        <v>0.48</v>
      </c>
    </row>
    <row r="259" spans="1:38" x14ac:dyDescent="0.25">
      <c r="A259" s="10">
        <v>8.2024000000000008</v>
      </c>
      <c r="B259" s="10" t="s">
        <v>84</v>
      </c>
      <c r="C259" s="10" t="s">
        <v>85</v>
      </c>
      <c r="D259" s="10" t="s">
        <v>1028</v>
      </c>
      <c r="E259" s="10" t="s">
        <v>267</v>
      </c>
      <c r="F259" s="10" t="s">
        <v>1029</v>
      </c>
      <c r="G259" s="10" t="s">
        <v>588</v>
      </c>
      <c r="H259" s="10" t="s">
        <v>67</v>
      </c>
      <c r="I259" s="10" t="s">
        <v>1030</v>
      </c>
      <c r="J259" s="10" t="s">
        <v>1124</v>
      </c>
      <c r="K259" s="10">
        <v>4082472000</v>
      </c>
      <c r="L259" s="10" t="s">
        <v>224</v>
      </c>
      <c r="M259" s="10" t="s">
        <v>225</v>
      </c>
      <c r="N259" s="10" t="s">
        <v>61</v>
      </c>
      <c r="O259" s="10">
        <v>44</v>
      </c>
      <c r="P259" s="10" t="s">
        <v>40</v>
      </c>
      <c r="Q259" s="10" t="str">
        <f t="shared" si="20"/>
        <v>12</v>
      </c>
      <c r="R259" s="10">
        <v>5</v>
      </c>
      <c r="S259" s="10">
        <v>28.8</v>
      </c>
      <c r="T259" s="10">
        <v>1</v>
      </c>
      <c r="W259" s="10">
        <v>1</v>
      </c>
      <c r="AI259" s="39">
        <f t="shared" ref="AI259:AI322" si="21">SUM(U259:AH259)</f>
        <v>1</v>
      </c>
      <c r="AJ259" s="79">
        <f t="shared" ref="AJ259:AJ322" si="22">S259/T259</f>
        <v>28.8</v>
      </c>
      <c r="AK259" s="79">
        <f t="shared" ref="AK259:AK322" si="23">AJ259/Q259</f>
        <v>2.4</v>
      </c>
      <c r="AL259" s="79">
        <f t="shared" ref="AL259:AL322" si="24">AK259/R259</f>
        <v>0.48</v>
      </c>
    </row>
    <row r="260" spans="1:38" x14ac:dyDescent="0.25">
      <c r="A260" s="10">
        <v>8.2024000000000008</v>
      </c>
      <c r="B260" s="10" t="s">
        <v>84</v>
      </c>
      <c r="C260" s="10" t="s">
        <v>85</v>
      </c>
      <c r="D260" s="10" t="s">
        <v>493</v>
      </c>
      <c r="E260" s="10" t="s">
        <v>30</v>
      </c>
      <c r="F260" s="10" t="s">
        <v>494</v>
      </c>
      <c r="G260" s="10" t="s">
        <v>119</v>
      </c>
      <c r="H260" s="10" t="s">
        <v>67</v>
      </c>
      <c r="I260" s="10" t="s">
        <v>495</v>
      </c>
      <c r="J260" s="10" t="s">
        <v>496</v>
      </c>
      <c r="K260" s="10">
        <v>9164724633</v>
      </c>
      <c r="L260" s="10" t="s">
        <v>224</v>
      </c>
      <c r="M260" s="10" t="s">
        <v>225</v>
      </c>
      <c r="N260" s="10" t="s">
        <v>61</v>
      </c>
      <c r="O260" s="10">
        <v>44</v>
      </c>
      <c r="P260" s="10" t="s">
        <v>40</v>
      </c>
      <c r="Q260" s="10" t="str">
        <f t="shared" si="20"/>
        <v>12</v>
      </c>
      <c r="R260" s="10">
        <v>5</v>
      </c>
      <c r="S260" s="10">
        <v>28.8</v>
      </c>
      <c r="T260" s="10">
        <v>1</v>
      </c>
      <c r="W260" s="10">
        <v>1</v>
      </c>
      <c r="AI260" s="39">
        <f t="shared" si="21"/>
        <v>1</v>
      </c>
      <c r="AJ260" s="79">
        <f t="shared" si="22"/>
        <v>28.8</v>
      </c>
      <c r="AK260" s="79">
        <f t="shared" si="23"/>
        <v>2.4</v>
      </c>
      <c r="AL260" s="79">
        <f t="shared" si="24"/>
        <v>0.48</v>
      </c>
    </row>
    <row r="261" spans="1:38" x14ac:dyDescent="0.25">
      <c r="A261" s="10">
        <v>8.2024000000000008</v>
      </c>
      <c r="B261" s="10" t="s">
        <v>84</v>
      </c>
      <c r="C261" s="10" t="s">
        <v>85</v>
      </c>
      <c r="D261" s="10" t="s">
        <v>989</v>
      </c>
      <c r="E261" s="10" t="s">
        <v>362</v>
      </c>
      <c r="F261" s="10" t="s">
        <v>990</v>
      </c>
      <c r="G261" s="10" t="s">
        <v>991</v>
      </c>
      <c r="H261" s="10" t="s">
        <v>67</v>
      </c>
      <c r="I261" s="10" t="s">
        <v>992</v>
      </c>
      <c r="J261" s="10" t="s">
        <v>993</v>
      </c>
      <c r="K261" s="10">
        <v>8312754500</v>
      </c>
      <c r="L261" s="10" t="s">
        <v>224</v>
      </c>
      <c r="M261" s="10" t="s">
        <v>225</v>
      </c>
      <c r="N261" s="10" t="s">
        <v>61</v>
      </c>
      <c r="O261" s="10">
        <v>44</v>
      </c>
      <c r="P261" s="10" t="s">
        <v>40</v>
      </c>
      <c r="Q261" s="10" t="str">
        <f t="shared" si="20"/>
        <v>12</v>
      </c>
      <c r="R261" s="10">
        <v>5</v>
      </c>
      <c r="S261" s="10">
        <v>489.6</v>
      </c>
      <c r="T261" s="10">
        <v>17</v>
      </c>
      <c r="W261" s="10">
        <v>17</v>
      </c>
      <c r="AI261" s="39">
        <f t="shared" si="21"/>
        <v>17</v>
      </c>
      <c r="AJ261" s="79">
        <f t="shared" si="22"/>
        <v>28.8</v>
      </c>
      <c r="AK261" s="79">
        <f t="shared" si="23"/>
        <v>2.4</v>
      </c>
      <c r="AL261" s="79">
        <f t="shared" si="24"/>
        <v>0.48</v>
      </c>
    </row>
    <row r="262" spans="1:38" x14ac:dyDescent="0.25">
      <c r="A262" s="10">
        <v>8.2024000000000008</v>
      </c>
      <c r="B262" s="10" t="s">
        <v>84</v>
      </c>
      <c r="C262" s="10" t="s">
        <v>85</v>
      </c>
      <c r="D262" s="10" t="s">
        <v>86</v>
      </c>
      <c r="E262" s="10" t="s">
        <v>30</v>
      </c>
      <c r="F262" s="10" t="s">
        <v>87</v>
      </c>
      <c r="G262" s="10" t="s">
        <v>88</v>
      </c>
      <c r="H262" s="10" t="s">
        <v>67</v>
      </c>
      <c r="I262" s="10">
        <v>95354</v>
      </c>
      <c r="J262" s="10" t="s">
        <v>1108</v>
      </c>
      <c r="K262" s="10">
        <v>2095295350</v>
      </c>
      <c r="L262" s="10" t="s">
        <v>91</v>
      </c>
      <c r="M262" s="10" t="s">
        <v>92</v>
      </c>
      <c r="N262" s="10" t="s">
        <v>61</v>
      </c>
      <c r="O262" s="10">
        <v>44</v>
      </c>
      <c r="P262" s="10" t="s">
        <v>40</v>
      </c>
      <c r="Q262" s="10" t="str">
        <f t="shared" si="20"/>
        <v>12</v>
      </c>
      <c r="R262" s="10">
        <v>8</v>
      </c>
      <c r="S262" s="10">
        <v>230.4</v>
      </c>
      <c r="T262" s="10">
        <v>8</v>
      </c>
      <c r="W262" s="10">
        <v>8</v>
      </c>
      <c r="AI262" s="39">
        <f t="shared" si="21"/>
        <v>8</v>
      </c>
      <c r="AJ262" s="79">
        <f t="shared" si="22"/>
        <v>28.8</v>
      </c>
      <c r="AK262" s="79">
        <f t="shared" si="23"/>
        <v>2.4</v>
      </c>
      <c r="AL262" s="79">
        <f t="shared" si="24"/>
        <v>0.3</v>
      </c>
    </row>
    <row r="263" spans="1:38" x14ac:dyDescent="0.25">
      <c r="A263" s="10">
        <v>8.2024000000000008</v>
      </c>
      <c r="B263" s="10" t="s">
        <v>84</v>
      </c>
      <c r="C263" s="10" t="s">
        <v>85</v>
      </c>
      <c r="D263" s="10" t="s">
        <v>1117</v>
      </c>
      <c r="E263" s="10" t="s">
        <v>348</v>
      </c>
      <c r="F263" s="10" t="s">
        <v>1118</v>
      </c>
      <c r="G263" s="10" t="s">
        <v>297</v>
      </c>
      <c r="H263" s="10" t="s">
        <v>67</v>
      </c>
      <c r="I263" s="10">
        <v>94720</v>
      </c>
      <c r="J263" s="10" t="s">
        <v>1119</v>
      </c>
      <c r="K263" s="10">
        <v>5106425392</v>
      </c>
      <c r="L263" s="10" t="s">
        <v>91</v>
      </c>
      <c r="M263" s="10" t="s">
        <v>92</v>
      </c>
      <c r="N263" s="10" t="s">
        <v>61</v>
      </c>
      <c r="O263" s="10">
        <v>44</v>
      </c>
      <c r="P263" s="10" t="s">
        <v>40</v>
      </c>
      <c r="Q263" s="10" t="str">
        <f t="shared" si="20"/>
        <v>12</v>
      </c>
      <c r="R263" s="10">
        <v>8</v>
      </c>
      <c r="S263" s="10">
        <v>57.6</v>
      </c>
      <c r="T263" s="10">
        <v>2</v>
      </c>
      <c r="W263" s="10">
        <v>2</v>
      </c>
      <c r="AI263" s="39">
        <f t="shared" si="21"/>
        <v>2</v>
      </c>
      <c r="AJ263" s="79">
        <f t="shared" si="22"/>
        <v>28.8</v>
      </c>
      <c r="AK263" s="79">
        <f t="shared" si="23"/>
        <v>2.4</v>
      </c>
      <c r="AL263" s="79">
        <f t="shared" si="24"/>
        <v>0.3</v>
      </c>
    </row>
    <row r="264" spans="1:38" x14ac:dyDescent="0.25">
      <c r="A264" s="10">
        <v>8.2024000000000008</v>
      </c>
      <c r="B264" s="10" t="s">
        <v>84</v>
      </c>
      <c r="C264" s="10" t="s">
        <v>85</v>
      </c>
      <c r="D264" s="10" t="s">
        <v>213</v>
      </c>
      <c r="E264" s="10" t="s">
        <v>30</v>
      </c>
      <c r="F264" s="10" t="s">
        <v>214</v>
      </c>
      <c r="G264" s="10" t="s">
        <v>215</v>
      </c>
      <c r="H264" s="10" t="s">
        <v>67</v>
      </c>
      <c r="I264" s="10" t="s">
        <v>216</v>
      </c>
      <c r="J264" s="10" t="s">
        <v>217</v>
      </c>
      <c r="K264" s="10">
        <v>9258267841</v>
      </c>
      <c r="L264" s="10" t="s">
        <v>91</v>
      </c>
      <c r="M264" s="10" t="s">
        <v>92</v>
      </c>
      <c r="N264" s="10" t="s">
        <v>61</v>
      </c>
      <c r="O264" s="10">
        <v>44</v>
      </c>
      <c r="P264" s="10" t="s">
        <v>40</v>
      </c>
      <c r="Q264" s="10" t="str">
        <f t="shared" si="20"/>
        <v>12</v>
      </c>
      <c r="R264" s="10">
        <v>8</v>
      </c>
      <c r="S264" s="10">
        <v>172.8</v>
      </c>
      <c r="T264" s="10">
        <v>6</v>
      </c>
      <c r="W264" s="10">
        <v>6</v>
      </c>
      <c r="AI264" s="39">
        <f t="shared" si="21"/>
        <v>6</v>
      </c>
      <c r="AJ264" s="79">
        <f t="shared" si="22"/>
        <v>28.8</v>
      </c>
      <c r="AK264" s="79">
        <f t="shared" si="23"/>
        <v>2.4</v>
      </c>
      <c r="AL264" s="79">
        <f t="shared" si="24"/>
        <v>0.3</v>
      </c>
    </row>
    <row r="265" spans="1:38" x14ac:dyDescent="0.25">
      <c r="A265" s="10">
        <v>8.2024000000000008</v>
      </c>
      <c r="B265" s="10" t="s">
        <v>84</v>
      </c>
      <c r="C265" s="10" t="s">
        <v>85</v>
      </c>
      <c r="D265" s="10" t="s">
        <v>493</v>
      </c>
      <c r="E265" s="10" t="s">
        <v>30</v>
      </c>
      <c r="F265" s="10" t="s">
        <v>494</v>
      </c>
      <c r="G265" s="10" t="s">
        <v>119</v>
      </c>
      <c r="H265" s="10" t="s">
        <v>67</v>
      </c>
      <c r="I265" s="10" t="s">
        <v>495</v>
      </c>
      <c r="J265" s="10" t="s">
        <v>496</v>
      </c>
      <c r="K265" s="10">
        <v>9164724633</v>
      </c>
      <c r="L265" s="10" t="s">
        <v>91</v>
      </c>
      <c r="M265" s="10" t="s">
        <v>92</v>
      </c>
      <c r="N265" s="10" t="s">
        <v>61</v>
      </c>
      <c r="O265" s="10">
        <v>44</v>
      </c>
      <c r="P265" s="10" t="s">
        <v>40</v>
      </c>
      <c r="Q265" s="10" t="str">
        <f t="shared" si="20"/>
        <v>12</v>
      </c>
      <c r="R265" s="10">
        <v>8</v>
      </c>
      <c r="S265" s="10">
        <v>28.8</v>
      </c>
      <c r="T265" s="10">
        <v>1</v>
      </c>
      <c r="W265" s="10">
        <v>1</v>
      </c>
      <c r="AI265" s="39">
        <f t="shared" si="21"/>
        <v>1</v>
      </c>
      <c r="AJ265" s="79">
        <f t="shared" si="22"/>
        <v>28.8</v>
      </c>
      <c r="AK265" s="79">
        <f t="shared" si="23"/>
        <v>2.4</v>
      </c>
      <c r="AL265" s="79">
        <f t="shared" si="24"/>
        <v>0.3</v>
      </c>
    </row>
    <row r="266" spans="1:38" x14ac:dyDescent="0.25">
      <c r="A266" s="10">
        <v>8.2024000000000008</v>
      </c>
      <c r="B266" s="10" t="s">
        <v>84</v>
      </c>
      <c r="C266" s="10" t="s">
        <v>85</v>
      </c>
      <c r="D266" s="10" t="s">
        <v>86</v>
      </c>
      <c r="E266" s="10" t="s">
        <v>30</v>
      </c>
      <c r="F266" s="10" t="s">
        <v>87</v>
      </c>
      <c r="G266" s="10" t="s">
        <v>88</v>
      </c>
      <c r="H266" s="10" t="s">
        <v>67</v>
      </c>
      <c r="I266" s="10">
        <v>95354</v>
      </c>
      <c r="J266" s="10" t="s">
        <v>1108</v>
      </c>
      <c r="K266" s="10">
        <v>2095295350</v>
      </c>
      <c r="L266" s="10" t="s">
        <v>70</v>
      </c>
      <c r="M266" s="10" t="s">
        <v>71</v>
      </c>
      <c r="N266" s="10" t="s">
        <v>61</v>
      </c>
      <c r="O266" s="10">
        <v>44</v>
      </c>
      <c r="P266" s="10" t="s">
        <v>40</v>
      </c>
      <c r="Q266" s="10" t="str">
        <f t="shared" si="20"/>
        <v>12</v>
      </c>
      <c r="R266" s="10">
        <v>8</v>
      </c>
      <c r="S266" s="10">
        <v>259.2</v>
      </c>
      <c r="T266" s="10">
        <v>8</v>
      </c>
      <c r="W266" s="10">
        <v>8</v>
      </c>
      <c r="AI266" s="39">
        <f t="shared" si="21"/>
        <v>8</v>
      </c>
      <c r="AJ266" s="79">
        <f t="shared" si="22"/>
        <v>32.4</v>
      </c>
      <c r="AK266" s="79">
        <f t="shared" si="23"/>
        <v>2.6999999999999997</v>
      </c>
      <c r="AL266" s="79">
        <f t="shared" si="24"/>
        <v>0.33749999999999997</v>
      </c>
    </row>
    <row r="267" spans="1:38" x14ac:dyDescent="0.25">
      <c r="A267" s="10">
        <v>8.2024000000000008</v>
      </c>
      <c r="B267" s="10" t="s">
        <v>84</v>
      </c>
      <c r="C267" s="10" t="s">
        <v>85</v>
      </c>
      <c r="D267" s="10" t="s">
        <v>1117</v>
      </c>
      <c r="E267" s="10" t="s">
        <v>348</v>
      </c>
      <c r="F267" s="10" t="s">
        <v>1118</v>
      </c>
      <c r="G267" s="10" t="s">
        <v>297</v>
      </c>
      <c r="H267" s="10" t="s">
        <v>67</v>
      </c>
      <c r="I267" s="10">
        <v>94720</v>
      </c>
      <c r="J267" s="10" t="s">
        <v>1119</v>
      </c>
      <c r="K267" s="10">
        <v>5106425392</v>
      </c>
      <c r="L267" s="10" t="s">
        <v>70</v>
      </c>
      <c r="M267" s="10" t="s">
        <v>71</v>
      </c>
      <c r="N267" s="10" t="s">
        <v>61</v>
      </c>
      <c r="O267" s="10">
        <v>44</v>
      </c>
      <c r="P267" s="10" t="s">
        <v>40</v>
      </c>
      <c r="Q267" s="10" t="str">
        <f t="shared" si="20"/>
        <v>12</v>
      </c>
      <c r="R267" s="10">
        <v>8</v>
      </c>
      <c r="S267" s="10">
        <v>64.8</v>
      </c>
      <c r="T267" s="10">
        <v>2</v>
      </c>
      <c r="W267" s="10">
        <v>2</v>
      </c>
      <c r="AI267" s="39">
        <f t="shared" si="21"/>
        <v>2</v>
      </c>
      <c r="AJ267" s="79">
        <f t="shared" si="22"/>
        <v>32.4</v>
      </c>
      <c r="AK267" s="79">
        <f t="shared" si="23"/>
        <v>2.6999999999999997</v>
      </c>
      <c r="AL267" s="79">
        <f t="shared" si="24"/>
        <v>0.33749999999999997</v>
      </c>
    </row>
    <row r="268" spans="1:38" x14ac:dyDescent="0.25">
      <c r="A268" s="10">
        <v>8.2024000000000008</v>
      </c>
      <c r="B268" s="10" t="s">
        <v>84</v>
      </c>
      <c r="C268" s="10" t="s">
        <v>85</v>
      </c>
      <c r="D268" s="10" t="s">
        <v>213</v>
      </c>
      <c r="E268" s="10" t="s">
        <v>30</v>
      </c>
      <c r="F268" s="10" t="s">
        <v>214</v>
      </c>
      <c r="G268" s="10" t="s">
        <v>215</v>
      </c>
      <c r="H268" s="10" t="s">
        <v>67</v>
      </c>
      <c r="I268" s="10" t="s">
        <v>216</v>
      </c>
      <c r="J268" s="10" t="s">
        <v>217</v>
      </c>
      <c r="K268" s="10">
        <v>9258267841</v>
      </c>
      <c r="L268" s="10" t="s">
        <v>70</v>
      </c>
      <c r="M268" s="10" t="s">
        <v>71</v>
      </c>
      <c r="N268" s="10" t="s">
        <v>61</v>
      </c>
      <c r="O268" s="10">
        <v>44</v>
      </c>
      <c r="P268" s="10" t="s">
        <v>40</v>
      </c>
      <c r="Q268" s="10" t="str">
        <f t="shared" si="20"/>
        <v>12</v>
      </c>
      <c r="R268" s="10">
        <v>8</v>
      </c>
      <c r="S268" s="10">
        <v>162</v>
      </c>
      <c r="T268" s="10">
        <v>5</v>
      </c>
      <c r="W268" s="10">
        <v>5</v>
      </c>
      <c r="AI268" s="39">
        <f t="shared" si="21"/>
        <v>5</v>
      </c>
      <c r="AJ268" s="79">
        <f t="shared" si="22"/>
        <v>32.4</v>
      </c>
      <c r="AK268" s="79">
        <f t="shared" si="23"/>
        <v>2.6999999999999997</v>
      </c>
      <c r="AL268" s="79">
        <f t="shared" si="24"/>
        <v>0.33749999999999997</v>
      </c>
    </row>
    <row r="269" spans="1:38" x14ac:dyDescent="0.25">
      <c r="A269" s="10">
        <v>8.2024000000000008</v>
      </c>
      <c r="B269" s="10" t="s">
        <v>84</v>
      </c>
      <c r="C269" s="10" t="s">
        <v>85</v>
      </c>
      <c r="D269" s="10" t="s">
        <v>102</v>
      </c>
      <c r="E269" s="10" t="s">
        <v>30</v>
      </c>
      <c r="F269" s="10" t="s">
        <v>103</v>
      </c>
      <c r="G269" s="10" t="s">
        <v>104</v>
      </c>
      <c r="H269" s="10" t="s">
        <v>96</v>
      </c>
      <c r="I269" s="10" t="s">
        <v>105</v>
      </c>
      <c r="J269" s="10" t="s">
        <v>106</v>
      </c>
      <c r="K269" s="10">
        <v>9076024285</v>
      </c>
      <c r="L269" s="10" t="s">
        <v>70</v>
      </c>
      <c r="M269" s="10" t="s">
        <v>71</v>
      </c>
      <c r="N269" s="10" t="s">
        <v>61</v>
      </c>
      <c r="O269" s="10">
        <v>44</v>
      </c>
      <c r="P269" s="10" t="s">
        <v>40</v>
      </c>
      <c r="Q269" s="10" t="str">
        <f t="shared" si="20"/>
        <v>12</v>
      </c>
      <c r="R269" s="10">
        <v>8</v>
      </c>
      <c r="S269" s="10">
        <v>226.8</v>
      </c>
      <c r="T269" s="10">
        <v>7</v>
      </c>
      <c r="W269" s="10">
        <v>7</v>
      </c>
      <c r="AI269" s="39">
        <f t="shared" si="21"/>
        <v>7</v>
      </c>
      <c r="AJ269" s="79">
        <f t="shared" si="22"/>
        <v>32.4</v>
      </c>
      <c r="AK269" s="79">
        <f t="shared" si="23"/>
        <v>2.6999999999999997</v>
      </c>
      <c r="AL269" s="79">
        <f t="shared" si="24"/>
        <v>0.33749999999999997</v>
      </c>
    </row>
    <row r="270" spans="1:38" x14ac:dyDescent="0.25">
      <c r="A270" s="10">
        <v>8.2024000000000008</v>
      </c>
      <c r="B270" s="10" t="s">
        <v>84</v>
      </c>
      <c r="C270" s="10" t="s">
        <v>85</v>
      </c>
      <c r="D270" s="10" t="s">
        <v>213</v>
      </c>
      <c r="E270" s="10" t="s">
        <v>30</v>
      </c>
      <c r="F270" s="10" t="s">
        <v>214</v>
      </c>
      <c r="G270" s="10" t="s">
        <v>215</v>
      </c>
      <c r="H270" s="10" t="s">
        <v>67</v>
      </c>
      <c r="I270" s="10" t="s">
        <v>216</v>
      </c>
      <c r="J270" s="10" t="s">
        <v>217</v>
      </c>
      <c r="K270" s="10">
        <v>9258267841</v>
      </c>
      <c r="L270" s="10" t="s">
        <v>72</v>
      </c>
      <c r="M270" s="10" t="s">
        <v>73</v>
      </c>
      <c r="N270" s="10" t="s">
        <v>61</v>
      </c>
      <c r="O270" s="10">
        <v>44</v>
      </c>
      <c r="P270" s="10" t="s">
        <v>40</v>
      </c>
      <c r="Q270" s="10" t="str">
        <f t="shared" si="20"/>
        <v>12</v>
      </c>
      <c r="R270" s="10">
        <v>8</v>
      </c>
      <c r="S270" s="10">
        <v>162</v>
      </c>
      <c r="T270" s="10">
        <v>5</v>
      </c>
      <c r="W270" s="10">
        <v>5</v>
      </c>
      <c r="AI270" s="39">
        <f t="shared" si="21"/>
        <v>5</v>
      </c>
      <c r="AJ270" s="79">
        <f t="shared" si="22"/>
        <v>32.4</v>
      </c>
      <c r="AK270" s="79">
        <f t="shared" si="23"/>
        <v>2.6999999999999997</v>
      </c>
      <c r="AL270" s="79">
        <f t="shared" si="24"/>
        <v>0.33749999999999997</v>
      </c>
    </row>
    <row r="271" spans="1:38" x14ac:dyDescent="0.25">
      <c r="A271" s="10">
        <v>8.2024000000000008</v>
      </c>
      <c r="B271" s="10" t="s">
        <v>84</v>
      </c>
      <c r="C271" s="10" t="s">
        <v>85</v>
      </c>
      <c r="D271" s="10" t="s">
        <v>142</v>
      </c>
      <c r="E271" s="10" t="s">
        <v>30</v>
      </c>
      <c r="F271" s="10" t="s">
        <v>145</v>
      </c>
      <c r="G271" s="10" t="s">
        <v>146</v>
      </c>
      <c r="H271" s="10" t="s">
        <v>147</v>
      </c>
      <c r="I271" s="10">
        <v>999999999</v>
      </c>
      <c r="J271" s="10" t="s">
        <v>145</v>
      </c>
      <c r="K271" s="10">
        <v>9999999999</v>
      </c>
      <c r="L271" s="10" t="s">
        <v>72</v>
      </c>
      <c r="M271" s="10" t="s">
        <v>73</v>
      </c>
      <c r="N271" s="10" t="s">
        <v>61</v>
      </c>
      <c r="O271" s="10">
        <v>44</v>
      </c>
      <c r="P271" s="10" t="s">
        <v>40</v>
      </c>
      <c r="Q271" s="10" t="str">
        <f t="shared" si="20"/>
        <v>12</v>
      </c>
      <c r="R271" s="10">
        <v>8</v>
      </c>
      <c r="S271" s="10">
        <v>32.4</v>
      </c>
      <c r="T271" s="10">
        <v>1</v>
      </c>
      <c r="W271" s="10">
        <v>1</v>
      </c>
      <c r="AI271" s="39">
        <f t="shared" si="21"/>
        <v>1</v>
      </c>
      <c r="AJ271" s="79">
        <f t="shared" si="22"/>
        <v>32.4</v>
      </c>
      <c r="AK271" s="79">
        <f t="shared" si="23"/>
        <v>2.6999999999999997</v>
      </c>
      <c r="AL271" s="79">
        <f t="shared" si="24"/>
        <v>0.33749999999999997</v>
      </c>
    </row>
    <row r="272" spans="1:38" x14ac:dyDescent="0.25">
      <c r="A272" s="10">
        <v>8.2024000000000008</v>
      </c>
      <c r="B272" s="10" t="s">
        <v>84</v>
      </c>
      <c r="C272" s="10" t="s">
        <v>85</v>
      </c>
      <c r="D272" s="10" t="s">
        <v>213</v>
      </c>
      <c r="E272" s="10" t="s">
        <v>30</v>
      </c>
      <c r="F272" s="10" t="s">
        <v>214</v>
      </c>
      <c r="G272" s="10" t="s">
        <v>215</v>
      </c>
      <c r="H272" s="10" t="s">
        <v>67</v>
      </c>
      <c r="I272" s="10" t="s">
        <v>216</v>
      </c>
      <c r="J272" s="10" t="s">
        <v>217</v>
      </c>
      <c r="K272" s="10">
        <v>9258267841</v>
      </c>
      <c r="L272" s="10" t="s">
        <v>218</v>
      </c>
      <c r="M272" s="10" t="s">
        <v>219</v>
      </c>
      <c r="N272" s="10" t="s">
        <v>61</v>
      </c>
      <c r="O272" s="10">
        <v>44</v>
      </c>
      <c r="P272" s="10" t="s">
        <v>40</v>
      </c>
      <c r="Q272" s="10" t="str">
        <f t="shared" si="20"/>
        <v>12</v>
      </c>
      <c r="R272" s="10">
        <v>8</v>
      </c>
      <c r="S272" s="10">
        <v>57.6</v>
      </c>
      <c r="T272" s="10">
        <v>2</v>
      </c>
      <c r="W272" s="10">
        <v>2</v>
      </c>
      <c r="AI272" s="39">
        <f t="shared" si="21"/>
        <v>2</v>
      </c>
      <c r="AJ272" s="79">
        <f t="shared" si="22"/>
        <v>28.8</v>
      </c>
      <c r="AK272" s="79">
        <f t="shared" si="23"/>
        <v>2.4</v>
      </c>
      <c r="AL272" s="79">
        <f t="shared" si="24"/>
        <v>0.3</v>
      </c>
    </row>
    <row r="273" spans="1:38" x14ac:dyDescent="0.25">
      <c r="A273" s="10">
        <v>8.2024000000000008</v>
      </c>
      <c r="B273" s="10" t="s">
        <v>84</v>
      </c>
      <c r="C273" s="10" t="s">
        <v>85</v>
      </c>
      <c r="D273" s="10" t="s">
        <v>86</v>
      </c>
      <c r="E273" s="10" t="s">
        <v>30</v>
      </c>
      <c r="F273" s="10" t="s">
        <v>87</v>
      </c>
      <c r="G273" s="10" t="s">
        <v>88</v>
      </c>
      <c r="H273" s="10" t="s">
        <v>67</v>
      </c>
      <c r="I273" s="10">
        <v>95354</v>
      </c>
      <c r="J273" s="10" t="s">
        <v>1108</v>
      </c>
      <c r="K273" s="10">
        <v>2095295350</v>
      </c>
      <c r="L273" s="10" t="s">
        <v>100</v>
      </c>
      <c r="M273" s="10" t="s">
        <v>101</v>
      </c>
      <c r="N273" s="10" t="s">
        <v>61</v>
      </c>
      <c r="O273" s="10">
        <v>44</v>
      </c>
      <c r="P273" s="10" t="s">
        <v>40</v>
      </c>
      <c r="Q273" s="10" t="str">
        <f t="shared" si="20"/>
        <v>12</v>
      </c>
      <c r="R273" s="10">
        <v>8</v>
      </c>
      <c r="S273" s="10">
        <v>129.6</v>
      </c>
      <c r="T273" s="10">
        <v>4</v>
      </c>
      <c r="W273" s="10">
        <v>4</v>
      </c>
      <c r="AI273" s="39">
        <f t="shared" si="21"/>
        <v>4</v>
      </c>
      <c r="AJ273" s="79">
        <f t="shared" si="22"/>
        <v>32.4</v>
      </c>
      <c r="AK273" s="79">
        <f t="shared" si="23"/>
        <v>2.6999999999999997</v>
      </c>
      <c r="AL273" s="79">
        <f t="shared" si="24"/>
        <v>0.33749999999999997</v>
      </c>
    </row>
    <row r="274" spans="1:38" x14ac:dyDescent="0.25">
      <c r="A274" s="10">
        <v>8.2024000000000008</v>
      </c>
      <c r="B274" s="10" t="s">
        <v>84</v>
      </c>
      <c r="C274" s="10" t="s">
        <v>85</v>
      </c>
      <c r="D274" s="10" t="s">
        <v>1117</v>
      </c>
      <c r="E274" s="10" t="s">
        <v>348</v>
      </c>
      <c r="F274" s="10" t="s">
        <v>1118</v>
      </c>
      <c r="G274" s="10" t="s">
        <v>297</v>
      </c>
      <c r="H274" s="10" t="s">
        <v>67</v>
      </c>
      <c r="I274" s="10">
        <v>94720</v>
      </c>
      <c r="J274" s="10" t="s">
        <v>1119</v>
      </c>
      <c r="K274" s="10">
        <v>5106425392</v>
      </c>
      <c r="L274" s="10" t="s">
        <v>100</v>
      </c>
      <c r="M274" s="10" t="s">
        <v>101</v>
      </c>
      <c r="N274" s="10" t="s">
        <v>61</v>
      </c>
      <c r="O274" s="10">
        <v>44</v>
      </c>
      <c r="P274" s="10" t="s">
        <v>40</v>
      </c>
      <c r="Q274" s="10" t="str">
        <f t="shared" si="20"/>
        <v>12</v>
      </c>
      <c r="R274" s="10">
        <v>8</v>
      </c>
      <c r="S274" s="10">
        <v>64.8</v>
      </c>
      <c r="T274" s="10">
        <v>2</v>
      </c>
      <c r="W274" s="10">
        <v>2</v>
      </c>
      <c r="AI274" s="39">
        <f t="shared" si="21"/>
        <v>2</v>
      </c>
      <c r="AJ274" s="79">
        <f t="shared" si="22"/>
        <v>32.4</v>
      </c>
      <c r="AK274" s="79">
        <f t="shared" si="23"/>
        <v>2.6999999999999997</v>
      </c>
      <c r="AL274" s="79">
        <f t="shared" si="24"/>
        <v>0.33749999999999997</v>
      </c>
    </row>
    <row r="275" spans="1:38" x14ac:dyDescent="0.25">
      <c r="A275" s="10">
        <v>8.2024000000000008</v>
      </c>
      <c r="B275" s="10" t="s">
        <v>84</v>
      </c>
      <c r="C275" s="10" t="s">
        <v>85</v>
      </c>
      <c r="D275" s="10" t="s">
        <v>272</v>
      </c>
      <c r="E275" s="10" t="s">
        <v>30</v>
      </c>
      <c r="F275" s="10" t="s">
        <v>273</v>
      </c>
      <c r="G275" s="10" t="s">
        <v>274</v>
      </c>
      <c r="H275" s="10" t="s">
        <v>67</v>
      </c>
      <c r="I275" s="10" t="s">
        <v>275</v>
      </c>
      <c r="J275" s="10" t="s">
        <v>276</v>
      </c>
      <c r="K275" s="10">
        <v>5107662337</v>
      </c>
      <c r="L275" s="10" t="s">
        <v>100</v>
      </c>
      <c r="M275" s="10" t="s">
        <v>101</v>
      </c>
      <c r="N275" s="10" t="s">
        <v>61</v>
      </c>
      <c r="O275" s="10">
        <v>44</v>
      </c>
      <c r="P275" s="10" t="s">
        <v>40</v>
      </c>
      <c r="Q275" s="10" t="str">
        <f t="shared" si="20"/>
        <v>12</v>
      </c>
      <c r="R275" s="10">
        <v>8</v>
      </c>
      <c r="S275" s="10">
        <v>32.4</v>
      </c>
      <c r="T275" s="10">
        <v>1</v>
      </c>
      <c r="W275" s="10">
        <v>1</v>
      </c>
      <c r="AI275" s="39">
        <f t="shared" si="21"/>
        <v>1</v>
      </c>
      <c r="AJ275" s="79">
        <f t="shared" si="22"/>
        <v>32.4</v>
      </c>
      <c r="AK275" s="79">
        <f t="shared" si="23"/>
        <v>2.6999999999999997</v>
      </c>
      <c r="AL275" s="79">
        <f t="shared" si="24"/>
        <v>0.33749999999999997</v>
      </c>
    </row>
    <row r="276" spans="1:38" x14ac:dyDescent="0.25">
      <c r="A276" s="10">
        <v>8.2024000000000008</v>
      </c>
      <c r="B276" s="10" t="s">
        <v>84</v>
      </c>
      <c r="C276" s="10" t="s">
        <v>85</v>
      </c>
      <c r="D276" s="10" t="s">
        <v>1125</v>
      </c>
      <c r="E276" s="10" t="s">
        <v>362</v>
      </c>
      <c r="F276" s="10" t="s">
        <v>1126</v>
      </c>
      <c r="G276" s="10" t="s">
        <v>1127</v>
      </c>
      <c r="H276" s="10" t="s">
        <v>67</v>
      </c>
      <c r="I276" s="10" t="s">
        <v>1128</v>
      </c>
      <c r="J276" s="10" t="s">
        <v>1129</v>
      </c>
      <c r="K276" s="10">
        <v>2258029552</v>
      </c>
      <c r="L276" s="10" t="s">
        <v>100</v>
      </c>
      <c r="M276" s="10" t="s">
        <v>101</v>
      </c>
      <c r="N276" s="10" t="s">
        <v>61</v>
      </c>
      <c r="O276" s="10">
        <v>44</v>
      </c>
      <c r="P276" s="10" t="s">
        <v>40</v>
      </c>
      <c r="Q276" s="10" t="str">
        <f t="shared" si="20"/>
        <v>12</v>
      </c>
      <c r="R276" s="10">
        <v>8</v>
      </c>
      <c r="S276" s="10">
        <v>86.4</v>
      </c>
      <c r="T276" s="10">
        <v>3</v>
      </c>
      <c r="W276" s="10">
        <v>3</v>
      </c>
      <c r="AI276" s="39">
        <f t="shared" si="21"/>
        <v>3</v>
      </c>
      <c r="AJ276" s="79">
        <f t="shared" si="22"/>
        <v>28.8</v>
      </c>
      <c r="AK276" s="79">
        <f t="shared" si="23"/>
        <v>2.4</v>
      </c>
      <c r="AL276" s="79">
        <f t="shared" si="24"/>
        <v>0.3</v>
      </c>
    </row>
    <row r="277" spans="1:38" x14ac:dyDescent="0.25">
      <c r="A277" s="10">
        <v>8.2024000000000008</v>
      </c>
      <c r="B277" s="10" t="s">
        <v>84</v>
      </c>
      <c r="C277" s="10" t="s">
        <v>85</v>
      </c>
      <c r="D277" s="10" t="s">
        <v>213</v>
      </c>
      <c r="E277" s="10" t="s">
        <v>30</v>
      </c>
      <c r="F277" s="10" t="s">
        <v>214</v>
      </c>
      <c r="G277" s="10" t="s">
        <v>215</v>
      </c>
      <c r="H277" s="10" t="s">
        <v>67</v>
      </c>
      <c r="I277" s="10" t="s">
        <v>216</v>
      </c>
      <c r="J277" s="10" t="s">
        <v>217</v>
      </c>
      <c r="K277" s="10">
        <v>9258267841</v>
      </c>
      <c r="L277" s="10" t="s">
        <v>59</v>
      </c>
      <c r="M277" s="10" t="s">
        <v>60</v>
      </c>
      <c r="N277" s="10" t="s">
        <v>61</v>
      </c>
      <c r="O277" s="10">
        <v>44</v>
      </c>
      <c r="P277" s="10" t="s">
        <v>40</v>
      </c>
      <c r="Q277" s="10" t="str">
        <f t="shared" si="20"/>
        <v>12</v>
      </c>
      <c r="R277" s="10">
        <v>4</v>
      </c>
      <c r="S277" s="10">
        <v>144</v>
      </c>
      <c r="T277" s="10">
        <v>5</v>
      </c>
      <c r="W277" s="10">
        <v>5</v>
      </c>
      <c r="AI277" s="39">
        <f t="shared" si="21"/>
        <v>5</v>
      </c>
      <c r="AJ277" s="79">
        <f t="shared" si="22"/>
        <v>28.8</v>
      </c>
      <c r="AK277" s="79">
        <f t="shared" si="23"/>
        <v>2.4</v>
      </c>
      <c r="AL277" s="79">
        <f t="shared" si="24"/>
        <v>0.6</v>
      </c>
    </row>
    <row r="278" spans="1:38" x14ac:dyDescent="0.25">
      <c r="A278" s="10">
        <v>8.2024000000000008</v>
      </c>
      <c r="B278" s="10" t="s">
        <v>84</v>
      </c>
      <c r="C278" s="10" t="s">
        <v>85</v>
      </c>
      <c r="D278" s="10" t="s">
        <v>272</v>
      </c>
      <c r="E278" s="10" t="s">
        <v>30</v>
      </c>
      <c r="F278" s="10" t="s">
        <v>273</v>
      </c>
      <c r="G278" s="10" t="s">
        <v>274</v>
      </c>
      <c r="H278" s="10" t="s">
        <v>67</v>
      </c>
      <c r="I278" s="10" t="s">
        <v>275</v>
      </c>
      <c r="J278" s="10" t="s">
        <v>276</v>
      </c>
      <c r="K278" s="10">
        <v>5107662337</v>
      </c>
      <c r="L278" s="10" t="s">
        <v>59</v>
      </c>
      <c r="M278" s="10" t="s">
        <v>60</v>
      </c>
      <c r="N278" s="10" t="s">
        <v>61</v>
      </c>
      <c r="O278" s="10">
        <v>44</v>
      </c>
      <c r="P278" s="10" t="s">
        <v>40</v>
      </c>
      <c r="Q278" s="10" t="str">
        <f t="shared" si="20"/>
        <v>12</v>
      </c>
      <c r="R278" s="10">
        <v>4</v>
      </c>
      <c r="S278" s="10">
        <v>86.4</v>
      </c>
      <c r="T278" s="10">
        <v>3</v>
      </c>
      <c r="W278" s="10">
        <v>3</v>
      </c>
      <c r="AI278" s="39">
        <f t="shared" si="21"/>
        <v>3</v>
      </c>
      <c r="AJ278" s="79">
        <f t="shared" si="22"/>
        <v>28.8</v>
      </c>
      <c r="AK278" s="79">
        <f t="shared" si="23"/>
        <v>2.4</v>
      </c>
      <c r="AL278" s="79">
        <f t="shared" si="24"/>
        <v>0.6</v>
      </c>
    </row>
    <row r="279" spans="1:38" x14ac:dyDescent="0.25">
      <c r="A279" s="10">
        <v>8.2024000000000008</v>
      </c>
      <c r="B279" s="10" t="s">
        <v>84</v>
      </c>
      <c r="C279" s="10" t="s">
        <v>85</v>
      </c>
      <c r="D279" s="10" t="s">
        <v>1028</v>
      </c>
      <c r="E279" s="10" t="s">
        <v>267</v>
      </c>
      <c r="F279" s="10" t="s">
        <v>1029</v>
      </c>
      <c r="G279" s="10" t="s">
        <v>588</v>
      </c>
      <c r="H279" s="10" t="s">
        <v>67</v>
      </c>
      <c r="I279" s="10" t="s">
        <v>1030</v>
      </c>
      <c r="J279" s="10" t="s">
        <v>1124</v>
      </c>
      <c r="K279" s="10">
        <v>4082472000</v>
      </c>
      <c r="L279" s="10" t="s">
        <v>59</v>
      </c>
      <c r="M279" s="10" t="s">
        <v>60</v>
      </c>
      <c r="N279" s="10" t="s">
        <v>61</v>
      </c>
      <c r="O279" s="10">
        <v>44</v>
      </c>
      <c r="P279" s="10" t="s">
        <v>40</v>
      </c>
      <c r="Q279" s="10" t="str">
        <f t="shared" ref="Q279:Q342" si="25">"12"</f>
        <v>12</v>
      </c>
      <c r="R279" s="10">
        <v>4</v>
      </c>
      <c r="S279" s="10">
        <v>28.8</v>
      </c>
      <c r="T279" s="10">
        <v>1</v>
      </c>
      <c r="W279" s="10">
        <v>1</v>
      </c>
      <c r="AI279" s="39">
        <f t="shared" si="21"/>
        <v>1</v>
      </c>
      <c r="AJ279" s="79">
        <f t="shared" si="22"/>
        <v>28.8</v>
      </c>
      <c r="AK279" s="79">
        <f t="shared" si="23"/>
        <v>2.4</v>
      </c>
      <c r="AL279" s="79">
        <f t="shared" si="24"/>
        <v>0.6</v>
      </c>
    </row>
    <row r="280" spans="1:38" x14ac:dyDescent="0.25">
      <c r="A280" s="10">
        <v>8.2024000000000008</v>
      </c>
      <c r="B280" s="10" t="s">
        <v>84</v>
      </c>
      <c r="C280" s="10" t="s">
        <v>85</v>
      </c>
      <c r="D280" s="10" t="s">
        <v>989</v>
      </c>
      <c r="E280" s="10" t="s">
        <v>362</v>
      </c>
      <c r="F280" s="10" t="s">
        <v>990</v>
      </c>
      <c r="G280" s="10" t="s">
        <v>991</v>
      </c>
      <c r="H280" s="10" t="s">
        <v>67</v>
      </c>
      <c r="I280" s="10" t="s">
        <v>992</v>
      </c>
      <c r="J280" s="10" t="s">
        <v>993</v>
      </c>
      <c r="K280" s="10">
        <v>8312754500</v>
      </c>
      <c r="L280" s="10" t="s">
        <v>59</v>
      </c>
      <c r="M280" s="10" t="s">
        <v>60</v>
      </c>
      <c r="N280" s="10" t="s">
        <v>61</v>
      </c>
      <c r="O280" s="10">
        <v>44</v>
      </c>
      <c r="P280" s="10" t="s">
        <v>40</v>
      </c>
      <c r="Q280" s="10" t="str">
        <f t="shared" si="25"/>
        <v>12</v>
      </c>
      <c r="R280" s="10">
        <v>4</v>
      </c>
      <c r="S280" s="10">
        <v>259.2</v>
      </c>
      <c r="T280" s="10">
        <v>9</v>
      </c>
      <c r="W280" s="10">
        <v>9</v>
      </c>
      <c r="AI280" s="39">
        <f t="shared" si="21"/>
        <v>9</v>
      </c>
      <c r="AJ280" s="79">
        <f t="shared" si="22"/>
        <v>28.799999999999997</v>
      </c>
      <c r="AK280" s="79">
        <f t="shared" si="23"/>
        <v>2.4</v>
      </c>
      <c r="AL280" s="79">
        <f t="shared" si="24"/>
        <v>0.6</v>
      </c>
    </row>
    <row r="281" spans="1:38" x14ac:dyDescent="0.25">
      <c r="A281" s="10">
        <v>8.2024000000000008</v>
      </c>
      <c r="B281" s="10" t="s">
        <v>27</v>
      </c>
      <c r="C281" s="10" t="s">
        <v>28</v>
      </c>
      <c r="D281" s="10" t="s">
        <v>1032</v>
      </c>
      <c r="E281" s="10" t="s">
        <v>30</v>
      </c>
      <c r="F281" s="10" t="s">
        <v>1033</v>
      </c>
      <c r="G281" s="10" t="s">
        <v>1034</v>
      </c>
      <c r="H281" s="10" t="s">
        <v>151</v>
      </c>
      <c r="I281" s="10" t="s">
        <v>1035</v>
      </c>
      <c r="J281" s="10" t="s">
        <v>1036</v>
      </c>
      <c r="K281" s="10">
        <v>8455625400</v>
      </c>
      <c r="L281" s="10" t="s">
        <v>74</v>
      </c>
      <c r="M281" s="10" t="s">
        <v>75</v>
      </c>
      <c r="N281" s="10" t="s">
        <v>61</v>
      </c>
      <c r="O281" s="10">
        <v>44</v>
      </c>
      <c r="P281" s="10" t="s">
        <v>40</v>
      </c>
      <c r="Q281" s="10" t="str">
        <f t="shared" si="25"/>
        <v>12</v>
      </c>
      <c r="R281" s="10">
        <v>5</v>
      </c>
      <c r="S281" s="10">
        <v>518.4</v>
      </c>
      <c r="T281" s="10">
        <v>18</v>
      </c>
      <c r="W281" s="10">
        <v>18</v>
      </c>
      <c r="AI281" s="39">
        <f t="shared" si="21"/>
        <v>18</v>
      </c>
      <c r="AJ281" s="79">
        <f t="shared" si="22"/>
        <v>28.799999999999997</v>
      </c>
      <c r="AK281" s="79">
        <f t="shared" si="23"/>
        <v>2.4</v>
      </c>
      <c r="AL281" s="79">
        <f t="shared" si="24"/>
        <v>0.48</v>
      </c>
    </row>
    <row r="282" spans="1:38" x14ac:dyDescent="0.25">
      <c r="A282" s="10">
        <v>8.2024000000000008</v>
      </c>
      <c r="B282" s="10" t="s">
        <v>27</v>
      </c>
      <c r="C282" s="10" t="s">
        <v>28</v>
      </c>
      <c r="D282" s="10" t="s">
        <v>1032</v>
      </c>
      <c r="E282" s="10" t="s">
        <v>30</v>
      </c>
      <c r="F282" s="10" t="s">
        <v>1033</v>
      </c>
      <c r="G282" s="10" t="s">
        <v>1034</v>
      </c>
      <c r="H282" s="10" t="s">
        <v>151</v>
      </c>
      <c r="I282" s="10" t="s">
        <v>1035</v>
      </c>
      <c r="J282" s="10" t="s">
        <v>1036</v>
      </c>
      <c r="K282" s="10">
        <v>8455625400</v>
      </c>
      <c r="L282" s="10" t="s">
        <v>81</v>
      </c>
      <c r="M282" s="10" t="s">
        <v>82</v>
      </c>
      <c r="N282" s="10" t="s">
        <v>83</v>
      </c>
      <c r="O282" s="10">
        <v>44</v>
      </c>
      <c r="P282" s="10" t="s">
        <v>40</v>
      </c>
      <c r="Q282" s="10" t="str">
        <f t="shared" si="25"/>
        <v>12</v>
      </c>
      <c r="R282" s="10">
        <v>8</v>
      </c>
      <c r="S282" s="10">
        <v>270</v>
      </c>
      <c r="T282" s="10">
        <v>10</v>
      </c>
      <c r="W282" s="10">
        <v>10</v>
      </c>
      <c r="AI282" s="39">
        <f t="shared" si="21"/>
        <v>10</v>
      </c>
      <c r="AJ282" s="79">
        <f t="shared" si="22"/>
        <v>27</v>
      </c>
      <c r="AK282" s="79">
        <f t="shared" si="23"/>
        <v>2.25</v>
      </c>
      <c r="AL282" s="79">
        <f t="shared" si="24"/>
        <v>0.28125</v>
      </c>
    </row>
    <row r="283" spans="1:38" x14ac:dyDescent="0.25">
      <c r="A283" s="10">
        <v>8.2024000000000008</v>
      </c>
      <c r="B283" s="10" t="s">
        <v>27</v>
      </c>
      <c r="C283" s="10" t="s">
        <v>28</v>
      </c>
      <c r="D283" s="10" t="s">
        <v>1037</v>
      </c>
      <c r="E283" s="10" t="s">
        <v>30</v>
      </c>
      <c r="F283" s="10" t="s">
        <v>1038</v>
      </c>
      <c r="G283" s="10" t="s">
        <v>1039</v>
      </c>
      <c r="H283" s="10" t="s">
        <v>34</v>
      </c>
      <c r="I283" s="10" t="s">
        <v>1040</v>
      </c>
      <c r="J283" s="10" t="s">
        <v>1041</v>
      </c>
      <c r="K283" s="10">
        <v>8622582200</v>
      </c>
      <c r="L283" s="10" t="s">
        <v>98</v>
      </c>
      <c r="M283" s="10" t="s">
        <v>99</v>
      </c>
      <c r="N283" s="10" t="s">
        <v>61</v>
      </c>
      <c r="O283" s="10">
        <v>44</v>
      </c>
      <c r="P283" s="10" t="s">
        <v>40</v>
      </c>
      <c r="Q283" s="10" t="str">
        <f t="shared" si="25"/>
        <v>12</v>
      </c>
      <c r="R283" s="10">
        <v>5</v>
      </c>
      <c r="S283" s="10">
        <v>576</v>
      </c>
      <c r="T283" s="10">
        <v>20</v>
      </c>
      <c r="W283" s="10">
        <v>20</v>
      </c>
      <c r="AI283" s="39">
        <f t="shared" si="21"/>
        <v>20</v>
      </c>
      <c r="AJ283" s="79">
        <f t="shared" si="22"/>
        <v>28.8</v>
      </c>
      <c r="AK283" s="79">
        <f t="shared" si="23"/>
        <v>2.4</v>
      </c>
      <c r="AL283" s="79">
        <f t="shared" si="24"/>
        <v>0.48</v>
      </c>
    </row>
    <row r="284" spans="1:38" x14ac:dyDescent="0.25">
      <c r="A284" s="10">
        <v>8.2024000000000008</v>
      </c>
      <c r="B284" s="10" t="s">
        <v>27</v>
      </c>
      <c r="C284" s="10" t="s">
        <v>28</v>
      </c>
      <c r="D284" s="10" t="s">
        <v>1042</v>
      </c>
      <c r="E284" s="10" t="s">
        <v>362</v>
      </c>
      <c r="F284" s="10" t="s">
        <v>1043</v>
      </c>
      <c r="G284" s="10" t="s">
        <v>1044</v>
      </c>
      <c r="H284" s="10" t="s">
        <v>34</v>
      </c>
      <c r="I284" s="10" t="s">
        <v>1045</v>
      </c>
      <c r="J284" s="10" t="s">
        <v>1046</v>
      </c>
      <c r="K284" s="10">
        <v>9733058844</v>
      </c>
      <c r="L284" s="10" t="s">
        <v>98</v>
      </c>
      <c r="M284" s="10" t="s">
        <v>99</v>
      </c>
      <c r="N284" s="10" t="s">
        <v>61</v>
      </c>
      <c r="O284" s="10">
        <v>44</v>
      </c>
      <c r="P284" s="10" t="s">
        <v>40</v>
      </c>
      <c r="Q284" s="10" t="str">
        <f t="shared" si="25"/>
        <v>12</v>
      </c>
      <c r="R284" s="10">
        <v>5</v>
      </c>
      <c r="S284" s="10">
        <v>144</v>
      </c>
      <c r="T284" s="10">
        <v>5</v>
      </c>
      <c r="W284" s="10">
        <v>5</v>
      </c>
      <c r="AI284" s="39">
        <f t="shared" si="21"/>
        <v>5</v>
      </c>
      <c r="AJ284" s="79">
        <f t="shared" si="22"/>
        <v>28.8</v>
      </c>
      <c r="AK284" s="79">
        <f t="shared" si="23"/>
        <v>2.4</v>
      </c>
      <c r="AL284" s="79">
        <f t="shared" si="24"/>
        <v>0.48</v>
      </c>
    </row>
    <row r="285" spans="1:38" x14ac:dyDescent="0.25">
      <c r="A285" s="10">
        <v>8.2024000000000008</v>
      </c>
      <c r="B285" s="10" t="s">
        <v>27</v>
      </c>
      <c r="C285" s="10" t="s">
        <v>28</v>
      </c>
      <c r="D285" s="10" t="s">
        <v>1130</v>
      </c>
      <c r="E285" s="10" t="s">
        <v>30</v>
      </c>
      <c r="F285" s="10" t="s">
        <v>343</v>
      </c>
      <c r="G285" s="10" t="s">
        <v>344</v>
      </c>
      <c r="H285" s="10" t="s">
        <v>34</v>
      </c>
      <c r="I285" s="10" t="s">
        <v>345</v>
      </c>
      <c r="J285" s="10" t="s">
        <v>346</v>
      </c>
      <c r="K285" s="10">
        <v>7187889040</v>
      </c>
      <c r="L285" s="10" t="s">
        <v>100</v>
      </c>
      <c r="M285" s="10" t="s">
        <v>101</v>
      </c>
      <c r="N285" s="10" t="s">
        <v>61</v>
      </c>
      <c r="O285" s="10">
        <v>44</v>
      </c>
      <c r="P285" s="10" t="s">
        <v>40</v>
      </c>
      <c r="Q285" s="10" t="str">
        <f t="shared" si="25"/>
        <v>12</v>
      </c>
      <c r="R285" s="10">
        <v>8</v>
      </c>
      <c r="S285" s="10">
        <v>32.4</v>
      </c>
      <c r="T285" s="10">
        <v>1</v>
      </c>
      <c r="W285" s="10">
        <v>1</v>
      </c>
      <c r="AI285" s="39">
        <f t="shared" si="21"/>
        <v>1</v>
      </c>
      <c r="AJ285" s="79">
        <f t="shared" si="22"/>
        <v>32.4</v>
      </c>
      <c r="AK285" s="79">
        <f t="shared" si="23"/>
        <v>2.6999999999999997</v>
      </c>
      <c r="AL285" s="79">
        <f t="shared" si="24"/>
        <v>0.33749999999999997</v>
      </c>
    </row>
    <row r="286" spans="1:38" x14ac:dyDescent="0.25">
      <c r="A286" s="10">
        <v>8.2024000000000008</v>
      </c>
      <c r="B286" s="10" t="s">
        <v>27</v>
      </c>
      <c r="C286" s="10" t="s">
        <v>28</v>
      </c>
      <c r="D286" s="10" t="s">
        <v>1037</v>
      </c>
      <c r="E286" s="10" t="s">
        <v>30</v>
      </c>
      <c r="F286" s="10" t="s">
        <v>1038</v>
      </c>
      <c r="G286" s="10" t="s">
        <v>1039</v>
      </c>
      <c r="H286" s="10" t="s">
        <v>34</v>
      </c>
      <c r="I286" s="10" t="s">
        <v>1040</v>
      </c>
      <c r="J286" s="10" t="s">
        <v>1041</v>
      </c>
      <c r="K286" s="10">
        <v>8622582200</v>
      </c>
      <c r="L286" s="10" t="s">
        <v>100</v>
      </c>
      <c r="M286" s="10" t="s">
        <v>101</v>
      </c>
      <c r="N286" s="10" t="s">
        <v>61</v>
      </c>
      <c r="O286" s="10">
        <v>44</v>
      </c>
      <c r="P286" s="10" t="s">
        <v>40</v>
      </c>
      <c r="Q286" s="10" t="str">
        <f t="shared" si="25"/>
        <v>12</v>
      </c>
      <c r="R286" s="10">
        <v>8</v>
      </c>
      <c r="S286" s="10">
        <v>1782</v>
      </c>
      <c r="T286" s="10">
        <v>55</v>
      </c>
      <c r="W286" s="10">
        <v>55</v>
      </c>
      <c r="AI286" s="39">
        <f t="shared" si="21"/>
        <v>55</v>
      </c>
      <c r="AJ286" s="79">
        <f t="shared" si="22"/>
        <v>32.4</v>
      </c>
      <c r="AK286" s="79">
        <f t="shared" si="23"/>
        <v>2.6999999999999997</v>
      </c>
      <c r="AL286" s="79">
        <f t="shared" si="24"/>
        <v>0.33749999999999997</v>
      </c>
    </row>
    <row r="287" spans="1:38" x14ac:dyDescent="0.25">
      <c r="A287" s="10">
        <v>8.2024000000000008</v>
      </c>
      <c r="B287" s="10" t="s">
        <v>62</v>
      </c>
      <c r="C287" s="10" t="s">
        <v>63</v>
      </c>
      <c r="D287" s="10" t="s">
        <v>1131</v>
      </c>
      <c r="E287" s="10" t="s">
        <v>30</v>
      </c>
      <c r="F287" s="10" t="s">
        <v>1132</v>
      </c>
      <c r="G287" s="10" t="s">
        <v>1133</v>
      </c>
      <c r="H287" s="10" t="s">
        <v>67</v>
      </c>
      <c r="I287" s="10" t="s">
        <v>1134</v>
      </c>
      <c r="J287" s="10" t="s">
        <v>1135</v>
      </c>
      <c r="K287" s="10">
        <v>8007853803</v>
      </c>
      <c r="L287" s="10" t="s">
        <v>37</v>
      </c>
      <c r="M287" s="10" t="s">
        <v>82</v>
      </c>
      <c r="N287" s="10" t="s">
        <v>39</v>
      </c>
      <c r="O287" s="10">
        <v>44</v>
      </c>
      <c r="P287" s="10" t="s">
        <v>40</v>
      </c>
      <c r="Q287" s="10" t="str">
        <f t="shared" si="25"/>
        <v>12</v>
      </c>
      <c r="R287" s="10">
        <v>5</v>
      </c>
      <c r="S287" s="10">
        <v>138.6</v>
      </c>
      <c r="T287" s="10">
        <v>7</v>
      </c>
      <c r="W287" s="10">
        <v>7</v>
      </c>
      <c r="AI287" s="39">
        <f t="shared" si="21"/>
        <v>7</v>
      </c>
      <c r="AJ287" s="79">
        <f t="shared" si="22"/>
        <v>19.8</v>
      </c>
      <c r="AK287" s="79">
        <f t="shared" si="23"/>
        <v>1.6500000000000001</v>
      </c>
      <c r="AL287" s="79">
        <f t="shared" si="24"/>
        <v>0.33</v>
      </c>
    </row>
    <row r="288" spans="1:38" x14ac:dyDescent="0.25">
      <c r="A288" s="10">
        <v>8.2024000000000008</v>
      </c>
      <c r="B288" s="10" t="s">
        <v>62</v>
      </c>
      <c r="C288" s="10" t="s">
        <v>63</v>
      </c>
      <c r="D288" s="10" t="s">
        <v>304</v>
      </c>
      <c r="E288" s="10" t="s">
        <v>30</v>
      </c>
      <c r="F288" s="10" t="s">
        <v>305</v>
      </c>
      <c r="G288" s="10" t="s">
        <v>306</v>
      </c>
      <c r="H288" s="10" t="s">
        <v>67</v>
      </c>
      <c r="I288" s="10">
        <v>91761</v>
      </c>
      <c r="J288" s="10" t="s">
        <v>307</v>
      </c>
      <c r="K288" s="10">
        <v>9099306145</v>
      </c>
      <c r="L288" s="10" t="s">
        <v>37</v>
      </c>
      <c r="M288" s="10" t="s">
        <v>82</v>
      </c>
      <c r="N288" s="10" t="s">
        <v>39</v>
      </c>
      <c r="O288" s="10">
        <v>44</v>
      </c>
      <c r="P288" s="10" t="s">
        <v>40</v>
      </c>
      <c r="Q288" s="10" t="str">
        <f t="shared" si="25"/>
        <v>12</v>
      </c>
      <c r="R288" s="10">
        <v>5</v>
      </c>
      <c r="S288" s="10">
        <v>19.8</v>
      </c>
      <c r="T288" s="10">
        <v>1</v>
      </c>
      <c r="W288" s="10">
        <v>1</v>
      </c>
      <c r="AI288" s="39">
        <f t="shared" si="21"/>
        <v>1</v>
      </c>
      <c r="AJ288" s="79">
        <f t="shared" si="22"/>
        <v>19.8</v>
      </c>
      <c r="AK288" s="79">
        <f t="shared" si="23"/>
        <v>1.6500000000000001</v>
      </c>
      <c r="AL288" s="79">
        <f t="shared" si="24"/>
        <v>0.33</v>
      </c>
    </row>
    <row r="289" spans="1:38" x14ac:dyDescent="0.25">
      <c r="A289" s="10">
        <v>8.2024000000000008</v>
      </c>
      <c r="B289" s="10" t="s">
        <v>62</v>
      </c>
      <c r="C289" s="10" t="s">
        <v>63</v>
      </c>
      <c r="D289" s="10" t="s">
        <v>396</v>
      </c>
      <c r="E289" s="10" t="s">
        <v>168</v>
      </c>
      <c r="F289" s="10" t="s">
        <v>397</v>
      </c>
      <c r="G289" s="10" t="s">
        <v>78</v>
      </c>
      <c r="H289" s="10" t="s">
        <v>67</v>
      </c>
      <c r="I289" s="10" t="s">
        <v>398</v>
      </c>
      <c r="J289" s="10" t="s">
        <v>399</v>
      </c>
      <c r="K289" s="10">
        <v>8187626400</v>
      </c>
      <c r="L289" s="10" t="s">
        <v>37</v>
      </c>
      <c r="M289" s="10" t="s">
        <v>82</v>
      </c>
      <c r="N289" s="10" t="s">
        <v>39</v>
      </c>
      <c r="O289" s="10">
        <v>44</v>
      </c>
      <c r="P289" s="10" t="s">
        <v>40</v>
      </c>
      <c r="Q289" s="10" t="str">
        <f t="shared" si="25"/>
        <v>12</v>
      </c>
      <c r="R289" s="10">
        <v>5</v>
      </c>
      <c r="S289" s="10">
        <v>39.6</v>
      </c>
      <c r="T289" s="10">
        <v>2</v>
      </c>
      <c r="W289" s="10">
        <v>2</v>
      </c>
      <c r="AI289" s="39">
        <f t="shared" si="21"/>
        <v>2</v>
      </c>
      <c r="AJ289" s="79">
        <f t="shared" si="22"/>
        <v>19.8</v>
      </c>
      <c r="AK289" s="79">
        <f t="shared" si="23"/>
        <v>1.6500000000000001</v>
      </c>
      <c r="AL289" s="79">
        <f t="shared" si="24"/>
        <v>0.33</v>
      </c>
    </row>
    <row r="290" spans="1:38" x14ac:dyDescent="0.25">
      <c r="A290" s="10">
        <v>8.2024000000000008</v>
      </c>
      <c r="B290" s="10" t="s">
        <v>62</v>
      </c>
      <c r="C290" s="10" t="s">
        <v>63</v>
      </c>
      <c r="D290" s="10" t="s">
        <v>400</v>
      </c>
      <c r="E290" s="10" t="s">
        <v>168</v>
      </c>
      <c r="F290" s="10" t="s">
        <v>401</v>
      </c>
      <c r="G290" s="10" t="s">
        <v>402</v>
      </c>
      <c r="H290" s="10" t="s">
        <v>67</v>
      </c>
      <c r="I290" s="10" t="s">
        <v>403</v>
      </c>
      <c r="J290" s="10" t="s">
        <v>404</v>
      </c>
      <c r="K290" s="10">
        <v>8188397000</v>
      </c>
      <c r="L290" s="10" t="s">
        <v>37</v>
      </c>
      <c r="M290" s="10" t="s">
        <v>82</v>
      </c>
      <c r="N290" s="10" t="s">
        <v>39</v>
      </c>
      <c r="O290" s="10">
        <v>44</v>
      </c>
      <c r="P290" s="10" t="s">
        <v>40</v>
      </c>
      <c r="Q290" s="10" t="str">
        <f t="shared" si="25"/>
        <v>12</v>
      </c>
      <c r="R290" s="10">
        <v>5</v>
      </c>
      <c r="S290" s="10">
        <v>39.6</v>
      </c>
      <c r="T290" s="10">
        <v>2</v>
      </c>
      <c r="W290" s="10">
        <v>2</v>
      </c>
      <c r="AI290" s="39">
        <f t="shared" si="21"/>
        <v>2</v>
      </c>
      <c r="AJ290" s="79">
        <f t="shared" si="22"/>
        <v>19.8</v>
      </c>
      <c r="AK290" s="79">
        <f t="shared" si="23"/>
        <v>1.6500000000000001</v>
      </c>
      <c r="AL290" s="79">
        <f t="shared" si="24"/>
        <v>0.33</v>
      </c>
    </row>
    <row r="291" spans="1:38" x14ac:dyDescent="0.25">
      <c r="A291" s="10">
        <v>8.2024000000000008</v>
      </c>
      <c r="B291" s="10" t="s">
        <v>62</v>
      </c>
      <c r="C291" s="10" t="s">
        <v>63</v>
      </c>
      <c r="D291" s="10" t="s">
        <v>167</v>
      </c>
      <c r="E291" s="10" t="s">
        <v>168</v>
      </c>
      <c r="F291" s="10" t="s">
        <v>169</v>
      </c>
      <c r="G291" s="10" t="s">
        <v>170</v>
      </c>
      <c r="H291" s="10" t="s">
        <v>67</v>
      </c>
      <c r="I291" s="10" t="s">
        <v>171</v>
      </c>
      <c r="J291" s="10" t="s">
        <v>172</v>
      </c>
      <c r="K291" s="10">
        <v>3107018925</v>
      </c>
      <c r="L291" s="10" t="s">
        <v>37</v>
      </c>
      <c r="M291" s="10" t="s">
        <v>82</v>
      </c>
      <c r="N291" s="10" t="s">
        <v>39</v>
      </c>
      <c r="O291" s="10">
        <v>44</v>
      </c>
      <c r="P291" s="10" t="s">
        <v>40</v>
      </c>
      <c r="Q291" s="10" t="str">
        <f t="shared" si="25"/>
        <v>12</v>
      </c>
      <c r="R291" s="10">
        <v>5</v>
      </c>
      <c r="S291" s="10">
        <v>99</v>
      </c>
      <c r="T291" s="10">
        <v>5</v>
      </c>
      <c r="W291" s="10">
        <v>5</v>
      </c>
      <c r="AI291" s="39">
        <f t="shared" si="21"/>
        <v>5</v>
      </c>
      <c r="AJ291" s="79">
        <f t="shared" si="22"/>
        <v>19.8</v>
      </c>
      <c r="AK291" s="79">
        <f t="shared" si="23"/>
        <v>1.6500000000000001</v>
      </c>
      <c r="AL291" s="79">
        <f t="shared" si="24"/>
        <v>0.33</v>
      </c>
    </row>
    <row r="292" spans="1:38" x14ac:dyDescent="0.25">
      <c r="A292" s="10">
        <v>8.2024000000000008</v>
      </c>
      <c r="B292" s="10" t="s">
        <v>62</v>
      </c>
      <c r="C292" s="10" t="s">
        <v>63</v>
      </c>
      <c r="D292" s="10" t="s">
        <v>477</v>
      </c>
      <c r="E292" s="10" t="s">
        <v>168</v>
      </c>
      <c r="F292" s="10" t="s">
        <v>478</v>
      </c>
      <c r="G292" s="10" t="s">
        <v>479</v>
      </c>
      <c r="H292" s="10" t="s">
        <v>67</v>
      </c>
      <c r="I292" s="10" t="s">
        <v>480</v>
      </c>
      <c r="J292" s="10" t="s">
        <v>481</v>
      </c>
      <c r="K292" s="10">
        <v>6614932663</v>
      </c>
      <c r="L292" s="10" t="s">
        <v>37</v>
      </c>
      <c r="M292" s="10" t="s">
        <v>82</v>
      </c>
      <c r="N292" s="10" t="s">
        <v>39</v>
      </c>
      <c r="O292" s="10">
        <v>44</v>
      </c>
      <c r="P292" s="10" t="s">
        <v>40</v>
      </c>
      <c r="Q292" s="10" t="str">
        <f t="shared" si="25"/>
        <v>12</v>
      </c>
      <c r="R292" s="10">
        <v>5</v>
      </c>
      <c r="S292" s="10">
        <v>19.8</v>
      </c>
      <c r="T292" s="10">
        <v>1</v>
      </c>
      <c r="W292" s="10">
        <v>1</v>
      </c>
      <c r="AI292" s="39">
        <f t="shared" si="21"/>
        <v>1</v>
      </c>
      <c r="AJ292" s="79">
        <f t="shared" si="22"/>
        <v>19.8</v>
      </c>
      <c r="AK292" s="79">
        <f t="shared" si="23"/>
        <v>1.6500000000000001</v>
      </c>
      <c r="AL292" s="79">
        <f t="shared" si="24"/>
        <v>0.33</v>
      </c>
    </row>
    <row r="293" spans="1:38" x14ac:dyDescent="0.25">
      <c r="A293" s="10">
        <v>8.2024000000000008</v>
      </c>
      <c r="B293" s="10" t="s">
        <v>62</v>
      </c>
      <c r="C293" s="10" t="s">
        <v>63</v>
      </c>
      <c r="D293" s="10" t="s">
        <v>1136</v>
      </c>
      <c r="E293" s="10" t="s">
        <v>30</v>
      </c>
      <c r="F293" s="10" t="s">
        <v>1137</v>
      </c>
      <c r="G293" s="10" t="s">
        <v>1138</v>
      </c>
      <c r="H293" s="10" t="s">
        <v>67</v>
      </c>
      <c r="I293" s="10">
        <v>90640</v>
      </c>
      <c r="J293" s="10" t="s">
        <v>1139</v>
      </c>
      <c r="K293" s="10">
        <v>5629258284</v>
      </c>
      <c r="L293" s="10" t="s">
        <v>70</v>
      </c>
      <c r="M293" s="10" t="s">
        <v>71</v>
      </c>
      <c r="N293" s="10" t="s">
        <v>61</v>
      </c>
      <c r="O293" s="10">
        <v>44</v>
      </c>
      <c r="P293" s="10" t="s">
        <v>40</v>
      </c>
      <c r="Q293" s="10" t="str">
        <f t="shared" si="25"/>
        <v>12</v>
      </c>
      <c r="R293" s="10">
        <v>8</v>
      </c>
      <c r="S293" s="10">
        <v>32.4</v>
      </c>
      <c r="T293" s="10">
        <v>1</v>
      </c>
      <c r="W293" s="10">
        <v>1</v>
      </c>
      <c r="AI293" s="39">
        <f t="shared" si="21"/>
        <v>1</v>
      </c>
      <c r="AJ293" s="79">
        <f t="shared" si="22"/>
        <v>32.4</v>
      </c>
      <c r="AK293" s="79">
        <f t="shared" si="23"/>
        <v>2.6999999999999997</v>
      </c>
      <c r="AL293" s="79">
        <f t="shared" si="24"/>
        <v>0.33749999999999997</v>
      </c>
    </row>
    <row r="294" spans="1:38" x14ac:dyDescent="0.25">
      <c r="A294" s="10">
        <v>8.2024000000000008</v>
      </c>
      <c r="B294" s="10" t="s">
        <v>62</v>
      </c>
      <c r="C294" s="10" t="s">
        <v>63</v>
      </c>
      <c r="D294" s="10" t="s">
        <v>1136</v>
      </c>
      <c r="E294" s="10" t="s">
        <v>30</v>
      </c>
      <c r="F294" s="10" t="s">
        <v>1137</v>
      </c>
      <c r="G294" s="10" t="s">
        <v>1138</v>
      </c>
      <c r="H294" s="10" t="s">
        <v>67</v>
      </c>
      <c r="I294" s="10">
        <v>90640</v>
      </c>
      <c r="J294" s="10" t="s">
        <v>1139</v>
      </c>
      <c r="K294" s="10">
        <v>5629258284</v>
      </c>
      <c r="L294" s="10" t="s">
        <v>100</v>
      </c>
      <c r="M294" s="10" t="s">
        <v>101</v>
      </c>
      <c r="N294" s="10" t="s">
        <v>61</v>
      </c>
      <c r="O294" s="10">
        <v>44</v>
      </c>
      <c r="P294" s="10" t="s">
        <v>40</v>
      </c>
      <c r="Q294" s="10" t="str">
        <f t="shared" si="25"/>
        <v>12</v>
      </c>
      <c r="R294" s="10">
        <v>8</v>
      </c>
      <c r="S294" s="10">
        <v>32.4</v>
      </c>
      <c r="T294" s="10">
        <v>1</v>
      </c>
      <c r="W294" s="10">
        <v>1</v>
      </c>
      <c r="AI294" s="39">
        <f t="shared" si="21"/>
        <v>1</v>
      </c>
      <c r="AJ294" s="79">
        <f t="shared" si="22"/>
        <v>32.4</v>
      </c>
      <c r="AK294" s="79">
        <f t="shared" si="23"/>
        <v>2.6999999999999997</v>
      </c>
      <c r="AL294" s="79">
        <f t="shared" si="24"/>
        <v>0.33749999999999997</v>
      </c>
    </row>
    <row r="295" spans="1:38" x14ac:dyDescent="0.25">
      <c r="A295" s="10">
        <v>8.2024000000000008</v>
      </c>
      <c r="B295" s="10" t="s">
        <v>154</v>
      </c>
      <c r="C295" s="10" t="s">
        <v>155</v>
      </c>
      <c r="D295" s="10" t="s">
        <v>448</v>
      </c>
      <c r="E295" s="10" t="s">
        <v>30</v>
      </c>
      <c r="F295" s="10" t="s">
        <v>449</v>
      </c>
      <c r="G295" s="10" t="s">
        <v>450</v>
      </c>
      <c r="H295" s="10" t="s">
        <v>210</v>
      </c>
      <c r="I295" s="10" t="s">
        <v>451</v>
      </c>
      <c r="J295" s="10" t="s">
        <v>452</v>
      </c>
      <c r="K295" s="10">
        <v>2085539584</v>
      </c>
      <c r="L295" s="10" t="s">
        <v>37</v>
      </c>
      <c r="M295" s="10" t="s">
        <v>82</v>
      </c>
      <c r="N295" s="10" t="s">
        <v>39</v>
      </c>
      <c r="O295" s="10">
        <v>44</v>
      </c>
      <c r="P295" s="10" t="s">
        <v>40</v>
      </c>
      <c r="Q295" s="10" t="str">
        <f t="shared" si="25"/>
        <v>12</v>
      </c>
      <c r="R295" s="10">
        <v>5</v>
      </c>
      <c r="S295" s="10">
        <v>39.6</v>
      </c>
      <c r="T295" s="10">
        <v>2</v>
      </c>
      <c r="W295" s="10">
        <v>2</v>
      </c>
      <c r="AI295" s="39">
        <f t="shared" si="21"/>
        <v>2</v>
      </c>
      <c r="AJ295" s="79">
        <f t="shared" si="22"/>
        <v>19.8</v>
      </c>
      <c r="AK295" s="79">
        <f t="shared" si="23"/>
        <v>1.6500000000000001</v>
      </c>
      <c r="AL295" s="79">
        <f t="shared" si="24"/>
        <v>0.33</v>
      </c>
    </row>
    <row r="296" spans="1:38" x14ac:dyDescent="0.25">
      <c r="A296" s="10">
        <v>8.2024000000000008</v>
      </c>
      <c r="B296" s="10" t="s">
        <v>154</v>
      </c>
      <c r="C296" s="10" t="s">
        <v>155</v>
      </c>
      <c r="D296" s="10" t="s">
        <v>1066</v>
      </c>
      <c r="E296" s="10" t="s">
        <v>168</v>
      </c>
      <c r="F296" s="10" t="s">
        <v>1067</v>
      </c>
      <c r="G296" s="10" t="s">
        <v>952</v>
      </c>
      <c r="H296" s="10" t="s">
        <v>210</v>
      </c>
      <c r="I296" s="10">
        <v>98118</v>
      </c>
      <c r="J296" s="10" t="s">
        <v>1068</v>
      </c>
      <c r="K296" s="10">
        <v>2069724763</v>
      </c>
      <c r="L296" s="10" t="s">
        <v>37</v>
      </c>
      <c r="M296" s="10" t="s">
        <v>82</v>
      </c>
      <c r="N296" s="10" t="s">
        <v>39</v>
      </c>
      <c r="O296" s="10">
        <v>44</v>
      </c>
      <c r="P296" s="10" t="s">
        <v>40</v>
      </c>
      <c r="Q296" s="10" t="str">
        <f t="shared" si="25"/>
        <v>12</v>
      </c>
      <c r="R296" s="10">
        <v>5</v>
      </c>
      <c r="S296" s="10">
        <v>19.8</v>
      </c>
      <c r="T296" s="10">
        <v>1</v>
      </c>
      <c r="W296" s="10">
        <v>1</v>
      </c>
      <c r="AI296" s="39">
        <f t="shared" si="21"/>
        <v>1</v>
      </c>
      <c r="AJ296" s="79">
        <f t="shared" si="22"/>
        <v>19.8</v>
      </c>
      <c r="AK296" s="79">
        <f t="shared" si="23"/>
        <v>1.6500000000000001</v>
      </c>
      <c r="AL296" s="79">
        <f t="shared" si="24"/>
        <v>0.33</v>
      </c>
    </row>
    <row r="297" spans="1:38" x14ac:dyDescent="0.25">
      <c r="A297" s="10">
        <v>8.2024000000000008</v>
      </c>
      <c r="B297" s="10" t="s">
        <v>154</v>
      </c>
      <c r="C297" s="10" t="s">
        <v>155</v>
      </c>
      <c r="D297" s="10" t="s">
        <v>321</v>
      </c>
      <c r="E297" s="10" t="s">
        <v>168</v>
      </c>
      <c r="F297" s="10" t="s">
        <v>322</v>
      </c>
      <c r="G297" s="10" t="s">
        <v>323</v>
      </c>
      <c r="H297" s="10" t="s">
        <v>210</v>
      </c>
      <c r="I297" s="10" t="s">
        <v>324</v>
      </c>
      <c r="J297" s="10" t="s">
        <v>1069</v>
      </c>
      <c r="K297" s="10">
        <v>2064508378</v>
      </c>
      <c r="L297" s="10" t="s">
        <v>37</v>
      </c>
      <c r="M297" s="10" t="s">
        <v>82</v>
      </c>
      <c r="N297" s="10" t="s">
        <v>39</v>
      </c>
      <c r="O297" s="10">
        <v>44</v>
      </c>
      <c r="P297" s="10" t="s">
        <v>40</v>
      </c>
      <c r="Q297" s="10" t="str">
        <f t="shared" si="25"/>
        <v>12</v>
      </c>
      <c r="R297" s="10">
        <v>5</v>
      </c>
      <c r="S297" s="10">
        <v>39.6</v>
      </c>
      <c r="T297" s="10">
        <v>2</v>
      </c>
      <c r="W297" s="10">
        <v>2</v>
      </c>
      <c r="AI297" s="39">
        <f t="shared" si="21"/>
        <v>2</v>
      </c>
      <c r="AJ297" s="79">
        <f t="shared" si="22"/>
        <v>19.8</v>
      </c>
      <c r="AK297" s="79">
        <f t="shared" si="23"/>
        <v>1.6500000000000001</v>
      </c>
      <c r="AL297" s="79">
        <f t="shared" si="24"/>
        <v>0.33</v>
      </c>
    </row>
    <row r="298" spans="1:38" x14ac:dyDescent="0.25">
      <c r="A298" s="10">
        <v>8.2024000000000008</v>
      </c>
      <c r="B298" s="10" t="s">
        <v>154</v>
      </c>
      <c r="C298" s="10" t="s">
        <v>155</v>
      </c>
      <c r="D298" s="10" t="s">
        <v>482</v>
      </c>
      <c r="E298" s="10" t="s">
        <v>168</v>
      </c>
      <c r="F298" s="10" t="s">
        <v>483</v>
      </c>
      <c r="G298" s="10" t="s">
        <v>484</v>
      </c>
      <c r="H298" s="10" t="s">
        <v>210</v>
      </c>
      <c r="I298" s="10" t="s">
        <v>485</v>
      </c>
      <c r="J298" s="10" t="s">
        <v>1070</v>
      </c>
      <c r="K298" s="10">
        <v>4254717873</v>
      </c>
      <c r="L298" s="10" t="s">
        <v>37</v>
      </c>
      <c r="M298" s="10" t="s">
        <v>82</v>
      </c>
      <c r="N298" s="10" t="s">
        <v>39</v>
      </c>
      <c r="O298" s="10">
        <v>44</v>
      </c>
      <c r="P298" s="10" t="s">
        <v>40</v>
      </c>
      <c r="Q298" s="10" t="str">
        <f t="shared" si="25"/>
        <v>12</v>
      </c>
      <c r="R298" s="10">
        <v>5</v>
      </c>
      <c r="S298" s="10">
        <v>19.8</v>
      </c>
      <c r="T298" s="10">
        <v>1</v>
      </c>
      <c r="W298" s="10">
        <v>1</v>
      </c>
      <c r="AI298" s="39">
        <f t="shared" si="21"/>
        <v>1</v>
      </c>
      <c r="AJ298" s="79">
        <f t="shared" si="22"/>
        <v>19.8</v>
      </c>
      <c r="AK298" s="79">
        <f t="shared" si="23"/>
        <v>1.6500000000000001</v>
      </c>
      <c r="AL298" s="79">
        <f t="shared" si="24"/>
        <v>0.33</v>
      </c>
    </row>
    <row r="299" spans="1:38" x14ac:dyDescent="0.25">
      <c r="A299" s="10">
        <v>8.2024000000000008</v>
      </c>
      <c r="B299" s="10" t="s">
        <v>154</v>
      </c>
      <c r="C299" s="10" t="s">
        <v>155</v>
      </c>
      <c r="D299" s="10" t="s">
        <v>409</v>
      </c>
      <c r="E299" s="10" t="s">
        <v>30</v>
      </c>
      <c r="F299" s="10" t="s">
        <v>410</v>
      </c>
      <c r="G299" s="10" t="s">
        <v>411</v>
      </c>
      <c r="H299" s="10" t="s">
        <v>159</v>
      </c>
      <c r="I299" s="10" t="s">
        <v>412</v>
      </c>
      <c r="J299" s="10" t="s">
        <v>413</v>
      </c>
      <c r="K299" s="10">
        <v>5039308914</v>
      </c>
      <c r="L299" s="10" t="s">
        <v>37</v>
      </c>
      <c r="M299" s="10" t="s">
        <v>82</v>
      </c>
      <c r="N299" s="10" t="s">
        <v>39</v>
      </c>
      <c r="O299" s="10">
        <v>44</v>
      </c>
      <c r="P299" s="10" t="s">
        <v>40</v>
      </c>
      <c r="Q299" s="10" t="str">
        <f t="shared" si="25"/>
        <v>12</v>
      </c>
      <c r="R299" s="10">
        <v>5</v>
      </c>
      <c r="S299" s="10">
        <v>19.8</v>
      </c>
      <c r="T299" s="10">
        <v>1</v>
      </c>
      <c r="W299" s="10">
        <v>1</v>
      </c>
      <c r="AI299" s="39">
        <f t="shared" si="21"/>
        <v>1</v>
      </c>
      <c r="AJ299" s="79">
        <f t="shared" si="22"/>
        <v>19.8</v>
      </c>
      <c r="AK299" s="79">
        <f t="shared" si="23"/>
        <v>1.6500000000000001</v>
      </c>
      <c r="AL299" s="79">
        <f t="shared" si="24"/>
        <v>0.33</v>
      </c>
    </row>
    <row r="300" spans="1:38" x14ac:dyDescent="0.25">
      <c r="A300" s="10">
        <v>8.2024000000000008</v>
      </c>
      <c r="B300" s="10" t="s">
        <v>154</v>
      </c>
      <c r="C300" s="10" t="s">
        <v>155</v>
      </c>
      <c r="D300" s="10" t="s">
        <v>940</v>
      </c>
      <c r="E300" s="10" t="s">
        <v>362</v>
      </c>
      <c r="F300" s="10" t="s">
        <v>941</v>
      </c>
      <c r="G300" s="10" t="s">
        <v>942</v>
      </c>
      <c r="H300" s="10" t="s">
        <v>210</v>
      </c>
      <c r="I300" s="10" t="s">
        <v>943</v>
      </c>
      <c r="J300" s="10" t="s">
        <v>944</v>
      </c>
      <c r="K300" s="10">
        <v>5097650500</v>
      </c>
      <c r="L300" s="10" t="s">
        <v>37</v>
      </c>
      <c r="M300" s="10" t="s">
        <v>82</v>
      </c>
      <c r="N300" s="10" t="s">
        <v>39</v>
      </c>
      <c r="O300" s="10">
        <v>44</v>
      </c>
      <c r="P300" s="10" t="s">
        <v>40</v>
      </c>
      <c r="Q300" s="10" t="str">
        <f t="shared" si="25"/>
        <v>12</v>
      </c>
      <c r="R300" s="10">
        <v>5</v>
      </c>
      <c r="S300" s="10">
        <v>19.8</v>
      </c>
      <c r="T300" s="10">
        <v>1</v>
      </c>
      <c r="W300" s="10">
        <v>1</v>
      </c>
      <c r="AI300" s="39">
        <f t="shared" si="21"/>
        <v>1</v>
      </c>
      <c r="AJ300" s="79">
        <f t="shared" si="22"/>
        <v>19.8</v>
      </c>
      <c r="AK300" s="79">
        <f t="shared" si="23"/>
        <v>1.6500000000000001</v>
      </c>
      <c r="AL300" s="79">
        <f t="shared" si="24"/>
        <v>0.33</v>
      </c>
    </row>
    <row r="301" spans="1:38" x14ac:dyDescent="0.25">
      <c r="A301" s="10">
        <v>8.2024000000000008</v>
      </c>
      <c r="B301" s="10" t="s">
        <v>154</v>
      </c>
      <c r="C301" s="10" t="s">
        <v>155</v>
      </c>
      <c r="D301" s="10" t="s">
        <v>448</v>
      </c>
      <c r="E301" s="10" t="s">
        <v>30</v>
      </c>
      <c r="F301" s="10" t="s">
        <v>449</v>
      </c>
      <c r="G301" s="10" t="s">
        <v>450</v>
      </c>
      <c r="H301" s="10" t="s">
        <v>210</v>
      </c>
      <c r="I301" s="10" t="s">
        <v>451</v>
      </c>
      <c r="J301" s="10" t="s">
        <v>452</v>
      </c>
      <c r="K301" s="10">
        <v>2085539584</v>
      </c>
      <c r="L301" s="10" t="s">
        <v>115</v>
      </c>
      <c r="M301" s="10" t="s">
        <v>116</v>
      </c>
      <c r="N301" s="10" t="s">
        <v>39</v>
      </c>
      <c r="O301" s="10">
        <v>44</v>
      </c>
      <c r="P301" s="10" t="s">
        <v>40</v>
      </c>
      <c r="Q301" s="10" t="str">
        <f t="shared" si="25"/>
        <v>12</v>
      </c>
      <c r="R301" s="10">
        <v>5</v>
      </c>
      <c r="S301" s="10">
        <v>39.6</v>
      </c>
      <c r="T301" s="10">
        <v>2</v>
      </c>
      <c r="W301" s="10">
        <v>2</v>
      </c>
      <c r="AI301" s="39">
        <f t="shared" si="21"/>
        <v>2</v>
      </c>
      <c r="AJ301" s="79">
        <f t="shared" si="22"/>
        <v>19.8</v>
      </c>
      <c r="AK301" s="79">
        <f t="shared" si="23"/>
        <v>1.6500000000000001</v>
      </c>
      <c r="AL301" s="79">
        <f t="shared" si="24"/>
        <v>0.33</v>
      </c>
    </row>
    <row r="302" spans="1:38" x14ac:dyDescent="0.25">
      <c r="A302" s="10">
        <v>8.2024000000000008</v>
      </c>
      <c r="B302" s="10" t="s">
        <v>154</v>
      </c>
      <c r="C302" s="10" t="s">
        <v>155</v>
      </c>
      <c r="D302" s="10" t="s">
        <v>1066</v>
      </c>
      <c r="E302" s="10" t="s">
        <v>168</v>
      </c>
      <c r="F302" s="10" t="s">
        <v>1067</v>
      </c>
      <c r="G302" s="10" t="s">
        <v>952</v>
      </c>
      <c r="H302" s="10" t="s">
        <v>210</v>
      </c>
      <c r="I302" s="10">
        <v>98118</v>
      </c>
      <c r="J302" s="10" t="s">
        <v>1068</v>
      </c>
      <c r="K302" s="10">
        <v>2069724763</v>
      </c>
      <c r="L302" s="10" t="s">
        <v>115</v>
      </c>
      <c r="M302" s="10" t="s">
        <v>116</v>
      </c>
      <c r="N302" s="10" t="s">
        <v>39</v>
      </c>
      <c r="O302" s="10">
        <v>44</v>
      </c>
      <c r="P302" s="10" t="s">
        <v>40</v>
      </c>
      <c r="Q302" s="10" t="str">
        <f t="shared" si="25"/>
        <v>12</v>
      </c>
      <c r="R302" s="10">
        <v>5</v>
      </c>
      <c r="S302" s="10">
        <v>19.8</v>
      </c>
      <c r="T302" s="10">
        <v>1</v>
      </c>
      <c r="W302" s="10">
        <v>1</v>
      </c>
      <c r="AI302" s="39">
        <f t="shared" si="21"/>
        <v>1</v>
      </c>
      <c r="AJ302" s="79">
        <f t="shared" si="22"/>
        <v>19.8</v>
      </c>
      <c r="AK302" s="79">
        <f t="shared" si="23"/>
        <v>1.6500000000000001</v>
      </c>
      <c r="AL302" s="79">
        <f t="shared" si="24"/>
        <v>0.33</v>
      </c>
    </row>
    <row r="303" spans="1:38" x14ac:dyDescent="0.25">
      <c r="A303" s="10">
        <v>8.2024000000000008</v>
      </c>
      <c r="B303" s="10" t="s">
        <v>154</v>
      </c>
      <c r="C303" s="10" t="s">
        <v>155</v>
      </c>
      <c r="D303" s="10" t="s">
        <v>482</v>
      </c>
      <c r="E303" s="10" t="s">
        <v>168</v>
      </c>
      <c r="F303" s="10" t="s">
        <v>483</v>
      </c>
      <c r="G303" s="10" t="s">
        <v>484</v>
      </c>
      <c r="H303" s="10" t="s">
        <v>210</v>
      </c>
      <c r="I303" s="10" t="s">
        <v>485</v>
      </c>
      <c r="J303" s="10" t="s">
        <v>1070</v>
      </c>
      <c r="K303" s="10">
        <v>4254717873</v>
      </c>
      <c r="L303" s="10" t="s">
        <v>115</v>
      </c>
      <c r="M303" s="10" t="s">
        <v>116</v>
      </c>
      <c r="N303" s="10" t="s">
        <v>39</v>
      </c>
      <c r="O303" s="10">
        <v>44</v>
      </c>
      <c r="P303" s="10" t="s">
        <v>40</v>
      </c>
      <c r="Q303" s="10" t="str">
        <f t="shared" si="25"/>
        <v>12</v>
      </c>
      <c r="R303" s="10">
        <v>5</v>
      </c>
      <c r="S303" s="10">
        <v>19.8</v>
      </c>
      <c r="T303" s="10">
        <v>1</v>
      </c>
      <c r="W303" s="10">
        <v>1</v>
      </c>
      <c r="AI303" s="39">
        <f t="shared" si="21"/>
        <v>1</v>
      </c>
      <c r="AJ303" s="79">
        <f t="shared" si="22"/>
        <v>19.8</v>
      </c>
      <c r="AK303" s="79">
        <f t="shared" si="23"/>
        <v>1.6500000000000001</v>
      </c>
      <c r="AL303" s="79">
        <f t="shared" si="24"/>
        <v>0.33</v>
      </c>
    </row>
    <row r="304" spans="1:38" x14ac:dyDescent="0.25">
      <c r="A304" s="10">
        <v>8.2024000000000008</v>
      </c>
      <c r="B304" s="10" t="s">
        <v>154</v>
      </c>
      <c r="C304" s="10" t="s">
        <v>155</v>
      </c>
      <c r="D304" s="10" t="s">
        <v>409</v>
      </c>
      <c r="E304" s="10" t="s">
        <v>30</v>
      </c>
      <c r="F304" s="10" t="s">
        <v>410</v>
      </c>
      <c r="G304" s="10" t="s">
        <v>411</v>
      </c>
      <c r="H304" s="10" t="s">
        <v>159</v>
      </c>
      <c r="I304" s="10" t="s">
        <v>412</v>
      </c>
      <c r="J304" s="10" t="s">
        <v>413</v>
      </c>
      <c r="K304" s="10">
        <v>5039308914</v>
      </c>
      <c r="L304" s="10" t="s">
        <v>115</v>
      </c>
      <c r="M304" s="10" t="s">
        <v>116</v>
      </c>
      <c r="N304" s="10" t="s">
        <v>39</v>
      </c>
      <c r="O304" s="10">
        <v>44</v>
      </c>
      <c r="P304" s="10" t="s">
        <v>40</v>
      </c>
      <c r="Q304" s="10" t="str">
        <f t="shared" si="25"/>
        <v>12</v>
      </c>
      <c r="R304" s="10">
        <v>5</v>
      </c>
      <c r="S304" s="10">
        <v>19.8</v>
      </c>
      <c r="T304" s="10">
        <v>1</v>
      </c>
      <c r="W304" s="10">
        <v>1</v>
      </c>
      <c r="AI304" s="39">
        <f t="shared" si="21"/>
        <v>1</v>
      </c>
      <c r="AJ304" s="79">
        <f t="shared" si="22"/>
        <v>19.8</v>
      </c>
      <c r="AK304" s="79">
        <f t="shared" si="23"/>
        <v>1.6500000000000001</v>
      </c>
      <c r="AL304" s="79">
        <f t="shared" si="24"/>
        <v>0.33</v>
      </c>
    </row>
    <row r="305" spans="1:38" x14ac:dyDescent="0.25">
      <c r="A305" s="10">
        <v>8.2024000000000008</v>
      </c>
      <c r="B305" s="10" t="s">
        <v>154</v>
      </c>
      <c r="C305" s="10" t="s">
        <v>155</v>
      </c>
      <c r="D305" s="10" t="s">
        <v>1071</v>
      </c>
      <c r="E305" s="10" t="s">
        <v>30</v>
      </c>
      <c r="F305" s="10" t="s">
        <v>1072</v>
      </c>
      <c r="G305" s="10" t="s">
        <v>1073</v>
      </c>
      <c r="H305" s="10" t="s">
        <v>67</v>
      </c>
      <c r="I305" s="10" t="s">
        <v>1074</v>
      </c>
      <c r="J305" s="10" t="s">
        <v>1075</v>
      </c>
      <c r="K305" s="10">
        <v>7074436773</v>
      </c>
      <c r="L305" s="10" t="s">
        <v>115</v>
      </c>
      <c r="M305" s="10" t="s">
        <v>116</v>
      </c>
      <c r="N305" s="10" t="s">
        <v>39</v>
      </c>
      <c r="O305" s="10">
        <v>44</v>
      </c>
      <c r="P305" s="10" t="s">
        <v>40</v>
      </c>
      <c r="Q305" s="10" t="str">
        <f t="shared" si="25"/>
        <v>12</v>
      </c>
      <c r="R305" s="10">
        <v>5</v>
      </c>
      <c r="S305" s="10">
        <v>39.6</v>
      </c>
      <c r="T305" s="10">
        <v>2</v>
      </c>
      <c r="W305" s="10">
        <v>2</v>
      </c>
      <c r="AI305" s="39">
        <f t="shared" si="21"/>
        <v>2</v>
      </c>
      <c r="AJ305" s="79">
        <f t="shared" si="22"/>
        <v>19.8</v>
      </c>
      <c r="AK305" s="79">
        <f t="shared" si="23"/>
        <v>1.6500000000000001</v>
      </c>
      <c r="AL305" s="79">
        <f t="shared" si="24"/>
        <v>0.33</v>
      </c>
    </row>
    <row r="306" spans="1:38" x14ac:dyDescent="0.25">
      <c r="A306" s="10">
        <v>8.2024000000000008</v>
      </c>
      <c r="B306" s="10" t="s">
        <v>154</v>
      </c>
      <c r="C306" s="10" t="s">
        <v>155</v>
      </c>
      <c r="D306" s="10" t="s">
        <v>1076</v>
      </c>
      <c r="E306" s="10" t="s">
        <v>30</v>
      </c>
      <c r="F306" s="10" t="s">
        <v>1077</v>
      </c>
      <c r="G306" s="10" t="s">
        <v>1078</v>
      </c>
      <c r="H306" s="10" t="s">
        <v>210</v>
      </c>
      <c r="I306" s="10" t="s">
        <v>1079</v>
      </c>
      <c r="J306" s="10" t="s">
        <v>1140</v>
      </c>
      <c r="K306" s="10">
        <v>3607347631</v>
      </c>
      <c r="L306" s="10" t="s">
        <v>115</v>
      </c>
      <c r="M306" s="10" t="s">
        <v>116</v>
      </c>
      <c r="N306" s="10" t="s">
        <v>39</v>
      </c>
      <c r="O306" s="10">
        <v>44</v>
      </c>
      <c r="P306" s="10" t="s">
        <v>40</v>
      </c>
      <c r="Q306" s="10" t="str">
        <f t="shared" si="25"/>
        <v>12</v>
      </c>
      <c r="R306" s="10">
        <v>5</v>
      </c>
      <c r="S306" s="10">
        <v>59.4</v>
      </c>
      <c r="T306" s="10">
        <v>3</v>
      </c>
      <c r="W306" s="10">
        <v>3</v>
      </c>
      <c r="AI306" s="39">
        <f t="shared" si="21"/>
        <v>3</v>
      </c>
      <c r="AJ306" s="79">
        <f t="shared" si="22"/>
        <v>19.8</v>
      </c>
      <c r="AK306" s="79">
        <f t="shared" si="23"/>
        <v>1.6500000000000001</v>
      </c>
      <c r="AL306" s="79">
        <f t="shared" si="24"/>
        <v>0.33</v>
      </c>
    </row>
    <row r="307" spans="1:38" x14ac:dyDescent="0.25">
      <c r="A307" s="10">
        <v>8.2024000000000008</v>
      </c>
      <c r="B307" s="10" t="s">
        <v>154</v>
      </c>
      <c r="C307" s="10" t="s">
        <v>155</v>
      </c>
      <c r="D307" s="10" t="s">
        <v>409</v>
      </c>
      <c r="E307" s="10" t="s">
        <v>30</v>
      </c>
      <c r="F307" s="10" t="s">
        <v>410</v>
      </c>
      <c r="G307" s="10" t="s">
        <v>411</v>
      </c>
      <c r="H307" s="10" t="s">
        <v>159</v>
      </c>
      <c r="I307" s="10" t="s">
        <v>412</v>
      </c>
      <c r="J307" s="10" t="s">
        <v>413</v>
      </c>
      <c r="K307" s="10">
        <v>5039308914</v>
      </c>
      <c r="L307" s="10" t="s">
        <v>49</v>
      </c>
      <c r="M307" s="10" t="s">
        <v>50</v>
      </c>
      <c r="N307" s="10" t="s">
        <v>39</v>
      </c>
      <c r="O307" s="10">
        <v>44</v>
      </c>
      <c r="P307" s="10" t="s">
        <v>40</v>
      </c>
      <c r="Q307" s="10" t="str">
        <f t="shared" si="25"/>
        <v>12</v>
      </c>
      <c r="R307" s="10">
        <v>5</v>
      </c>
      <c r="S307" s="10">
        <v>19.8</v>
      </c>
      <c r="T307" s="10">
        <v>1</v>
      </c>
      <c r="W307" s="10">
        <v>1</v>
      </c>
      <c r="AI307" s="39">
        <f t="shared" si="21"/>
        <v>1</v>
      </c>
      <c r="AJ307" s="79">
        <f t="shared" si="22"/>
        <v>19.8</v>
      </c>
      <c r="AK307" s="79">
        <f t="shared" si="23"/>
        <v>1.6500000000000001</v>
      </c>
      <c r="AL307" s="79">
        <f t="shared" si="24"/>
        <v>0.33</v>
      </c>
    </row>
    <row r="308" spans="1:38" x14ac:dyDescent="0.25">
      <c r="A308" s="10">
        <v>8.2024000000000008</v>
      </c>
      <c r="B308" s="10" t="s">
        <v>154</v>
      </c>
      <c r="C308" s="10" t="s">
        <v>155</v>
      </c>
      <c r="D308" s="10" t="s">
        <v>940</v>
      </c>
      <c r="E308" s="10" t="s">
        <v>362</v>
      </c>
      <c r="F308" s="10" t="s">
        <v>941</v>
      </c>
      <c r="G308" s="10" t="s">
        <v>942</v>
      </c>
      <c r="H308" s="10" t="s">
        <v>210</v>
      </c>
      <c r="I308" s="10" t="s">
        <v>943</v>
      </c>
      <c r="J308" s="10" t="s">
        <v>944</v>
      </c>
      <c r="K308" s="10">
        <v>5097650500</v>
      </c>
      <c r="L308" s="10" t="s">
        <v>49</v>
      </c>
      <c r="M308" s="10" t="s">
        <v>50</v>
      </c>
      <c r="N308" s="10" t="s">
        <v>39</v>
      </c>
      <c r="O308" s="10">
        <v>44</v>
      </c>
      <c r="P308" s="10" t="s">
        <v>40</v>
      </c>
      <c r="Q308" s="10" t="str">
        <f t="shared" si="25"/>
        <v>12</v>
      </c>
      <c r="R308" s="10">
        <v>5</v>
      </c>
      <c r="S308" s="10">
        <v>19.8</v>
      </c>
      <c r="T308" s="10">
        <v>1</v>
      </c>
      <c r="W308" s="10">
        <v>1</v>
      </c>
      <c r="AI308" s="39">
        <f t="shared" si="21"/>
        <v>1</v>
      </c>
      <c r="AJ308" s="79">
        <f t="shared" si="22"/>
        <v>19.8</v>
      </c>
      <c r="AK308" s="79">
        <f t="shared" si="23"/>
        <v>1.6500000000000001</v>
      </c>
      <c r="AL308" s="79">
        <f t="shared" si="24"/>
        <v>0.33</v>
      </c>
    </row>
    <row r="309" spans="1:38" x14ac:dyDescent="0.25">
      <c r="A309" s="10">
        <v>8.2024000000000008</v>
      </c>
      <c r="B309" s="10" t="s">
        <v>154</v>
      </c>
      <c r="C309" s="10" t="s">
        <v>155</v>
      </c>
      <c r="D309" s="10" t="s">
        <v>354</v>
      </c>
      <c r="E309" s="10" t="s">
        <v>30</v>
      </c>
      <c r="F309" s="10" t="s">
        <v>355</v>
      </c>
      <c r="G309" s="10" t="s">
        <v>356</v>
      </c>
      <c r="H309" s="10" t="s">
        <v>239</v>
      </c>
      <c r="I309" s="10" t="s">
        <v>357</v>
      </c>
      <c r="J309" s="10" t="s">
        <v>358</v>
      </c>
      <c r="K309" s="10">
        <v>2083812442</v>
      </c>
      <c r="L309" s="10" t="s">
        <v>359</v>
      </c>
      <c r="M309" s="10" t="s">
        <v>360</v>
      </c>
      <c r="N309" s="10" t="s">
        <v>61</v>
      </c>
      <c r="O309" s="10">
        <v>44</v>
      </c>
      <c r="P309" s="10" t="s">
        <v>40</v>
      </c>
      <c r="Q309" s="10" t="str">
        <f t="shared" si="25"/>
        <v>12</v>
      </c>
      <c r="R309" s="10">
        <v>8</v>
      </c>
      <c r="S309" s="10">
        <v>64.8</v>
      </c>
      <c r="T309" s="10">
        <v>2</v>
      </c>
      <c r="W309" s="10">
        <v>2</v>
      </c>
      <c r="AI309" s="39">
        <f t="shared" si="21"/>
        <v>2</v>
      </c>
      <c r="AJ309" s="79">
        <f t="shared" si="22"/>
        <v>32.4</v>
      </c>
      <c r="AK309" s="79">
        <f t="shared" si="23"/>
        <v>2.6999999999999997</v>
      </c>
      <c r="AL309" s="79">
        <f t="shared" si="24"/>
        <v>0.33749999999999997</v>
      </c>
    </row>
    <row r="310" spans="1:38" x14ac:dyDescent="0.25">
      <c r="A310" s="10">
        <v>8.2024000000000008</v>
      </c>
      <c r="B310" s="10" t="s">
        <v>134</v>
      </c>
      <c r="C310" s="10" t="s">
        <v>135</v>
      </c>
      <c r="D310" s="10" t="s">
        <v>136</v>
      </c>
      <c r="E310" s="10" t="s">
        <v>30</v>
      </c>
      <c r="F310" s="10" t="s">
        <v>137</v>
      </c>
      <c r="G310" s="10" t="s">
        <v>138</v>
      </c>
      <c r="H310" s="10" t="s">
        <v>139</v>
      </c>
      <c r="I310" s="10" t="s">
        <v>140</v>
      </c>
      <c r="J310" s="10" t="s">
        <v>141</v>
      </c>
      <c r="K310" s="10">
        <v>2627815855</v>
      </c>
      <c r="L310" s="10" t="s">
        <v>37</v>
      </c>
      <c r="M310" s="10" t="s">
        <v>82</v>
      </c>
      <c r="N310" s="10" t="s">
        <v>39</v>
      </c>
      <c r="O310" s="10">
        <v>44</v>
      </c>
      <c r="P310" s="10" t="s">
        <v>40</v>
      </c>
      <c r="Q310" s="10" t="str">
        <f t="shared" si="25"/>
        <v>12</v>
      </c>
      <c r="R310" s="10">
        <v>5</v>
      </c>
      <c r="S310" s="10">
        <v>198</v>
      </c>
      <c r="T310" s="10">
        <v>10</v>
      </c>
      <c r="W310" s="10">
        <v>10</v>
      </c>
      <c r="AI310" s="39">
        <f t="shared" si="21"/>
        <v>10</v>
      </c>
      <c r="AJ310" s="79">
        <f t="shared" si="22"/>
        <v>19.8</v>
      </c>
      <c r="AK310" s="79">
        <f t="shared" si="23"/>
        <v>1.6500000000000001</v>
      </c>
      <c r="AL310" s="79">
        <f t="shared" si="24"/>
        <v>0.33</v>
      </c>
    </row>
    <row r="311" spans="1:38" x14ac:dyDescent="0.25">
      <c r="A311" s="10">
        <v>8.2024000000000008</v>
      </c>
      <c r="B311" s="10" t="s">
        <v>134</v>
      </c>
      <c r="C311" s="10" t="s">
        <v>135</v>
      </c>
      <c r="D311" s="10" t="s">
        <v>162</v>
      </c>
      <c r="E311" s="10" t="s">
        <v>30</v>
      </c>
      <c r="F311" s="10" t="s">
        <v>1141</v>
      </c>
      <c r="G311" s="10" t="s">
        <v>1142</v>
      </c>
      <c r="H311" s="10" t="s">
        <v>139</v>
      </c>
      <c r="I311" s="10" t="s">
        <v>1143</v>
      </c>
      <c r="J311" s="10" t="s">
        <v>1144</v>
      </c>
      <c r="K311" s="10">
        <v>6084382237</v>
      </c>
      <c r="L311" s="10" t="s">
        <v>37</v>
      </c>
      <c r="M311" s="10" t="s">
        <v>82</v>
      </c>
      <c r="N311" s="10" t="s">
        <v>39</v>
      </c>
      <c r="O311" s="10">
        <v>44</v>
      </c>
      <c r="P311" s="10" t="s">
        <v>40</v>
      </c>
      <c r="Q311" s="10" t="str">
        <f t="shared" si="25"/>
        <v>12</v>
      </c>
      <c r="R311" s="10">
        <v>5</v>
      </c>
      <c r="S311" s="10">
        <v>19.8</v>
      </c>
      <c r="T311" s="10">
        <v>1</v>
      </c>
      <c r="W311" s="10">
        <v>1</v>
      </c>
      <c r="AI311" s="39">
        <f t="shared" si="21"/>
        <v>1</v>
      </c>
      <c r="AJ311" s="79">
        <f t="shared" si="22"/>
        <v>19.8</v>
      </c>
      <c r="AK311" s="79">
        <f t="shared" si="23"/>
        <v>1.6500000000000001</v>
      </c>
      <c r="AL311" s="79">
        <f t="shared" si="24"/>
        <v>0.33</v>
      </c>
    </row>
    <row r="312" spans="1:38" x14ac:dyDescent="0.25">
      <c r="A312" s="10">
        <v>8.2024000000000008</v>
      </c>
      <c r="B312" s="10" t="s">
        <v>134</v>
      </c>
      <c r="C312" s="10" t="s">
        <v>135</v>
      </c>
      <c r="D312" s="10" t="s">
        <v>142</v>
      </c>
      <c r="E312" s="10" t="s">
        <v>30</v>
      </c>
      <c r="F312" s="10" t="s">
        <v>145</v>
      </c>
      <c r="G312" s="10" t="s">
        <v>146</v>
      </c>
      <c r="H312" s="10" t="s">
        <v>147</v>
      </c>
      <c r="I312" s="10">
        <v>999999999</v>
      </c>
      <c r="J312" s="10" t="s">
        <v>145</v>
      </c>
      <c r="K312" s="10">
        <v>9999999999</v>
      </c>
      <c r="L312" s="10" t="s">
        <v>37</v>
      </c>
      <c r="M312" s="10" t="s">
        <v>82</v>
      </c>
      <c r="N312" s="10" t="s">
        <v>39</v>
      </c>
      <c r="O312" s="10">
        <v>44</v>
      </c>
      <c r="P312" s="10" t="s">
        <v>40</v>
      </c>
      <c r="Q312" s="10" t="str">
        <f t="shared" si="25"/>
        <v>12</v>
      </c>
      <c r="R312" s="10">
        <v>5</v>
      </c>
      <c r="S312" s="10">
        <v>19.8</v>
      </c>
      <c r="T312" s="10">
        <v>1</v>
      </c>
      <c r="W312" s="10">
        <v>1</v>
      </c>
      <c r="AI312" s="39">
        <f t="shared" si="21"/>
        <v>1</v>
      </c>
      <c r="AJ312" s="79">
        <f t="shared" si="22"/>
        <v>19.8</v>
      </c>
      <c r="AK312" s="79">
        <f t="shared" si="23"/>
        <v>1.6500000000000001</v>
      </c>
      <c r="AL312" s="79">
        <f t="shared" si="24"/>
        <v>0.33</v>
      </c>
    </row>
    <row r="313" spans="1:38" x14ac:dyDescent="0.25">
      <c r="A313" s="10">
        <v>8.2024000000000008</v>
      </c>
      <c r="B313" s="10" t="s">
        <v>134</v>
      </c>
      <c r="C313" s="10" t="s">
        <v>135</v>
      </c>
      <c r="D313" s="10" t="s">
        <v>136</v>
      </c>
      <c r="E313" s="10" t="s">
        <v>30</v>
      </c>
      <c r="F313" s="10" t="s">
        <v>137</v>
      </c>
      <c r="G313" s="10" t="s">
        <v>138</v>
      </c>
      <c r="H313" s="10" t="s">
        <v>139</v>
      </c>
      <c r="I313" s="10" t="s">
        <v>140</v>
      </c>
      <c r="J313" s="10" t="s">
        <v>141</v>
      </c>
      <c r="K313" s="10">
        <v>2627815855</v>
      </c>
      <c r="L313" s="10" t="s">
        <v>115</v>
      </c>
      <c r="M313" s="10" t="s">
        <v>116</v>
      </c>
      <c r="N313" s="10" t="s">
        <v>39</v>
      </c>
      <c r="O313" s="10">
        <v>44</v>
      </c>
      <c r="P313" s="10" t="s">
        <v>40</v>
      </c>
      <c r="Q313" s="10" t="str">
        <f t="shared" si="25"/>
        <v>12</v>
      </c>
      <c r="R313" s="10">
        <v>5</v>
      </c>
      <c r="S313" s="10">
        <v>178.2</v>
      </c>
      <c r="T313" s="10">
        <v>9</v>
      </c>
      <c r="W313" s="10">
        <v>9</v>
      </c>
      <c r="AI313" s="39">
        <f t="shared" si="21"/>
        <v>9</v>
      </c>
      <c r="AJ313" s="79">
        <f t="shared" si="22"/>
        <v>19.799999999999997</v>
      </c>
      <c r="AK313" s="79">
        <f t="shared" si="23"/>
        <v>1.6499999999999997</v>
      </c>
      <c r="AL313" s="79">
        <f t="shared" si="24"/>
        <v>0.32999999999999996</v>
      </c>
    </row>
    <row r="314" spans="1:38" x14ac:dyDescent="0.25">
      <c r="A314" s="10">
        <v>8.2024000000000008</v>
      </c>
      <c r="B314" s="10" t="s">
        <v>134</v>
      </c>
      <c r="C314" s="10" t="s">
        <v>135</v>
      </c>
      <c r="D314" s="10" t="s">
        <v>162</v>
      </c>
      <c r="E314" s="10" t="s">
        <v>30</v>
      </c>
      <c r="F314" s="10" t="s">
        <v>1141</v>
      </c>
      <c r="G314" s="10" t="s">
        <v>1142</v>
      </c>
      <c r="H314" s="10" t="s">
        <v>139</v>
      </c>
      <c r="I314" s="10" t="s">
        <v>1143</v>
      </c>
      <c r="J314" s="10" t="s">
        <v>1144</v>
      </c>
      <c r="K314" s="10">
        <v>6084382237</v>
      </c>
      <c r="L314" s="10" t="s">
        <v>115</v>
      </c>
      <c r="M314" s="10" t="s">
        <v>116</v>
      </c>
      <c r="N314" s="10" t="s">
        <v>39</v>
      </c>
      <c r="O314" s="10">
        <v>44</v>
      </c>
      <c r="P314" s="10" t="s">
        <v>40</v>
      </c>
      <c r="Q314" s="10" t="str">
        <f t="shared" si="25"/>
        <v>12</v>
      </c>
      <c r="R314" s="10">
        <v>5</v>
      </c>
      <c r="S314" s="10">
        <v>19.8</v>
      </c>
      <c r="T314" s="10">
        <v>1</v>
      </c>
      <c r="W314" s="10">
        <v>1</v>
      </c>
      <c r="AI314" s="39">
        <f t="shared" si="21"/>
        <v>1</v>
      </c>
      <c r="AJ314" s="79">
        <f t="shared" si="22"/>
        <v>19.8</v>
      </c>
      <c r="AK314" s="79">
        <f t="shared" si="23"/>
        <v>1.6500000000000001</v>
      </c>
      <c r="AL314" s="79">
        <f t="shared" si="24"/>
        <v>0.33</v>
      </c>
    </row>
    <row r="315" spans="1:38" x14ac:dyDescent="0.25">
      <c r="A315" s="10">
        <v>8.2024000000000008</v>
      </c>
      <c r="B315" s="10" t="s">
        <v>134</v>
      </c>
      <c r="C315" s="10" t="s">
        <v>135</v>
      </c>
      <c r="D315" s="10" t="s">
        <v>142</v>
      </c>
      <c r="E315" s="10" t="s">
        <v>30</v>
      </c>
      <c r="F315" s="10" t="s">
        <v>145</v>
      </c>
      <c r="G315" s="10" t="s">
        <v>146</v>
      </c>
      <c r="H315" s="10" t="s">
        <v>147</v>
      </c>
      <c r="I315" s="10">
        <v>999999999</v>
      </c>
      <c r="J315" s="10" t="s">
        <v>145</v>
      </c>
      <c r="K315" s="10">
        <v>9999999999</v>
      </c>
      <c r="L315" s="10" t="s">
        <v>115</v>
      </c>
      <c r="M315" s="10" t="s">
        <v>116</v>
      </c>
      <c r="N315" s="10" t="s">
        <v>39</v>
      </c>
      <c r="O315" s="10">
        <v>44</v>
      </c>
      <c r="P315" s="10" t="s">
        <v>40</v>
      </c>
      <c r="Q315" s="10" t="str">
        <f t="shared" si="25"/>
        <v>12</v>
      </c>
      <c r="R315" s="10">
        <v>5</v>
      </c>
      <c r="S315" s="10">
        <v>39.6</v>
      </c>
      <c r="T315" s="10">
        <v>2</v>
      </c>
      <c r="W315" s="10">
        <v>2</v>
      </c>
      <c r="AI315" s="39">
        <f t="shared" si="21"/>
        <v>2</v>
      </c>
      <c r="AJ315" s="79">
        <f t="shared" si="22"/>
        <v>19.8</v>
      </c>
      <c r="AK315" s="79">
        <f t="shared" si="23"/>
        <v>1.6500000000000001</v>
      </c>
      <c r="AL315" s="79">
        <f t="shared" si="24"/>
        <v>0.33</v>
      </c>
    </row>
    <row r="316" spans="1:38" x14ac:dyDescent="0.25">
      <c r="A316" s="10">
        <v>9.2024000000000008</v>
      </c>
      <c r="B316" s="10" t="s">
        <v>722</v>
      </c>
      <c r="C316" s="10" t="s">
        <v>723</v>
      </c>
      <c r="D316" s="10" t="s">
        <v>1100</v>
      </c>
      <c r="E316" s="10" t="s">
        <v>30</v>
      </c>
      <c r="F316" s="10" t="s">
        <v>1101</v>
      </c>
      <c r="G316" s="10" t="s">
        <v>1102</v>
      </c>
      <c r="H316" s="10" t="s">
        <v>351</v>
      </c>
      <c r="I316" s="10">
        <v>84041</v>
      </c>
      <c r="J316" s="10" t="s">
        <v>1103</v>
      </c>
      <c r="K316" s="10">
        <v>8014449192</v>
      </c>
      <c r="L316" s="10" t="s">
        <v>37</v>
      </c>
      <c r="M316" s="10" t="s">
        <v>82</v>
      </c>
      <c r="N316" s="10" t="s">
        <v>39</v>
      </c>
      <c r="O316" s="10">
        <v>44</v>
      </c>
      <c r="P316" s="10" t="s">
        <v>40</v>
      </c>
      <c r="Q316" s="10" t="str">
        <f t="shared" si="25"/>
        <v>12</v>
      </c>
      <c r="R316" s="10">
        <v>5</v>
      </c>
      <c r="S316" s="10">
        <v>178.2</v>
      </c>
      <c r="T316" s="10">
        <v>9</v>
      </c>
      <c r="X316" s="10">
        <v>9</v>
      </c>
      <c r="AI316" s="39">
        <f t="shared" si="21"/>
        <v>9</v>
      </c>
      <c r="AJ316" s="79">
        <f t="shared" si="22"/>
        <v>19.799999999999997</v>
      </c>
      <c r="AK316" s="79">
        <f t="shared" si="23"/>
        <v>1.6499999999999997</v>
      </c>
      <c r="AL316" s="79">
        <f t="shared" si="24"/>
        <v>0.32999999999999996</v>
      </c>
    </row>
    <row r="317" spans="1:38" x14ac:dyDescent="0.25">
      <c r="A317" s="10">
        <v>9.2024000000000008</v>
      </c>
      <c r="B317" s="10" t="s">
        <v>722</v>
      </c>
      <c r="C317" s="10" t="s">
        <v>723</v>
      </c>
      <c r="D317" s="10" t="s">
        <v>1100</v>
      </c>
      <c r="E317" s="10" t="s">
        <v>30</v>
      </c>
      <c r="F317" s="10" t="s">
        <v>1101</v>
      </c>
      <c r="G317" s="10" t="s">
        <v>1102</v>
      </c>
      <c r="H317" s="10" t="s">
        <v>351</v>
      </c>
      <c r="I317" s="10">
        <v>84041</v>
      </c>
      <c r="J317" s="10" t="s">
        <v>1103</v>
      </c>
      <c r="K317" s="10">
        <v>8014449192</v>
      </c>
      <c r="L317" s="10" t="s">
        <v>115</v>
      </c>
      <c r="M317" s="10" t="s">
        <v>116</v>
      </c>
      <c r="N317" s="10" t="s">
        <v>39</v>
      </c>
      <c r="O317" s="10">
        <v>44</v>
      </c>
      <c r="P317" s="10" t="s">
        <v>40</v>
      </c>
      <c r="Q317" s="10" t="str">
        <f t="shared" si="25"/>
        <v>12</v>
      </c>
      <c r="R317" s="10">
        <v>5</v>
      </c>
      <c r="S317" s="10">
        <v>118.8</v>
      </c>
      <c r="T317" s="10">
        <v>6</v>
      </c>
      <c r="X317" s="10">
        <v>6</v>
      </c>
      <c r="AI317" s="39">
        <f t="shared" si="21"/>
        <v>6</v>
      </c>
      <c r="AJ317" s="79">
        <f t="shared" si="22"/>
        <v>19.8</v>
      </c>
      <c r="AK317" s="79">
        <f t="shared" si="23"/>
        <v>1.6500000000000001</v>
      </c>
      <c r="AL317" s="79">
        <f t="shared" si="24"/>
        <v>0.33</v>
      </c>
    </row>
    <row r="318" spans="1:38" x14ac:dyDescent="0.25">
      <c r="A318" s="10">
        <v>9.2024000000000008</v>
      </c>
      <c r="B318" s="10" t="s">
        <v>722</v>
      </c>
      <c r="C318" s="10" t="s">
        <v>723</v>
      </c>
      <c r="D318" s="10" t="s">
        <v>1100</v>
      </c>
      <c r="E318" s="10" t="s">
        <v>30</v>
      </c>
      <c r="F318" s="10" t="s">
        <v>1101</v>
      </c>
      <c r="G318" s="10" t="s">
        <v>1102</v>
      </c>
      <c r="H318" s="10" t="s">
        <v>351</v>
      </c>
      <c r="I318" s="10">
        <v>84041</v>
      </c>
      <c r="J318" s="10" t="s">
        <v>1103</v>
      </c>
      <c r="K318" s="10">
        <v>8014449192</v>
      </c>
      <c r="L318" s="10" t="s">
        <v>49</v>
      </c>
      <c r="M318" s="10" t="s">
        <v>50</v>
      </c>
      <c r="N318" s="10" t="s">
        <v>39</v>
      </c>
      <c r="O318" s="10">
        <v>44</v>
      </c>
      <c r="P318" s="10" t="s">
        <v>40</v>
      </c>
      <c r="Q318" s="10" t="str">
        <f t="shared" si="25"/>
        <v>12</v>
      </c>
      <c r="R318" s="10">
        <v>5</v>
      </c>
      <c r="S318" s="10">
        <v>59.4</v>
      </c>
      <c r="T318" s="10">
        <v>3</v>
      </c>
      <c r="X318" s="10">
        <v>3</v>
      </c>
      <c r="AI318" s="39">
        <f t="shared" si="21"/>
        <v>3</v>
      </c>
      <c r="AJ318" s="79">
        <f t="shared" si="22"/>
        <v>19.8</v>
      </c>
      <c r="AK318" s="79">
        <f t="shared" si="23"/>
        <v>1.6500000000000001</v>
      </c>
      <c r="AL318" s="79">
        <f t="shared" si="24"/>
        <v>0.33</v>
      </c>
    </row>
    <row r="319" spans="1:38" x14ac:dyDescent="0.25">
      <c r="A319" s="10">
        <v>9.2024000000000008</v>
      </c>
      <c r="B319" s="10" t="s">
        <v>722</v>
      </c>
      <c r="C319" s="10" t="s">
        <v>723</v>
      </c>
      <c r="D319" s="10" t="s">
        <v>1667</v>
      </c>
      <c r="E319" s="10" t="s">
        <v>30</v>
      </c>
      <c r="F319" s="10" t="s">
        <v>1668</v>
      </c>
      <c r="G319" s="10" t="s">
        <v>1669</v>
      </c>
      <c r="H319" s="10" t="s">
        <v>727</v>
      </c>
      <c r="I319" s="10" t="s">
        <v>1670</v>
      </c>
      <c r="J319" s="10" t="s">
        <v>1671</v>
      </c>
      <c r="K319" s="10">
        <v>3032333118</v>
      </c>
      <c r="L319" s="10" t="s">
        <v>49</v>
      </c>
      <c r="M319" s="10" t="s">
        <v>50</v>
      </c>
      <c r="N319" s="10" t="s">
        <v>39</v>
      </c>
      <c r="O319" s="10">
        <v>44</v>
      </c>
      <c r="P319" s="10" t="s">
        <v>40</v>
      </c>
      <c r="Q319" s="10" t="str">
        <f t="shared" si="25"/>
        <v>12</v>
      </c>
      <c r="R319" s="10">
        <v>5</v>
      </c>
      <c r="S319" s="10">
        <v>19.8</v>
      </c>
      <c r="T319" s="10">
        <v>1</v>
      </c>
      <c r="X319" s="10">
        <v>1</v>
      </c>
      <c r="AI319" s="39">
        <f t="shared" si="21"/>
        <v>1</v>
      </c>
      <c r="AJ319" s="79">
        <f t="shared" si="22"/>
        <v>19.8</v>
      </c>
      <c r="AK319" s="79">
        <f t="shared" si="23"/>
        <v>1.6500000000000001</v>
      </c>
      <c r="AL319" s="79">
        <f t="shared" si="24"/>
        <v>0.33</v>
      </c>
    </row>
    <row r="320" spans="1:38" x14ac:dyDescent="0.25">
      <c r="A320" s="10">
        <v>9.2024000000000008</v>
      </c>
      <c r="B320" s="10" t="s">
        <v>107</v>
      </c>
      <c r="C320" s="10" t="s">
        <v>108</v>
      </c>
      <c r="D320" s="10" t="s">
        <v>1145</v>
      </c>
      <c r="E320" s="10" t="s">
        <v>592</v>
      </c>
      <c r="F320" s="10" t="s">
        <v>1146</v>
      </c>
      <c r="G320" s="10" t="s">
        <v>1147</v>
      </c>
      <c r="H320" s="10" t="s">
        <v>199</v>
      </c>
      <c r="I320" s="10">
        <v>61101</v>
      </c>
      <c r="J320" s="10" t="s">
        <v>1148</v>
      </c>
      <c r="K320" s="10">
        <v>8154898211</v>
      </c>
      <c r="L320" s="10" t="s">
        <v>37</v>
      </c>
      <c r="M320" s="10" t="s">
        <v>82</v>
      </c>
      <c r="N320" s="10" t="s">
        <v>39</v>
      </c>
      <c r="O320" s="10">
        <v>44</v>
      </c>
      <c r="P320" s="10" t="s">
        <v>40</v>
      </c>
      <c r="Q320" s="10" t="str">
        <f t="shared" si="25"/>
        <v>12</v>
      </c>
      <c r="R320" s="10">
        <v>5</v>
      </c>
      <c r="S320" s="10">
        <v>39.6</v>
      </c>
      <c r="T320" s="10">
        <v>2</v>
      </c>
      <c r="X320" s="10">
        <v>2</v>
      </c>
      <c r="AI320" s="39">
        <f t="shared" si="21"/>
        <v>2</v>
      </c>
      <c r="AJ320" s="79">
        <f t="shared" si="22"/>
        <v>19.8</v>
      </c>
      <c r="AK320" s="79">
        <f t="shared" si="23"/>
        <v>1.6500000000000001</v>
      </c>
      <c r="AL320" s="79">
        <f t="shared" si="24"/>
        <v>0.33</v>
      </c>
    </row>
    <row r="321" spans="1:38" x14ac:dyDescent="0.25">
      <c r="A321" s="10">
        <v>9.2024000000000008</v>
      </c>
      <c r="B321" s="10" t="s">
        <v>107</v>
      </c>
      <c r="C321" s="10" t="s">
        <v>108</v>
      </c>
      <c r="D321" s="10" t="s">
        <v>1149</v>
      </c>
      <c r="E321" s="10" t="s">
        <v>570</v>
      </c>
      <c r="F321" s="10" t="s">
        <v>191</v>
      </c>
      <c r="G321" s="10" t="s">
        <v>192</v>
      </c>
      <c r="H321" s="10" t="s">
        <v>193</v>
      </c>
      <c r="I321" s="10" t="s">
        <v>194</v>
      </c>
      <c r="J321" s="10" t="s">
        <v>607</v>
      </c>
      <c r="K321" s="10">
        <v>2604827475</v>
      </c>
      <c r="L321" s="10" t="s">
        <v>37</v>
      </c>
      <c r="M321" s="10" t="s">
        <v>82</v>
      </c>
      <c r="N321" s="10" t="s">
        <v>39</v>
      </c>
      <c r="O321" s="10">
        <v>44</v>
      </c>
      <c r="P321" s="10" t="s">
        <v>40</v>
      </c>
      <c r="Q321" s="10" t="str">
        <f t="shared" si="25"/>
        <v>12</v>
      </c>
      <c r="R321" s="10">
        <v>5</v>
      </c>
      <c r="S321" s="10">
        <v>59.4</v>
      </c>
      <c r="T321" s="10">
        <v>3</v>
      </c>
      <c r="X321" s="10">
        <v>3</v>
      </c>
      <c r="AI321" s="39">
        <f t="shared" si="21"/>
        <v>3</v>
      </c>
      <c r="AJ321" s="79">
        <f t="shared" si="22"/>
        <v>19.8</v>
      </c>
      <c r="AK321" s="79">
        <f t="shared" si="23"/>
        <v>1.6500000000000001</v>
      </c>
      <c r="AL321" s="79">
        <f t="shared" si="24"/>
        <v>0.33</v>
      </c>
    </row>
    <row r="322" spans="1:38" x14ac:dyDescent="0.25">
      <c r="A322" s="10">
        <v>9.2024000000000008</v>
      </c>
      <c r="B322" s="10" t="s">
        <v>107</v>
      </c>
      <c r="C322" s="10" t="s">
        <v>108</v>
      </c>
      <c r="D322" s="10" t="s">
        <v>252</v>
      </c>
      <c r="E322" s="10" t="s">
        <v>30</v>
      </c>
      <c r="F322" s="10" t="s">
        <v>253</v>
      </c>
      <c r="G322" s="10" t="s">
        <v>254</v>
      </c>
      <c r="H322" s="10" t="s">
        <v>199</v>
      </c>
      <c r="I322" s="10" t="s">
        <v>255</v>
      </c>
      <c r="J322" s="10" t="s">
        <v>256</v>
      </c>
      <c r="K322" s="10">
        <v>7088376574</v>
      </c>
      <c r="L322" s="10" t="s">
        <v>115</v>
      </c>
      <c r="M322" s="10" t="s">
        <v>116</v>
      </c>
      <c r="N322" s="10" t="s">
        <v>39</v>
      </c>
      <c r="O322" s="10">
        <v>44</v>
      </c>
      <c r="P322" s="10" t="s">
        <v>40</v>
      </c>
      <c r="Q322" s="10" t="str">
        <f t="shared" si="25"/>
        <v>12</v>
      </c>
      <c r="R322" s="10">
        <v>5</v>
      </c>
      <c r="S322" s="10">
        <v>59.4</v>
      </c>
      <c r="T322" s="10">
        <v>3</v>
      </c>
      <c r="X322" s="10">
        <v>3</v>
      </c>
      <c r="AI322" s="39">
        <f t="shared" si="21"/>
        <v>3</v>
      </c>
      <c r="AJ322" s="79">
        <f t="shared" si="22"/>
        <v>19.8</v>
      </c>
      <c r="AK322" s="79">
        <f t="shared" si="23"/>
        <v>1.6500000000000001</v>
      </c>
      <c r="AL322" s="79">
        <f t="shared" si="24"/>
        <v>0.33</v>
      </c>
    </row>
    <row r="323" spans="1:38" x14ac:dyDescent="0.25">
      <c r="A323" s="10">
        <v>9.2024000000000008</v>
      </c>
      <c r="B323" s="10" t="s">
        <v>107</v>
      </c>
      <c r="C323" s="10" t="s">
        <v>108</v>
      </c>
      <c r="D323" s="10" t="s">
        <v>1149</v>
      </c>
      <c r="E323" s="10" t="s">
        <v>570</v>
      </c>
      <c r="F323" s="10" t="s">
        <v>191</v>
      </c>
      <c r="G323" s="10" t="s">
        <v>192</v>
      </c>
      <c r="H323" s="10" t="s">
        <v>193</v>
      </c>
      <c r="I323" s="10" t="s">
        <v>194</v>
      </c>
      <c r="J323" s="10" t="s">
        <v>607</v>
      </c>
      <c r="K323" s="10">
        <v>2604827475</v>
      </c>
      <c r="L323" s="10" t="s">
        <v>115</v>
      </c>
      <c r="M323" s="10" t="s">
        <v>116</v>
      </c>
      <c r="N323" s="10" t="s">
        <v>39</v>
      </c>
      <c r="O323" s="10">
        <v>44</v>
      </c>
      <c r="P323" s="10" t="s">
        <v>40</v>
      </c>
      <c r="Q323" s="10" t="str">
        <f t="shared" si="25"/>
        <v>12</v>
      </c>
      <c r="R323" s="10">
        <v>5</v>
      </c>
      <c r="S323" s="10">
        <v>59.4</v>
      </c>
      <c r="T323" s="10">
        <v>3</v>
      </c>
      <c r="X323" s="10">
        <v>3</v>
      </c>
      <c r="AI323" s="39">
        <f t="shared" ref="AI323:AI386" si="26">SUM(U323:AH323)</f>
        <v>3</v>
      </c>
      <c r="AJ323" s="79">
        <f t="shared" ref="AJ323:AJ386" si="27">S323/T323</f>
        <v>19.8</v>
      </c>
      <c r="AK323" s="79">
        <f t="shared" ref="AK323:AK386" si="28">AJ323/Q323</f>
        <v>1.6500000000000001</v>
      </c>
      <c r="AL323" s="79">
        <f t="shared" ref="AL323:AL386" si="29">AK323/R323</f>
        <v>0.33</v>
      </c>
    </row>
    <row r="324" spans="1:38" x14ac:dyDescent="0.25">
      <c r="A324" s="10">
        <v>9.2024000000000008</v>
      </c>
      <c r="B324" s="10" t="s">
        <v>107</v>
      </c>
      <c r="C324" s="10" t="s">
        <v>108</v>
      </c>
      <c r="D324" s="10" t="s">
        <v>973</v>
      </c>
      <c r="E324" s="10" t="s">
        <v>30</v>
      </c>
      <c r="F324" s="10" t="s">
        <v>974</v>
      </c>
      <c r="G324" s="10" t="s">
        <v>198</v>
      </c>
      <c r="H324" s="10" t="s">
        <v>199</v>
      </c>
      <c r="I324" s="10">
        <v>60008</v>
      </c>
      <c r="J324" s="10" t="s">
        <v>201</v>
      </c>
      <c r="K324" s="10">
        <v>6308857029</v>
      </c>
      <c r="L324" s="10" t="s">
        <v>115</v>
      </c>
      <c r="M324" s="10" t="s">
        <v>116</v>
      </c>
      <c r="N324" s="10" t="s">
        <v>39</v>
      </c>
      <c r="O324" s="10">
        <v>44</v>
      </c>
      <c r="P324" s="10" t="s">
        <v>40</v>
      </c>
      <c r="Q324" s="10" t="str">
        <f t="shared" si="25"/>
        <v>12</v>
      </c>
      <c r="R324" s="10">
        <v>5</v>
      </c>
      <c r="S324" s="10">
        <v>118.8</v>
      </c>
      <c r="T324" s="10">
        <v>6</v>
      </c>
      <c r="X324" s="10">
        <v>6</v>
      </c>
      <c r="AI324" s="39">
        <f t="shared" si="26"/>
        <v>6</v>
      </c>
      <c r="AJ324" s="79">
        <f t="shared" si="27"/>
        <v>19.8</v>
      </c>
      <c r="AK324" s="79">
        <f t="shared" si="28"/>
        <v>1.6500000000000001</v>
      </c>
      <c r="AL324" s="79">
        <f t="shared" si="29"/>
        <v>0.33</v>
      </c>
    </row>
    <row r="325" spans="1:38" x14ac:dyDescent="0.25">
      <c r="A325" s="10">
        <v>9.2024000000000008</v>
      </c>
      <c r="B325" s="10" t="s">
        <v>107</v>
      </c>
      <c r="C325" s="10" t="s">
        <v>108</v>
      </c>
      <c r="D325" s="10" t="s">
        <v>248</v>
      </c>
      <c r="E325" s="10" t="s">
        <v>30</v>
      </c>
      <c r="F325" s="10" t="s">
        <v>249</v>
      </c>
      <c r="G325" s="10" t="s">
        <v>250</v>
      </c>
      <c r="H325" s="10" t="s">
        <v>199</v>
      </c>
      <c r="I325" s="10">
        <v>62305</v>
      </c>
      <c r="J325" s="10" t="s">
        <v>251</v>
      </c>
      <c r="K325" s="10">
        <v>2172223343</v>
      </c>
      <c r="L325" s="10" t="s">
        <v>49</v>
      </c>
      <c r="M325" s="10" t="s">
        <v>50</v>
      </c>
      <c r="N325" s="10" t="s">
        <v>39</v>
      </c>
      <c r="O325" s="10">
        <v>44</v>
      </c>
      <c r="P325" s="10" t="s">
        <v>40</v>
      </c>
      <c r="Q325" s="10" t="str">
        <f t="shared" si="25"/>
        <v>12</v>
      </c>
      <c r="R325" s="10">
        <v>5</v>
      </c>
      <c r="S325" s="10">
        <v>99</v>
      </c>
      <c r="T325" s="10">
        <v>5</v>
      </c>
      <c r="X325" s="10">
        <v>5</v>
      </c>
      <c r="AI325" s="39">
        <f t="shared" si="26"/>
        <v>5</v>
      </c>
      <c r="AJ325" s="79">
        <f t="shared" si="27"/>
        <v>19.8</v>
      </c>
      <c r="AK325" s="79">
        <f t="shared" si="28"/>
        <v>1.6500000000000001</v>
      </c>
      <c r="AL325" s="79">
        <f t="shared" si="29"/>
        <v>0.33</v>
      </c>
    </row>
    <row r="326" spans="1:38" x14ac:dyDescent="0.25">
      <c r="A326" s="10">
        <v>9.2024000000000008</v>
      </c>
      <c r="B326" s="10" t="s">
        <v>107</v>
      </c>
      <c r="C326" s="10" t="s">
        <v>108</v>
      </c>
      <c r="D326" s="10" t="s">
        <v>1145</v>
      </c>
      <c r="E326" s="10" t="s">
        <v>592</v>
      </c>
      <c r="F326" s="10" t="s">
        <v>1146</v>
      </c>
      <c r="G326" s="10" t="s">
        <v>1147</v>
      </c>
      <c r="H326" s="10" t="s">
        <v>199</v>
      </c>
      <c r="I326" s="10">
        <v>61101</v>
      </c>
      <c r="J326" s="10" t="s">
        <v>1148</v>
      </c>
      <c r="K326" s="10">
        <v>8154898211</v>
      </c>
      <c r="L326" s="10" t="s">
        <v>49</v>
      </c>
      <c r="M326" s="10" t="s">
        <v>50</v>
      </c>
      <c r="N326" s="10" t="s">
        <v>39</v>
      </c>
      <c r="O326" s="10">
        <v>44</v>
      </c>
      <c r="P326" s="10" t="s">
        <v>40</v>
      </c>
      <c r="Q326" s="10" t="str">
        <f t="shared" si="25"/>
        <v>12</v>
      </c>
      <c r="R326" s="10">
        <v>5</v>
      </c>
      <c r="S326" s="10">
        <v>39.6</v>
      </c>
      <c r="T326" s="10">
        <v>2</v>
      </c>
      <c r="X326" s="10">
        <v>2</v>
      </c>
      <c r="AI326" s="39">
        <f t="shared" si="26"/>
        <v>2</v>
      </c>
      <c r="AJ326" s="79">
        <f t="shared" si="27"/>
        <v>19.8</v>
      </c>
      <c r="AK326" s="79">
        <f t="shared" si="28"/>
        <v>1.6500000000000001</v>
      </c>
      <c r="AL326" s="79">
        <f t="shared" si="29"/>
        <v>0.33</v>
      </c>
    </row>
    <row r="327" spans="1:38" x14ac:dyDescent="0.25">
      <c r="A327" s="10">
        <v>9.2024000000000008</v>
      </c>
      <c r="B327" s="10" t="s">
        <v>107</v>
      </c>
      <c r="C327" s="10" t="s">
        <v>108</v>
      </c>
      <c r="D327" s="10" t="s">
        <v>252</v>
      </c>
      <c r="E327" s="10" t="s">
        <v>30</v>
      </c>
      <c r="F327" s="10" t="s">
        <v>253</v>
      </c>
      <c r="G327" s="10" t="s">
        <v>254</v>
      </c>
      <c r="H327" s="10" t="s">
        <v>199</v>
      </c>
      <c r="I327" s="10" t="s">
        <v>255</v>
      </c>
      <c r="J327" s="10" t="s">
        <v>256</v>
      </c>
      <c r="K327" s="10">
        <v>7088376574</v>
      </c>
      <c r="L327" s="10" t="s">
        <v>49</v>
      </c>
      <c r="M327" s="10" t="s">
        <v>50</v>
      </c>
      <c r="N327" s="10" t="s">
        <v>39</v>
      </c>
      <c r="O327" s="10">
        <v>44</v>
      </c>
      <c r="P327" s="10" t="s">
        <v>40</v>
      </c>
      <c r="Q327" s="10" t="str">
        <f t="shared" si="25"/>
        <v>12</v>
      </c>
      <c r="R327" s="10">
        <v>5</v>
      </c>
      <c r="S327" s="10">
        <v>59.4</v>
      </c>
      <c r="T327" s="10">
        <v>3</v>
      </c>
      <c r="X327" s="10">
        <v>3</v>
      </c>
      <c r="AI327" s="39">
        <f t="shared" si="26"/>
        <v>3</v>
      </c>
      <c r="AJ327" s="79">
        <f t="shared" si="27"/>
        <v>19.8</v>
      </c>
      <c r="AK327" s="79">
        <f t="shared" si="28"/>
        <v>1.6500000000000001</v>
      </c>
      <c r="AL327" s="79">
        <f t="shared" si="29"/>
        <v>0.33</v>
      </c>
    </row>
    <row r="328" spans="1:38" x14ac:dyDescent="0.25">
      <c r="A328" s="10">
        <v>9.2024000000000008</v>
      </c>
      <c r="B328" s="10" t="s">
        <v>107</v>
      </c>
      <c r="C328" s="10" t="s">
        <v>108</v>
      </c>
      <c r="D328" s="10" t="s">
        <v>1149</v>
      </c>
      <c r="E328" s="10" t="s">
        <v>570</v>
      </c>
      <c r="F328" s="10" t="s">
        <v>191</v>
      </c>
      <c r="G328" s="10" t="s">
        <v>192</v>
      </c>
      <c r="H328" s="10" t="s">
        <v>193</v>
      </c>
      <c r="I328" s="10" t="s">
        <v>194</v>
      </c>
      <c r="J328" s="10" t="s">
        <v>607</v>
      </c>
      <c r="K328" s="10">
        <v>2604827475</v>
      </c>
      <c r="L328" s="10" t="s">
        <v>49</v>
      </c>
      <c r="M328" s="10" t="s">
        <v>50</v>
      </c>
      <c r="N328" s="10" t="s">
        <v>39</v>
      </c>
      <c r="O328" s="10">
        <v>44</v>
      </c>
      <c r="P328" s="10" t="s">
        <v>40</v>
      </c>
      <c r="Q328" s="10" t="str">
        <f t="shared" si="25"/>
        <v>12</v>
      </c>
      <c r="R328" s="10">
        <v>5</v>
      </c>
      <c r="S328" s="10">
        <v>59.4</v>
      </c>
      <c r="T328" s="10">
        <v>3</v>
      </c>
      <c r="X328" s="10">
        <v>3</v>
      </c>
      <c r="AI328" s="39">
        <f t="shared" si="26"/>
        <v>3</v>
      </c>
      <c r="AJ328" s="79">
        <f t="shared" si="27"/>
        <v>19.8</v>
      </c>
      <c r="AK328" s="79">
        <f t="shared" si="28"/>
        <v>1.6500000000000001</v>
      </c>
      <c r="AL328" s="79">
        <f t="shared" si="29"/>
        <v>0.33</v>
      </c>
    </row>
    <row r="329" spans="1:38" x14ac:dyDescent="0.25">
      <c r="A329" s="10">
        <v>9.2024000000000008</v>
      </c>
      <c r="B329" s="10" t="s">
        <v>51</v>
      </c>
      <c r="C329" s="10" t="s">
        <v>52</v>
      </c>
      <c r="D329" s="10" t="s">
        <v>53</v>
      </c>
      <c r="E329" s="10" t="s">
        <v>30</v>
      </c>
      <c r="F329" s="10" t="s">
        <v>54</v>
      </c>
      <c r="G329" s="10" t="s">
        <v>55</v>
      </c>
      <c r="H329" s="10" t="s">
        <v>56</v>
      </c>
      <c r="I329" s="10" t="s">
        <v>57</v>
      </c>
      <c r="J329" s="10" t="s">
        <v>58</v>
      </c>
      <c r="K329" s="10">
        <v>6109350885</v>
      </c>
      <c r="L329" s="10" t="s">
        <v>122</v>
      </c>
      <c r="M329" s="10" t="s">
        <v>123</v>
      </c>
      <c r="N329" s="10" t="s">
        <v>124</v>
      </c>
      <c r="O329" s="10">
        <v>44</v>
      </c>
      <c r="P329" s="10" t="s">
        <v>40</v>
      </c>
      <c r="Q329" s="10" t="str">
        <f t="shared" si="25"/>
        <v>12</v>
      </c>
      <c r="R329" s="10">
        <v>4.5</v>
      </c>
      <c r="S329" s="10">
        <v>514.79999999999995</v>
      </c>
      <c r="T329" s="10">
        <v>26</v>
      </c>
      <c r="X329" s="10">
        <v>26</v>
      </c>
      <c r="AI329" s="39">
        <f t="shared" si="26"/>
        <v>26</v>
      </c>
      <c r="AJ329" s="79">
        <f t="shared" si="27"/>
        <v>19.799999999999997</v>
      </c>
      <c r="AK329" s="79">
        <f t="shared" si="28"/>
        <v>1.6499999999999997</v>
      </c>
      <c r="AL329" s="79">
        <f t="shared" si="29"/>
        <v>0.36666666666666659</v>
      </c>
    </row>
    <row r="330" spans="1:38" x14ac:dyDescent="0.25">
      <c r="A330" s="10">
        <v>9.2024000000000008</v>
      </c>
      <c r="B330" s="10" t="s">
        <v>51</v>
      </c>
      <c r="C330" s="10" t="s">
        <v>52</v>
      </c>
      <c r="D330" s="10" t="s">
        <v>53</v>
      </c>
      <c r="E330" s="10" t="s">
        <v>30</v>
      </c>
      <c r="F330" s="10" t="s">
        <v>54</v>
      </c>
      <c r="G330" s="10" t="s">
        <v>55</v>
      </c>
      <c r="H330" s="10" t="s">
        <v>56</v>
      </c>
      <c r="I330" s="10" t="s">
        <v>57</v>
      </c>
      <c r="J330" s="10" t="s">
        <v>58</v>
      </c>
      <c r="K330" s="10">
        <v>6109350885</v>
      </c>
      <c r="L330" s="10" t="s">
        <v>81</v>
      </c>
      <c r="M330" s="10" t="s">
        <v>82</v>
      </c>
      <c r="N330" s="10" t="s">
        <v>83</v>
      </c>
      <c r="O330" s="10">
        <v>44</v>
      </c>
      <c r="P330" s="10" t="s">
        <v>40</v>
      </c>
      <c r="Q330" s="10" t="str">
        <f t="shared" si="25"/>
        <v>12</v>
      </c>
      <c r="R330" s="10">
        <v>8</v>
      </c>
      <c r="S330" s="10">
        <v>729</v>
      </c>
      <c r="T330" s="10">
        <v>27</v>
      </c>
      <c r="X330" s="10">
        <v>27</v>
      </c>
      <c r="AI330" s="39">
        <f t="shared" si="26"/>
        <v>27</v>
      </c>
      <c r="AJ330" s="79">
        <f t="shared" si="27"/>
        <v>27</v>
      </c>
      <c r="AK330" s="79">
        <f t="shared" si="28"/>
        <v>2.25</v>
      </c>
      <c r="AL330" s="79">
        <f t="shared" si="29"/>
        <v>0.28125</v>
      </c>
    </row>
    <row r="331" spans="1:38" x14ac:dyDescent="0.25">
      <c r="A331" s="10">
        <v>9.2024000000000008</v>
      </c>
      <c r="B331" s="10" t="s">
        <v>51</v>
      </c>
      <c r="C331" s="10" t="s">
        <v>52</v>
      </c>
      <c r="D331" s="10" t="s">
        <v>1672</v>
      </c>
      <c r="E331" s="10" t="s">
        <v>30</v>
      </c>
      <c r="F331" s="10" t="s">
        <v>1673</v>
      </c>
      <c r="G331" s="10" t="s">
        <v>1674</v>
      </c>
      <c r="H331" s="10" t="s">
        <v>56</v>
      </c>
      <c r="I331" s="10" t="s">
        <v>1675</v>
      </c>
      <c r="J331" s="10" t="s">
        <v>1676</v>
      </c>
      <c r="K331" s="10">
        <v>7172721312</v>
      </c>
      <c r="L331" s="10" t="s">
        <v>224</v>
      </c>
      <c r="M331" s="10" t="s">
        <v>225</v>
      </c>
      <c r="N331" s="10" t="s">
        <v>61</v>
      </c>
      <c r="O331" s="10">
        <v>44</v>
      </c>
      <c r="P331" s="10" t="s">
        <v>40</v>
      </c>
      <c r="Q331" s="10" t="str">
        <f t="shared" si="25"/>
        <v>12</v>
      </c>
      <c r="R331" s="10">
        <v>5</v>
      </c>
      <c r="S331" s="10">
        <v>28.8</v>
      </c>
      <c r="T331" s="10">
        <v>1</v>
      </c>
      <c r="X331" s="10">
        <v>1</v>
      </c>
      <c r="AI331" s="39">
        <f t="shared" si="26"/>
        <v>1</v>
      </c>
      <c r="AJ331" s="79">
        <f t="shared" si="27"/>
        <v>28.8</v>
      </c>
      <c r="AK331" s="79">
        <f t="shared" si="28"/>
        <v>2.4</v>
      </c>
      <c r="AL331" s="79">
        <f t="shared" si="29"/>
        <v>0.48</v>
      </c>
    </row>
    <row r="332" spans="1:38" x14ac:dyDescent="0.25">
      <c r="A332" s="10">
        <v>9.2024000000000008</v>
      </c>
      <c r="B332" s="10" t="s">
        <v>51</v>
      </c>
      <c r="C332" s="10" t="s">
        <v>52</v>
      </c>
      <c r="D332" s="10" t="s">
        <v>1677</v>
      </c>
      <c r="E332" s="10" t="s">
        <v>348</v>
      </c>
      <c r="F332" s="10" t="s">
        <v>1678</v>
      </c>
      <c r="G332" s="10" t="s">
        <v>1679</v>
      </c>
      <c r="H332" s="10" t="s">
        <v>779</v>
      </c>
      <c r="I332" s="10" t="s">
        <v>1680</v>
      </c>
      <c r="J332" s="10" t="s">
        <v>1681</v>
      </c>
      <c r="K332" s="10">
        <v>3018603805</v>
      </c>
      <c r="L332" s="10" t="s">
        <v>70</v>
      </c>
      <c r="M332" s="10" t="s">
        <v>71</v>
      </c>
      <c r="N332" s="10" t="s">
        <v>61</v>
      </c>
      <c r="O332" s="10">
        <v>44</v>
      </c>
      <c r="P332" s="10" t="s">
        <v>40</v>
      </c>
      <c r="Q332" s="10" t="str">
        <f t="shared" si="25"/>
        <v>12</v>
      </c>
      <c r="R332" s="10">
        <v>8</v>
      </c>
      <c r="S332" s="10">
        <v>129.6</v>
      </c>
      <c r="T332" s="10">
        <v>4</v>
      </c>
      <c r="X332" s="10">
        <v>4</v>
      </c>
      <c r="AI332" s="39">
        <f t="shared" si="26"/>
        <v>4</v>
      </c>
      <c r="AJ332" s="79">
        <f t="shared" si="27"/>
        <v>32.4</v>
      </c>
      <c r="AK332" s="79">
        <f t="shared" si="28"/>
        <v>2.6999999999999997</v>
      </c>
      <c r="AL332" s="79">
        <f t="shared" si="29"/>
        <v>0.33749999999999997</v>
      </c>
    </row>
    <row r="333" spans="1:38" x14ac:dyDescent="0.25">
      <c r="A333" s="10">
        <v>9.2024000000000008</v>
      </c>
      <c r="B333" s="10" t="s">
        <v>51</v>
      </c>
      <c r="C333" s="10" t="s">
        <v>52</v>
      </c>
      <c r="D333" s="10" t="s">
        <v>125</v>
      </c>
      <c r="E333" s="10" t="s">
        <v>30</v>
      </c>
      <c r="F333" s="10" t="s">
        <v>126</v>
      </c>
      <c r="G333" s="10" t="s">
        <v>127</v>
      </c>
      <c r="H333" s="10" t="s">
        <v>34</v>
      </c>
      <c r="I333" s="80" t="s">
        <v>128</v>
      </c>
      <c r="J333" s="10" t="s">
        <v>129</v>
      </c>
      <c r="K333" s="10">
        <v>6098354400</v>
      </c>
      <c r="L333" s="10" t="s">
        <v>59</v>
      </c>
      <c r="M333" s="10" t="s">
        <v>60</v>
      </c>
      <c r="N333" s="10" t="s">
        <v>61</v>
      </c>
      <c r="O333" s="10">
        <v>44</v>
      </c>
      <c r="P333" s="10" t="s">
        <v>40</v>
      </c>
      <c r="Q333" s="10" t="str">
        <f t="shared" si="25"/>
        <v>12</v>
      </c>
      <c r="R333" s="10">
        <v>4</v>
      </c>
      <c r="S333" s="10">
        <v>230.4</v>
      </c>
      <c r="T333" s="10">
        <v>8</v>
      </c>
      <c r="X333" s="10">
        <v>8</v>
      </c>
      <c r="AI333" s="39">
        <f t="shared" si="26"/>
        <v>8</v>
      </c>
      <c r="AJ333" s="79">
        <f t="shared" si="27"/>
        <v>28.8</v>
      </c>
      <c r="AK333" s="79">
        <f t="shared" si="28"/>
        <v>2.4</v>
      </c>
      <c r="AL333" s="79">
        <f t="shared" si="29"/>
        <v>0.6</v>
      </c>
    </row>
    <row r="334" spans="1:38" x14ac:dyDescent="0.25">
      <c r="A334" s="10">
        <v>9.2024000000000008</v>
      </c>
      <c r="B334" s="10" t="s">
        <v>51</v>
      </c>
      <c r="C334" s="10" t="s">
        <v>52</v>
      </c>
      <c r="D334" s="10" t="s">
        <v>1672</v>
      </c>
      <c r="E334" s="10" t="s">
        <v>30</v>
      </c>
      <c r="F334" s="10" t="s">
        <v>1673</v>
      </c>
      <c r="G334" s="10" t="s">
        <v>1674</v>
      </c>
      <c r="H334" s="10" t="s">
        <v>56</v>
      </c>
      <c r="I334" s="10" t="s">
        <v>1675</v>
      </c>
      <c r="J334" s="10" t="s">
        <v>1676</v>
      </c>
      <c r="K334" s="10">
        <v>7172721312</v>
      </c>
      <c r="L334" s="10" t="s">
        <v>59</v>
      </c>
      <c r="M334" s="10" t="s">
        <v>60</v>
      </c>
      <c r="N334" s="10" t="s">
        <v>61</v>
      </c>
      <c r="O334" s="10">
        <v>44</v>
      </c>
      <c r="P334" s="10" t="s">
        <v>40</v>
      </c>
      <c r="Q334" s="10" t="str">
        <f t="shared" si="25"/>
        <v>12</v>
      </c>
      <c r="R334" s="10">
        <v>4</v>
      </c>
      <c r="S334" s="10">
        <v>28.8</v>
      </c>
      <c r="T334" s="10">
        <v>1</v>
      </c>
      <c r="X334" s="10">
        <v>1</v>
      </c>
      <c r="AI334" s="39">
        <f t="shared" si="26"/>
        <v>1</v>
      </c>
      <c r="AJ334" s="79">
        <f t="shared" si="27"/>
        <v>28.8</v>
      </c>
      <c r="AK334" s="79">
        <f t="shared" si="28"/>
        <v>2.4</v>
      </c>
      <c r="AL334" s="79">
        <f t="shared" si="29"/>
        <v>0.6</v>
      </c>
    </row>
    <row r="335" spans="1:38" x14ac:dyDescent="0.25">
      <c r="A335" s="10">
        <v>9.2024000000000008</v>
      </c>
      <c r="B335" s="10" t="s">
        <v>84</v>
      </c>
      <c r="C335" s="10" t="s">
        <v>85</v>
      </c>
      <c r="D335" s="10" t="s">
        <v>213</v>
      </c>
      <c r="E335" s="10" t="s">
        <v>30</v>
      </c>
      <c r="F335" s="10" t="s">
        <v>214</v>
      </c>
      <c r="G335" s="10" t="s">
        <v>215</v>
      </c>
      <c r="H335" s="10" t="s">
        <v>67</v>
      </c>
      <c r="I335" s="10" t="s">
        <v>216</v>
      </c>
      <c r="J335" s="10" t="s">
        <v>217</v>
      </c>
      <c r="K335" s="10">
        <v>9258267841</v>
      </c>
      <c r="L335" s="10" t="s">
        <v>74</v>
      </c>
      <c r="M335" s="10" t="s">
        <v>75</v>
      </c>
      <c r="N335" s="10" t="s">
        <v>61</v>
      </c>
      <c r="O335" s="10">
        <v>44</v>
      </c>
      <c r="P335" s="10" t="s">
        <v>40</v>
      </c>
      <c r="Q335" s="10" t="str">
        <f t="shared" si="25"/>
        <v>12</v>
      </c>
      <c r="R335" s="10">
        <v>5</v>
      </c>
      <c r="S335" s="10">
        <v>201.6</v>
      </c>
      <c r="T335" s="10">
        <v>7</v>
      </c>
      <c r="X335" s="10">
        <v>7</v>
      </c>
      <c r="AI335" s="39">
        <f t="shared" si="26"/>
        <v>7</v>
      </c>
      <c r="AJ335" s="79">
        <f t="shared" si="27"/>
        <v>28.8</v>
      </c>
      <c r="AK335" s="79">
        <f t="shared" si="28"/>
        <v>2.4</v>
      </c>
      <c r="AL335" s="79">
        <f t="shared" si="29"/>
        <v>0.48</v>
      </c>
    </row>
    <row r="336" spans="1:38" x14ac:dyDescent="0.25">
      <c r="A336" s="10">
        <v>9.2024000000000008</v>
      </c>
      <c r="B336" s="10" t="s">
        <v>84</v>
      </c>
      <c r="C336" s="10" t="s">
        <v>85</v>
      </c>
      <c r="D336" s="10" t="s">
        <v>102</v>
      </c>
      <c r="E336" s="10" t="s">
        <v>30</v>
      </c>
      <c r="F336" s="10" t="s">
        <v>103</v>
      </c>
      <c r="G336" s="10" t="s">
        <v>104</v>
      </c>
      <c r="H336" s="10" t="s">
        <v>96</v>
      </c>
      <c r="I336" s="10" t="s">
        <v>105</v>
      </c>
      <c r="J336" s="10" t="s">
        <v>106</v>
      </c>
      <c r="K336" s="10">
        <v>9076024285</v>
      </c>
      <c r="L336" s="10" t="s">
        <v>74</v>
      </c>
      <c r="M336" s="10" t="s">
        <v>75</v>
      </c>
      <c r="N336" s="10" t="s">
        <v>61</v>
      </c>
      <c r="O336" s="10">
        <v>44</v>
      </c>
      <c r="P336" s="10" t="s">
        <v>40</v>
      </c>
      <c r="Q336" s="10" t="str">
        <f t="shared" si="25"/>
        <v>12</v>
      </c>
      <c r="R336" s="10">
        <v>5</v>
      </c>
      <c r="S336" s="10">
        <v>288</v>
      </c>
      <c r="T336" s="10">
        <v>10</v>
      </c>
      <c r="X336" s="10">
        <v>10</v>
      </c>
      <c r="AI336" s="39">
        <f t="shared" si="26"/>
        <v>10</v>
      </c>
      <c r="AJ336" s="79">
        <f t="shared" si="27"/>
        <v>28.8</v>
      </c>
      <c r="AK336" s="79">
        <f t="shared" si="28"/>
        <v>2.4</v>
      </c>
      <c r="AL336" s="79">
        <f t="shared" si="29"/>
        <v>0.48</v>
      </c>
    </row>
    <row r="337" spans="1:38" x14ac:dyDescent="0.25">
      <c r="A337" s="10">
        <v>9.2024000000000008</v>
      </c>
      <c r="B337" s="10" t="s">
        <v>84</v>
      </c>
      <c r="C337" s="10" t="s">
        <v>85</v>
      </c>
      <c r="D337" s="10" t="s">
        <v>989</v>
      </c>
      <c r="E337" s="10" t="s">
        <v>362</v>
      </c>
      <c r="F337" s="10" t="s">
        <v>990</v>
      </c>
      <c r="G337" s="10" t="s">
        <v>991</v>
      </c>
      <c r="H337" s="10" t="s">
        <v>67</v>
      </c>
      <c r="I337" s="10" t="s">
        <v>992</v>
      </c>
      <c r="J337" s="10" t="s">
        <v>993</v>
      </c>
      <c r="K337" s="10">
        <v>8312754500</v>
      </c>
      <c r="L337" s="10" t="s">
        <v>74</v>
      </c>
      <c r="M337" s="10" t="s">
        <v>75</v>
      </c>
      <c r="N337" s="10" t="s">
        <v>61</v>
      </c>
      <c r="O337" s="10">
        <v>44</v>
      </c>
      <c r="P337" s="10" t="s">
        <v>40</v>
      </c>
      <c r="Q337" s="10" t="str">
        <f t="shared" si="25"/>
        <v>12</v>
      </c>
      <c r="R337" s="10">
        <v>5</v>
      </c>
      <c r="S337" s="10">
        <v>316.8</v>
      </c>
      <c r="T337" s="10">
        <v>11</v>
      </c>
      <c r="X337" s="10">
        <v>11</v>
      </c>
      <c r="AI337" s="39">
        <f t="shared" si="26"/>
        <v>11</v>
      </c>
      <c r="AJ337" s="79">
        <f t="shared" si="27"/>
        <v>28.8</v>
      </c>
      <c r="AK337" s="79">
        <f t="shared" si="28"/>
        <v>2.4</v>
      </c>
      <c r="AL337" s="79">
        <f t="shared" si="29"/>
        <v>0.48</v>
      </c>
    </row>
    <row r="338" spans="1:38" x14ac:dyDescent="0.25">
      <c r="A338" s="10">
        <v>9.2024000000000008</v>
      </c>
      <c r="B338" s="10" t="s">
        <v>84</v>
      </c>
      <c r="C338" s="10" t="s">
        <v>85</v>
      </c>
      <c r="D338" s="10" t="s">
        <v>463</v>
      </c>
      <c r="E338" s="10" t="s">
        <v>30</v>
      </c>
      <c r="F338" s="10" t="s">
        <v>464</v>
      </c>
      <c r="G338" s="10" t="s">
        <v>465</v>
      </c>
      <c r="H338" s="10" t="s">
        <v>67</v>
      </c>
      <c r="I338" s="10">
        <v>94080</v>
      </c>
      <c r="J338" s="10" t="s">
        <v>466</v>
      </c>
      <c r="K338" s="10">
        <v>6505895252</v>
      </c>
      <c r="L338" s="10" t="s">
        <v>122</v>
      </c>
      <c r="M338" s="10" t="s">
        <v>123</v>
      </c>
      <c r="N338" s="10" t="s">
        <v>124</v>
      </c>
      <c r="O338" s="10">
        <v>44</v>
      </c>
      <c r="P338" s="10" t="s">
        <v>40</v>
      </c>
      <c r="Q338" s="10" t="str">
        <f t="shared" si="25"/>
        <v>12</v>
      </c>
      <c r="R338" s="10">
        <v>4.5</v>
      </c>
      <c r="S338" s="10">
        <v>118.8</v>
      </c>
      <c r="T338" s="10">
        <v>6</v>
      </c>
      <c r="X338" s="10">
        <v>6</v>
      </c>
      <c r="AI338" s="39">
        <f t="shared" si="26"/>
        <v>6</v>
      </c>
      <c r="AJ338" s="79">
        <f t="shared" si="27"/>
        <v>19.8</v>
      </c>
      <c r="AK338" s="79">
        <f t="shared" si="28"/>
        <v>1.6500000000000001</v>
      </c>
      <c r="AL338" s="79">
        <f t="shared" si="29"/>
        <v>0.3666666666666667</v>
      </c>
    </row>
    <row r="339" spans="1:38" x14ac:dyDescent="0.25">
      <c r="A339" s="10">
        <v>9.2024000000000008</v>
      </c>
      <c r="B339" s="10" t="s">
        <v>84</v>
      </c>
      <c r="C339" s="10" t="s">
        <v>85</v>
      </c>
      <c r="D339" s="10" t="s">
        <v>117</v>
      </c>
      <c r="E339" s="10" t="s">
        <v>30</v>
      </c>
      <c r="F339" s="10" t="s">
        <v>118</v>
      </c>
      <c r="G339" s="10" t="s">
        <v>119</v>
      </c>
      <c r="H339" s="10" t="s">
        <v>67</v>
      </c>
      <c r="I339" s="10">
        <v>95819</v>
      </c>
      <c r="J339" s="10" t="s">
        <v>994</v>
      </c>
      <c r="K339" s="10">
        <v>9164524041</v>
      </c>
      <c r="L339" s="10" t="s">
        <v>122</v>
      </c>
      <c r="M339" s="10" t="s">
        <v>123</v>
      </c>
      <c r="N339" s="10" t="s">
        <v>124</v>
      </c>
      <c r="O339" s="10">
        <v>44</v>
      </c>
      <c r="P339" s="10" t="s">
        <v>40</v>
      </c>
      <c r="Q339" s="10" t="str">
        <f t="shared" si="25"/>
        <v>12</v>
      </c>
      <c r="R339" s="10">
        <v>4.5</v>
      </c>
      <c r="S339" s="10">
        <v>495</v>
      </c>
      <c r="T339" s="10">
        <v>25</v>
      </c>
      <c r="X339" s="10">
        <v>25</v>
      </c>
      <c r="AI339" s="39">
        <f t="shared" si="26"/>
        <v>25</v>
      </c>
      <c r="AJ339" s="79">
        <f t="shared" si="27"/>
        <v>19.8</v>
      </c>
      <c r="AK339" s="79">
        <f t="shared" si="28"/>
        <v>1.6500000000000001</v>
      </c>
      <c r="AL339" s="79">
        <f t="shared" si="29"/>
        <v>0.3666666666666667</v>
      </c>
    </row>
    <row r="340" spans="1:38" x14ac:dyDescent="0.25">
      <c r="A340" s="10">
        <v>9.2024000000000008</v>
      </c>
      <c r="B340" s="10" t="s">
        <v>84</v>
      </c>
      <c r="C340" s="10" t="s">
        <v>85</v>
      </c>
      <c r="D340" s="10" t="s">
        <v>130</v>
      </c>
      <c r="E340" s="10" t="s">
        <v>30</v>
      </c>
      <c r="F340" s="10" t="s">
        <v>131</v>
      </c>
      <c r="G340" s="10" t="s">
        <v>132</v>
      </c>
      <c r="H340" s="10" t="s">
        <v>67</v>
      </c>
      <c r="I340" s="10">
        <v>95407</v>
      </c>
      <c r="J340" s="10" t="s">
        <v>133</v>
      </c>
      <c r="K340" s="10">
        <v>7075464544</v>
      </c>
      <c r="L340" s="10" t="s">
        <v>122</v>
      </c>
      <c r="M340" s="10" t="s">
        <v>123</v>
      </c>
      <c r="N340" s="10" t="s">
        <v>124</v>
      </c>
      <c r="O340" s="10">
        <v>44</v>
      </c>
      <c r="P340" s="10" t="s">
        <v>40</v>
      </c>
      <c r="Q340" s="10" t="str">
        <f t="shared" si="25"/>
        <v>12</v>
      </c>
      <c r="R340" s="10">
        <v>4.5</v>
      </c>
      <c r="S340" s="10">
        <v>59.4</v>
      </c>
      <c r="T340" s="10">
        <v>3</v>
      </c>
      <c r="X340" s="10">
        <v>3</v>
      </c>
      <c r="AI340" s="39">
        <f t="shared" si="26"/>
        <v>3</v>
      </c>
      <c r="AJ340" s="79">
        <f t="shared" si="27"/>
        <v>19.8</v>
      </c>
      <c r="AK340" s="79">
        <f t="shared" si="28"/>
        <v>1.6500000000000001</v>
      </c>
      <c r="AL340" s="79">
        <f t="shared" si="29"/>
        <v>0.3666666666666667</v>
      </c>
    </row>
    <row r="341" spans="1:38" x14ac:dyDescent="0.25">
      <c r="A341" s="10">
        <v>9.2024000000000008</v>
      </c>
      <c r="B341" s="10" t="s">
        <v>84</v>
      </c>
      <c r="C341" s="10" t="s">
        <v>85</v>
      </c>
      <c r="D341" s="10" t="s">
        <v>634</v>
      </c>
      <c r="E341" s="10" t="s">
        <v>30</v>
      </c>
      <c r="F341" s="10" t="s">
        <v>635</v>
      </c>
      <c r="G341" s="10" t="s">
        <v>588</v>
      </c>
      <c r="H341" s="10" t="s">
        <v>67</v>
      </c>
      <c r="I341" s="10" t="s">
        <v>636</v>
      </c>
      <c r="J341" s="10" t="s">
        <v>637</v>
      </c>
      <c r="K341" s="10">
        <v>6503228363</v>
      </c>
      <c r="L341" s="10" t="s">
        <v>122</v>
      </c>
      <c r="M341" s="10" t="s">
        <v>123</v>
      </c>
      <c r="N341" s="10" t="s">
        <v>124</v>
      </c>
      <c r="O341" s="10">
        <v>44</v>
      </c>
      <c r="P341" s="10" t="s">
        <v>40</v>
      </c>
      <c r="Q341" s="10" t="str">
        <f t="shared" si="25"/>
        <v>12</v>
      </c>
      <c r="R341" s="10">
        <v>4.5</v>
      </c>
      <c r="S341" s="10">
        <v>19.8</v>
      </c>
      <c r="T341" s="10">
        <v>1</v>
      </c>
      <c r="X341" s="10">
        <v>1</v>
      </c>
      <c r="AI341" s="39">
        <f t="shared" si="26"/>
        <v>1</v>
      </c>
      <c r="AJ341" s="79">
        <f t="shared" si="27"/>
        <v>19.8</v>
      </c>
      <c r="AK341" s="79">
        <f t="shared" si="28"/>
        <v>1.6500000000000001</v>
      </c>
      <c r="AL341" s="79">
        <f t="shared" si="29"/>
        <v>0.3666666666666667</v>
      </c>
    </row>
    <row r="342" spans="1:38" x14ac:dyDescent="0.25">
      <c r="A342" s="10">
        <v>9.2024000000000008</v>
      </c>
      <c r="B342" s="10" t="s">
        <v>84</v>
      </c>
      <c r="C342" s="10" t="s">
        <v>85</v>
      </c>
      <c r="D342" s="10" t="s">
        <v>142</v>
      </c>
      <c r="E342" s="10" t="s">
        <v>143</v>
      </c>
      <c r="F342" s="10" t="s">
        <v>145</v>
      </c>
      <c r="G342" s="10" t="s">
        <v>146</v>
      </c>
      <c r="H342" s="10" t="s">
        <v>147</v>
      </c>
      <c r="I342" s="10">
        <v>999999999</v>
      </c>
      <c r="J342" s="10" t="s">
        <v>145</v>
      </c>
      <c r="K342" s="10">
        <v>9999999999</v>
      </c>
      <c r="L342" s="10" t="s">
        <v>122</v>
      </c>
      <c r="M342" s="10" t="s">
        <v>123</v>
      </c>
      <c r="N342" s="10" t="s">
        <v>124</v>
      </c>
      <c r="O342" s="10">
        <v>44</v>
      </c>
      <c r="P342" s="10" t="s">
        <v>40</v>
      </c>
      <c r="Q342" s="10" t="str">
        <f t="shared" si="25"/>
        <v>12</v>
      </c>
      <c r="R342" s="10">
        <v>4.5</v>
      </c>
      <c r="S342" s="10">
        <v>138.6</v>
      </c>
      <c r="T342" s="10">
        <v>7</v>
      </c>
      <c r="X342" s="10">
        <v>7</v>
      </c>
      <c r="AI342" s="39">
        <f t="shared" si="26"/>
        <v>7</v>
      </c>
      <c r="AJ342" s="79">
        <f t="shared" si="27"/>
        <v>19.8</v>
      </c>
      <c r="AK342" s="79">
        <f t="shared" si="28"/>
        <v>1.6500000000000001</v>
      </c>
      <c r="AL342" s="79">
        <f t="shared" si="29"/>
        <v>0.3666666666666667</v>
      </c>
    </row>
    <row r="343" spans="1:38" x14ac:dyDescent="0.25">
      <c r="A343" s="10">
        <v>9.2024000000000008</v>
      </c>
      <c r="B343" s="10" t="s">
        <v>84</v>
      </c>
      <c r="C343" s="10" t="s">
        <v>85</v>
      </c>
      <c r="D343" s="10" t="s">
        <v>985</v>
      </c>
      <c r="E343" s="10" t="s">
        <v>30</v>
      </c>
      <c r="F343" s="10" t="s">
        <v>986</v>
      </c>
      <c r="G343" s="10" t="s">
        <v>987</v>
      </c>
      <c r="H343" s="10" t="s">
        <v>67</v>
      </c>
      <c r="I343" s="10">
        <v>95688</v>
      </c>
      <c r="J343" s="10" t="s">
        <v>988</v>
      </c>
      <c r="K343" s="10">
        <v>5106124732</v>
      </c>
      <c r="L343" s="10" t="s">
        <v>1052</v>
      </c>
      <c r="M343" s="10" t="s">
        <v>1053</v>
      </c>
      <c r="N343" s="10" t="s">
        <v>83</v>
      </c>
      <c r="O343" s="10">
        <v>44</v>
      </c>
      <c r="P343" s="10" t="s">
        <v>40</v>
      </c>
      <c r="Q343" s="10" t="str">
        <f t="shared" ref="Q343:Q406" si="30">"12"</f>
        <v>12</v>
      </c>
      <c r="R343" s="10">
        <v>9</v>
      </c>
      <c r="S343" s="10">
        <v>36.6</v>
      </c>
      <c r="T343" s="10">
        <v>1</v>
      </c>
      <c r="X343" s="10">
        <v>1</v>
      </c>
      <c r="AI343" s="39">
        <f t="shared" si="26"/>
        <v>1</v>
      </c>
      <c r="AJ343" s="79">
        <f t="shared" si="27"/>
        <v>36.6</v>
      </c>
      <c r="AK343" s="79">
        <f t="shared" si="28"/>
        <v>3.0500000000000003</v>
      </c>
      <c r="AL343" s="79">
        <f t="shared" si="29"/>
        <v>0.33888888888888891</v>
      </c>
    </row>
    <row r="344" spans="1:38" x14ac:dyDescent="0.25">
      <c r="A344" s="10">
        <v>9.2024000000000008</v>
      </c>
      <c r="B344" s="10" t="s">
        <v>84</v>
      </c>
      <c r="C344" s="10" t="s">
        <v>85</v>
      </c>
      <c r="D344" s="10" t="s">
        <v>463</v>
      </c>
      <c r="E344" s="10" t="s">
        <v>30</v>
      </c>
      <c r="F344" s="10" t="s">
        <v>464</v>
      </c>
      <c r="G344" s="10" t="s">
        <v>465</v>
      </c>
      <c r="H344" s="10" t="s">
        <v>67</v>
      </c>
      <c r="I344" s="10">
        <v>94080</v>
      </c>
      <c r="J344" s="10" t="s">
        <v>466</v>
      </c>
      <c r="K344" s="10">
        <v>6505895252</v>
      </c>
      <c r="L344" s="10" t="s">
        <v>37</v>
      </c>
      <c r="M344" s="10" t="s">
        <v>82</v>
      </c>
      <c r="N344" s="10" t="s">
        <v>39</v>
      </c>
      <c r="O344" s="10">
        <v>44</v>
      </c>
      <c r="P344" s="10" t="s">
        <v>40</v>
      </c>
      <c r="Q344" s="10" t="str">
        <f t="shared" si="30"/>
        <v>12</v>
      </c>
      <c r="R344" s="10">
        <v>5</v>
      </c>
      <c r="S344" s="10">
        <v>39.6</v>
      </c>
      <c r="T344" s="10">
        <v>2</v>
      </c>
      <c r="X344" s="10">
        <v>2</v>
      </c>
      <c r="AI344" s="39">
        <f t="shared" si="26"/>
        <v>2</v>
      </c>
      <c r="AJ344" s="79">
        <f t="shared" si="27"/>
        <v>19.8</v>
      </c>
      <c r="AK344" s="79">
        <f t="shared" si="28"/>
        <v>1.6500000000000001</v>
      </c>
      <c r="AL344" s="79">
        <f t="shared" si="29"/>
        <v>0.33</v>
      </c>
    </row>
    <row r="345" spans="1:38" x14ac:dyDescent="0.25">
      <c r="A345" s="10">
        <v>9.2024000000000008</v>
      </c>
      <c r="B345" s="10" t="s">
        <v>84</v>
      </c>
      <c r="C345" s="10" t="s">
        <v>85</v>
      </c>
      <c r="D345" s="10" t="s">
        <v>1682</v>
      </c>
      <c r="E345" s="10" t="s">
        <v>30</v>
      </c>
      <c r="F345" s="10" t="s">
        <v>1683</v>
      </c>
      <c r="G345" s="10" t="s">
        <v>259</v>
      </c>
      <c r="H345" s="10" t="s">
        <v>67</v>
      </c>
      <c r="I345" s="10" t="s">
        <v>1684</v>
      </c>
      <c r="J345" s="10" t="s">
        <v>1685</v>
      </c>
      <c r="K345" s="10">
        <v>5104755319</v>
      </c>
      <c r="L345" s="10" t="s">
        <v>37</v>
      </c>
      <c r="M345" s="10" t="s">
        <v>82</v>
      </c>
      <c r="N345" s="10" t="s">
        <v>39</v>
      </c>
      <c r="O345" s="10">
        <v>44</v>
      </c>
      <c r="P345" s="10" t="s">
        <v>40</v>
      </c>
      <c r="Q345" s="10" t="str">
        <f t="shared" si="30"/>
        <v>12</v>
      </c>
      <c r="R345" s="10">
        <v>5</v>
      </c>
      <c r="S345" s="10">
        <v>59.4</v>
      </c>
      <c r="T345" s="10">
        <v>3</v>
      </c>
      <c r="X345" s="10">
        <v>3</v>
      </c>
      <c r="AI345" s="39">
        <f t="shared" si="26"/>
        <v>3</v>
      </c>
      <c r="AJ345" s="79">
        <f t="shared" si="27"/>
        <v>19.8</v>
      </c>
      <c r="AK345" s="79">
        <f t="shared" si="28"/>
        <v>1.6500000000000001</v>
      </c>
      <c r="AL345" s="79">
        <f t="shared" si="29"/>
        <v>0.33</v>
      </c>
    </row>
    <row r="346" spans="1:38" x14ac:dyDescent="0.25">
      <c r="A346" s="10">
        <v>9.2024000000000008</v>
      </c>
      <c r="B346" s="10" t="s">
        <v>84</v>
      </c>
      <c r="C346" s="10" t="s">
        <v>85</v>
      </c>
      <c r="D346" s="10" t="s">
        <v>130</v>
      </c>
      <c r="E346" s="10" t="s">
        <v>30</v>
      </c>
      <c r="F346" s="10" t="s">
        <v>131</v>
      </c>
      <c r="G346" s="10" t="s">
        <v>132</v>
      </c>
      <c r="H346" s="10" t="s">
        <v>67</v>
      </c>
      <c r="I346" s="10">
        <v>95407</v>
      </c>
      <c r="J346" s="10" t="s">
        <v>133</v>
      </c>
      <c r="K346" s="10">
        <v>7075464544</v>
      </c>
      <c r="L346" s="10" t="s">
        <v>37</v>
      </c>
      <c r="M346" s="10" t="s">
        <v>82</v>
      </c>
      <c r="N346" s="10" t="s">
        <v>39</v>
      </c>
      <c r="O346" s="10">
        <v>44</v>
      </c>
      <c r="P346" s="10" t="s">
        <v>40</v>
      </c>
      <c r="Q346" s="10" t="str">
        <f t="shared" si="30"/>
        <v>12</v>
      </c>
      <c r="R346" s="10">
        <v>5</v>
      </c>
      <c r="S346" s="10">
        <v>277.2</v>
      </c>
      <c r="T346" s="10">
        <v>14</v>
      </c>
      <c r="X346" s="10">
        <v>14</v>
      </c>
      <c r="AI346" s="39">
        <f t="shared" si="26"/>
        <v>14</v>
      </c>
      <c r="AJ346" s="79">
        <f t="shared" si="27"/>
        <v>19.8</v>
      </c>
      <c r="AK346" s="79">
        <f t="shared" si="28"/>
        <v>1.6500000000000001</v>
      </c>
      <c r="AL346" s="79">
        <f t="shared" si="29"/>
        <v>0.33</v>
      </c>
    </row>
    <row r="347" spans="1:38" x14ac:dyDescent="0.25">
      <c r="A347" s="10">
        <v>9.2024000000000008</v>
      </c>
      <c r="B347" s="10" t="s">
        <v>84</v>
      </c>
      <c r="C347" s="10" t="s">
        <v>85</v>
      </c>
      <c r="D347" s="10" t="s">
        <v>300</v>
      </c>
      <c r="E347" s="10" t="s">
        <v>174</v>
      </c>
      <c r="F347" s="10" t="s">
        <v>301</v>
      </c>
      <c r="G347" s="10" t="s">
        <v>302</v>
      </c>
      <c r="H347" s="10" t="s">
        <v>96</v>
      </c>
      <c r="I347" s="10">
        <v>89406</v>
      </c>
      <c r="J347" s="10" t="s">
        <v>303</v>
      </c>
      <c r="K347" s="10">
        <v>7755415699</v>
      </c>
      <c r="L347" s="10" t="s">
        <v>37</v>
      </c>
      <c r="M347" s="10" t="s">
        <v>82</v>
      </c>
      <c r="N347" s="10" t="s">
        <v>39</v>
      </c>
      <c r="O347" s="10">
        <v>44</v>
      </c>
      <c r="P347" s="10" t="s">
        <v>40</v>
      </c>
      <c r="Q347" s="10" t="str">
        <f t="shared" si="30"/>
        <v>12</v>
      </c>
      <c r="R347" s="10">
        <v>5</v>
      </c>
      <c r="S347" s="10">
        <v>79.2</v>
      </c>
      <c r="T347" s="10">
        <v>4</v>
      </c>
      <c r="X347" s="10">
        <v>4</v>
      </c>
      <c r="AI347" s="39">
        <f t="shared" si="26"/>
        <v>4</v>
      </c>
      <c r="AJ347" s="79">
        <f t="shared" si="27"/>
        <v>19.8</v>
      </c>
      <c r="AK347" s="79">
        <f t="shared" si="28"/>
        <v>1.6500000000000001</v>
      </c>
      <c r="AL347" s="79">
        <f t="shared" si="29"/>
        <v>0.33</v>
      </c>
    </row>
    <row r="348" spans="1:38" x14ac:dyDescent="0.25">
      <c r="A348" s="10">
        <v>9.2024000000000008</v>
      </c>
      <c r="B348" s="10" t="s">
        <v>84</v>
      </c>
      <c r="C348" s="10" t="s">
        <v>85</v>
      </c>
      <c r="D348" s="10" t="s">
        <v>467</v>
      </c>
      <c r="E348" s="10" t="s">
        <v>168</v>
      </c>
      <c r="F348" s="10" t="s">
        <v>468</v>
      </c>
      <c r="G348" s="10" t="s">
        <v>469</v>
      </c>
      <c r="H348" s="10" t="s">
        <v>67</v>
      </c>
      <c r="I348" s="10" t="s">
        <v>470</v>
      </c>
      <c r="J348" s="10" t="s">
        <v>471</v>
      </c>
      <c r="K348" s="10">
        <v>8314403220</v>
      </c>
      <c r="L348" s="10" t="s">
        <v>37</v>
      </c>
      <c r="M348" s="10" t="s">
        <v>82</v>
      </c>
      <c r="N348" s="10" t="s">
        <v>39</v>
      </c>
      <c r="O348" s="10">
        <v>44</v>
      </c>
      <c r="P348" s="10" t="s">
        <v>40</v>
      </c>
      <c r="Q348" s="10" t="str">
        <f t="shared" si="30"/>
        <v>12</v>
      </c>
      <c r="R348" s="10">
        <v>5</v>
      </c>
      <c r="S348" s="10">
        <v>19.8</v>
      </c>
      <c r="T348" s="10">
        <v>1</v>
      </c>
      <c r="X348" s="10">
        <v>1</v>
      </c>
      <c r="AI348" s="39">
        <f t="shared" si="26"/>
        <v>1</v>
      </c>
      <c r="AJ348" s="79">
        <f t="shared" si="27"/>
        <v>19.8</v>
      </c>
      <c r="AK348" s="79">
        <f t="shared" si="28"/>
        <v>1.6500000000000001</v>
      </c>
      <c r="AL348" s="79">
        <f t="shared" si="29"/>
        <v>0.33</v>
      </c>
    </row>
    <row r="349" spans="1:38" x14ac:dyDescent="0.25">
      <c r="A349" s="10">
        <v>9.2024000000000008</v>
      </c>
      <c r="B349" s="10" t="s">
        <v>84</v>
      </c>
      <c r="C349" s="10" t="s">
        <v>85</v>
      </c>
      <c r="D349" s="10" t="s">
        <v>202</v>
      </c>
      <c r="E349" s="10" t="s">
        <v>168</v>
      </c>
      <c r="F349" s="10" t="s">
        <v>203</v>
      </c>
      <c r="G349" s="10" t="s">
        <v>204</v>
      </c>
      <c r="H349" s="10" t="s">
        <v>67</v>
      </c>
      <c r="I349" s="10" t="s">
        <v>205</v>
      </c>
      <c r="J349" s="10" t="s">
        <v>206</v>
      </c>
      <c r="K349" s="10">
        <v>5102770646</v>
      </c>
      <c r="L349" s="10" t="s">
        <v>37</v>
      </c>
      <c r="M349" s="10" t="s">
        <v>82</v>
      </c>
      <c r="N349" s="10" t="s">
        <v>39</v>
      </c>
      <c r="O349" s="10">
        <v>44</v>
      </c>
      <c r="P349" s="10" t="s">
        <v>40</v>
      </c>
      <c r="Q349" s="10" t="str">
        <f t="shared" si="30"/>
        <v>12</v>
      </c>
      <c r="R349" s="10">
        <v>5</v>
      </c>
      <c r="S349" s="10">
        <v>19.8</v>
      </c>
      <c r="T349" s="10">
        <v>1</v>
      </c>
      <c r="X349" s="10">
        <v>1</v>
      </c>
      <c r="AI349" s="39">
        <f t="shared" si="26"/>
        <v>1</v>
      </c>
      <c r="AJ349" s="79">
        <f t="shared" si="27"/>
        <v>19.8</v>
      </c>
      <c r="AK349" s="79">
        <f t="shared" si="28"/>
        <v>1.6500000000000001</v>
      </c>
      <c r="AL349" s="79">
        <f t="shared" si="29"/>
        <v>0.33</v>
      </c>
    </row>
    <row r="350" spans="1:38" x14ac:dyDescent="0.25">
      <c r="A350" s="10">
        <v>9.2024000000000008</v>
      </c>
      <c r="B350" s="10" t="s">
        <v>84</v>
      </c>
      <c r="C350" s="10" t="s">
        <v>85</v>
      </c>
      <c r="D350" s="10" t="s">
        <v>295</v>
      </c>
      <c r="E350" s="10" t="s">
        <v>168</v>
      </c>
      <c r="F350" s="10" t="s">
        <v>296</v>
      </c>
      <c r="G350" s="10" t="s">
        <v>297</v>
      </c>
      <c r="H350" s="10" t="s">
        <v>67</v>
      </c>
      <c r="I350" s="10" t="s">
        <v>298</v>
      </c>
      <c r="J350" s="10" t="s">
        <v>299</v>
      </c>
      <c r="K350" s="10">
        <v>7078293456</v>
      </c>
      <c r="L350" s="10" t="s">
        <v>37</v>
      </c>
      <c r="M350" s="10" t="s">
        <v>82</v>
      </c>
      <c r="N350" s="10" t="s">
        <v>39</v>
      </c>
      <c r="O350" s="10">
        <v>44</v>
      </c>
      <c r="P350" s="10" t="s">
        <v>40</v>
      </c>
      <c r="Q350" s="10" t="str">
        <f t="shared" si="30"/>
        <v>12</v>
      </c>
      <c r="R350" s="10">
        <v>5</v>
      </c>
      <c r="S350" s="10">
        <v>19.8</v>
      </c>
      <c r="T350" s="10">
        <v>1</v>
      </c>
      <c r="X350" s="10">
        <v>1</v>
      </c>
      <c r="AI350" s="39">
        <f t="shared" si="26"/>
        <v>1</v>
      </c>
      <c r="AJ350" s="79">
        <f t="shared" si="27"/>
        <v>19.8</v>
      </c>
      <c r="AK350" s="79">
        <f t="shared" si="28"/>
        <v>1.6500000000000001</v>
      </c>
      <c r="AL350" s="79">
        <f t="shared" si="29"/>
        <v>0.33</v>
      </c>
    </row>
    <row r="351" spans="1:38" x14ac:dyDescent="0.25">
      <c r="A351" s="10">
        <v>9.2024000000000008</v>
      </c>
      <c r="B351" s="10" t="s">
        <v>84</v>
      </c>
      <c r="C351" s="10" t="s">
        <v>85</v>
      </c>
      <c r="D351" s="10" t="s">
        <v>142</v>
      </c>
      <c r="E351" s="10" t="s">
        <v>592</v>
      </c>
      <c r="F351" s="10" t="s">
        <v>145</v>
      </c>
      <c r="G351" s="10" t="s">
        <v>146</v>
      </c>
      <c r="H351" s="10" t="s">
        <v>147</v>
      </c>
      <c r="I351" s="10">
        <v>999999999</v>
      </c>
      <c r="J351" s="10" t="s">
        <v>145</v>
      </c>
      <c r="K351" s="10">
        <v>9999999999</v>
      </c>
      <c r="L351" s="10" t="s">
        <v>37</v>
      </c>
      <c r="M351" s="10" t="s">
        <v>82</v>
      </c>
      <c r="N351" s="10" t="s">
        <v>39</v>
      </c>
      <c r="O351" s="10">
        <v>44</v>
      </c>
      <c r="P351" s="10" t="s">
        <v>40</v>
      </c>
      <c r="Q351" s="10" t="str">
        <f t="shared" si="30"/>
        <v>12</v>
      </c>
      <c r="R351" s="10">
        <v>5</v>
      </c>
      <c r="S351" s="10">
        <v>19.8</v>
      </c>
      <c r="T351" s="10">
        <v>1</v>
      </c>
      <c r="X351" s="10">
        <v>1</v>
      </c>
      <c r="AI351" s="39">
        <f t="shared" si="26"/>
        <v>1</v>
      </c>
      <c r="AJ351" s="79">
        <f t="shared" si="27"/>
        <v>19.8</v>
      </c>
      <c r="AK351" s="79">
        <f t="shared" si="28"/>
        <v>1.6500000000000001</v>
      </c>
      <c r="AL351" s="79">
        <f t="shared" si="29"/>
        <v>0.33</v>
      </c>
    </row>
    <row r="352" spans="1:38" x14ac:dyDescent="0.25">
      <c r="A352" s="10">
        <v>9.2024000000000008</v>
      </c>
      <c r="B352" s="10" t="s">
        <v>84</v>
      </c>
      <c r="C352" s="10" t="s">
        <v>85</v>
      </c>
      <c r="D352" s="10" t="s">
        <v>463</v>
      </c>
      <c r="E352" s="10" t="s">
        <v>30</v>
      </c>
      <c r="F352" s="10" t="s">
        <v>464</v>
      </c>
      <c r="G352" s="10" t="s">
        <v>465</v>
      </c>
      <c r="H352" s="10" t="s">
        <v>67</v>
      </c>
      <c r="I352" s="10">
        <v>94080</v>
      </c>
      <c r="J352" s="10" t="s">
        <v>466</v>
      </c>
      <c r="K352" s="10">
        <v>6505895252</v>
      </c>
      <c r="L352" s="10" t="s">
        <v>115</v>
      </c>
      <c r="M352" s="10" t="s">
        <v>116</v>
      </c>
      <c r="N352" s="10" t="s">
        <v>39</v>
      </c>
      <c r="O352" s="10">
        <v>44</v>
      </c>
      <c r="P352" s="10" t="s">
        <v>40</v>
      </c>
      <c r="Q352" s="10" t="str">
        <f t="shared" si="30"/>
        <v>12</v>
      </c>
      <c r="R352" s="10">
        <v>5</v>
      </c>
      <c r="S352" s="10">
        <v>39.6</v>
      </c>
      <c r="T352" s="10">
        <v>2</v>
      </c>
      <c r="X352" s="10">
        <v>2</v>
      </c>
      <c r="AI352" s="39">
        <f t="shared" si="26"/>
        <v>2</v>
      </c>
      <c r="AJ352" s="79">
        <f t="shared" si="27"/>
        <v>19.8</v>
      </c>
      <c r="AK352" s="79">
        <f t="shared" si="28"/>
        <v>1.6500000000000001</v>
      </c>
      <c r="AL352" s="79">
        <f t="shared" si="29"/>
        <v>0.33</v>
      </c>
    </row>
    <row r="353" spans="1:38" x14ac:dyDescent="0.25">
      <c r="A353" s="10">
        <v>9.2024000000000008</v>
      </c>
      <c r="B353" s="10" t="s">
        <v>84</v>
      </c>
      <c r="C353" s="10" t="s">
        <v>85</v>
      </c>
      <c r="D353" s="10" t="s">
        <v>300</v>
      </c>
      <c r="E353" s="10" t="s">
        <v>174</v>
      </c>
      <c r="F353" s="10" t="s">
        <v>301</v>
      </c>
      <c r="G353" s="10" t="s">
        <v>302</v>
      </c>
      <c r="H353" s="10" t="s">
        <v>96</v>
      </c>
      <c r="I353" s="10">
        <v>89406</v>
      </c>
      <c r="J353" s="10" t="s">
        <v>303</v>
      </c>
      <c r="K353" s="10">
        <v>7755415699</v>
      </c>
      <c r="L353" s="10" t="s">
        <v>115</v>
      </c>
      <c r="M353" s="10" t="s">
        <v>116</v>
      </c>
      <c r="N353" s="10" t="s">
        <v>39</v>
      </c>
      <c r="O353" s="10">
        <v>44</v>
      </c>
      <c r="P353" s="10" t="s">
        <v>40</v>
      </c>
      <c r="Q353" s="10" t="str">
        <f t="shared" si="30"/>
        <v>12</v>
      </c>
      <c r="R353" s="10">
        <v>5</v>
      </c>
      <c r="S353" s="10">
        <v>79.2</v>
      </c>
      <c r="T353" s="10">
        <v>4</v>
      </c>
      <c r="X353" s="10">
        <v>4</v>
      </c>
      <c r="AI353" s="39">
        <f t="shared" si="26"/>
        <v>4</v>
      </c>
      <c r="AJ353" s="79">
        <f t="shared" si="27"/>
        <v>19.8</v>
      </c>
      <c r="AK353" s="79">
        <f t="shared" si="28"/>
        <v>1.6500000000000001</v>
      </c>
      <c r="AL353" s="79">
        <f t="shared" si="29"/>
        <v>0.33</v>
      </c>
    </row>
    <row r="354" spans="1:38" x14ac:dyDescent="0.25">
      <c r="A354" s="10">
        <v>9.2024000000000008</v>
      </c>
      <c r="B354" s="10" t="s">
        <v>84</v>
      </c>
      <c r="C354" s="10" t="s">
        <v>85</v>
      </c>
      <c r="D354" s="10" t="s">
        <v>634</v>
      </c>
      <c r="E354" s="10" t="s">
        <v>30</v>
      </c>
      <c r="F354" s="10" t="s">
        <v>635</v>
      </c>
      <c r="G354" s="10" t="s">
        <v>588</v>
      </c>
      <c r="H354" s="10" t="s">
        <v>67</v>
      </c>
      <c r="I354" s="10" t="s">
        <v>636</v>
      </c>
      <c r="J354" s="10" t="s">
        <v>637</v>
      </c>
      <c r="K354" s="10">
        <v>6503228363</v>
      </c>
      <c r="L354" s="10" t="s">
        <v>115</v>
      </c>
      <c r="M354" s="10" t="s">
        <v>116</v>
      </c>
      <c r="N354" s="10" t="s">
        <v>39</v>
      </c>
      <c r="O354" s="10">
        <v>44</v>
      </c>
      <c r="P354" s="10" t="s">
        <v>40</v>
      </c>
      <c r="Q354" s="10" t="str">
        <f t="shared" si="30"/>
        <v>12</v>
      </c>
      <c r="R354" s="10">
        <v>5</v>
      </c>
      <c r="S354" s="10">
        <v>39.6</v>
      </c>
      <c r="T354" s="10">
        <v>2</v>
      </c>
      <c r="X354" s="10">
        <v>2</v>
      </c>
      <c r="AI354" s="39">
        <f t="shared" si="26"/>
        <v>2</v>
      </c>
      <c r="AJ354" s="79">
        <f t="shared" si="27"/>
        <v>19.8</v>
      </c>
      <c r="AK354" s="79">
        <f t="shared" si="28"/>
        <v>1.6500000000000001</v>
      </c>
      <c r="AL354" s="79">
        <f t="shared" si="29"/>
        <v>0.33</v>
      </c>
    </row>
    <row r="355" spans="1:38" x14ac:dyDescent="0.25">
      <c r="A355" s="10">
        <v>9.2024000000000008</v>
      </c>
      <c r="B355" s="10" t="s">
        <v>84</v>
      </c>
      <c r="C355" s="10" t="s">
        <v>85</v>
      </c>
      <c r="D355" s="10" t="s">
        <v>1686</v>
      </c>
      <c r="E355" s="10" t="s">
        <v>362</v>
      </c>
      <c r="F355" s="10" t="s">
        <v>1687</v>
      </c>
      <c r="G355" s="10" t="s">
        <v>549</v>
      </c>
      <c r="H355" s="10" t="s">
        <v>67</v>
      </c>
      <c r="I355" s="10" t="s">
        <v>1688</v>
      </c>
      <c r="J355" s="10" t="s">
        <v>1689</v>
      </c>
      <c r="K355" s="10">
        <v>2094729700</v>
      </c>
      <c r="L355" s="10" t="s">
        <v>115</v>
      </c>
      <c r="M355" s="10" t="s">
        <v>116</v>
      </c>
      <c r="N355" s="10" t="s">
        <v>39</v>
      </c>
      <c r="O355" s="10">
        <v>44</v>
      </c>
      <c r="P355" s="10" t="s">
        <v>40</v>
      </c>
      <c r="Q355" s="10" t="str">
        <f t="shared" si="30"/>
        <v>12</v>
      </c>
      <c r="R355" s="10">
        <v>5</v>
      </c>
      <c r="S355" s="10">
        <v>19.8</v>
      </c>
      <c r="T355" s="10">
        <v>1</v>
      </c>
      <c r="X355" s="10">
        <v>1</v>
      </c>
      <c r="AI355" s="39">
        <f t="shared" si="26"/>
        <v>1</v>
      </c>
      <c r="AJ355" s="79">
        <f t="shared" si="27"/>
        <v>19.8</v>
      </c>
      <c r="AK355" s="79">
        <f t="shared" si="28"/>
        <v>1.6500000000000001</v>
      </c>
      <c r="AL355" s="79">
        <f t="shared" si="29"/>
        <v>0.33</v>
      </c>
    </row>
    <row r="356" spans="1:38" x14ac:dyDescent="0.25">
      <c r="A356" s="10">
        <v>9.2024000000000008</v>
      </c>
      <c r="B356" s="10" t="s">
        <v>84</v>
      </c>
      <c r="C356" s="10" t="s">
        <v>85</v>
      </c>
      <c r="D356" s="10" t="s">
        <v>1690</v>
      </c>
      <c r="E356" s="10" t="s">
        <v>362</v>
      </c>
      <c r="F356" s="10" t="s">
        <v>1691</v>
      </c>
      <c r="G356" s="10" t="s">
        <v>549</v>
      </c>
      <c r="H356" s="10" t="s">
        <v>67</v>
      </c>
      <c r="I356" s="10" t="s">
        <v>1688</v>
      </c>
      <c r="J356" s="10" t="s">
        <v>1689</v>
      </c>
      <c r="K356" s="10">
        <v>2094729800</v>
      </c>
      <c r="L356" s="10" t="s">
        <v>115</v>
      </c>
      <c r="M356" s="10" t="s">
        <v>116</v>
      </c>
      <c r="N356" s="10" t="s">
        <v>39</v>
      </c>
      <c r="O356" s="10">
        <v>44</v>
      </c>
      <c r="P356" s="10" t="s">
        <v>40</v>
      </c>
      <c r="Q356" s="10" t="str">
        <f t="shared" si="30"/>
        <v>12</v>
      </c>
      <c r="R356" s="10">
        <v>5</v>
      </c>
      <c r="S356" s="10">
        <v>19.8</v>
      </c>
      <c r="T356" s="10">
        <v>1</v>
      </c>
      <c r="X356" s="10">
        <v>1</v>
      </c>
      <c r="AI356" s="39">
        <f t="shared" si="26"/>
        <v>1</v>
      </c>
      <c r="AJ356" s="79">
        <f t="shared" si="27"/>
        <v>19.8</v>
      </c>
      <c r="AK356" s="79">
        <f t="shared" si="28"/>
        <v>1.6500000000000001</v>
      </c>
      <c r="AL356" s="79">
        <f t="shared" si="29"/>
        <v>0.33</v>
      </c>
    </row>
    <row r="357" spans="1:38" x14ac:dyDescent="0.25">
      <c r="A357" s="10">
        <v>9.2024000000000008</v>
      </c>
      <c r="B357" s="10" t="s">
        <v>84</v>
      </c>
      <c r="C357" s="10" t="s">
        <v>85</v>
      </c>
      <c r="D357" s="10" t="s">
        <v>291</v>
      </c>
      <c r="E357" s="10" t="s">
        <v>30</v>
      </c>
      <c r="F357" s="10" t="s">
        <v>292</v>
      </c>
      <c r="G357" s="10" t="s">
        <v>104</v>
      </c>
      <c r="H357" s="10" t="s">
        <v>96</v>
      </c>
      <c r="I357" s="10" t="s">
        <v>293</v>
      </c>
      <c r="J357" s="10" t="s">
        <v>294</v>
      </c>
      <c r="K357" s="10">
        <v>7754437931</v>
      </c>
      <c r="L357" s="10" t="s">
        <v>115</v>
      </c>
      <c r="M357" s="10" t="s">
        <v>116</v>
      </c>
      <c r="N357" s="10" t="s">
        <v>39</v>
      </c>
      <c r="O357" s="10">
        <v>44</v>
      </c>
      <c r="P357" s="10" t="s">
        <v>40</v>
      </c>
      <c r="Q357" s="10" t="str">
        <f t="shared" si="30"/>
        <v>12</v>
      </c>
      <c r="R357" s="10">
        <v>5</v>
      </c>
      <c r="S357" s="10">
        <v>19.8</v>
      </c>
      <c r="T357" s="10">
        <v>1</v>
      </c>
      <c r="X357" s="10">
        <v>1</v>
      </c>
      <c r="AI357" s="39">
        <f t="shared" si="26"/>
        <v>1</v>
      </c>
      <c r="AJ357" s="79">
        <f t="shared" si="27"/>
        <v>19.8</v>
      </c>
      <c r="AK357" s="79">
        <f t="shared" si="28"/>
        <v>1.6500000000000001</v>
      </c>
      <c r="AL357" s="79">
        <f t="shared" si="29"/>
        <v>0.33</v>
      </c>
    </row>
    <row r="358" spans="1:38" x14ac:dyDescent="0.25">
      <c r="A358" s="10">
        <v>9.2024000000000008</v>
      </c>
      <c r="B358" s="10" t="s">
        <v>84</v>
      </c>
      <c r="C358" s="10" t="s">
        <v>85</v>
      </c>
      <c r="D358" s="10" t="s">
        <v>295</v>
      </c>
      <c r="E358" s="10" t="s">
        <v>168</v>
      </c>
      <c r="F358" s="10" t="s">
        <v>296</v>
      </c>
      <c r="G358" s="10" t="s">
        <v>297</v>
      </c>
      <c r="H358" s="10" t="s">
        <v>67</v>
      </c>
      <c r="I358" s="10" t="s">
        <v>298</v>
      </c>
      <c r="J358" s="10" t="s">
        <v>299</v>
      </c>
      <c r="K358" s="10">
        <v>7078293456</v>
      </c>
      <c r="L358" s="10" t="s">
        <v>115</v>
      </c>
      <c r="M358" s="10" t="s">
        <v>116</v>
      </c>
      <c r="N358" s="10" t="s">
        <v>39</v>
      </c>
      <c r="O358" s="10">
        <v>44</v>
      </c>
      <c r="P358" s="10" t="s">
        <v>40</v>
      </c>
      <c r="Q358" s="10" t="str">
        <f t="shared" si="30"/>
        <v>12</v>
      </c>
      <c r="R358" s="10">
        <v>5</v>
      </c>
      <c r="S358" s="10">
        <v>59.4</v>
      </c>
      <c r="T358" s="10">
        <v>3</v>
      </c>
      <c r="X358" s="10">
        <v>3</v>
      </c>
      <c r="AI358" s="39">
        <f t="shared" si="26"/>
        <v>3</v>
      </c>
      <c r="AJ358" s="79">
        <f t="shared" si="27"/>
        <v>19.8</v>
      </c>
      <c r="AK358" s="79">
        <f t="shared" si="28"/>
        <v>1.6500000000000001</v>
      </c>
      <c r="AL358" s="79">
        <f t="shared" si="29"/>
        <v>0.33</v>
      </c>
    </row>
    <row r="359" spans="1:38" x14ac:dyDescent="0.25">
      <c r="A359" s="10">
        <v>9.2024000000000008</v>
      </c>
      <c r="B359" s="10" t="s">
        <v>84</v>
      </c>
      <c r="C359" s="10" t="s">
        <v>85</v>
      </c>
      <c r="D359" s="10" t="s">
        <v>463</v>
      </c>
      <c r="E359" s="10" t="s">
        <v>30</v>
      </c>
      <c r="F359" s="10" t="s">
        <v>464</v>
      </c>
      <c r="G359" s="10" t="s">
        <v>465</v>
      </c>
      <c r="H359" s="10" t="s">
        <v>67</v>
      </c>
      <c r="I359" s="10">
        <v>94080</v>
      </c>
      <c r="J359" s="10" t="s">
        <v>466</v>
      </c>
      <c r="K359" s="10">
        <v>6505895252</v>
      </c>
      <c r="L359" s="10" t="s">
        <v>49</v>
      </c>
      <c r="M359" s="10" t="s">
        <v>50</v>
      </c>
      <c r="N359" s="10" t="s">
        <v>39</v>
      </c>
      <c r="O359" s="10">
        <v>44</v>
      </c>
      <c r="P359" s="10" t="s">
        <v>40</v>
      </c>
      <c r="Q359" s="10" t="str">
        <f t="shared" si="30"/>
        <v>12</v>
      </c>
      <c r="R359" s="10">
        <v>5</v>
      </c>
      <c r="S359" s="10">
        <v>39.6</v>
      </c>
      <c r="T359" s="10">
        <v>2</v>
      </c>
      <c r="X359" s="10">
        <v>2</v>
      </c>
      <c r="AI359" s="39">
        <f t="shared" si="26"/>
        <v>2</v>
      </c>
      <c r="AJ359" s="79">
        <f t="shared" si="27"/>
        <v>19.8</v>
      </c>
      <c r="AK359" s="79">
        <f t="shared" si="28"/>
        <v>1.6500000000000001</v>
      </c>
      <c r="AL359" s="79">
        <f t="shared" si="29"/>
        <v>0.33</v>
      </c>
    </row>
    <row r="360" spans="1:38" x14ac:dyDescent="0.25">
      <c r="A360" s="10">
        <v>9.2024000000000008</v>
      </c>
      <c r="B360" s="10" t="s">
        <v>84</v>
      </c>
      <c r="C360" s="10" t="s">
        <v>85</v>
      </c>
      <c r="D360" s="10" t="s">
        <v>300</v>
      </c>
      <c r="E360" s="10" t="s">
        <v>174</v>
      </c>
      <c r="F360" s="10" t="s">
        <v>301</v>
      </c>
      <c r="G360" s="10" t="s">
        <v>302</v>
      </c>
      <c r="H360" s="10" t="s">
        <v>96</v>
      </c>
      <c r="I360" s="10">
        <v>89406</v>
      </c>
      <c r="J360" s="10" t="s">
        <v>303</v>
      </c>
      <c r="K360" s="10">
        <v>7755415699</v>
      </c>
      <c r="L360" s="10" t="s">
        <v>49</v>
      </c>
      <c r="M360" s="10" t="s">
        <v>50</v>
      </c>
      <c r="N360" s="10" t="s">
        <v>39</v>
      </c>
      <c r="O360" s="10">
        <v>44</v>
      </c>
      <c r="P360" s="10" t="s">
        <v>40</v>
      </c>
      <c r="Q360" s="10" t="str">
        <f t="shared" si="30"/>
        <v>12</v>
      </c>
      <c r="R360" s="10">
        <v>5</v>
      </c>
      <c r="S360" s="10">
        <v>39.6</v>
      </c>
      <c r="T360" s="10">
        <v>2</v>
      </c>
      <c r="X360" s="10">
        <v>2</v>
      </c>
      <c r="AI360" s="39">
        <f t="shared" si="26"/>
        <v>2</v>
      </c>
      <c r="AJ360" s="79">
        <f t="shared" si="27"/>
        <v>19.8</v>
      </c>
      <c r="AK360" s="79">
        <f t="shared" si="28"/>
        <v>1.6500000000000001</v>
      </c>
      <c r="AL360" s="79">
        <f t="shared" si="29"/>
        <v>0.33</v>
      </c>
    </row>
    <row r="361" spans="1:38" x14ac:dyDescent="0.25">
      <c r="A361" s="10">
        <v>9.2024000000000008</v>
      </c>
      <c r="B361" s="10" t="s">
        <v>84</v>
      </c>
      <c r="C361" s="10" t="s">
        <v>85</v>
      </c>
      <c r="D361" s="10" t="s">
        <v>437</v>
      </c>
      <c r="E361" s="10" t="s">
        <v>30</v>
      </c>
      <c r="F361" s="10" t="s">
        <v>438</v>
      </c>
      <c r="G361" s="10" t="s">
        <v>104</v>
      </c>
      <c r="H361" s="10" t="s">
        <v>96</v>
      </c>
      <c r="I361" s="10" t="s">
        <v>439</v>
      </c>
      <c r="J361" s="10" t="s">
        <v>440</v>
      </c>
      <c r="K361" s="10">
        <v>7753385335</v>
      </c>
      <c r="L361" s="10" t="s">
        <v>49</v>
      </c>
      <c r="M361" s="10" t="s">
        <v>50</v>
      </c>
      <c r="N361" s="10" t="s">
        <v>39</v>
      </c>
      <c r="O361" s="10">
        <v>44</v>
      </c>
      <c r="P361" s="10" t="s">
        <v>40</v>
      </c>
      <c r="Q361" s="10" t="str">
        <f t="shared" si="30"/>
        <v>12</v>
      </c>
      <c r="R361" s="10">
        <v>5</v>
      </c>
      <c r="S361" s="10">
        <v>138.6</v>
      </c>
      <c r="T361" s="10">
        <v>7</v>
      </c>
      <c r="X361" s="10">
        <v>7</v>
      </c>
      <c r="AI361" s="39">
        <f t="shared" si="26"/>
        <v>7</v>
      </c>
      <c r="AJ361" s="79">
        <f t="shared" si="27"/>
        <v>19.8</v>
      </c>
      <c r="AK361" s="79">
        <f t="shared" si="28"/>
        <v>1.6500000000000001</v>
      </c>
      <c r="AL361" s="79">
        <f t="shared" si="29"/>
        <v>0.33</v>
      </c>
    </row>
    <row r="362" spans="1:38" x14ac:dyDescent="0.25">
      <c r="A362" s="10">
        <v>9.2024000000000008</v>
      </c>
      <c r="B362" s="10" t="s">
        <v>84</v>
      </c>
      <c r="C362" s="10" t="s">
        <v>85</v>
      </c>
      <c r="D362" s="10" t="s">
        <v>102</v>
      </c>
      <c r="E362" s="10" t="s">
        <v>30</v>
      </c>
      <c r="F362" s="10" t="s">
        <v>103</v>
      </c>
      <c r="G362" s="10" t="s">
        <v>104</v>
      </c>
      <c r="H362" s="10" t="s">
        <v>96</v>
      </c>
      <c r="I362" s="10" t="s">
        <v>105</v>
      </c>
      <c r="J362" s="10" t="s">
        <v>106</v>
      </c>
      <c r="K362" s="10">
        <v>9076024285</v>
      </c>
      <c r="L362" s="10" t="s">
        <v>49</v>
      </c>
      <c r="M362" s="10" t="s">
        <v>50</v>
      </c>
      <c r="N362" s="10" t="s">
        <v>39</v>
      </c>
      <c r="O362" s="10">
        <v>44</v>
      </c>
      <c r="P362" s="10" t="s">
        <v>40</v>
      </c>
      <c r="Q362" s="10" t="str">
        <f t="shared" si="30"/>
        <v>12</v>
      </c>
      <c r="R362" s="10">
        <v>5</v>
      </c>
      <c r="S362" s="10">
        <v>198</v>
      </c>
      <c r="T362" s="10">
        <v>10</v>
      </c>
      <c r="X362" s="10">
        <v>10</v>
      </c>
      <c r="AI362" s="39">
        <f t="shared" si="26"/>
        <v>10</v>
      </c>
      <c r="AJ362" s="79">
        <f t="shared" si="27"/>
        <v>19.8</v>
      </c>
      <c r="AK362" s="79">
        <f t="shared" si="28"/>
        <v>1.6500000000000001</v>
      </c>
      <c r="AL362" s="79">
        <f t="shared" si="29"/>
        <v>0.33</v>
      </c>
    </row>
    <row r="363" spans="1:38" x14ac:dyDescent="0.25">
      <c r="A363" s="10">
        <v>9.2024000000000008</v>
      </c>
      <c r="B363" s="10" t="s">
        <v>84</v>
      </c>
      <c r="C363" s="10" t="s">
        <v>85</v>
      </c>
      <c r="D363" s="10" t="s">
        <v>1692</v>
      </c>
      <c r="E363" s="10" t="s">
        <v>348</v>
      </c>
      <c r="F363" s="10" t="s">
        <v>593</v>
      </c>
      <c r="G363" s="10" t="s">
        <v>594</v>
      </c>
      <c r="H363" s="10" t="s">
        <v>96</v>
      </c>
      <c r="I363" s="10" t="s">
        <v>1693</v>
      </c>
      <c r="J363" s="10" t="s">
        <v>1694</v>
      </c>
      <c r="K363" s="10">
        <v>4153780577</v>
      </c>
      <c r="L363" s="10" t="s">
        <v>49</v>
      </c>
      <c r="M363" s="10" t="s">
        <v>50</v>
      </c>
      <c r="N363" s="10" t="s">
        <v>39</v>
      </c>
      <c r="O363" s="10">
        <v>44</v>
      </c>
      <c r="P363" s="10" t="s">
        <v>40</v>
      </c>
      <c r="Q363" s="10" t="str">
        <f t="shared" si="30"/>
        <v>12</v>
      </c>
      <c r="R363" s="10">
        <v>5</v>
      </c>
      <c r="S363" s="10">
        <v>19.8</v>
      </c>
      <c r="T363" s="10">
        <v>1</v>
      </c>
      <c r="X363" s="10">
        <v>1</v>
      </c>
      <c r="AI363" s="39">
        <f t="shared" si="26"/>
        <v>1</v>
      </c>
      <c r="AJ363" s="79">
        <f t="shared" si="27"/>
        <v>19.8</v>
      </c>
      <c r="AK363" s="79">
        <f t="shared" si="28"/>
        <v>1.6500000000000001</v>
      </c>
      <c r="AL363" s="79">
        <f t="shared" si="29"/>
        <v>0.33</v>
      </c>
    </row>
    <row r="364" spans="1:38" x14ac:dyDescent="0.25">
      <c r="A364" s="10">
        <v>9.2024000000000008</v>
      </c>
      <c r="B364" s="10" t="s">
        <v>84</v>
      </c>
      <c r="C364" s="10" t="s">
        <v>85</v>
      </c>
      <c r="D364" s="10" t="s">
        <v>220</v>
      </c>
      <c r="E364" s="10" t="s">
        <v>30</v>
      </c>
      <c r="F364" s="10" t="s">
        <v>221</v>
      </c>
      <c r="G364" s="10" t="s">
        <v>222</v>
      </c>
      <c r="H364" s="10" t="s">
        <v>67</v>
      </c>
      <c r="I364" s="10">
        <v>95370</v>
      </c>
      <c r="J364" s="10" t="s">
        <v>223</v>
      </c>
      <c r="K364" s="10">
        <v>2095363674</v>
      </c>
      <c r="L364" s="10" t="s">
        <v>98</v>
      </c>
      <c r="M364" s="10" t="s">
        <v>99</v>
      </c>
      <c r="N364" s="10" t="s">
        <v>61</v>
      </c>
      <c r="O364" s="10">
        <v>44</v>
      </c>
      <c r="P364" s="10" t="s">
        <v>40</v>
      </c>
      <c r="Q364" s="10" t="str">
        <f t="shared" si="30"/>
        <v>12</v>
      </c>
      <c r="R364" s="10">
        <v>5</v>
      </c>
      <c r="S364" s="10">
        <v>115.2</v>
      </c>
      <c r="T364" s="10">
        <v>4</v>
      </c>
      <c r="X364" s="10">
        <v>4</v>
      </c>
      <c r="AI364" s="39">
        <f t="shared" si="26"/>
        <v>4</v>
      </c>
      <c r="AJ364" s="79">
        <f t="shared" si="27"/>
        <v>28.8</v>
      </c>
      <c r="AK364" s="79">
        <f t="shared" si="28"/>
        <v>2.4</v>
      </c>
      <c r="AL364" s="79">
        <f t="shared" si="29"/>
        <v>0.48</v>
      </c>
    </row>
    <row r="365" spans="1:38" x14ac:dyDescent="0.25">
      <c r="A365" s="10">
        <v>9.2024000000000008</v>
      </c>
      <c r="B365" s="10" t="s">
        <v>84</v>
      </c>
      <c r="C365" s="10" t="s">
        <v>85</v>
      </c>
      <c r="D365" s="10" t="s">
        <v>213</v>
      </c>
      <c r="E365" s="10" t="s">
        <v>30</v>
      </c>
      <c r="F365" s="10" t="s">
        <v>214</v>
      </c>
      <c r="G365" s="10" t="s">
        <v>215</v>
      </c>
      <c r="H365" s="10" t="s">
        <v>67</v>
      </c>
      <c r="I365" s="10" t="s">
        <v>216</v>
      </c>
      <c r="J365" s="10" t="s">
        <v>217</v>
      </c>
      <c r="K365" s="10">
        <v>9258267841</v>
      </c>
      <c r="L365" s="10" t="s">
        <v>98</v>
      </c>
      <c r="M365" s="10" t="s">
        <v>99</v>
      </c>
      <c r="N365" s="10" t="s">
        <v>61</v>
      </c>
      <c r="O365" s="10">
        <v>44</v>
      </c>
      <c r="P365" s="10" t="s">
        <v>40</v>
      </c>
      <c r="Q365" s="10" t="str">
        <f t="shared" si="30"/>
        <v>12</v>
      </c>
      <c r="R365" s="10">
        <v>5</v>
      </c>
      <c r="S365" s="10">
        <v>259.2</v>
      </c>
      <c r="T365" s="10">
        <v>9</v>
      </c>
      <c r="X365" s="10">
        <v>9</v>
      </c>
      <c r="AI365" s="39">
        <f t="shared" si="26"/>
        <v>9</v>
      </c>
      <c r="AJ365" s="79">
        <f t="shared" si="27"/>
        <v>28.799999999999997</v>
      </c>
      <c r="AK365" s="79">
        <f t="shared" si="28"/>
        <v>2.4</v>
      </c>
      <c r="AL365" s="79">
        <f t="shared" si="29"/>
        <v>0.48</v>
      </c>
    </row>
    <row r="366" spans="1:38" x14ac:dyDescent="0.25">
      <c r="A366" s="10">
        <v>9.2024000000000008</v>
      </c>
      <c r="B366" s="10" t="s">
        <v>84</v>
      </c>
      <c r="C366" s="10" t="s">
        <v>85</v>
      </c>
      <c r="D366" s="10" t="s">
        <v>1014</v>
      </c>
      <c r="E366" s="10" t="s">
        <v>362</v>
      </c>
      <c r="F366" s="10" t="s">
        <v>1015</v>
      </c>
      <c r="G366" s="10" t="s">
        <v>594</v>
      </c>
      <c r="H366" s="10" t="s">
        <v>96</v>
      </c>
      <c r="I366" s="10" t="s">
        <v>1016</v>
      </c>
      <c r="J366" s="10" t="s">
        <v>1017</v>
      </c>
      <c r="K366" s="10">
        <v>7755077248</v>
      </c>
      <c r="L366" s="10" t="s">
        <v>98</v>
      </c>
      <c r="M366" s="10" t="s">
        <v>99</v>
      </c>
      <c r="N366" s="10" t="s">
        <v>61</v>
      </c>
      <c r="O366" s="10">
        <v>44</v>
      </c>
      <c r="P366" s="10" t="s">
        <v>40</v>
      </c>
      <c r="Q366" s="10" t="str">
        <f t="shared" si="30"/>
        <v>12</v>
      </c>
      <c r="R366" s="10">
        <v>5</v>
      </c>
      <c r="S366" s="10">
        <v>403.2</v>
      </c>
      <c r="T366" s="10">
        <v>14</v>
      </c>
      <c r="X366" s="10">
        <v>14</v>
      </c>
      <c r="AI366" s="39">
        <f t="shared" si="26"/>
        <v>14</v>
      </c>
      <c r="AJ366" s="79">
        <f t="shared" si="27"/>
        <v>28.8</v>
      </c>
      <c r="AK366" s="79">
        <f t="shared" si="28"/>
        <v>2.4</v>
      </c>
      <c r="AL366" s="79">
        <f t="shared" si="29"/>
        <v>0.48</v>
      </c>
    </row>
    <row r="367" spans="1:38" x14ac:dyDescent="0.25">
      <c r="A367" s="10">
        <v>9.2024000000000008</v>
      </c>
      <c r="B367" s="10" t="s">
        <v>84</v>
      </c>
      <c r="C367" s="10" t="s">
        <v>85</v>
      </c>
      <c r="D367" s="10" t="s">
        <v>493</v>
      </c>
      <c r="E367" s="10" t="s">
        <v>30</v>
      </c>
      <c r="F367" s="10" t="s">
        <v>494</v>
      </c>
      <c r="G367" s="10" t="s">
        <v>119</v>
      </c>
      <c r="H367" s="10" t="s">
        <v>67</v>
      </c>
      <c r="I367" s="10" t="s">
        <v>495</v>
      </c>
      <c r="J367" s="10" t="s">
        <v>496</v>
      </c>
      <c r="K367" s="10">
        <v>9164724633</v>
      </c>
      <c r="L367" s="10" t="s">
        <v>98</v>
      </c>
      <c r="M367" s="10" t="s">
        <v>99</v>
      </c>
      <c r="N367" s="10" t="s">
        <v>61</v>
      </c>
      <c r="O367" s="10">
        <v>44</v>
      </c>
      <c r="P367" s="10" t="s">
        <v>40</v>
      </c>
      <c r="Q367" s="10" t="str">
        <f t="shared" si="30"/>
        <v>12</v>
      </c>
      <c r="R367" s="10">
        <v>5</v>
      </c>
      <c r="S367" s="10">
        <v>28.8</v>
      </c>
      <c r="T367" s="10">
        <v>1</v>
      </c>
      <c r="X367" s="10">
        <v>1</v>
      </c>
      <c r="AI367" s="39">
        <f t="shared" si="26"/>
        <v>1</v>
      </c>
      <c r="AJ367" s="79">
        <f t="shared" si="27"/>
        <v>28.8</v>
      </c>
      <c r="AK367" s="79">
        <f t="shared" si="28"/>
        <v>2.4</v>
      </c>
      <c r="AL367" s="79">
        <f t="shared" si="29"/>
        <v>0.48</v>
      </c>
    </row>
    <row r="368" spans="1:38" x14ac:dyDescent="0.25">
      <c r="A368" s="10">
        <v>9.2024000000000008</v>
      </c>
      <c r="B368" s="10" t="s">
        <v>84</v>
      </c>
      <c r="C368" s="10" t="s">
        <v>85</v>
      </c>
      <c r="D368" s="10" t="s">
        <v>266</v>
      </c>
      <c r="E368" s="10" t="s">
        <v>267</v>
      </c>
      <c r="F368" s="10" t="s">
        <v>268</v>
      </c>
      <c r="G368" s="10" t="s">
        <v>269</v>
      </c>
      <c r="H368" s="10" t="s">
        <v>67</v>
      </c>
      <c r="I368" s="10" t="s">
        <v>270</v>
      </c>
      <c r="J368" s="10" t="s">
        <v>271</v>
      </c>
      <c r="K368" s="10">
        <v>9162338469</v>
      </c>
      <c r="L368" s="10" t="s">
        <v>98</v>
      </c>
      <c r="M368" s="10" t="s">
        <v>99</v>
      </c>
      <c r="N368" s="10" t="s">
        <v>61</v>
      </c>
      <c r="O368" s="10">
        <v>44</v>
      </c>
      <c r="P368" s="10" t="s">
        <v>40</v>
      </c>
      <c r="Q368" s="10" t="str">
        <f t="shared" si="30"/>
        <v>12</v>
      </c>
      <c r="R368" s="10">
        <v>5</v>
      </c>
      <c r="S368" s="10">
        <v>86.4</v>
      </c>
      <c r="T368" s="10">
        <v>3</v>
      </c>
      <c r="X368" s="10">
        <v>3</v>
      </c>
      <c r="AI368" s="39">
        <f t="shared" si="26"/>
        <v>3</v>
      </c>
      <c r="AJ368" s="79">
        <f t="shared" si="27"/>
        <v>28.8</v>
      </c>
      <c r="AK368" s="79">
        <f t="shared" si="28"/>
        <v>2.4</v>
      </c>
      <c r="AL368" s="79">
        <f t="shared" si="29"/>
        <v>0.48</v>
      </c>
    </row>
    <row r="369" spans="1:38" x14ac:dyDescent="0.25">
      <c r="A369" s="10">
        <v>9.2024000000000008</v>
      </c>
      <c r="B369" s="10" t="s">
        <v>84</v>
      </c>
      <c r="C369" s="10" t="s">
        <v>85</v>
      </c>
      <c r="D369" s="10" t="s">
        <v>989</v>
      </c>
      <c r="E369" s="10" t="s">
        <v>362</v>
      </c>
      <c r="F369" s="10" t="s">
        <v>990</v>
      </c>
      <c r="G369" s="10" t="s">
        <v>991</v>
      </c>
      <c r="H369" s="10" t="s">
        <v>67</v>
      </c>
      <c r="I369" s="10" t="s">
        <v>992</v>
      </c>
      <c r="J369" s="10" t="s">
        <v>993</v>
      </c>
      <c r="K369" s="10">
        <v>8312754500</v>
      </c>
      <c r="L369" s="10" t="s">
        <v>98</v>
      </c>
      <c r="M369" s="10" t="s">
        <v>99</v>
      </c>
      <c r="N369" s="10" t="s">
        <v>61</v>
      </c>
      <c r="O369" s="10">
        <v>44</v>
      </c>
      <c r="P369" s="10" t="s">
        <v>40</v>
      </c>
      <c r="Q369" s="10" t="str">
        <f t="shared" si="30"/>
        <v>12</v>
      </c>
      <c r="R369" s="10">
        <v>5</v>
      </c>
      <c r="S369" s="10">
        <v>345.6</v>
      </c>
      <c r="T369" s="10">
        <v>12</v>
      </c>
      <c r="X369" s="10">
        <v>12</v>
      </c>
      <c r="AI369" s="39">
        <f t="shared" si="26"/>
        <v>12</v>
      </c>
      <c r="AJ369" s="79">
        <f t="shared" si="27"/>
        <v>28.8</v>
      </c>
      <c r="AK369" s="79">
        <f t="shared" si="28"/>
        <v>2.4</v>
      </c>
      <c r="AL369" s="79">
        <f t="shared" si="29"/>
        <v>0.48</v>
      </c>
    </row>
    <row r="370" spans="1:38" x14ac:dyDescent="0.25">
      <c r="A370" s="10">
        <v>9.2024000000000008</v>
      </c>
      <c r="B370" s="10" t="s">
        <v>84</v>
      </c>
      <c r="C370" s="10" t="s">
        <v>85</v>
      </c>
      <c r="D370" s="10" t="s">
        <v>220</v>
      </c>
      <c r="E370" s="10" t="s">
        <v>30</v>
      </c>
      <c r="F370" s="10" t="s">
        <v>221</v>
      </c>
      <c r="G370" s="10" t="s">
        <v>222</v>
      </c>
      <c r="H370" s="10" t="s">
        <v>67</v>
      </c>
      <c r="I370" s="10">
        <v>95370</v>
      </c>
      <c r="J370" s="10" t="s">
        <v>223</v>
      </c>
      <c r="K370" s="10">
        <v>2095363674</v>
      </c>
      <c r="L370" s="10" t="s">
        <v>224</v>
      </c>
      <c r="M370" s="10" t="s">
        <v>225</v>
      </c>
      <c r="N370" s="10" t="s">
        <v>61</v>
      </c>
      <c r="O370" s="10">
        <v>44</v>
      </c>
      <c r="P370" s="10" t="s">
        <v>40</v>
      </c>
      <c r="Q370" s="10" t="str">
        <f t="shared" si="30"/>
        <v>12</v>
      </c>
      <c r="R370" s="10">
        <v>5</v>
      </c>
      <c r="S370" s="10">
        <v>57.6</v>
      </c>
      <c r="T370" s="10">
        <v>2</v>
      </c>
      <c r="X370" s="10">
        <v>2</v>
      </c>
      <c r="AI370" s="39">
        <f t="shared" si="26"/>
        <v>2</v>
      </c>
      <c r="AJ370" s="79">
        <f t="shared" si="27"/>
        <v>28.8</v>
      </c>
      <c r="AK370" s="79">
        <f t="shared" si="28"/>
        <v>2.4</v>
      </c>
      <c r="AL370" s="79">
        <f t="shared" si="29"/>
        <v>0.48</v>
      </c>
    </row>
    <row r="371" spans="1:38" x14ac:dyDescent="0.25">
      <c r="A371" s="10">
        <v>9.2024000000000008</v>
      </c>
      <c r="B371" s="10" t="s">
        <v>84</v>
      </c>
      <c r="C371" s="10" t="s">
        <v>85</v>
      </c>
      <c r="D371" s="10" t="s">
        <v>213</v>
      </c>
      <c r="E371" s="10" t="s">
        <v>30</v>
      </c>
      <c r="F371" s="10" t="s">
        <v>214</v>
      </c>
      <c r="G371" s="10" t="s">
        <v>215</v>
      </c>
      <c r="H371" s="10" t="s">
        <v>67</v>
      </c>
      <c r="I371" s="10" t="s">
        <v>216</v>
      </c>
      <c r="J371" s="10" t="s">
        <v>217</v>
      </c>
      <c r="K371" s="10">
        <v>9258267841</v>
      </c>
      <c r="L371" s="10" t="s">
        <v>224</v>
      </c>
      <c r="M371" s="10" t="s">
        <v>225</v>
      </c>
      <c r="N371" s="10" t="s">
        <v>61</v>
      </c>
      <c r="O371" s="10">
        <v>44</v>
      </c>
      <c r="P371" s="10" t="s">
        <v>40</v>
      </c>
      <c r="Q371" s="10" t="str">
        <f t="shared" si="30"/>
        <v>12</v>
      </c>
      <c r="R371" s="10">
        <v>5</v>
      </c>
      <c r="S371" s="10">
        <v>86.4</v>
      </c>
      <c r="T371" s="10">
        <v>3</v>
      </c>
      <c r="X371" s="10">
        <v>3</v>
      </c>
      <c r="AI371" s="39">
        <f t="shared" si="26"/>
        <v>3</v>
      </c>
      <c r="AJ371" s="79">
        <f t="shared" si="27"/>
        <v>28.8</v>
      </c>
      <c r="AK371" s="79">
        <f t="shared" si="28"/>
        <v>2.4</v>
      </c>
      <c r="AL371" s="79">
        <f t="shared" si="29"/>
        <v>0.48</v>
      </c>
    </row>
    <row r="372" spans="1:38" x14ac:dyDescent="0.25">
      <c r="A372" s="10">
        <v>9.2024000000000008</v>
      </c>
      <c r="B372" s="10" t="s">
        <v>84</v>
      </c>
      <c r="C372" s="10" t="s">
        <v>85</v>
      </c>
      <c r="D372" s="10" t="s">
        <v>989</v>
      </c>
      <c r="E372" s="10" t="s">
        <v>362</v>
      </c>
      <c r="F372" s="10" t="s">
        <v>990</v>
      </c>
      <c r="G372" s="10" t="s">
        <v>991</v>
      </c>
      <c r="H372" s="10" t="s">
        <v>67</v>
      </c>
      <c r="I372" s="10" t="s">
        <v>992</v>
      </c>
      <c r="J372" s="10" t="s">
        <v>993</v>
      </c>
      <c r="K372" s="10">
        <v>8312754500</v>
      </c>
      <c r="L372" s="10" t="s">
        <v>224</v>
      </c>
      <c r="M372" s="10" t="s">
        <v>225</v>
      </c>
      <c r="N372" s="10" t="s">
        <v>61</v>
      </c>
      <c r="O372" s="10">
        <v>44</v>
      </c>
      <c r="P372" s="10" t="s">
        <v>40</v>
      </c>
      <c r="Q372" s="10" t="str">
        <f t="shared" si="30"/>
        <v>12</v>
      </c>
      <c r="R372" s="10">
        <v>5</v>
      </c>
      <c r="S372" s="10">
        <v>230.4</v>
      </c>
      <c r="T372" s="10">
        <v>8</v>
      </c>
      <c r="X372" s="10">
        <v>8</v>
      </c>
      <c r="AI372" s="39">
        <f t="shared" si="26"/>
        <v>8</v>
      </c>
      <c r="AJ372" s="79">
        <f t="shared" si="27"/>
        <v>28.8</v>
      </c>
      <c r="AK372" s="79">
        <f t="shared" si="28"/>
        <v>2.4</v>
      </c>
      <c r="AL372" s="79">
        <f t="shared" si="29"/>
        <v>0.48</v>
      </c>
    </row>
    <row r="373" spans="1:38" x14ac:dyDescent="0.25">
      <c r="A373" s="10">
        <v>9.2024000000000008</v>
      </c>
      <c r="B373" s="10" t="s">
        <v>84</v>
      </c>
      <c r="C373" s="10" t="s">
        <v>85</v>
      </c>
      <c r="D373" s="10" t="s">
        <v>86</v>
      </c>
      <c r="E373" s="10" t="s">
        <v>30</v>
      </c>
      <c r="F373" s="10" t="s">
        <v>87</v>
      </c>
      <c r="G373" s="10" t="s">
        <v>88</v>
      </c>
      <c r="H373" s="10" t="s">
        <v>67</v>
      </c>
      <c r="I373" s="10">
        <v>95354</v>
      </c>
      <c r="J373" s="10" t="s">
        <v>1108</v>
      </c>
      <c r="K373" s="10">
        <v>2095295350</v>
      </c>
      <c r="L373" s="10" t="s">
        <v>91</v>
      </c>
      <c r="M373" s="10" t="s">
        <v>92</v>
      </c>
      <c r="N373" s="10" t="s">
        <v>61</v>
      </c>
      <c r="O373" s="10">
        <v>44</v>
      </c>
      <c r="P373" s="10" t="s">
        <v>40</v>
      </c>
      <c r="Q373" s="10" t="str">
        <f t="shared" si="30"/>
        <v>12</v>
      </c>
      <c r="R373" s="10">
        <v>8</v>
      </c>
      <c r="S373" s="10">
        <v>226.8</v>
      </c>
      <c r="T373" s="10">
        <v>7</v>
      </c>
      <c r="X373" s="10">
        <v>7</v>
      </c>
      <c r="AI373" s="39">
        <f t="shared" si="26"/>
        <v>7</v>
      </c>
      <c r="AJ373" s="79">
        <f t="shared" si="27"/>
        <v>32.4</v>
      </c>
      <c r="AK373" s="79">
        <f t="shared" si="28"/>
        <v>2.6999999999999997</v>
      </c>
      <c r="AL373" s="79">
        <f t="shared" si="29"/>
        <v>0.33749999999999997</v>
      </c>
    </row>
    <row r="374" spans="1:38" x14ac:dyDescent="0.25">
      <c r="A374" s="10">
        <v>9.2024000000000008</v>
      </c>
      <c r="B374" s="10" t="s">
        <v>84</v>
      </c>
      <c r="C374" s="10" t="s">
        <v>85</v>
      </c>
      <c r="D374" s="10" t="s">
        <v>1695</v>
      </c>
      <c r="E374" s="10" t="s">
        <v>348</v>
      </c>
      <c r="F374" s="10" t="s">
        <v>1696</v>
      </c>
      <c r="G374" s="10" t="s">
        <v>297</v>
      </c>
      <c r="H374" s="10" t="s">
        <v>67</v>
      </c>
      <c r="I374" s="10">
        <v>94720</v>
      </c>
      <c r="J374" s="10" t="s">
        <v>1697</v>
      </c>
      <c r="K374" s="10">
        <v>5106431185</v>
      </c>
      <c r="L374" s="10" t="s">
        <v>91</v>
      </c>
      <c r="M374" s="10" t="s">
        <v>92</v>
      </c>
      <c r="N374" s="10" t="s">
        <v>61</v>
      </c>
      <c r="O374" s="10">
        <v>44</v>
      </c>
      <c r="P374" s="10" t="s">
        <v>40</v>
      </c>
      <c r="Q374" s="10" t="str">
        <f t="shared" si="30"/>
        <v>12</v>
      </c>
      <c r="R374" s="10">
        <v>8</v>
      </c>
      <c r="S374" s="10">
        <v>32.4</v>
      </c>
      <c r="T374" s="10">
        <v>1</v>
      </c>
      <c r="X374" s="10">
        <v>1</v>
      </c>
      <c r="AI374" s="39">
        <f t="shared" si="26"/>
        <v>1</v>
      </c>
      <c r="AJ374" s="79">
        <f t="shared" si="27"/>
        <v>32.4</v>
      </c>
      <c r="AK374" s="79">
        <f t="shared" si="28"/>
        <v>2.6999999999999997</v>
      </c>
      <c r="AL374" s="79">
        <f t="shared" si="29"/>
        <v>0.33749999999999997</v>
      </c>
    </row>
    <row r="375" spans="1:38" x14ac:dyDescent="0.25">
      <c r="A375" s="10">
        <v>9.2024000000000008</v>
      </c>
      <c r="B375" s="10" t="s">
        <v>84</v>
      </c>
      <c r="C375" s="10" t="s">
        <v>85</v>
      </c>
      <c r="D375" s="10" t="s">
        <v>213</v>
      </c>
      <c r="E375" s="10" t="s">
        <v>30</v>
      </c>
      <c r="F375" s="10" t="s">
        <v>214</v>
      </c>
      <c r="G375" s="10" t="s">
        <v>215</v>
      </c>
      <c r="H375" s="10" t="s">
        <v>67</v>
      </c>
      <c r="I375" s="10" t="s">
        <v>216</v>
      </c>
      <c r="J375" s="10" t="s">
        <v>217</v>
      </c>
      <c r="K375" s="10">
        <v>9258267841</v>
      </c>
      <c r="L375" s="10" t="s">
        <v>91</v>
      </c>
      <c r="M375" s="10" t="s">
        <v>92</v>
      </c>
      <c r="N375" s="10" t="s">
        <v>61</v>
      </c>
      <c r="O375" s="10">
        <v>44</v>
      </c>
      <c r="P375" s="10" t="s">
        <v>40</v>
      </c>
      <c r="Q375" s="10" t="str">
        <f t="shared" si="30"/>
        <v>12</v>
      </c>
      <c r="R375" s="10">
        <v>8</v>
      </c>
      <c r="S375" s="10">
        <v>97.2</v>
      </c>
      <c r="T375" s="10">
        <v>3</v>
      </c>
      <c r="X375" s="10">
        <v>3</v>
      </c>
      <c r="AI375" s="39">
        <f t="shared" si="26"/>
        <v>3</v>
      </c>
      <c r="AJ375" s="79">
        <f t="shared" si="27"/>
        <v>32.4</v>
      </c>
      <c r="AK375" s="79">
        <f t="shared" si="28"/>
        <v>2.6999999999999997</v>
      </c>
      <c r="AL375" s="79">
        <f t="shared" si="29"/>
        <v>0.33749999999999997</v>
      </c>
    </row>
    <row r="376" spans="1:38" x14ac:dyDescent="0.25">
      <c r="A376" s="10">
        <v>9.2024000000000008</v>
      </c>
      <c r="B376" s="10" t="s">
        <v>84</v>
      </c>
      <c r="C376" s="10" t="s">
        <v>85</v>
      </c>
      <c r="D376" s="10" t="s">
        <v>493</v>
      </c>
      <c r="E376" s="10" t="s">
        <v>30</v>
      </c>
      <c r="F376" s="10" t="s">
        <v>494</v>
      </c>
      <c r="G376" s="10" t="s">
        <v>119</v>
      </c>
      <c r="H376" s="10" t="s">
        <v>67</v>
      </c>
      <c r="I376" s="10" t="s">
        <v>495</v>
      </c>
      <c r="J376" s="10" t="s">
        <v>496</v>
      </c>
      <c r="K376" s="10">
        <v>9164724633</v>
      </c>
      <c r="L376" s="10" t="s">
        <v>91</v>
      </c>
      <c r="M376" s="10" t="s">
        <v>92</v>
      </c>
      <c r="N376" s="10" t="s">
        <v>61</v>
      </c>
      <c r="O376" s="10">
        <v>44</v>
      </c>
      <c r="P376" s="10" t="s">
        <v>40</v>
      </c>
      <c r="Q376" s="10" t="str">
        <f t="shared" si="30"/>
        <v>12</v>
      </c>
      <c r="R376" s="10">
        <v>8</v>
      </c>
      <c r="S376" s="10">
        <v>32.4</v>
      </c>
      <c r="T376" s="10">
        <v>1</v>
      </c>
      <c r="X376" s="10">
        <v>1</v>
      </c>
      <c r="AI376" s="39">
        <f t="shared" si="26"/>
        <v>1</v>
      </c>
      <c r="AJ376" s="79">
        <f t="shared" si="27"/>
        <v>32.4</v>
      </c>
      <c r="AK376" s="79">
        <f t="shared" si="28"/>
        <v>2.6999999999999997</v>
      </c>
      <c r="AL376" s="79">
        <f t="shared" si="29"/>
        <v>0.33749999999999997</v>
      </c>
    </row>
    <row r="377" spans="1:38" x14ac:dyDescent="0.25">
      <c r="A377" s="10">
        <v>9.2024000000000008</v>
      </c>
      <c r="B377" s="10" t="s">
        <v>84</v>
      </c>
      <c r="C377" s="10" t="s">
        <v>85</v>
      </c>
      <c r="D377" s="10" t="s">
        <v>86</v>
      </c>
      <c r="E377" s="10" t="s">
        <v>30</v>
      </c>
      <c r="F377" s="10" t="s">
        <v>87</v>
      </c>
      <c r="G377" s="10" t="s">
        <v>88</v>
      </c>
      <c r="H377" s="10" t="s">
        <v>67</v>
      </c>
      <c r="I377" s="10">
        <v>95354</v>
      </c>
      <c r="J377" s="10" t="s">
        <v>1108</v>
      </c>
      <c r="K377" s="10">
        <v>2095295350</v>
      </c>
      <c r="L377" s="10" t="s">
        <v>70</v>
      </c>
      <c r="M377" s="10" t="s">
        <v>71</v>
      </c>
      <c r="N377" s="10" t="s">
        <v>61</v>
      </c>
      <c r="O377" s="10">
        <v>44</v>
      </c>
      <c r="P377" s="10" t="s">
        <v>40</v>
      </c>
      <c r="Q377" s="10" t="str">
        <f t="shared" si="30"/>
        <v>12</v>
      </c>
      <c r="R377" s="10">
        <v>8</v>
      </c>
      <c r="S377" s="10">
        <v>129.6</v>
      </c>
      <c r="T377" s="10">
        <v>4</v>
      </c>
      <c r="X377" s="10">
        <v>4</v>
      </c>
      <c r="AI377" s="39">
        <f t="shared" si="26"/>
        <v>4</v>
      </c>
      <c r="AJ377" s="79">
        <f t="shared" si="27"/>
        <v>32.4</v>
      </c>
      <c r="AK377" s="79">
        <f t="shared" si="28"/>
        <v>2.6999999999999997</v>
      </c>
      <c r="AL377" s="79">
        <f t="shared" si="29"/>
        <v>0.33749999999999997</v>
      </c>
    </row>
    <row r="378" spans="1:38" x14ac:dyDescent="0.25">
      <c r="A378" s="10">
        <v>9.2024000000000008</v>
      </c>
      <c r="B378" s="10" t="s">
        <v>84</v>
      </c>
      <c r="C378" s="10" t="s">
        <v>85</v>
      </c>
      <c r="D378" s="10" t="s">
        <v>591</v>
      </c>
      <c r="E378" s="10" t="s">
        <v>592</v>
      </c>
      <c r="F378" s="10" t="s">
        <v>593</v>
      </c>
      <c r="G378" s="10" t="s">
        <v>594</v>
      </c>
      <c r="H378" s="10" t="s">
        <v>96</v>
      </c>
      <c r="I378" s="10">
        <v>89557</v>
      </c>
      <c r="J378" s="10" t="s">
        <v>1171</v>
      </c>
      <c r="K378" s="10">
        <v>7753222537</v>
      </c>
      <c r="L378" s="10" t="s">
        <v>70</v>
      </c>
      <c r="M378" s="10" t="s">
        <v>71</v>
      </c>
      <c r="N378" s="10" t="s">
        <v>61</v>
      </c>
      <c r="O378" s="10">
        <v>44</v>
      </c>
      <c r="P378" s="10" t="s">
        <v>40</v>
      </c>
      <c r="Q378" s="10" t="str">
        <f t="shared" si="30"/>
        <v>12</v>
      </c>
      <c r="R378" s="10">
        <v>8</v>
      </c>
      <c r="S378" s="10">
        <v>259.2</v>
      </c>
      <c r="T378" s="10">
        <v>8</v>
      </c>
      <c r="X378" s="10">
        <v>8</v>
      </c>
      <c r="AI378" s="39">
        <f t="shared" si="26"/>
        <v>8</v>
      </c>
      <c r="AJ378" s="79">
        <f t="shared" si="27"/>
        <v>32.4</v>
      </c>
      <c r="AK378" s="79">
        <f t="shared" si="28"/>
        <v>2.6999999999999997</v>
      </c>
      <c r="AL378" s="79">
        <f t="shared" si="29"/>
        <v>0.33749999999999997</v>
      </c>
    </row>
    <row r="379" spans="1:38" x14ac:dyDescent="0.25">
      <c r="A379" s="10">
        <v>9.2024000000000008</v>
      </c>
      <c r="B379" s="10" t="s">
        <v>84</v>
      </c>
      <c r="C379" s="10" t="s">
        <v>85</v>
      </c>
      <c r="D379" s="10" t="s">
        <v>1695</v>
      </c>
      <c r="E379" s="10" t="s">
        <v>348</v>
      </c>
      <c r="F379" s="10" t="s">
        <v>1696</v>
      </c>
      <c r="G379" s="10" t="s">
        <v>297</v>
      </c>
      <c r="H379" s="10" t="s">
        <v>67</v>
      </c>
      <c r="I379" s="10">
        <v>94720</v>
      </c>
      <c r="J379" s="10" t="s">
        <v>1697</v>
      </c>
      <c r="K379" s="10">
        <v>5106431185</v>
      </c>
      <c r="L379" s="10" t="s">
        <v>70</v>
      </c>
      <c r="M379" s="10" t="s">
        <v>71</v>
      </c>
      <c r="N379" s="10" t="s">
        <v>61</v>
      </c>
      <c r="O379" s="10">
        <v>44</v>
      </c>
      <c r="P379" s="10" t="s">
        <v>40</v>
      </c>
      <c r="Q379" s="10" t="str">
        <f t="shared" si="30"/>
        <v>12</v>
      </c>
      <c r="R379" s="10">
        <v>8</v>
      </c>
      <c r="S379" s="10">
        <v>32.4</v>
      </c>
      <c r="T379" s="10">
        <v>1</v>
      </c>
      <c r="X379" s="10">
        <v>1</v>
      </c>
      <c r="AI379" s="39">
        <f t="shared" si="26"/>
        <v>1</v>
      </c>
      <c r="AJ379" s="79">
        <f t="shared" si="27"/>
        <v>32.4</v>
      </c>
      <c r="AK379" s="79">
        <f t="shared" si="28"/>
        <v>2.6999999999999997</v>
      </c>
      <c r="AL379" s="79">
        <f t="shared" si="29"/>
        <v>0.33749999999999997</v>
      </c>
    </row>
    <row r="380" spans="1:38" x14ac:dyDescent="0.25">
      <c r="A380" s="10">
        <v>9.2024000000000008</v>
      </c>
      <c r="B380" s="10" t="s">
        <v>84</v>
      </c>
      <c r="C380" s="10" t="s">
        <v>85</v>
      </c>
      <c r="D380" s="10" t="s">
        <v>213</v>
      </c>
      <c r="E380" s="10" t="s">
        <v>30</v>
      </c>
      <c r="F380" s="10" t="s">
        <v>214</v>
      </c>
      <c r="G380" s="10" t="s">
        <v>215</v>
      </c>
      <c r="H380" s="10" t="s">
        <v>67</v>
      </c>
      <c r="I380" s="10" t="s">
        <v>216</v>
      </c>
      <c r="J380" s="10" t="s">
        <v>217</v>
      </c>
      <c r="K380" s="10">
        <v>9258267841</v>
      </c>
      <c r="L380" s="10" t="s">
        <v>70</v>
      </c>
      <c r="M380" s="10" t="s">
        <v>71</v>
      </c>
      <c r="N380" s="10" t="s">
        <v>61</v>
      </c>
      <c r="O380" s="10">
        <v>44</v>
      </c>
      <c r="P380" s="10" t="s">
        <v>40</v>
      </c>
      <c r="Q380" s="10" t="str">
        <f t="shared" si="30"/>
        <v>12</v>
      </c>
      <c r="R380" s="10">
        <v>8</v>
      </c>
      <c r="S380" s="10">
        <v>194.4</v>
      </c>
      <c r="T380" s="10">
        <v>6</v>
      </c>
      <c r="X380" s="10">
        <v>6</v>
      </c>
      <c r="AI380" s="39">
        <f t="shared" si="26"/>
        <v>6</v>
      </c>
      <c r="AJ380" s="79">
        <f t="shared" si="27"/>
        <v>32.4</v>
      </c>
      <c r="AK380" s="79">
        <f t="shared" si="28"/>
        <v>2.6999999999999997</v>
      </c>
      <c r="AL380" s="79">
        <f t="shared" si="29"/>
        <v>0.33749999999999997</v>
      </c>
    </row>
    <row r="381" spans="1:38" x14ac:dyDescent="0.25">
      <c r="A381" s="10">
        <v>9.2024000000000008</v>
      </c>
      <c r="B381" s="10" t="s">
        <v>84</v>
      </c>
      <c r="C381" s="10" t="s">
        <v>85</v>
      </c>
      <c r="D381" s="10" t="s">
        <v>102</v>
      </c>
      <c r="E381" s="10" t="s">
        <v>30</v>
      </c>
      <c r="F381" s="10" t="s">
        <v>103</v>
      </c>
      <c r="G381" s="10" t="s">
        <v>104</v>
      </c>
      <c r="H381" s="10" t="s">
        <v>96</v>
      </c>
      <c r="I381" s="10" t="s">
        <v>105</v>
      </c>
      <c r="J381" s="10" t="s">
        <v>106</v>
      </c>
      <c r="K381" s="10">
        <v>9076024285</v>
      </c>
      <c r="L381" s="10" t="s">
        <v>70</v>
      </c>
      <c r="M381" s="10" t="s">
        <v>71</v>
      </c>
      <c r="N381" s="10" t="s">
        <v>61</v>
      </c>
      <c r="O381" s="10">
        <v>44</v>
      </c>
      <c r="P381" s="10" t="s">
        <v>40</v>
      </c>
      <c r="Q381" s="10" t="str">
        <f t="shared" si="30"/>
        <v>12</v>
      </c>
      <c r="R381" s="10">
        <v>8</v>
      </c>
      <c r="S381" s="10">
        <v>388.8</v>
      </c>
      <c r="T381" s="10">
        <v>12</v>
      </c>
      <c r="X381" s="10">
        <v>12</v>
      </c>
      <c r="AI381" s="39">
        <f t="shared" si="26"/>
        <v>12</v>
      </c>
      <c r="AJ381" s="79">
        <f t="shared" si="27"/>
        <v>32.4</v>
      </c>
      <c r="AK381" s="79">
        <f t="shared" si="28"/>
        <v>2.6999999999999997</v>
      </c>
      <c r="AL381" s="79">
        <f t="shared" si="29"/>
        <v>0.33749999999999997</v>
      </c>
    </row>
    <row r="382" spans="1:38" x14ac:dyDescent="0.25">
      <c r="A382" s="10">
        <v>9.2024000000000008</v>
      </c>
      <c r="B382" s="10" t="s">
        <v>84</v>
      </c>
      <c r="C382" s="10" t="s">
        <v>85</v>
      </c>
      <c r="D382" s="10" t="s">
        <v>213</v>
      </c>
      <c r="E382" s="10" t="s">
        <v>30</v>
      </c>
      <c r="F382" s="10" t="s">
        <v>214</v>
      </c>
      <c r="G382" s="10" t="s">
        <v>215</v>
      </c>
      <c r="H382" s="10" t="s">
        <v>67</v>
      </c>
      <c r="I382" s="10" t="s">
        <v>216</v>
      </c>
      <c r="J382" s="10" t="s">
        <v>217</v>
      </c>
      <c r="K382" s="10">
        <v>9258267841</v>
      </c>
      <c r="L382" s="10" t="s">
        <v>72</v>
      </c>
      <c r="M382" s="10" t="s">
        <v>73</v>
      </c>
      <c r="N382" s="10" t="s">
        <v>61</v>
      </c>
      <c r="O382" s="10">
        <v>44</v>
      </c>
      <c r="P382" s="10" t="s">
        <v>40</v>
      </c>
      <c r="Q382" s="10" t="str">
        <f t="shared" si="30"/>
        <v>12</v>
      </c>
      <c r="R382" s="10">
        <v>8</v>
      </c>
      <c r="S382" s="10">
        <v>194.4</v>
      </c>
      <c r="T382" s="10">
        <v>6</v>
      </c>
      <c r="X382" s="10">
        <v>6</v>
      </c>
      <c r="AI382" s="39">
        <f t="shared" si="26"/>
        <v>6</v>
      </c>
      <c r="AJ382" s="79">
        <f t="shared" si="27"/>
        <v>32.4</v>
      </c>
      <c r="AK382" s="79">
        <f t="shared" si="28"/>
        <v>2.6999999999999997</v>
      </c>
      <c r="AL382" s="79">
        <f t="shared" si="29"/>
        <v>0.33749999999999997</v>
      </c>
    </row>
    <row r="383" spans="1:38" x14ac:dyDescent="0.25">
      <c r="A383" s="10">
        <v>9.2024000000000008</v>
      </c>
      <c r="B383" s="10" t="s">
        <v>84</v>
      </c>
      <c r="C383" s="10" t="s">
        <v>85</v>
      </c>
      <c r="D383" s="10" t="s">
        <v>989</v>
      </c>
      <c r="E383" s="10" t="s">
        <v>362</v>
      </c>
      <c r="F383" s="10" t="s">
        <v>990</v>
      </c>
      <c r="G383" s="10" t="s">
        <v>991</v>
      </c>
      <c r="H383" s="10" t="s">
        <v>67</v>
      </c>
      <c r="I383" s="10" t="s">
        <v>992</v>
      </c>
      <c r="J383" s="10" t="s">
        <v>993</v>
      </c>
      <c r="K383" s="10">
        <v>8312754500</v>
      </c>
      <c r="L383" s="10" t="s">
        <v>72</v>
      </c>
      <c r="M383" s="10" t="s">
        <v>73</v>
      </c>
      <c r="N383" s="10" t="s">
        <v>61</v>
      </c>
      <c r="O383" s="10">
        <v>44</v>
      </c>
      <c r="P383" s="10" t="s">
        <v>40</v>
      </c>
      <c r="Q383" s="10" t="str">
        <f t="shared" si="30"/>
        <v>12</v>
      </c>
      <c r="R383" s="10">
        <v>8</v>
      </c>
      <c r="S383" s="10">
        <v>129.6</v>
      </c>
      <c r="T383" s="10">
        <v>4</v>
      </c>
      <c r="X383" s="10">
        <v>4</v>
      </c>
      <c r="AI383" s="39">
        <f t="shared" si="26"/>
        <v>4</v>
      </c>
      <c r="AJ383" s="79">
        <f t="shared" si="27"/>
        <v>32.4</v>
      </c>
      <c r="AK383" s="79">
        <f t="shared" si="28"/>
        <v>2.6999999999999997</v>
      </c>
      <c r="AL383" s="79">
        <f t="shared" si="29"/>
        <v>0.33749999999999997</v>
      </c>
    </row>
    <row r="384" spans="1:38" x14ac:dyDescent="0.25">
      <c r="A384" s="10">
        <v>9.2024000000000008</v>
      </c>
      <c r="B384" s="10" t="s">
        <v>84</v>
      </c>
      <c r="C384" s="10" t="s">
        <v>85</v>
      </c>
      <c r="D384" s="10" t="s">
        <v>86</v>
      </c>
      <c r="E384" s="10" t="s">
        <v>30</v>
      </c>
      <c r="F384" s="10" t="s">
        <v>87</v>
      </c>
      <c r="G384" s="10" t="s">
        <v>88</v>
      </c>
      <c r="H384" s="10" t="s">
        <v>67</v>
      </c>
      <c r="I384" s="10">
        <v>95354</v>
      </c>
      <c r="J384" s="10" t="s">
        <v>1108</v>
      </c>
      <c r="K384" s="10">
        <v>2095295350</v>
      </c>
      <c r="L384" s="10" t="s">
        <v>100</v>
      </c>
      <c r="M384" s="10" t="s">
        <v>101</v>
      </c>
      <c r="N384" s="10" t="s">
        <v>61</v>
      </c>
      <c r="O384" s="10">
        <v>44</v>
      </c>
      <c r="P384" s="10" t="s">
        <v>40</v>
      </c>
      <c r="Q384" s="10" t="str">
        <f t="shared" si="30"/>
        <v>12</v>
      </c>
      <c r="R384" s="10">
        <v>8</v>
      </c>
      <c r="S384" s="10">
        <v>194.4</v>
      </c>
      <c r="T384" s="10">
        <v>6</v>
      </c>
      <c r="X384" s="10">
        <v>6</v>
      </c>
      <c r="AI384" s="39">
        <f t="shared" si="26"/>
        <v>6</v>
      </c>
      <c r="AJ384" s="79">
        <f t="shared" si="27"/>
        <v>32.4</v>
      </c>
      <c r="AK384" s="79">
        <f t="shared" si="28"/>
        <v>2.6999999999999997</v>
      </c>
      <c r="AL384" s="79">
        <f t="shared" si="29"/>
        <v>0.33749999999999997</v>
      </c>
    </row>
    <row r="385" spans="1:38" x14ac:dyDescent="0.25">
      <c r="A385" s="10">
        <v>9.2024000000000008</v>
      </c>
      <c r="B385" s="10" t="s">
        <v>84</v>
      </c>
      <c r="C385" s="10" t="s">
        <v>85</v>
      </c>
      <c r="D385" s="10" t="s">
        <v>1695</v>
      </c>
      <c r="E385" s="10" t="s">
        <v>348</v>
      </c>
      <c r="F385" s="10" t="s">
        <v>1696</v>
      </c>
      <c r="G385" s="10" t="s">
        <v>297</v>
      </c>
      <c r="H385" s="10" t="s">
        <v>67</v>
      </c>
      <c r="I385" s="10">
        <v>94720</v>
      </c>
      <c r="J385" s="10" t="s">
        <v>1697</v>
      </c>
      <c r="K385" s="10">
        <v>5106431185</v>
      </c>
      <c r="L385" s="10" t="s">
        <v>100</v>
      </c>
      <c r="M385" s="10" t="s">
        <v>101</v>
      </c>
      <c r="N385" s="10" t="s">
        <v>61</v>
      </c>
      <c r="O385" s="10">
        <v>44</v>
      </c>
      <c r="P385" s="10" t="s">
        <v>40</v>
      </c>
      <c r="Q385" s="10" t="str">
        <f t="shared" si="30"/>
        <v>12</v>
      </c>
      <c r="R385" s="10">
        <v>8</v>
      </c>
      <c r="S385" s="10">
        <v>32.4</v>
      </c>
      <c r="T385" s="10">
        <v>1</v>
      </c>
      <c r="X385" s="10">
        <v>1</v>
      </c>
      <c r="AI385" s="39">
        <f t="shared" si="26"/>
        <v>1</v>
      </c>
      <c r="AJ385" s="79">
        <f t="shared" si="27"/>
        <v>32.4</v>
      </c>
      <c r="AK385" s="79">
        <f t="shared" si="28"/>
        <v>2.6999999999999997</v>
      </c>
      <c r="AL385" s="79">
        <f t="shared" si="29"/>
        <v>0.33749999999999997</v>
      </c>
    </row>
    <row r="386" spans="1:38" x14ac:dyDescent="0.25">
      <c r="A386" s="10">
        <v>9.2024000000000008</v>
      </c>
      <c r="B386" s="10" t="s">
        <v>84</v>
      </c>
      <c r="C386" s="10" t="s">
        <v>85</v>
      </c>
      <c r="D386" s="10" t="s">
        <v>213</v>
      </c>
      <c r="E386" s="10" t="s">
        <v>30</v>
      </c>
      <c r="F386" s="10" t="s">
        <v>214</v>
      </c>
      <c r="G386" s="10" t="s">
        <v>215</v>
      </c>
      <c r="H386" s="10" t="s">
        <v>67</v>
      </c>
      <c r="I386" s="10" t="s">
        <v>216</v>
      </c>
      <c r="J386" s="10" t="s">
        <v>217</v>
      </c>
      <c r="K386" s="10">
        <v>9258267841</v>
      </c>
      <c r="L386" s="10" t="s">
        <v>100</v>
      </c>
      <c r="M386" s="10" t="s">
        <v>101</v>
      </c>
      <c r="N386" s="10" t="s">
        <v>61</v>
      </c>
      <c r="O386" s="10">
        <v>44</v>
      </c>
      <c r="P386" s="10" t="s">
        <v>40</v>
      </c>
      <c r="Q386" s="10" t="str">
        <f t="shared" si="30"/>
        <v>12</v>
      </c>
      <c r="R386" s="10">
        <v>8</v>
      </c>
      <c r="S386" s="10">
        <v>162</v>
      </c>
      <c r="T386" s="10">
        <v>5</v>
      </c>
      <c r="X386" s="10">
        <v>5</v>
      </c>
      <c r="AI386" s="39">
        <f t="shared" si="26"/>
        <v>5</v>
      </c>
      <c r="AJ386" s="79">
        <f t="shared" si="27"/>
        <v>32.4</v>
      </c>
      <c r="AK386" s="79">
        <f t="shared" si="28"/>
        <v>2.6999999999999997</v>
      </c>
      <c r="AL386" s="79">
        <f t="shared" si="29"/>
        <v>0.33749999999999997</v>
      </c>
    </row>
    <row r="387" spans="1:38" x14ac:dyDescent="0.25">
      <c r="A387" s="10">
        <v>9.2024000000000008</v>
      </c>
      <c r="B387" s="10" t="s">
        <v>84</v>
      </c>
      <c r="C387" s="10" t="s">
        <v>85</v>
      </c>
      <c r="D387" s="10" t="s">
        <v>272</v>
      </c>
      <c r="E387" s="10" t="s">
        <v>30</v>
      </c>
      <c r="F387" s="10" t="s">
        <v>273</v>
      </c>
      <c r="G387" s="10" t="s">
        <v>274</v>
      </c>
      <c r="H387" s="10" t="s">
        <v>67</v>
      </c>
      <c r="I387" s="10" t="s">
        <v>275</v>
      </c>
      <c r="J387" s="10" t="s">
        <v>276</v>
      </c>
      <c r="K387" s="10">
        <v>5107662337</v>
      </c>
      <c r="L387" s="10" t="s">
        <v>100</v>
      </c>
      <c r="M387" s="10" t="s">
        <v>101</v>
      </c>
      <c r="N387" s="10" t="s">
        <v>61</v>
      </c>
      <c r="O387" s="10">
        <v>44</v>
      </c>
      <c r="P387" s="10" t="s">
        <v>40</v>
      </c>
      <c r="Q387" s="10" t="str">
        <f t="shared" si="30"/>
        <v>12</v>
      </c>
      <c r="R387" s="10">
        <v>8</v>
      </c>
      <c r="S387" s="10">
        <v>32.4</v>
      </c>
      <c r="T387" s="10">
        <v>1</v>
      </c>
      <c r="X387" s="10">
        <v>1</v>
      </c>
      <c r="AI387" s="39">
        <f t="shared" ref="AI387:AI450" si="31">SUM(U387:AH387)</f>
        <v>1</v>
      </c>
      <c r="AJ387" s="79">
        <f t="shared" ref="AJ387:AJ450" si="32">S387/T387</f>
        <v>32.4</v>
      </c>
      <c r="AK387" s="79">
        <f t="shared" ref="AK387:AK450" si="33">AJ387/Q387</f>
        <v>2.6999999999999997</v>
      </c>
      <c r="AL387" s="79">
        <f t="shared" ref="AL387:AL450" si="34">AK387/R387</f>
        <v>0.33749999999999997</v>
      </c>
    </row>
    <row r="388" spans="1:38" x14ac:dyDescent="0.25">
      <c r="A388" s="10">
        <v>9.2024000000000008</v>
      </c>
      <c r="B388" s="10" t="s">
        <v>84</v>
      </c>
      <c r="C388" s="10" t="s">
        <v>85</v>
      </c>
      <c r="D388" s="10" t="s">
        <v>338</v>
      </c>
      <c r="E388" s="10" t="s">
        <v>30</v>
      </c>
      <c r="F388" s="10" t="s">
        <v>339</v>
      </c>
      <c r="G388" s="10" t="s">
        <v>340</v>
      </c>
      <c r="H388" s="10" t="s">
        <v>67</v>
      </c>
      <c r="I388" s="10">
        <v>95045</v>
      </c>
      <c r="J388" s="10" t="s">
        <v>341</v>
      </c>
      <c r="K388" s="10">
        <v>8316234073</v>
      </c>
      <c r="L388" s="10" t="s">
        <v>59</v>
      </c>
      <c r="M388" s="10" t="s">
        <v>60</v>
      </c>
      <c r="N388" s="10" t="s">
        <v>61</v>
      </c>
      <c r="O388" s="10">
        <v>44</v>
      </c>
      <c r="P388" s="10" t="s">
        <v>40</v>
      </c>
      <c r="Q388" s="10" t="str">
        <f t="shared" si="30"/>
        <v>12</v>
      </c>
      <c r="R388" s="10">
        <v>4</v>
      </c>
      <c r="S388" s="10">
        <v>28.8</v>
      </c>
      <c r="T388" s="10">
        <v>1</v>
      </c>
      <c r="X388" s="10">
        <v>1</v>
      </c>
      <c r="AI388" s="39">
        <f t="shared" si="31"/>
        <v>1</v>
      </c>
      <c r="AJ388" s="79">
        <f t="shared" si="32"/>
        <v>28.8</v>
      </c>
      <c r="AK388" s="79">
        <f t="shared" si="33"/>
        <v>2.4</v>
      </c>
      <c r="AL388" s="79">
        <f t="shared" si="34"/>
        <v>0.6</v>
      </c>
    </row>
    <row r="389" spans="1:38" x14ac:dyDescent="0.25">
      <c r="A389" s="10">
        <v>9.2024000000000008</v>
      </c>
      <c r="B389" s="10" t="s">
        <v>84</v>
      </c>
      <c r="C389" s="10" t="s">
        <v>85</v>
      </c>
      <c r="D389" s="10" t="s">
        <v>213</v>
      </c>
      <c r="E389" s="10" t="s">
        <v>30</v>
      </c>
      <c r="F389" s="10" t="s">
        <v>214</v>
      </c>
      <c r="G389" s="10" t="s">
        <v>215</v>
      </c>
      <c r="H389" s="10" t="s">
        <v>67</v>
      </c>
      <c r="I389" s="10" t="s">
        <v>216</v>
      </c>
      <c r="J389" s="10" t="s">
        <v>217</v>
      </c>
      <c r="K389" s="10">
        <v>9258267841</v>
      </c>
      <c r="L389" s="10" t="s">
        <v>59</v>
      </c>
      <c r="M389" s="10" t="s">
        <v>60</v>
      </c>
      <c r="N389" s="10" t="s">
        <v>61</v>
      </c>
      <c r="O389" s="10">
        <v>44</v>
      </c>
      <c r="P389" s="10" t="s">
        <v>40</v>
      </c>
      <c r="Q389" s="10" t="str">
        <f t="shared" si="30"/>
        <v>12</v>
      </c>
      <c r="R389" s="10">
        <v>4</v>
      </c>
      <c r="S389" s="10">
        <v>144</v>
      </c>
      <c r="T389" s="10">
        <v>5</v>
      </c>
      <c r="X389" s="10">
        <v>5</v>
      </c>
      <c r="AI389" s="39">
        <f t="shared" si="31"/>
        <v>5</v>
      </c>
      <c r="AJ389" s="79">
        <f t="shared" si="32"/>
        <v>28.8</v>
      </c>
      <c r="AK389" s="79">
        <f t="shared" si="33"/>
        <v>2.4</v>
      </c>
      <c r="AL389" s="79">
        <f t="shared" si="34"/>
        <v>0.6</v>
      </c>
    </row>
    <row r="390" spans="1:38" x14ac:dyDescent="0.25">
      <c r="A390" s="10">
        <v>9.2024000000000008</v>
      </c>
      <c r="B390" s="10" t="s">
        <v>84</v>
      </c>
      <c r="C390" s="10" t="s">
        <v>85</v>
      </c>
      <c r="D390" s="10" t="s">
        <v>272</v>
      </c>
      <c r="E390" s="10" t="s">
        <v>30</v>
      </c>
      <c r="F390" s="10" t="s">
        <v>273</v>
      </c>
      <c r="G390" s="10" t="s">
        <v>274</v>
      </c>
      <c r="H390" s="10" t="s">
        <v>67</v>
      </c>
      <c r="I390" s="10" t="s">
        <v>275</v>
      </c>
      <c r="J390" s="10" t="s">
        <v>276</v>
      </c>
      <c r="K390" s="10">
        <v>5107662337</v>
      </c>
      <c r="L390" s="10" t="s">
        <v>59</v>
      </c>
      <c r="M390" s="10" t="s">
        <v>60</v>
      </c>
      <c r="N390" s="10" t="s">
        <v>61</v>
      </c>
      <c r="O390" s="10">
        <v>44</v>
      </c>
      <c r="P390" s="10" t="s">
        <v>40</v>
      </c>
      <c r="Q390" s="10" t="str">
        <f t="shared" si="30"/>
        <v>12</v>
      </c>
      <c r="R390" s="10">
        <v>4</v>
      </c>
      <c r="S390" s="10">
        <v>115.2</v>
      </c>
      <c r="T390" s="10">
        <v>4</v>
      </c>
      <c r="X390" s="10">
        <v>4</v>
      </c>
      <c r="AI390" s="39">
        <f t="shared" si="31"/>
        <v>4</v>
      </c>
      <c r="AJ390" s="79">
        <f t="shared" si="32"/>
        <v>28.8</v>
      </c>
      <c r="AK390" s="79">
        <f t="shared" si="33"/>
        <v>2.4</v>
      </c>
      <c r="AL390" s="79">
        <f t="shared" si="34"/>
        <v>0.6</v>
      </c>
    </row>
    <row r="391" spans="1:38" x14ac:dyDescent="0.25">
      <c r="A391" s="10">
        <v>9.2024000000000008</v>
      </c>
      <c r="B391" s="10" t="s">
        <v>84</v>
      </c>
      <c r="C391" s="10" t="s">
        <v>85</v>
      </c>
      <c r="D391" s="10" t="s">
        <v>989</v>
      </c>
      <c r="E391" s="10" t="s">
        <v>362</v>
      </c>
      <c r="F391" s="10" t="s">
        <v>990</v>
      </c>
      <c r="G391" s="10" t="s">
        <v>991</v>
      </c>
      <c r="H391" s="10" t="s">
        <v>67</v>
      </c>
      <c r="I391" s="10" t="s">
        <v>992</v>
      </c>
      <c r="J391" s="10" t="s">
        <v>993</v>
      </c>
      <c r="K391" s="10">
        <v>8312754500</v>
      </c>
      <c r="L391" s="10" t="s">
        <v>59</v>
      </c>
      <c r="M391" s="10" t="s">
        <v>60</v>
      </c>
      <c r="N391" s="10" t="s">
        <v>61</v>
      </c>
      <c r="O391" s="10">
        <v>44</v>
      </c>
      <c r="P391" s="10" t="s">
        <v>40</v>
      </c>
      <c r="Q391" s="10" t="str">
        <f t="shared" si="30"/>
        <v>12</v>
      </c>
      <c r="R391" s="10">
        <v>4</v>
      </c>
      <c r="S391" s="10">
        <v>144</v>
      </c>
      <c r="T391" s="10">
        <v>5</v>
      </c>
      <c r="X391" s="10">
        <v>5</v>
      </c>
      <c r="AI391" s="39">
        <f t="shared" si="31"/>
        <v>5</v>
      </c>
      <c r="AJ391" s="79">
        <f t="shared" si="32"/>
        <v>28.8</v>
      </c>
      <c r="AK391" s="79">
        <f t="shared" si="33"/>
        <v>2.4</v>
      </c>
      <c r="AL391" s="79">
        <f t="shared" si="34"/>
        <v>0.6</v>
      </c>
    </row>
    <row r="392" spans="1:38" x14ac:dyDescent="0.25">
      <c r="A392" s="10">
        <v>9.2024000000000008</v>
      </c>
      <c r="B392" s="10" t="s">
        <v>27</v>
      </c>
      <c r="C392" s="10" t="s">
        <v>28</v>
      </c>
      <c r="D392" s="10" t="s">
        <v>1032</v>
      </c>
      <c r="E392" s="10" t="s">
        <v>30</v>
      </c>
      <c r="F392" s="10" t="s">
        <v>1033</v>
      </c>
      <c r="G392" s="10" t="s">
        <v>1034</v>
      </c>
      <c r="H392" s="10" t="s">
        <v>151</v>
      </c>
      <c r="I392" s="10" t="s">
        <v>1035</v>
      </c>
      <c r="J392" s="10" t="s">
        <v>1036</v>
      </c>
      <c r="K392" s="10">
        <v>8455625400</v>
      </c>
      <c r="L392" s="10" t="s">
        <v>74</v>
      </c>
      <c r="M392" s="10" t="s">
        <v>75</v>
      </c>
      <c r="N392" s="10" t="s">
        <v>61</v>
      </c>
      <c r="O392" s="10">
        <v>44</v>
      </c>
      <c r="P392" s="10" t="s">
        <v>40</v>
      </c>
      <c r="Q392" s="10" t="str">
        <f t="shared" si="30"/>
        <v>12</v>
      </c>
      <c r="R392" s="10">
        <v>5</v>
      </c>
      <c r="S392" s="10">
        <v>374.4</v>
      </c>
      <c r="T392" s="10">
        <v>13</v>
      </c>
      <c r="X392" s="10">
        <v>13</v>
      </c>
      <c r="AI392" s="39">
        <f t="shared" si="31"/>
        <v>13</v>
      </c>
      <c r="AJ392" s="79">
        <f t="shared" si="32"/>
        <v>28.799999999999997</v>
      </c>
      <c r="AK392" s="79">
        <f t="shared" si="33"/>
        <v>2.4</v>
      </c>
      <c r="AL392" s="79">
        <f t="shared" si="34"/>
        <v>0.48</v>
      </c>
    </row>
    <row r="393" spans="1:38" x14ac:dyDescent="0.25">
      <c r="A393" s="10">
        <v>9.2024000000000008</v>
      </c>
      <c r="B393" s="10" t="s">
        <v>27</v>
      </c>
      <c r="C393" s="10" t="s">
        <v>28</v>
      </c>
      <c r="D393" s="10" t="s">
        <v>1698</v>
      </c>
      <c r="E393" s="10" t="s">
        <v>348</v>
      </c>
      <c r="F393" s="10" t="s">
        <v>1699</v>
      </c>
      <c r="G393" s="10" t="s">
        <v>1268</v>
      </c>
      <c r="H393" s="10" t="s">
        <v>151</v>
      </c>
      <c r="I393" s="10" t="s">
        <v>1700</v>
      </c>
      <c r="J393" s="10" t="s">
        <v>1701</v>
      </c>
      <c r="K393" s="10">
        <v>3479444163</v>
      </c>
      <c r="L393" s="10" t="s">
        <v>74</v>
      </c>
      <c r="M393" s="10" t="s">
        <v>75</v>
      </c>
      <c r="N393" s="10" t="s">
        <v>61</v>
      </c>
      <c r="O393" s="10">
        <v>44</v>
      </c>
      <c r="P393" s="10" t="s">
        <v>40</v>
      </c>
      <c r="Q393" s="10" t="str">
        <f t="shared" si="30"/>
        <v>12</v>
      </c>
      <c r="R393" s="10">
        <v>5</v>
      </c>
      <c r="S393" s="10">
        <v>28.8</v>
      </c>
      <c r="T393" s="10">
        <v>1</v>
      </c>
      <c r="X393" s="10">
        <v>1</v>
      </c>
      <c r="AI393" s="39">
        <f t="shared" si="31"/>
        <v>1</v>
      </c>
      <c r="AJ393" s="79">
        <f t="shared" si="32"/>
        <v>28.8</v>
      </c>
      <c r="AK393" s="79">
        <f t="shared" si="33"/>
        <v>2.4</v>
      </c>
      <c r="AL393" s="79">
        <f t="shared" si="34"/>
        <v>0.48</v>
      </c>
    </row>
    <row r="394" spans="1:38" x14ac:dyDescent="0.25">
      <c r="A394" s="10">
        <v>9.2024000000000008</v>
      </c>
      <c r="B394" s="10" t="s">
        <v>27</v>
      </c>
      <c r="C394" s="10" t="s">
        <v>28</v>
      </c>
      <c r="D394" s="10" t="s">
        <v>1032</v>
      </c>
      <c r="E394" s="10" t="s">
        <v>30</v>
      </c>
      <c r="F394" s="10" t="s">
        <v>1033</v>
      </c>
      <c r="G394" s="10" t="s">
        <v>1034</v>
      </c>
      <c r="H394" s="10" t="s">
        <v>151</v>
      </c>
      <c r="I394" s="10" t="s">
        <v>1035</v>
      </c>
      <c r="J394" s="10" t="s">
        <v>1036</v>
      </c>
      <c r="K394" s="10">
        <v>8455625400</v>
      </c>
      <c r="L394" s="10" t="s">
        <v>81</v>
      </c>
      <c r="M394" s="10" t="s">
        <v>82</v>
      </c>
      <c r="N394" s="10" t="s">
        <v>83</v>
      </c>
      <c r="O394" s="10">
        <v>44</v>
      </c>
      <c r="P394" s="10" t="s">
        <v>40</v>
      </c>
      <c r="Q394" s="10" t="str">
        <f t="shared" si="30"/>
        <v>12</v>
      </c>
      <c r="R394" s="10">
        <v>8</v>
      </c>
      <c r="S394" s="10">
        <v>108</v>
      </c>
      <c r="T394" s="10">
        <v>4</v>
      </c>
      <c r="X394" s="10">
        <v>4</v>
      </c>
      <c r="AI394" s="39">
        <f t="shared" si="31"/>
        <v>4</v>
      </c>
      <c r="AJ394" s="79">
        <f t="shared" si="32"/>
        <v>27</v>
      </c>
      <c r="AK394" s="79">
        <f t="shared" si="33"/>
        <v>2.25</v>
      </c>
      <c r="AL394" s="79">
        <f t="shared" si="34"/>
        <v>0.28125</v>
      </c>
    </row>
    <row r="395" spans="1:38" x14ac:dyDescent="0.25">
      <c r="A395" s="10">
        <v>9.2024000000000008</v>
      </c>
      <c r="B395" s="10" t="s">
        <v>27</v>
      </c>
      <c r="C395" s="10" t="s">
        <v>28</v>
      </c>
      <c r="D395" s="10" t="s">
        <v>1042</v>
      </c>
      <c r="E395" s="10" t="s">
        <v>362</v>
      </c>
      <c r="F395" s="10" t="s">
        <v>1043</v>
      </c>
      <c r="G395" s="10" t="s">
        <v>1044</v>
      </c>
      <c r="H395" s="10" t="s">
        <v>34</v>
      </c>
      <c r="I395" s="10" t="s">
        <v>1045</v>
      </c>
      <c r="J395" s="10" t="s">
        <v>1184</v>
      </c>
      <c r="K395" s="10">
        <v>9733058844</v>
      </c>
      <c r="L395" s="10" t="s">
        <v>98</v>
      </c>
      <c r="M395" s="10" t="s">
        <v>99</v>
      </c>
      <c r="N395" s="10" t="s">
        <v>61</v>
      </c>
      <c r="O395" s="10">
        <v>44</v>
      </c>
      <c r="P395" s="10" t="s">
        <v>40</v>
      </c>
      <c r="Q395" s="10" t="str">
        <f t="shared" si="30"/>
        <v>12</v>
      </c>
      <c r="R395" s="10">
        <v>5</v>
      </c>
      <c r="S395" s="10">
        <v>115.2</v>
      </c>
      <c r="T395" s="10">
        <v>4</v>
      </c>
      <c r="X395" s="10">
        <v>4</v>
      </c>
      <c r="AI395" s="39">
        <f t="shared" si="31"/>
        <v>4</v>
      </c>
      <c r="AJ395" s="79">
        <f t="shared" si="32"/>
        <v>28.8</v>
      </c>
      <c r="AK395" s="79">
        <f t="shared" si="33"/>
        <v>2.4</v>
      </c>
      <c r="AL395" s="79">
        <f t="shared" si="34"/>
        <v>0.48</v>
      </c>
    </row>
    <row r="396" spans="1:38" x14ac:dyDescent="0.25">
      <c r="A396" s="10">
        <v>9.2024000000000008</v>
      </c>
      <c r="B396" s="10" t="s">
        <v>27</v>
      </c>
      <c r="C396" s="10" t="s">
        <v>28</v>
      </c>
      <c r="D396" s="10" t="s">
        <v>1130</v>
      </c>
      <c r="E396" s="10" t="s">
        <v>30</v>
      </c>
      <c r="F396" s="10" t="s">
        <v>343</v>
      </c>
      <c r="G396" s="10" t="s">
        <v>344</v>
      </c>
      <c r="H396" s="10" t="s">
        <v>34</v>
      </c>
      <c r="I396" s="10" t="s">
        <v>345</v>
      </c>
      <c r="J396" s="10" t="s">
        <v>346</v>
      </c>
      <c r="K396" s="10">
        <v>7187889040</v>
      </c>
      <c r="L396" s="10" t="s">
        <v>100</v>
      </c>
      <c r="M396" s="10" t="s">
        <v>101</v>
      </c>
      <c r="N396" s="10" t="s">
        <v>61</v>
      </c>
      <c r="O396" s="10">
        <v>44</v>
      </c>
      <c r="P396" s="10" t="s">
        <v>40</v>
      </c>
      <c r="Q396" s="10" t="str">
        <f t="shared" si="30"/>
        <v>12</v>
      </c>
      <c r="R396" s="10">
        <v>8</v>
      </c>
      <c r="S396" s="10">
        <v>32.4</v>
      </c>
      <c r="T396" s="10">
        <v>1</v>
      </c>
      <c r="X396" s="10">
        <v>1</v>
      </c>
      <c r="AI396" s="39">
        <f t="shared" si="31"/>
        <v>1</v>
      </c>
      <c r="AJ396" s="79">
        <f t="shared" si="32"/>
        <v>32.4</v>
      </c>
      <c r="AK396" s="79">
        <f t="shared" si="33"/>
        <v>2.6999999999999997</v>
      </c>
      <c r="AL396" s="79">
        <f t="shared" si="34"/>
        <v>0.33749999999999997</v>
      </c>
    </row>
    <row r="397" spans="1:38" x14ac:dyDescent="0.25">
      <c r="A397" s="10">
        <v>9.2024000000000008</v>
      </c>
      <c r="B397" s="10" t="s">
        <v>27</v>
      </c>
      <c r="C397" s="10" t="s">
        <v>28</v>
      </c>
      <c r="D397" s="10" t="s">
        <v>1037</v>
      </c>
      <c r="E397" s="10" t="s">
        <v>30</v>
      </c>
      <c r="F397" s="10" t="s">
        <v>1038</v>
      </c>
      <c r="G397" s="10" t="s">
        <v>1039</v>
      </c>
      <c r="H397" s="10" t="s">
        <v>34</v>
      </c>
      <c r="I397" s="10" t="s">
        <v>1040</v>
      </c>
      <c r="J397" s="10" t="s">
        <v>1041</v>
      </c>
      <c r="K397" s="10">
        <v>8622582200</v>
      </c>
      <c r="L397" s="10" t="s">
        <v>100</v>
      </c>
      <c r="M397" s="10" t="s">
        <v>101</v>
      </c>
      <c r="N397" s="10" t="s">
        <v>61</v>
      </c>
      <c r="O397" s="10">
        <v>44</v>
      </c>
      <c r="P397" s="10" t="s">
        <v>40</v>
      </c>
      <c r="Q397" s="10" t="str">
        <f t="shared" si="30"/>
        <v>12</v>
      </c>
      <c r="R397" s="10">
        <v>8</v>
      </c>
      <c r="S397" s="10">
        <v>648</v>
      </c>
      <c r="T397" s="10">
        <v>20</v>
      </c>
      <c r="X397" s="10">
        <v>20</v>
      </c>
      <c r="AI397" s="39">
        <f t="shared" si="31"/>
        <v>20</v>
      </c>
      <c r="AJ397" s="79">
        <f t="shared" si="32"/>
        <v>32.4</v>
      </c>
      <c r="AK397" s="79">
        <f t="shared" si="33"/>
        <v>2.6999999999999997</v>
      </c>
      <c r="AL397" s="79">
        <f t="shared" si="34"/>
        <v>0.33749999999999997</v>
      </c>
    </row>
    <row r="398" spans="1:38" x14ac:dyDescent="0.25">
      <c r="A398" s="10">
        <v>9.2024000000000008</v>
      </c>
      <c r="B398" s="10" t="s">
        <v>62</v>
      </c>
      <c r="C398" s="10" t="s">
        <v>63</v>
      </c>
      <c r="D398" s="10" t="s">
        <v>388</v>
      </c>
      <c r="E398" s="10" t="s">
        <v>168</v>
      </c>
      <c r="F398" s="10" t="s">
        <v>389</v>
      </c>
      <c r="G398" s="10" t="s">
        <v>390</v>
      </c>
      <c r="H398" s="10" t="s">
        <v>67</v>
      </c>
      <c r="I398" s="10">
        <v>90401</v>
      </c>
      <c r="J398" s="10" t="s">
        <v>391</v>
      </c>
      <c r="K398" s="10">
        <v>3103949744</v>
      </c>
      <c r="L398" s="10" t="s">
        <v>37</v>
      </c>
      <c r="M398" s="10" t="s">
        <v>82</v>
      </c>
      <c r="N398" s="10" t="s">
        <v>39</v>
      </c>
      <c r="O398" s="10">
        <v>44</v>
      </c>
      <c r="P398" s="10" t="s">
        <v>40</v>
      </c>
      <c r="Q398" s="10" t="str">
        <f t="shared" si="30"/>
        <v>12</v>
      </c>
      <c r="R398" s="10">
        <v>5</v>
      </c>
      <c r="S398" s="10">
        <v>19.8</v>
      </c>
      <c r="T398" s="10">
        <v>1</v>
      </c>
      <c r="X398" s="10">
        <v>1</v>
      </c>
      <c r="AI398" s="39">
        <f t="shared" si="31"/>
        <v>1</v>
      </c>
      <c r="AJ398" s="79">
        <f t="shared" si="32"/>
        <v>19.8</v>
      </c>
      <c r="AK398" s="79">
        <f t="shared" si="33"/>
        <v>1.6500000000000001</v>
      </c>
      <c r="AL398" s="79">
        <f t="shared" si="34"/>
        <v>0.33</v>
      </c>
    </row>
    <row r="399" spans="1:38" x14ac:dyDescent="0.25">
      <c r="A399" s="10">
        <v>9.2024000000000008</v>
      </c>
      <c r="B399" s="10" t="s">
        <v>62</v>
      </c>
      <c r="C399" s="10" t="s">
        <v>63</v>
      </c>
      <c r="D399" s="10" t="s">
        <v>392</v>
      </c>
      <c r="E399" s="10" t="s">
        <v>168</v>
      </c>
      <c r="F399" s="10" t="s">
        <v>393</v>
      </c>
      <c r="G399" s="10" t="s">
        <v>394</v>
      </c>
      <c r="H399" s="10" t="s">
        <v>67</v>
      </c>
      <c r="I399" s="10">
        <v>91316</v>
      </c>
      <c r="J399" s="10" t="s">
        <v>395</v>
      </c>
      <c r="K399" s="10">
        <v>8189819847</v>
      </c>
      <c r="L399" s="10" t="s">
        <v>37</v>
      </c>
      <c r="M399" s="10" t="s">
        <v>82</v>
      </c>
      <c r="N399" s="10" t="s">
        <v>39</v>
      </c>
      <c r="O399" s="10">
        <v>44</v>
      </c>
      <c r="P399" s="10" t="s">
        <v>40</v>
      </c>
      <c r="Q399" s="10" t="str">
        <f t="shared" si="30"/>
        <v>12</v>
      </c>
      <c r="R399" s="10">
        <v>5</v>
      </c>
      <c r="S399" s="10">
        <v>39.6</v>
      </c>
      <c r="T399" s="10">
        <v>2</v>
      </c>
      <c r="X399" s="10">
        <v>2</v>
      </c>
      <c r="AI399" s="39">
        <f t="shared" si="31"/>
        <v>2</v>
      </c>
      <c r="AJ399" s="79">
        <f t="shared" si="32"/>
        <v>19.8</v>
      </c>
      <c r="AK399" s="79">
        <f t="shared" si="33"/>
        <v>1.6500000000000001</v>
      </c>
      <c r="AL399" s="79">
        <f t="shared" si="34"/>
        <v>0.33</v>
      </c>
    </row>
    <row r="400" spans="1:38" x14ac:dyDescent="0.25">
      <c r="A400" s="10">
        <v>9.2024000000000008</v>
      </c>
      <c r="B400" s="10" t="s">
        <v>62</v>
      </c>
      <c r="C400" s="10" t="s">
        <v>63</v>
      </c>
      <c r="D400" s="10" t="s">
        <v>304</v>
      </c>
      <c r="E400" s="10" t="s">
        <v>30</v>
      </c>
      <c r="F400" s="10" t="s">
        <v>305</v>
      </c>
      <c r="G400" s="10" t="s">
        <v>306</v>
      </c>
      <c r="H400" s="10" t="s">
        <v>67</v>
      </c>
      <c r="I400" s="10">
        <v>91761</v>
      </c>
      <c r="J400" s="10" t="s">
        <v>307</v>
      </c>
      <c r="K400" s="10">
        <v>9099306145</v>
      </c>
      <c r="L400" s="10" t="s">
        <v>37</v>
      </c>
      <c r="M400" s="10" t="s">
        <v>82</v>
      </c>
      <c r="N400" s="10" t="s">
        <v>39</v>
      </c>
      <c r="O400" s="10">
        <v>44</v>
      </c>
      <c r="P400" s="10" t="s">
        <v>40</v>
      </c>
      <c r="Q400" s="10" t="str">
        <f t="shared" si="30"/>
        <v>12</v>
      </c>
      <c r="R400" s="10">
        <v>5</v>
      </c>
      <c r="S400" s="10">
        <v>19.8</v>
      </c>
      <c r="T400" s="10">
        <v>1</v>
      </c>
      <c r="X400" s="10">
        <v>1</v>
      </c>
      <c r="AI400" s="39">
        <f t="shared" si="31"/>
        <v>1</v>
      </c>
      <c r="AJ400" s="79">
        <f t="shared" si="32"/>
        <v>19.8</v>
      </c>
      <c r="AK400" s="79">
        <f t="shared" si="33"/>
        <v>1.6500000000000001</v>
      </c>
      <c r="AL400" s="79">
        <f t="shared" si="34"/>
        <v>0.33</v>
      </c>
    </row>
    <row r="401" spans="1:38" x14ac:dyDescent="0.25">
      <c r="A401" s="10">
        <v>9.2024000000000008</v>
      </c>
      <c r="B401" s="10" t="s">
        <v>62</v>
      </c>
      <c r="C401" s="10" t="s">
        <v>63</v>
      </c>
      <c r="D401" s="10" t="s">
        <v>308</v>
      </c>
      <c r="E401" s="10" t="s">
        <v>168</v>
      </c>
      <c r="F401" s="10" t="s">
        <v>309</v>
      </c>
      <c r="G401" s="10" t="s">
        <v>310</v>
      </c>
      <c r="H401" s="10" t="s">
        <v>67</v>
      </c>
      <c r="I401" s="10" t="s">
        <v>311</v>
      </c>
      <c r="J401" s="10" t="s">
        <v>312</v>
      </c>
      <c r="K401" s="10">
        <v>9096215566</v>
      </c>
      <c r="L401" s="10" t="s">
        <v>37</v>
      </c>
      <c r="M401" s="10" t="s">
        <v>82</v>
      </c>
      <c r="N401" s="10" t="s">
        <v>39</v>
      </c>
      <c r="O401" s="10">
        <v>44</v>
      </c>
      <c r="P401" s="10" t="s">
        <v>40</v>
      </c>
      <c r="Q401" s="10" t="str">
        <f t="shared" si="30"/>
        <v>12</v>
      </c>
      <c r="R401" s="10">
        <v>5</v>
      </c>
      <c r="S401" s="10">
        <v>19.8</v>
      </c>
      <c r="T401" s="10">
        <v>1</v>
      </c>
      <c r="X401" s="10">
        <v>1</v>
      </c>
      <c r="AI401" s="39">
        <f t="shared" si="31"/>
        <v>1</v>
      </c>
      <c r="AJ401" s="79">
        <f t="shared" si="32"/>
        <v>19.8</v>
      </c>
      <c r="AK401" s="79">
        <f t="shared" si="33"/>
        <v>1.6500000000000001</v>
      </c>
      <c r="AL401" s="79">
        <f t="shared" si="34"/>
        <v>0.33</v>
      </c>
    </row>
    <row r="402" spans="1:38" x14ac:dyDescent="0.25">
      <c r="A402" s="10">
        <v>9.2024000000000008</v>
      </c>
      <c r="B402" s="10" t="s">
        <v>62</v>
      </c>
      <c r="C402" s="10" t="s">
        <v>63</v>
      </c>
      <c r="D402" s="10" t="s">
        <v>167</v>
      </c>
      <c r="E402" s="10" t="s">
        <v>168</v>
      </c>
      <c r="F402" s="10" t="s">
        <v>169</v>
      </c>
      <c r="G402" s="10" t="s">
        <v>170</v>
      </c>
      <c r="H402" s="10" t="s">
        <v>67</v>
      </c>
      <c r="I402" s="10" t="s">
        <v>171</v>
      </c>
      <c r="J402" s="10" t="s">
        <v>172</v>
      </c>
      <c r="K402" s="10">
        <v>3107018925</v>
      </c>
      <c r="L402" s="10" t="s">
        <v>37</v>
      </c>
      <c r="M402" s="10" t="s">
        <v>82</v>
      </c>
      <c r="N402" s="10" t="s">
        <v>39</v>
      </c>
      <c r="O402" s="10">
        <v>44</v>
      </c>
      <c r="P402" s="10" t="s">
        <v>40</v>
      </c>
      <c r="Q402" s="10" t="str">
        <f t="shared" si="30"/>
        <v>12</v>
      </c>
      <c r="R402" s="10">
        <v>5</v>
      </c>
      <c r="S402" s="10">
        <v>79.2</v>
      </c>
      <c r="T402" s="10">
        <v>4</v>
      </c>
      <c r="X402" s="10">
        <v>4</v>
      </c>
      <c r="AI402" s="39">
        <f t="shared" si="31"/>
        <v>4</v>
      </c>
      <c r="AJ402" s="79">
        <f t="shared" si="32"/>
        <v>19.8</v>
      </c>
      <c r="AK402" s="79">
        <f t="shared" si="33"/>
        <v>1.6500000000000001</v>
      </c>
      <c r="AL402" s="79">
        <f t="shared" si="34"/>
        <v>0.33</v>
      </c>
    </row>
    <row r="403" spans="1:38" x14ac:dyDescent="0.25">
      <c r="A403" s="10">
        <v>9.2024000000000008</v>
      </c>
      <c r="B403" s="10" t="s">
        <v>62</v>
      </c>
      <c r="C403" s="10" t="s">
        <v>63</v>
      </c>
      <c r="D403" s="10" t="s">
        <v>477</v>
      </c>
      <c r="E403" s="10" t="s">
        <v>168</v>
      </c>
      <c r="F403" s="10" t="s">
        <v>478</v>
      </c>
      <c r="G403" s="10" t="s">
        <v>479</v>
      </c>
      <c r="H403" s="10" t="s">
        <v>67</v>
      </c>
      <c r="I403" s="10" t="s">
        <v>480</v>
      </c>
      <c r="J403" s="10" t="s">
        <v>481</v>
      </c>
      <c r="K403" s="10">
        <v>6614932663</v>
      </c>
      <c r="L403" s="10" t="s">
        <v>37</v>
      </c>
      <c r="M403" s="10" t="s">
        <v>82</v>
      </c>
      <c r="N403" s="10" t="s">
        <v>39</v>
      </c>
      <c r="O403" s="10">
        <v>44</v>
      </c>
      <c r="P403" s="10" t="s">
        <v>40</v>
      </c>
      <c r="Q403" s="10" t="str">
        <f t="shared" si="30"/>
        <v>12</v>
      </c>
      <c r="R403" s="10">
        <v>5</v>
      </c>
      <c r="S403" s="10">
        <v>19.8</v>
      </c>
      <c r="T403" s="10">
        <v>1</v>
      </c>
      <c r="X403" s="10">
        <v>1</v>
      </c>
      <c r="AI403" s="39">
        <f t="shared" si="31"/>
        <v>1</v>
      </c>
      <c r="AJ403" s="79">
        <f t="shared" si="32"/>
        <v>19.8</v>
      </c>
      <c r="AK403" s="79">
        <f t="shared" si="33"/>
        <v>1.6500000000000001</v>
      </c>
      <c r="AL403" s="79">
        <f t="shared" si="34"/>
        <v>0.33</v>
      </c>
    </row>
    <row r="404" spans="1:38" x14ac:dyDescent="0.25">
      <c r="A404" s="10">
        <v>9.2024000000000008</v>
      </c>
      <c r="B404" s="10" t="s">
        <v>154</v>
      </c>
      <c r="C404" s="10" t="s">
        <v>155</v>
      </c>
      <c r="D404" s="10" t="s">
        <v>1066</v>
      </c>
      <c r="E404" s="10" t="s">
        <v>168</v>
      </c>
      <c r="F404" s="10" t="s">
        <v>1067</v>
      </c>
      <c r="G404" s="10" t="s">
        <v>952</v>
      </c>
      <c r="H404" s="10" t="s">
        <v>210</v>
      </c>
      <c r="I404" s="10">
        <v>98118</v>
      </c>
      <c r="J404" s="10" t="s">
        <v>1068</v>
      </c>
      <c r="K404" s="10">
        <v>2069724763</v>
      </c>
      <c r="L404" s="10" t="s">
        <v>37</v>
      </c>
      <c r="M404" s="10" t="s">
        <v>82</v>
      </c>
      <c r="N404" s="10" t="s">
        <v>39</v>
      </c>
      <c r="O404" s="10">
        <v>44</v>
      </c>
      <c r="P404" s="10" t="s">
        <v>40</v>
      </c>
      <c r="Q404" s="10" t="str">
        <f t="shared" si="30"/>
        <v>12</v>
      </c>
      <c r="R404" s="10">
        <v>5</v>
      </c>
      <c r="S404" s="10">
        <v>19.8</v>
      </c>
      <c r="T404" s="10">
        <v>1</v>
      </c>
      <c r="X404" s="10">
        <v>1</v>
      </c>
      <c r="AI404" s="39">
        <f t="shared" si="31"/>
        <v>1</v>
      </c>
      <c r="AJ404" s="79">
        <f t="shared" si="32"/>
        <v>19.8</v>
      </c>
      <c r="AK404" s="79">
        <f t="shared" si="33"/>
        <v>1.6500000000000001</v>
      </c>
      <c r="AL404" s="79">
        <f t="shared" si="34"/>
        <v>0.33</v>
      </c>
    </row>
    <row r="405" spans="1:38" x14ac:dyDescent="0.25">
      <c r="A405" s="10">
        <v>9.2024000000000008</v>
      </c>
      <c r="B405" s="10" t="s">
        <v>154</v>
      </c>
      <c r="C405" s="10" t="s">
        <v>155</v>
      </c>
      <c r="D405" s="10" t="s">
        <v>321</v>
      </c>
      <c r="E405" s="10" t="s">
        <v>168</v>
      </c>
      <c r="F405" s="10" t="s">
        <v>322</v>
      </c>
      <c r="G405" s="10" t="s">
        <v>323</v>
      </c>
      <c r="H405" s="10" t="s">
        <v>210</v>
      </c>
      <c r="I405" s="10" t="s">
        <v>324</v>
      </c>
      <c r="J405" s="10" t="s">
        <v>1069</v>
      </c>
      <c r="K405" s="10">
        <v>2064508378</v>
      </c>
      <c r="L405" s="10" t="s">
        <v>37</v>
      </c>
      <c r="M405" s="10" t="s">
        <v>82</v>
      </c>
      <c r="N405" s="10" t="s">
        <v>39</v>
      </c>
      <c r="O405" s="10">
        <v>44</v>
      </c>
      <c r="P405" s="10" t="s">
        <v>40</v>
      </c>
      <c r="Q405" s="10" t="str">
        <f t="shared" si="30"/>
        <v>12</v>
      </c>
      <c r="R405" s="10">
        <v>5</v>
      </c>
      <c r="S405" s="10">
        <v>39.6</v>
      </c>
      <c r="T405" s="10">
        <v>2</v>
      </c>
      <c r="X405" s="10">
        <v>2</v>
      </c>
      <c r="AI405" s="39">
        <f t="shared" si="31"/>
        <v>2</v>
      </c>
      <c r="AJ405" s="79">
        <f t="shared" si="32"/>
        <v>19.8</v>
      </c>
      <c r="AK405" s="79">
        <f t="shared" si="33"/>
        <v>1.6500000000000001</v>
      </c>
      <c r="AL405" s="79">
        <f t="shared" si="34"/>
        <v>0.33</v>
      </c>
    </row>
    <row r="406" spans="1:38" x14ac:dyDescent="0.25">
      <c r="A406" s="10">
        <v>9.2024000000000008</v>
      </c>
      <c r="B406" s="10" t="s">
        <v>154</v>
      </c>
      <c r="C406" s="10" t="s">
        <v>155</v>
      </c>
      <c r="D406" s="10" t="s">
        <v>1202</v>
      </c>
      <c r="E406" s="10" t="s">
        <v>267</v>
      </c>
      <c r="F406" s="10" t="s">
        <v>1203</v>
      </c>
      <c r="G406" s="10" t="s">
        <v>1204</v>
      </c>
      <c r="H406" s="10" t="s">
        <v>517</v>
      </c>
      <c r="I406" s="10" t="s">
        <v>1205</v>
      </c>
      <c r="J406" s="10" t="s">
        <v>1702</v>
      </c>
      <c r="K406" s="10">
        <v>4062435155</v>
      </c>
      <c r="L406" s="10" t="s">
        <v>37</v>
      </c>
      <c r="M406" s="10" t="s">
        <v>82</v>
      </c>
      <c r="N406" s="10" t="s">
        <v>39</v>
      </c>
      <c r="O406" s="10">
        <v>44</v>
      </c>
      <c r="P406" s="10" t="s">
        <v>40</v>
      </c>
      <c r="Q406" s="10" t="str">
        <f t="shared" si="30"/>
        <v>12</v>
      </c>
      <c r="R406" s="10">
        <v>5</v>
      </c>
      <c r="S406" s="10">
        <v>39.6</v>
      </c>
      <c r="T406" s="10">
        <v>2</v>
      </c>
      <c r="X406" s="10">
        <v>2</v>
      </c>
      <c r="AI406" s="39">
        <f t="shared" si="31"/>
        <v>2</v>
      </c>
      <c r="AJ406" s="79">
        <f t="shared" si="32"/>
        <v>19.8</v>
      </c>
      <c r="AK406" s="79">
        <f t="shared" si="33"/>
        <v>1.6500000000000001</v>
      </c>
      <c r="AL406" s="79">
        <f t="shared" si="34"/>
        <v>0.33</v>
      </c>
    </row>
    <row r="407" spans="1:38" x14ac:dyDescent="0.25">
      <c r="A407" s="10">
        <v>9.2024000000000008</v>
      </c>
      <c r="B407" s="10" t="s">
        <v>154</v>
      </c>
      <c r="C407" s="10" t="s">
        <v>155</v>
      </c>
      <c r="D407" s="10" t="s">
        <v>1066</v>
      </c>
      <c r="E407" s="10" t="s">
        <v>168</v>
      </c>
      <c r="F407" s="10" t="s">
        <v>1067</v>
      </c>
      <c r="G407" s="10" t="s">
        <v>952</v>
      </c>
      <c r="H407" s="10" t="s">
        <v>210</v>
      </c>
      <c r="I407" s="10">
        <v>98118</v>
      </c>
      <c r="J407" s="10" t="s">
        <v>1068</v>
      </c>
      <c r="K407" s="10">
        <v>2069724763</v>
      </c>
      <c r="L407" s="10" t="s">
        <v>115</v>
      </c>
      <c r="M407" s="10" t="s">
        <v>116</v>
      </c>
      <c r="N407" s="10" t="s">
        <v>39</v>
      </c>
      <c r="O407" s="10">
        <v>44</v>
      </c>
      <c r="P407" s="10" t="s">
        <v>40</v>
      </c>
      <c r="Q407" s="10" t="str">
        <f t="shared" ref="Q407:Q470" si="35">"12"</f>
        <v>12</v>
      </c>
      <c r="R407" s="10">
        <v>5</v>
      </c>
      <c r="S407" s="10">
        <v>39.6</v>
      </c>
      <c r="T407" s="10">
        <v>2</v>
      </c>
      <c r="X407" s="10">
        <v>2</v>
      </c>
      <c r="AI407" s="39">
        <f t="shared" si="31"/>
        <v>2</v>
      </c>
      <c r="AJ407" s="79">
        <f t="shared" si="32"/>
        <v>19.8</v>
      </c>
      <c r="AK407" s="79">
        <f t="shared" si="33"/>
        <v>1.6500000000000001</v>
      </c>
      <c r="AL407" s="79">
        <f t="shared" si="34"/>
        <v>0.33</v>
      </c>
    </row>
    <row r="408" spans="1:38" x14ac:dyDescent="0.25">
      <c r="A408" s="10">
        <v>9.2024000000000008</v>
      </c>
      <c r="B408" s="10" t="s">
        <v>154</v>
      </c>
      <c r="C408" s="10" t="s">
        <v>155</v>
      </c>
      <c r="D408" s="10" t="s">
        <v>409</v>
      </c>
      <c r="E408" s="10" t="s">
        <v>30</v>
      </c>
      <c r="F408" s="10" t="s">
        <v>410</v>
      </c>
      <c r="G408" s="10" t="s">
        <v>411</v>
      </c>
      <c r="H408" s="10" t="s">
        <v>159</v>
      </c>
      <c r="I408" s="10" t="s">
        <v>412</v>
      </c>
      <c r="J408" s="10" t="s">
        <v>413</v>
      </c>
      <c r="K408" s="10">
        <v>5039308914</v>
      </c>
      <c r="L408" s="10" t="s">
        <v>115</v>
      </c>
      <c r="M408" s="10" t="s">
        <v>116</v>
      </c>
      <c r="N408" s="10" t="s">
        <v>39</v>
      </c>
      <c r="O408" s="10">
        <v>44</v>
      </c>
      <c r="P408" s="10" t="s">
        <v>40</v>
      </c>
      <c r="Q408" s="10" t="str">
        <f t="shared" si="35"/>
        <v>12</v>
      </c>
      <c r="R408" s="10">
        <v>5</v>
      </c>
      <c r="S408" s="10">
        <v>19.8</v>
      </c>
      <c r="T408" s="10">
        <v>1</v>
      </c>
      <c r="X408" s="10">
        <v>1</v>
      </c>
      <c r="AI408" s="39">
        <f t="shared" si="31"/>
        <v>1</v>
      </c>
      <c r="AJ408" s="79">
        <f t="shared" si="32"/>
        <v>19.8</v>
      </c>
      <c r="AK408" s="79">
        <f t="shared" si="33"/>
        <v>1.6500000000000001</v>
      </c>
      <c r="AL408" s="79">
        <f t="shared" si="34"/>
        <v>0.33</v>
      </c>
    </row>
    <row r="409" spans="1:38" x14ac:dyDescent="0.25">
      <c r="A409" s="10">
        <v>9.2024000000000008</v>
      </c>
      <c r="B409" s="10" t="s">
        <v>154</v>
      </c>
      <c r="C409" s="10" t="s">
        <v>155</v>
      </c>
      <c r="D409" s="10" t="s">
        <v>1076</v>
      </c>
      <c r="E409" s="10" t="s">
        <v>30</v>
      </c>
      <c r="F409" s="10" t="s">
        <v>1077</v>
      </c>
      <c r="G409" s="10" t="s">
        <v>1078</v>
      </c>
      <c r="H409" s="10" t="s">
        <v>210</v>
      </c>
      <c r="I409" s="10" t="s">
        <v>1079</v>
      </c>
      <c r="J409" s="10" t="s">
        <v>1140</v>
      </c>
      <c r="K409" s="10">
        <v>3607347631</v>
      </c>
      <c r="L409" s="10" t="s">
        <v>115</v>
      </c>
      <c r="M409" s="10" t="s">
        <v>116</v>
      </c>
      <c r="N409" s="10" t="s">
        <v>39</v>
      </c>
      <c r="O409" s="10">
        <v>44</v>
      </c>
      <c r="P409" s="10" t="s">
        <v>40</v>
      </c>
      <c r="Q409" s="10" t="str">
        <f t="shared" si="35"/>
        <v>12</v>
      </c>
      <c r="R409" s="10">
        <v>5</v>
      </c>
      <c r="S409" s="10">
        <v>19.8</v>
      </c>
      <c r="T409" s="10">
        <v>1</v>
      </c>
      <c r="X409" s="10">
        <v>1</v>
      </c>
      <c r="AI409" s="39">
        <f t="shared" si="31"/>
        <v>1</v>
      </c>
      <c r="AJ409" s="79">
        <f t="shared" si="32"/>
        <v>19.8</v>
      </c>
      <c r="AK409" s="79">
        <f t="shared" si="33"/>
        <v>1.6500000000000001</v>
      </c>
      <c r="AL409" s="79">
        <f t="shared" si="34"/>
        <v>0.33</v>
      </c>
    </row>
    <row r="410" spans="1:38" x14ac:dyDescent="0.25">
      <c r="A410" s="10">
        <v>9.2024000000000008</v>
      </c>
      <c r="B410" s="10" t="s">
        <v>154</v>
      </c>
      <c r="C410" s="10" t="s">
        <v>155</v>
      </c>
      <c r="D410" s="10" t="s">
        <v>1202</v>
      </c>
      <c r="E410" s="10" t="s">
        <v>267</v>
      </c>
      <c r="F410" s="10" t="s">
        <v>1203</v>
      </c>
      <c r="G410" s="10" t="s">
        <v>1204</v>
      </c>
      <c r="H410" s="10" t="s">
        <v>517</v>
      </c>
      <c r="I410" s="10" t="s">
        <v>1205</v>
      </c>
      <c r="J410" s="10" t="s">
        <v>1702</v>
      </c>
      <c r="K410" s="10">
        <v>4062435155</v>
      </c>
      <c r="L410" s="10" t="s">
        <v>49</v>
      </c>
      <c r="M410" s="10" t="s">
        <v>50</v>
      </c>
      <c r="N410" s="10" t="s">
        <v>39</v>
      </c>
      <c r="O410" s="10">
        <v>44</v>
      </c>
      <c r="P410" s="10" t="s">
        <v>40</v>
      </c>
      <c r="Q410" s="10" t="str">
        <f t="shared" si="35"/>
        <v>12</v>
      </c>
      <c r="R410" s="10">
        <v>5</v>
      </c>
      <c r="S410" s="10">
        <v>39.6</v>
      </c>
      <c r="T410" s="10">
        <v>2</v>
      </c>
      <c r="X410" s="10">
        <v>2</v>
      </c>
      <c r="AI410" s="39">
        <f t="shared" si="31"/>
        <v>2</v>
      </c>
      <c r="AJ410" s="79">
        <f t="shared" si="32"/>
        <v>19.8</v>
      </c>
      <c r="AK410" s="79">
        <f t="shared" si="33"/>
        <v>1.6500000000000001</v>
      </c>
      <c r="AL410" s="79">
        <f t="shared" si="34"/>
        <v>0.33</v>
      </c>
    </row>
    <row r="411" spans="1:38" x14ac:dyDescent="0.25">
      <c r="A411" s="10">
        <v>9.2024000000000008</v>
      </c>
      <c r="B411" s="10" t="s">
        <v>134</v>
      </c>
      <c r="C411" s="10" t="s">
        <v>135</v>
      </c>
      <c r="D411" s="10" t="s">
        <v>136</v>
      </c>
      <c r="E411" s="10" t="s">
        <v>30</v>
      </c>
      <c r="F411" s="10" t="s">
        <v>137</v>
      </c>
      <c r="G411" s="10" t="s">
        <v>138</v>
      </c>
      <c r="H411" s="10" t="s">
        <v>139</v>
      </c>
      <c r="I411" s="10" t="s">
        <v>140</v>
      </c>
      <c r="J411" s="10" t="s">
        <v>141</v>
      </c>
      <c r="K411" s="10">
        <v>2627815855</v>
      </c>
      <c r="L411" s="10" t="s">
        <v>37</v>
      </c>
      <c r="M411" s="10" t="s">
        <v>82</v>
      </c>
      <c r="N411" s="10" t="s">
        <v>39</v>
      </c>
      <c r="O411" s="10">
        <v>44</v>
      </c>
      <c r="P411" s="10" t="s">
        <v>40</v>
      </c>
      <c r="Q411" s="10" t="str">
        <f t="shared" si="35"/>
        <v>12</v>
      </c>
      <c r="R411" s="10">
        <v>5</v>
      </c>
      <c r="S411" s="10">
        <v>198</v>
      </c>
      <c r="T411" s="10">
        <v>10</v>
      </c>
      <c r="X411" s="10">
        <v>10</v>
      </c>
      <c r="AI411" s="39">
        <f t="shared" si="31"/>
        <v>10</v>
      </c>
      <c r="AJ411" s="79">
        <f t="shared" si="32"/>
        <v>19.8</v>
      </c>
      <c r="AK411" s="79">
        <f t="shared" si="33"/>
        <v>1.6500000000000001</v>
      </c>
      <c r="AL411" s="79">
        <f t="shared" si="34"/>
        <v>0.33</v>
      </c>
    </row>
    <row r="412" spans="1:38" x14ac:dyDescent="0.25">
      <c r="A412" s="10">
        <v>9.2024000000000008</v>
      </c>
      <c r="B412" s="10" t="s">
        <v>134</v>
      </c>
      <c r="C412" s="10" t="s">
        <v>135</v>
      </c>
      <c r="D412" s="10" t="s">
        <v>414</v>
      </c>
      <c r="E412" s="10" t="s">
        <v>30</v>
      </c>
      <c r="F412" s="10" t="s">
        <v>415</v>
      </c>
      <c r="G412" s="10" t="s">
        <v>416</v>
      </c>
      <c r="H412" s="10" t="s">
        <v>139</v>
      </c>
      <c r="I412" s="10" t="s">
        <v>417</v>
      </c>
      <c r="J412" s="10" t="s">
        <v>418</v>
      </c>
      <c r="K412" s="10">
        <v>7156762556</v>
      </c>
      <c r="L412" s="10" t="s">
        <v>115</v>
      </c>
      <c r="M412" s="10" t="s">
        <v>116</v>
      </c>
      <c r="N412" s="10" t="s">
        <v>39</v>
      </c>
      <c r="O412" s="10">
        <v>44</v>
      </c>
      <c r="P412" s="10" t="s">
        <v>40</v>
      </c>
      <c r="Q412" s="10" t="str">
        <f t="shared" si="35"/>
        <v>12</v>
      </c>
      <c r="R412" s="10">
        <v>5</v>
      </c>
      <c r="S412" s="10">
        <v>19.8</v>
      </c>
      <c r="T412" s="10">
        <v>1</v>
      </c>
      <c r="X412" s="10">
        <v>1</v>
      </c>
      <c r="AI412" s="39">
        <f t="shared" si="31"/>
        <v>1</v>
      </c>
      <c r="AJ412" s="79">
        <f t="shared" si="32"/>
        <v>19.8</v>
      </c>
      <c r="AK412" s="79">
        <f t="shared" si="33"/>
        <v>1.6500000000000001</v>
      </c>
      <c r="AL412" s="79">
        <f t="shared" si="34"/>
        <v>0.33</v>
      </c>
    </row>
    <row r="413" spans="1:38" x14ac:dyDescent="0.25">
      <c r="A413" s="10">
        <v>9.2024000000000008</v>
      </c>
      <c r="B413" s="10" t="s">
        <v>134</v>
      </c>
      <c r="C413" s="10" t="s">
        <v>135</v>
      </c>
      <c r="D413" s="10" t="s">
        <v>136</v>
      </c>
      <c r="E413" s="10" t="s">
        <v>30</v>
      </c>
      <c r="F413" s="10" t="s">
        <v>137</v>
      </c>
      <c r="G413" s="10" t="s">
        <v>138</v>
      </c>
      <c r="H413" s="10" t="s">
        <v>139</v>
      </c>
      <c r="I413" s="10" t="s">
        <v>140</v>
      </c>
      <c r="J413" s="10" t="s">
        <v>141</v>
      </c>
      <c r="K413" s="10">
        <v>2627815855</v>
      </c>
      <c r="L413" s="10" t="s">
        <v>115</v>
      </c>
      <c r="M413" s="10" t="s">
        <v>116</v>
      </c>
      <c r="N413" s="10" t="s">
        <v>39</v>
      </c>
      <c r="O413" s="10">
        <v>44</v>
      </c>
      <c r="P413" s="10" t="s">
        <v>40</v>
      </c>
      <c r="Q413" s="10" t="str">
        <f t="shared" si="35"/>
        <v>12</v>
      </c>
      <c r="R413" s="10">
        <v>5</v>
      </c>
      <c r="S413" s="10">
        <v>178.2</v>
      </c>
      <c r="T413" s="10">
        <v>9</v>
      </c>
      <c r="X413" s="10">
        <v>9</v>
      </c>
      <c r="AI413" s="39">
        <f t="shared" si="31"/>
        <v>9</v>
      </c>
      <c r="AJ413" s="79">
        <f t="shared" si="32"/>
        <v>19.799999999999997</v>
      </c>
      <c r="AK413" s="79">
        <f t="shared" si="33"/>
        <v>1.6499999999999997</v>
      </c>
      <c r="AL413" s="79">
        <f t="shared" si="34"/>
        <v>0.32999999999999996</v>
      </c>
    </row>
    <row r="414" spans="1:38" x14ac:dyDescent="0.25">
      <c r="A414" s="10">
        <v>10.202400000000001</v>
      </c>
      <c r="B414" s="10" t="s">
        <v>107</v>
      </c>
      <c r="C414" s="10" t="s">
        <v>108</v>
      </c>
      <c r="D414" s="10" t="s">
        <v>1145</v>
      </c>
      <c r="E414" s="10" t="s">
        <v>592</v>
      </c>
      <c r="F414" s="10" t="s">
        <v>1146</v>
      </c>
      <c r="G414" s="10" t="s">
        <v>1147</v>
      </c>
      <c r="H414" s="10" t="s">
        <v>199</v>
      </c>
      <c r="I414" s="10">
        <v>61101</v>
      </c>
      <c r="J414" s="10" t="s">
        <v>1148</v>
      </c>
      <c r="K414" s="10">
        <v>8154898211</v>
      </c>
      <c r="L414" s="10" t="s">
        <v>37</v>
      </c>
      <c r="M414" s="10" t="s">
        <v>38</v>
      </c>
      <c r="N414" s="10" t="s">
        <v>39</v>
      </c>
      <c r="O414" s="10">
        <v>44</v>
      </c>
      <c r="P414" s="10" t="s">
        <v>40</v>
      </c>
      <c r="Q414" s="10" t="str">
        <f t="shared" si="35"/>
        <v>12</v>
      </c>
      <c r="R414" s="10">
        <v>5</v>
      </c>
      <c r="S414" s="10">
        <v>198</v>
      </c>
      <c r="T414" s="10">
        <v>10</v>
      </c>
      <c r="Y414" s="10">
        <v>10</v>
      </c>
      <c r="AI414" s="39">
        <f t="shared" si="31"/>
        <v>10</v>
      </c>
      <c r="AJ414" s="79">
        <f t="shared" si="32"/>
        <v>19.8</v>
      </c>
      <c r="AK414" s="79">
        <f t="shared" si="33"/>
        <v>1.6500000000000001</v>
      </c>
      <c r="AL414" s="79">
        <f t="shared" si="34"/>
        <v>0.33</v>
      </c>
    </row>
    <row r="415" spans="1:38" x14ac:dyDescent="0.25">
      <c r="A415" s="10">
        <v>10.202400000000001</v>
      </c>
      <c r="B415" s="10" t="s">
        <v>107</v>
      </c>
      <c r="C415" s="10" t="s">
        <v>108</v>
      </c>
      <c r="D415" s="10" t="s">
        <v>1149</v>
      </c>
      <c r="E415" s="10" t="s">
        <v>570</v>
      </c>
      <c r="F415" s="10" t="s">
        <v>191</v>
      </c>
      <c r="G415" s="10" t="s">
        <v>192</v>
      </c>
      <c r="H415" s="10" t="s">
        <v>193</v>
      </c>
      <c r="I415" s="10" t="s">
        <v>194</v>
      </c>
      <c r="J415" s="10" t="s">
        <v>607</v>
      </c>
      <c r="K415" s="10">
        <v>2604827475</v>
      </c>
      <c r="L415" s="10" t="s">
        <v>37</v>
      </c>
      <c r="M415" s="10" t="s">
        <v>38</v>
      </c>
      <c r="N415" s="10" t="s">
        <v>39</v>
      </c>
      <c r="O415" s="10">
        <v>44</v>
      </c>
      <c r="P415" s="10" t="s">
        <v>40</v>
      </c>
      <c r="Q415" s="10" t="str">
        <f t="shared" si="35"/>
        <v>12</v>
      </c>
      <c r="R415" s="10">
        <v>5</v>
      </c>
      <c r="S415" s="10">
        <v>118.8</v>
      </c>
      <c r="T415" s="10">
        <v>6</v>
      </c>
      <c r="Y415" s="10">
        <v>6</v>
      </c>
      <c r="AI415" s="39">
        <f t="shared" si="31"/>
        <v>6</v>
      </c>
      <c r="AJ415" s="79">
        <f t="shared" si="32"/>
        <v>19.8</v>
      </c>
      <c r="AK415" s="79">
        <f t="shared" si="33"/>
        <v>1.6500000000000001</v>
      </c>
      <c r="AL415" s="79">
        <f t="shared" si="34"/>
        <v>0.33</v>
      </c>
    </row>
    <row r="416" spans="1:38" x14ac:dyDescent="0.25">
      <c r="A416" s="10">
        <v>10.202400000000001</v>
      </c>
      <c r="B416" s="10" t="s">
        <v>107</v>
      </c>
      <c r="C416" s="10" t="s">
        <v>108</v>
      </c>
      <c r="D416" s="10" t="s">
        <v>1150</v>
      </c>
      <c r="E416" s="10" t="s">
        <v>348</v>
      </c>
      <c r="F416" s="10" t="s">
        <v>1151</v>
      </c>
      <c r="G416" s="10" t="s">
        <v>1152</v>
      </c>
      <c r="H416" s="10" t="s">
        <v>199</v>
      </c>
      <c r="I416" s="10" t="s">
        <v>1153</v>
      </c>
      <c r="J416" s="10" t="s">
        <v>1154</v>
      </c>
      <c r="K416" s="10">
        <v>3123507112</v>
      </c>
      <c r="L416" s="10" t="s">
        <v>37</v>
      </c>
      <c r="M416" s="10" t="s">
        <v>38</v>
      </c>
      <c r="N416" s="10" t="s">
        <v>39</v>
      </c>
      <c r="O416" s="10">
        <v>44</v>
      </c>
      <c r="P416" s="10" t="s">
        <v>40</v>
      </c>
      <c r="Q416" s="10" t="str">
        <f t="shared" si="35"/>
        <v>12</v>
      </c>
      <c r="R416" s="10">
        <v>5</v>
      </c>
      <c r="S416" s="10">
        <v>19.8</v>
      </c>
      <c r="T416" s="10">
        <v>1</v>
      </c>
      <c r="Y416" s="10">
        <v>1</v>
      </c>
      <c r="AI416" s="39">
        <f t="shared" si="31"/>
        <v>1</v>
      </c>
      <c r="AJ416" s="79">
        <f t="shared" si="32"/>
        <v>19.8</v>
      </c>
      <c r="AK416" s="79">
        <f t="shared" si="33"/>
        <v>1.6500000000000001</v>
      </c>
      <c r="AL416" s="79">
        <f t="shared" si="34"/>
        <v>0.33</v>
      </c>
    </row>
    <row r="417" spans="1:38" x14ac:dyDescent="0.25">
      <c r="A417" s="10">
        <v>10.202400000000001</v>
      </c>
      <c r="B417" s="10" t="s">
        <v>107</v>
      </c>
      <c r="C417" s="10" t="s">
        <v>108</v>
      </c>
      <c r="D417" s="10" t="s">
        <v>252</v>
      </c>
      <c r="E417" s="10" t="s">
        <v>30</v>
      </c>
      <c r="F417" s="10" t="s">
        <v>253</v>
      </c>
      <c r="G417" s="10" t="s">
        <v>254</v>
      </c>
      <c r="H417" s="10" t="s">
        <v>199</v>
      </c>
      <c r="I417" s="10" t="s">
        <v>255</v>
      </c>
      <c r="J417" s="10" t="s">
        <v>256</v>
      </c>
      <c r="K417" s="10">
        <v>7088376574</v>
      </c>
      <c r="L417" s="10" t="s">
        <v>115</v>
      </c>
      <c r="M417" s="10" t="s">
        <v>116</v>
      </c>
      <c r="N417" s="10" t="s">
        <v>39</v>
      </c>
      <c r="O417" s="10">
        <v>44</v>
      </c>
      <c r="P417" s="10" t="s">
        <v>40</v>
      </c>
      <c r="Q417" s="10" t="str">
        <f t="shared" si="35"/>
        <v>12</v>
      </c>
      <c r="R417" s="10">
        <v>5</v>
      </c>
      <c r="S417" s="10">
        <v>19.8</v>
      </c>
      <c r="T417" s="10">
        <v>1</v>
      </c>
      <c r="Y417" s="10">
        <v>1</v>
      </c>
      <c r="AI417" s="39">
        <f t="shared" si="31"/>
        <v>1</v>
      </c>
      <c r="AJ417" s="79">
        <f t="shared" si="32"/>
        <v>19.8</v>
      </c>
      <c r="AK417" s="79">
        <f t="shared" si="33"/>
        <v>1.6500000000000001</v>
      </c>
      <c r="AL417" s="79">
        <f t="shared" si="34"/>
        <v>0.33</v>
      </c>
    </row>
    <row r="418" spans="1:38" x14ac:dyDescent="0.25">
      <c r="A418" s="10">
        <v>10.202400000000001</v>
      </c>
      <c r="B418" s="10" t="s">
        <v>107</v>
      </c>
      <c r="C418" s="10" t="s">
        <v>108</v>
      </c>
      <c r="D418" s="10" t="s">
        <v>1149</v>
      </c>
      <c r="E418" s="10" t="s">
        <v>570</v>
      </c>
      <c r="F418" s="10" t="s">
        <v>191</v>
      </c>
      <c r="G418" s="10" t="s">
        <v>192</v>
      </c>
      <c r="H418" s="10" t="s">
        <v>193</v>
      </c>
      <c r="I418" s="10" t="s">
        <v>194</v>
      </c>
      <c r="J418" s="10" t="s">
        <v>607</v>
      </c>
      <c r="K418" s="10">
        <v>2604827475</v>
      </c>
      <c r="L418" s="10" t="s">
        <v>115</v>
      </c>
      <c r="M418" s="10" t="s">
        <v>116</v>
      </c>
      <c r="N418" s="10" t="s">
        <v>39</v>
      </c>
      <c r="O418" s="10">
        <v>44</v>
      </c>
      <c r="P418" s="10" t="s">
        <v>40</v>
      </c>
      <c r="Q418" s="10" t="str">
        <f t="shared" si="35"/>
        <v>12</v>
      </c>
      <c r="R418" s="10">
        <v>5</v>
      </c>
      <c r="S418" s="10">
        <v>118.8</v>
      </c>
      <c r="T418" s="10">
        <v>6</v>
      </c>
      <c r="Y418" s="10">
        <v>6</v>
      </c>
      <c r="AI418" s="39">
        <f t="shared" si="31"/>
        <v>6</v>
      </c>
      <c r="AJ418" s="79">
        <f t="shared" si="32"/>
        <v>19.8</v>
      </c>
      <c r="AK418" s="79">
        <f t="shared" si="33"/>
        <v>1.6500000000000001</v>
      </c>
      <c r="AL418" s="79">
        <f t="shared" si="34"/>
        <v>0.33</v>
      </c>
    </row>
    <row r="419" spans="1:38" x14ac:dyDescent="0.25">
      <c r="A419" s="10">
        <v>10.202400000000001</v>
      </c>
      <c r="B419" s="10" t="s">
        <v>107</v>
      </c>
      <c r="C419" s="10" t="s">
        <v>108</v>
      </c>
      <c r="D419" s="10" t="s">
        <v>248</v>
      </c>
      <c r="E419" s="10" t="s">
        <v>30</v>
      </c>
      <c r="F419" s="10" t="s">
        <v>249</v>
      </c>
      <c r="G419" s="10" t="s">
        <v>250</v>
      </c>
      <c r="H419" s="10" t="s">
        <v>199</v>
      </c>
      <c r="I419" s="10">
        <v>62305</v>
      </c>
      <c r="J419" s="10" t="s">
        <v>251</v>
      </c>
      <c r="K419" s="10">
        <v>2172223343</v>
      </c>
      <c r="L419" s="10" t="s">
        <v>49</v>
      </c>
      <c r="M419" s="10" t="s">
        <v>50</v>
      </c>
      <c r="N419" s="10" t="s">
        <v>39</v>
      </c>
      <c r="O419" s="10">
        <v>44</v>
      </c>
      <c r="P419" s="10" t="s">
        <v>40</v>
      </c>
      <c r="Q419" s="10" t="str">
        <f t="shared" si="35"/>
        <v>12</v>
      </c>
      <c r="R419" s="10">
        <v>5</v>
      </c>
      <c r="S419" s="10">
        <v>134.6</v>
      </c>
      <c r="T419" s="10">
        <v>7</v>
      </c>
      <c r="Y419" s="10">
        <v>7</v>
      </c>
      <c r="AI419" s="39">
        <f t="shared" si="31"/>
        <v>7</v>
      </c>
      <c r="AJ419" s="79">
        <f t="shared" si="32"/>
        <v>19.228571428571428</v>
      </c>
      <c r="AK419" s="79">
        <f t="shared" si="33"/>
        <v>1.6023809523809522</v>
      </c>
      <c r="AL419" s="79">
        <f t="shared" si="34"/>
        <v>0.32047619047619047</v>
      </c>
    </row>
    <row r="420" spans="1:38" x14ac:dyDescent="0.25">
      <c r="A420" s="10">
        <v>10.202400000000001</v>
      </c>
      <c r="B420" s="10" t="s">
        <v>107</v>
      </c>
      <c r="C420" s="10" t="s">
        <v>108</v>
      </c>
      <c r="D420" s="10" t="s">
        <v>1155</v>
      </c>
      <c r="E420" s="10" t="s">
        <v>30</v>
      </c>
      <c r="F420" s="10" t="s">
        <v>1156</v>
      </c>
      <c r="G420" s="10" t="s">
        <v>1157</v>
      </c>
      <c r="H420" s="10" t="s">
        <v>199</v>
      </c>
      <c r="I420" s="10">
        <v>61832</v>
      </c>
      <c r="J420" s="10" t="s">
        <v>1158</v>
      </c>
      <c r="K420" s="10">
        <v>2173048919</v>
      </c>
      <c r="L420" s="10" t="s">
        <v>49</v>
      </c>
      <c r="M420" s="10" t="s">
        <v>50</v>
      </c>
      <c r="N420" s="10" t="s">
        <v>39</v>
      </c>
      <c r="O420" s="10">
        <v>44</v>
      </c>
      <c r="P420" s="10" t="s">
        <v>40</v>
      </c>
      <c r="Q420" s="10" t="str">
        <f t="shared" si="35"/>
        <v>12</v>
      </c>
      <c r="R420" s="10">
        <v>5</v>
      </c>
      <c r="S420" s="10">
        <v>59.4</v>
      </c>
      <c r="T420" s="10">
        <v>3</v>
      </c>
      <c r="Y420" s="10">
        <v>3</v>
      </c>
      <c r="AI420" s="39">
        <f t="shared" si="31"/>
        <v>3</v>
      </c>
      <c r="AJ420" s="79">
        <f t="shared" si="32"/>
        <v>19.8</v>
      </c>
      <c r="AK420" s="79">
        <f t="shared" si="33"/>
        <v>1.6500000000000001</v>
      </c>
      <c r="AL420" s="79">
        <f t="shared" si="34"/>
        <v>0.33</v>
      </c>
    </row>
    <row r="421" spans="1:38" x14ac:dyDescent="0.25">
      <c r="A421" s="10">
        <v>10.202400000000001</v>
      </c>
      <c r="B421" s="10" t="s">
        <v>107</v>
      </c>
      <c r="C421" s="10" t="s">
        <v>108</v>
      </c>
      <c r="D421" s="10" t="s">
        <v>1145</v>
      </c>
      <c r="E421" s="10" t="s">
        <v>592</v>
      </c>
      <c r="F421" s="10" t="s">
        <v>1146</v>
      </c>
      <c r="G421" s="10" t="s">
        <v>1147</v>
      </c>
      <c r="H421" s="10" t="s">
        <v>199</v>
      </c>
      <c r="I421" s="10">
        <v>61101</v>
      </c>
      <c r="J421" s="10" t="s">
        <v>1148</v>
      </c>
      <c r="K421" s="10">
        <v>8154898211</v>
      </c>
      <c r="L421" s="10" t="s">
        <v>49</v>
      </c>
      <c r="M421" s="10" t="s">
        <v>50</v>
      </c>
      <c r="N421" s="10" t="s">
        <v>39</v>
      </c>
      <c r="O421" s="10">
        <v>44</v>
      </c>
      <c r="P421" s="10" t="s">
        <v>40</v>
      </c>
      <c r="Q421" s="10" t="str">
        <f t="shared" si="35"/>
        <v>12</v>
      </c>
      <c r="R421" s="10">
        <v>5</v>
      </c>
      <c r="S421" s="10">
        <v>198</v>
      </c>
      <c r="T421" s="10">
        <v>10</v>
      </c>
      <c r="Y421" s="10">
        <v>10</v>
      </c>
      <c r="AI421" s="39">
        <f t="shared" si="31"/>
        <v>10</v>
      </c>
      <c r="AJ421" s="79">
        <f t="shared" si="32"/>
        <v>19.8</v>
      </c>
      <c r="AK421" s="79">
        <f t="shared" si="33"/>
        <v>1.6500000000000001</v>
      </c>
      <c r="AL421" s="79">
        <f t="shared" si="34"/>
        <v>0.33</v>
      </c>
    </row>
    <row r="422" spans="1:38" x14ac:dyDescent="0.25">
      <c r="A422" s="10">
        <v>10.202400000000001</v>
      </c>
      <c r="B422" s="10" t="s">
        <v>107</v>
      </c>
      <c r="C422" s="10" t="s">
        <v>108</v>
      </c>
      <c r="D422" s="10" t="s">
        <v>252</v>
      </c>
      <c r="E422" s="10" t="s">
        <v>30</v>
      </c>
      <c r="F422" s="10" t="s">
        <v>253</v>
      </c>
      <c r="G422" s="10" t="s">
        <v>254</v>
      </c>
      <c r="H422" s="10" t="s">
        <v>199</v>
      </c>
      <c r="I422" s="10" t="s">
        <v>255</v>
      </c>
      <c r="J422" s="10" t="s">
        <v>256</v>
      </c>
      <c r="K422" s="10">
        <v>7088376574</v>
      </c>
      <c r="L422" s="10" t="s">
        <v>49</v>
      </c>
      <c r="M422" s="10" t="s">
        <v>50</v>
      </c>
      <c r="N422" s="10" t="s">
        <v>39</v>
      </c>
      <c r="O422" s="10">
        <v>44</v>
      </c>
      <c r="P422" s="10" t="s">
        <v>40</v>
      </c>
      <c r="Q422" s="10" t="str">
        <f t="shared" si="35"/>
        <v>12</v>
      </c>
      <c r="R422" s="10">
        <v>5</v>
      </c>
      <c r="S422" s="10">
        <v>19.8</v>
      </c>
      <c r="T422" s="10">
        <v>1</v>
      </c>
      <c r="Y422" s="10">
        <v>1</v>
      </c>
      <c r="AI422" s="39">
        <f t="shared" si="31"/>
        <v>1</v>
      </c>
      <c r="AJ422" s="79">
        <f t="shared" si="32"/>
        <v>19.8</v>
      </c>
      <c r="AK422" s="79">
        <f t="shared" si="33"/>
        <v>1.6500000000000001</v>
      </c>
      <c r="AL422" s="79">
        <f t="shared" si="34"/>
        <v>0.33</v>
      </c>
    </row>
    <row r="423" spans="1:38" x14ac:dyDescent="0.25">
      <c r="A423" s="10">
        <v>10.202400000000001</v>
      </c>
      <c r="B423" s="10" t="s">
        <v>107</v>
      </c>
      <c r="C423" s="10" t="s">
        <v>108</v>
      </c>
      <c r="D423" s="10" t="s">
        <v>1149</v>
      </c>
      <c r="E423" s="10" t="s">
        <v>570</v>
      </c>
      <c r="F423" s="10" t="s">
        <v>191</v>
      </c>
      <c r="G423" s="10" t="s">
        <v>192</v>
      </c>
      <c r="H423" s="10" t="s">
        <v>193</v>
      </c>
      <c r="I423" s="10" t="s">
        <v>194</v>
      </c>
      <c r="J423" s="10" t="s">
        <v>607</v>
      </c>
      <c r="K423" s="10">
        <v>2604827475</v>
      </c>
      <c r="L423" s="10" t="s">
        <v>49</v>
      </c>
      <c r="M423" s="10" t="s">
        <v>50</v>
      </c>
      <c r="N423" s="10" t="s">
        <v>39</v>
      </c>
      <c r="O423" s="10">
        <v>44</v>
      </c>
      <c r="P423" s="10" t="s">
        <v>40</v>
      </c>
      <c r="Q423" s="10" t="str">
        <f t="shared" si="35"/>
        <v>12</v>
      </c>
      <c r="R423" s="10">
        <v>5</v>
      </c>
      <c r="S423" s="10">
        <v>118.8</v>
      </c>
      <c r="T423" s="10">
        <v>6</v>
      </c>
      <c r="Y423" s="10">
        <v>6</v>
      </c>
      <c r="AI423" s="39">
        <f t="shared" si="31"/>
        <v>6</v>
      </c>
      <c r="AJ423" s="79">
        <f t="shared" si="32"/>
        <v>19.8</v>
      </c>
      <c r="AK423" s="79">
        <f t="shared" si="33"/>
        <v>1.6500000000000001</v>
      </c>
      <c r="AL423" s="79">
        <f t="shared" si="34"/>
        <v>0.33</v>
      </c>
    </row>
    <row r="424" spans="1:38" x14ac:dyDescent="0.25">
      <c r="A424" s="10">
        <v>10.202400000000001</v>
      </c>
      <c r="B424" s="10" t="s">
        <v>51</v>
      </c>
      <c r="C424" s="10" t="s">
        <v>52</v>
      </c>
      <c r="D424" s="10" t="s">
        <v>53</v>
      </c>
      <c r="E424" s="10" t="s">
        <v>30</v>
      </c>
      <c r="F424" s="10" t="s">
        <v>54</v>
      </c>
      <c r="G424" s="10" t="s">
        <v>55</v>
      </c>
      <c r="H424" s="10" t="s">
        <v>56</v>
      </c>
      <c r="I424" s="10" t="s">
        <v>57</v>
      </c>
      <c r="J424" s="10" t="s">
        <v>58</v>
      </c>
      <c r="K424" s="10">
        <v>6109350885</v>
      </c>
      <c r="L424" s="10" t="s">
        <v>122</v>
      </c>
      <c r="M424" s="10" t="s">
        <v>123</v>
      </c>
      <c r="N424" s="10" t="s">
        <v>124</v>
      </c>
      <c r="O424" s="10">
        <v>44</v>
      </c>
      <c r="P424" s="10" t="s">
        <v>40</v>
      </c>
      <c r="Q424" s="10" t="str">
        <f t="shared" si="35"/>
        <v>12</v>
      </c>
      <c r="R424" s="10">
        <v>4.5</v>
      </c>
      <c r="S424" s="10">
        <v>198</v>
      </c>
      <c r="T424" s="10">
        <v>10</v>
      </c>
      <c r="Y424" s="10">
        <v>10</v>
      </c>
      <c r="AI424" s="39">
        <f t="shared" si="31"/>
        <v>10</v>
      </c>
      <c r="AJ424" s="79">
        <f t="shared" si="32"/>
        <v>19.8</v>
      </c>
      <c r="AK424" s="79">
        <f t="shared" si="33"/>
        <v>1.6500000000000001</v>
      </c>
      <c r="AL424" s="79">
        <f t="shared" si="34"/>
        <v>0.3666666666666667</v>
      </c>
    </row>
    <row r="425" spans="1:38" x14ac:dyDescent="0.25">
      <c r="A425" s="10">
        <v>10.202400000000001</v>
      </c>
      <c r="B425" s="10" t="s">
        <v>51</v>
      </c>
      <c r="C425" s="10" t="s">
        <v>52</v>
      </c>
      <c r="D425" s="10" t="s">
        <v>125</v>
      </c>
      <c r="E425" s="10" t="s">
        <v>30</v>
      </c>
      <c r="F425" s="10" t="s">
        <v>126</v>
      </c>
      <c r="G425" s="10" t="s">
        <v>127</v>
      </c>
      <c r="H425" s="10" t="s">
        <v>34</v>
      </c>
      <c r="I425" s="80" t="s">
        <v>128</v>
      </c>
      <c r="J425" s="10" t="s">
        <v>129</v>
      </c>
      <c r="K425" s="10">
        <v>6098354400</v>
      </c>
      <c r="L425" s="10" t="s">
        <v>81</v>
      </c>
      <c r="M425" s="10" t="s">
        <v>82</v>
      </c>
      <c r="N425" s="10" t="s">
        <v>83</v>
      </c>
      <c r="O425" s="10">
        <v>44</v>
      </c>
      <c r="P425" s="10" t="s">
        <v>40</v>
      </c>
      <c r="Q425" s="10" t="str">
        <f t="shared" si="35"/>
        <v>12</v>
      </c>
      <c r="R425" s="10">
        <v>8</v>
      </c>
      <c r="S425" s="10">
        <v>135</v>
      </c>
      <c r="T425" s="10">
        <v>5</v>
      </c>
      <c r="Y425" s="10">
        <v>5</v>
      </c>
      <c r="AI425" s="39">
        <f t="shared" si="31"/>
        <v>5</v>
      </c>
      <c r="AJ425" s="79">
        <f t="shared" si="32"/>
        <v>27</v>
      </c>
      <c r="AK425" s="79">
        <f t="shared" si="33"/>
        <v>2.25</v>
      </c>
      <c r="AL425" s="79">
        <f t="shared" si="34"/>
        <v>0.28125</v>
      </c>
    </row>
    <row r="426" spans="1:38" x14ac:dyDescent="0.25">
      <c r="A426" s="10">
        <v>10.202400000000001</v>
      </c>
      <c r="B426" s="10" t="s">
        <v>51</v>
      </c>
      <c r="C426" s="10" t="s">
        <v>52</v>
      </c>
      <c r="D426" s="10" t="s">
        <v>53</v>
      </c>
      <c r="E426" s="10" t="s">
        <v>30</v>
      </c>
      <c r="F426" s="10" t="s">
        <v>54</v>
      </c>
      <c r="G426" s="10" t="s">
        <v>55</v>
      </c>
      <c r="H426" s="10" t="s">
        <v>56</v>
      </c>
      <c r="I426" s="10" t="s">
        <v>57</v>
      </c>
      <c r="J426" s="10" t="s">
        <v>58</v>
      </c>
      <c r="K426" s="10">
        <v>6109350885</v>
      </c>
      <c r="L426" s="10" t="s">
        <v>81</v>
      </c>
      <c r="M426" s="10" t="s">
        <v>82</v>
      </c>
      <c r="N426" s="10" t="s">
        <v>83</v>
      </c>
      <c r="O426" s="10">
        <v>44</v>
      </c>
      <c r="P426" s="10" t="s">
        <v>40</v>
      </c>
      <c r="Q426" s="10" t="str">
        <f t="shared" si="35"/>
        <v>12</v>
      </c>
      <c r="R426" s="10">
        <v>8</v>
      </c>
      <c r="S426" s="10">
        <v>513</v>
      </c>
      <c r="T426" s="10">
        <v>19</v>
      </c>
      <c r="Y426" s="10">
        <v>19</v>
      </c>
      <c r="AI426" s="39">
        <f t="shared" si="31"/>
        <v>19</v>
      </c>
      <c r="AJ426" s="79">
        <f t="shared" si="32"/>
        <v>27</v>
      </c>
      <c r="AK426" s="79">
        <f t="shared" si="33"/>
        <v>2.25</v>
      </c>
      <c r="AL426" s="79">
        <f t="shared" si="34"/>
        <v>0.28125</v>
      </c>
    </row>
    <row r="427" spans="1:38" x14ac:dyDescent="0.25">
      <c r="A427" s="10">
        <v>10.202400000000001</v>
      </c>
      <c r="B427" s="10" t="s">
        <v>51</v>
      </c>
      <c r="C427" s="10" t="s">
        <v>52</v>
      </c>
      <c r="D427" s="10" t="s">
        <v>125</v>
      </c>
      <c r="E427" s="10" t="s">
        <v>30</v>
      </c>
      <c r="F427" s="10" t="s">
        <v>126</v>
      </c>
      <c r="G427" s="10" t="s">
        <v>127</v>
      </c>
      <c r="H427" s="10" t="s">
        <v>34</v>
      </c>
      <c r="I427" s="80" t="s">
        <v>128</v>
      </c>
      <c r="J427" s="10" t="s">
        <v>129</v>
      </c>
      <c r="K427" s="10">
        <v>6098354400</v>
      </c>
      <c r="L427" s="10" t="s">
        <v>98</v>
      </c>
      <c r="M427" s="10" t="s">
        <v>99</v>
      </c>
      <c r="N427" s="10" t="s">
        <v>61</v>
      </c>
      <c r="O427" s="10">
        <v>44</v>
      </c>
      <c r="P427" s="10" t="s">
        <v>40</v>
      </c>
      <c r="Q427" s="10" t="str">
        <f t="shared" si="35"/>
        <v>12</v>
      </c>
      <c r="R427" s="10">
        <v>5</v>
      </c>
      <c r="S427" s="10">
        <v>28.8</v>
      </c>
      <c r="T427" s="10">
        <v>1</v>
      </c>
      <c r="Y427" s="10">
        <v>1</v>
      </c>
      <c r="AI427" s="39">
        <f t="shared" si="31"/>
        <v>1</v>
      </c>
      <c r="AJ427" s="79">
        <f t="shared" si="32"/>
        <v>28.8</v>
      </c>
      <c r="AK427" s="79">
        <f t="shared" si="33"/>
        <v>2.4</v>
      </c>
      <c r="AL427" s="79">
        <f t="shared" si="34"/>
        <v>0.48</v>
      </c>
    </row>
    <row r="428" spans="1:38" x14ac:dyDescent="0.25">
      <c r="A428" s="10">
        <v>10.202400000000001</v>
      </c>
      <c r="B428" s="10" t="s">
        <v>51</v>
      </c>
      <c r="C428" s="10" t="s">
        <v>52</v>
      </c>
      <c r="D428" s="10" t="s">
        <v>125</v>
      </c>
      <c r="E428" s="10" t="s">
        <v>30</v>
      </c>
      <c r="F428" s="10" t="s">
        <v>126</v>
      </c>
      <c r="G428" s="10" t="s">
        <v>127</v>
      </c>
      <c r="H428" s="10" t="s">
        <v>34</v>
      </c>
      <c r="I428" s="80" t="s">
        <v>128</v>
      </c>
      <c r="J428" s="10" t="s">
        <v>129</v>
      </c>
      <c r="K428" s="10">
        <v>6098354400</v>
      </c>
      <c r="L428" s="10" t="s">
        <v>59</v>
      </c>
      <c r="M428" s="10" t="s">
        <v>60</v>
      </c>
      <c r="N428" s="10" t="s">
        <v>61</v>
      </c>
      <c r="O428" s="10">
        <v>44</v>
      </c>
      <c r="P428" s="10" t="s">
        <v>40</v>
      </c>
      <c r="Q428" s="10" t="str">
        <f t="shared" si="35"/>
        <v>12</v>
      </c>
      <c r="R428" s="10">
        <v>4</v>
      </c>
      <c r="S428" s="10">
        <v>314.8</v>
      </c>
      <c r="T428" s="10">
        <v>11</v>
      </c>
      <c r="Y428" s="10">
        <v>11</v>
      </c>
      <c r="AI428" s="39">
        <f t="shared" si="31"/>
        <v>11</v>
      </c>
      <c r="AJ428" s="79">
        <f t="shared" si="32"/>
        <v>28.618181818181821</v>
      </c>
      <c r="AK428" s="79">
        <f t="shared" si="33"/>
        <v>2.3848484848484852</v>
      </c>
      <c r="AL428" s="79">
        <f t="shared" si="34"/>
        <v>0.5962121212121213</v>
      </c>
    </row>
    <row r="429" spans="1:38" x14ac:dyDescent="0.25">
      <c r="A429" s="10">
        <v>10.202400000000001</v>
      </c>
      <c r="B429" s="10" t="s">
        <v>84</v>
      </c>
      <c r="C429" s="10" t="s">
        <v>85</v>
      </c>
      <c r="D429" s="10" t="s">
        <v>86</v>
      </c>
      <c r="E429" s="10" t="s">
        <v>30</v>
      </c>
      <c r="F429" s="10" t="s">
        <v>87</v>
      </c>
      <c r="G429" s="10" t="s">
        <v>88</v>
      </c>
      <c r="H429" s="10" t="s">
        <v>67</v>
      </c>
      <c r="I429" s="10">
        <v>95354</v>
      </c>
      <c r="J429" s="10" t="s">
        <v>1108</v>
      </c>
      <c r="K429" s="10">
        <v>2095295350</v>
      </c>
      <c r="L429" s="10" t="s">
        <v>74</v>
      </c>
      <c r="M429" s="10" t="s">
        <v>75</v>
      </c>
      <c r="N429" s="10" t="s">
        <v>61</v>
      </c>
      <c r="O429" s="10">
        <v>44</v>
      </c>
      <c r="P429" s="10" t="s">
        <v>40</v>
      </c>
      <c r="Q429" s="10" t="str">
        <f t="shared" si="35"/>
        <v>12</v>
      </c>
      <c r="R429" s="10">
        <v>5</v>
      </c>
      <c r="S429" s="10">
        <v>172.8</v>
      </c>
      <c r="T429" s="10">
        <v>6</v>
      </c>
      <c r="Y429" s="10">
        <v>6</v>
      </c>
      <c r="AI429" s="39">
        <f t="shared" si="31"/>
        <v>6</v>
      </c>
      <c r="AJ429" s="79">
        <f t="shared" si="32"/>
        <v>28.8</v>
      </c>
      <c r="AK429" s="79">
        <f t="shared" si="33"/>
        <v>2.4</v>
      </c>
      <c r="AL429" s="79">
        <f t="shared" si="34"/>
        <v>0.48</v>
      </c>
    </row>
    <row r="430" spans="1:38" x14ac:dyDescent="0.25">
      <c r="A430" s="10">
        <v>10.202400000000001</v>
      </c>
      <c r="B430" s="10" t="s">
        <v>84</v>
      </c>
      <c r="C430" s="10" t="s">
        <v>85</v>
      </c>
      <c r="D430" s="10" t="s">
        <v>1159</v>
      </c>
      <c r="E430" s="10" t="s">
        <v>362</v>
      </c>
      <c r="F430" s="10" t="s">
        <v>1160</v>
      </c>
      <c r="G430" s="10" t="s">
        <v>119</v>
      </c>
      <c r="H430" s="10" t="s">
        <v>67</v>
      </c>
      <c r="I430" s="10">
        <v>95814</v>
      </c>
      <c r="J430" s="10" t="s">
        <v>1161</v>
      </c>
      <c r="K430" s="10">
        <v>9164430500</v>
      </c>
      <c r="L430" s="10" t="s">
        <v>74</v>
      </c>
      <c r="M430" s="10" t="s">
        <v>75</v>
      </c>
      <c r="N430" s="10" t="s">
        <v>61</v>
      </c>
      <c r="O430" s="10">
        <v>44</v>
      </c>
      <c r="P430" s="10" t="s">
        <v>40</v>
      </c>
      <c r="Q430" s="10" t="str">
        <f t="shared" si="35"/>
        <v>12</v>
      </c>
      <c r="R430" s="10">
        <v>5</v>
      </c>
      <c r="S430" s="10">
        <v>57.6</v>
      </c>
      <c r="T430" s="10">
        <v>2</v>
      </c>
      <c r="Y430" s="10">
        <v>2</v>
      </c>
      <c r="AI430" s="39">
        <f t="shared" si="31"/>
        <v>2</v>
      </c>
      <c r="AJ430" s="79">
        <f t="shared" si="32"/>
        <v>28.8</v>
      </c>
      <c r="AK430" s="79">
        <f t="shared" si="33"/>
        <v>2.4</v>
      </c>
      <c r="AL430" s="79">
        <f t="shared" si="34"/>
        <v>0.48</v>
      </c>
    </row>
    <row r="431" spans="1:38" x14ac:dyDescent="0.25">
      <c r="A431" s="10">
        <v>10.202400000000001</v>
      </c>
      <c r="B431" s="10" t="s">
        <v>84</v>
      </c>
      <c r="C431" s="10" t="s">
        <v>85</v>
      </c>
      <c r="D431" s="10" t="s">
        <v>213</v>
      </c>
      <c r="E431" s="10" t="s">
        <v>30</v>
      </c>
      <c r="F431" s="10" t="s">
        <v>214</v>
      </c>
      <c r="G431" s="10" t="s">
        <v>215</v>
      </c>
      <c r="H431" s="10" t="s">
        <v>67</v>
      </c>
      <c r="I431" s="10" t="s">
        <v>216</v>
      </c>
      <c r="J431" s="10" t="s">
        <v>217</v>
      </c>
      <c r="K431" s="10">
        <v>9258267841</v>
      </c>
      <c r="L431" s="10" t="s">
        <v>74</v>
      </c>
      <c r="M431" s="10" t="s">
        <v>75</v>
      </c>
      <c r="N431" s="10" t="s">
        <v>61</v>
      </c>
      <c r="O431" s="10">
        <v>44</v>
      </c>
      <c r="P431" s="10" t="s">
        <v>40</v>
      </c>
      <c r="Q431" s="10" t="str">
        <f t="shared" si="35"/>
        <v>12</v>
      </c>
      <c r="R431" s="10">
        <v>5</v>
      </c>
      <c r="S431" s="10">
        <v>57.6</v>
      </c>
      <c r="T431" s="10">
        <v>2</v>
      </c>
      <c r="Y431" s="10">
        <v>2</v>
      </c>
      <c r="AI431" s="39">
        <f t="shared" si="31"/>
        <v>2</v>
      </c>
      <c r="AJ431" s="79">
        <f t="shared" si="32"/>
        <v>28.8</v>
      </c>
      <c r="AK431" s="79">
        <f t="shared" si="33"/>
        <v>2.4</v>
      </c>
      <c r="AL431" s="79">
        <f t="shared" si="34"/>
        <v>0.48</v>
      </c>
    </row>
    <row r="432" spans="1:38" x14ac:dyDescent="0.25">
      <c r="A432" s="10">
        <v>10.202400000000001</v>
      </c>
      <c r="B432" s="10" t="s">
        <v>84</v>
      </c>
      <c r="C432" s="10" t="s">
        <v>85</v>
      </c>
      <c r="D432" s="10" t="s">
        <v>102</v>
      </c>
      <c r="E432" s="10" t="s">
        <v>30</v>
      </c>
      <c r="F432" s="10" t="s">
        <v>103</v>
      </c>
      <c r="G432" s="10" t="s">
        <v>104</v>
      </c>
      <c r="H432" s="10" t="s">
        <v>96</v>
      </c>
      <c r="I432" s="10" t="s">
        <v>105</v>
      </c>
      <c r="J432" s="10" t="s">
        <v>106</v>
      </c>
      <c r="K432" s="10">
        <v>9076024285</v>
      </c>
      <c r="L432" s="10" t="s">
        <v>74</v>
      </c>
      <c r="M432" s="10" t="s">
        <v>75</v>
      </c>
      <c r="N432" s="10" t="s">
        <v>61</v>
      </c>
      <c r="O432" s="10">
        <v>44</v>
      </c>
      <c r="P432" s="10" t="s">
        <v>40</v>
      </c>
      <c r="Q432" s="10" t="str">
        <f t="shared" si="35"/>
        <v>12</v>
      </c>
      <c r="R432" s="10">
        <v>5</v>
      </c>
      <c r="S432" s="10">
        <v>316.8</v>
      </c>
      <c r="T432" s="10">
        <v>11</v>
      </c>
      <c r="Y432" s="10">
        <v>11</v>
      </c>
      <c r="AI432" s="39">
        <f t="shared" si="31"/>
        <v>11</v>
      </c>
      <c r="AJ432" s="79">
        <f t="shared" si="32"/>
        <v>28.8</v>
      </c>
      <c r="AK432" s="79">
        <f t="shared" si="33"/>
        <v>2.4</v>
      </c>
      <c r="AL432" s="79">
        <f t="shared" si="34"/>
        <v>0.48</v>
      </c>
    </row>
    <row r="433" spans="1:38" x14ac:dyDescent="0.25">
      <c r="A433" s="10">
        <v>10.202400000000001</v>
      </c>
      <c r="B433" s="10" t="s">
        <v>84</v>
      </c>
      <c r="C433" s="10" t="s">
        <v>85</v>
      </c>
      <c r="D433" s="10" t="s">
        <v>989</v>
      </c>
      <c r="E433" s="10" t="s">
        <v>362</v>
      </c>
      <c r="F433" s="10" t="s">
        <v>990</v>
      </c>
      <c r="G433" s="10" t="s">
        <v>991</v>
      </c>
      <c r="H433" s="10" t="s">
        <v>67</v>
      </c>
      <c r="I433" s="10" t="s">
        <v>992</v>
      </c>
      <c r="J433" s="10" t="s">
        <v>993</v>
      </c>
      <c r="K433" s="10">
        <v>8312754500</v>
      </c>
      <c r="L433" s="10" t="s">
        <v>74</v>
      </c>
      <c r="M433" s="10" t="s">
        <v>75</v>
      </c>
      <c r="N433" s="10" t="s">
        <v>61</v>
      </c>
      <c r="O433" s="10">
        <v>44</v>
      </c>
      <c r="P433" s="10" t="s">
        <v>40</v>
      </c>
      <c r="Q433" s="10" t="str">
        <f t="shared" si="35"/>
        <v>12</v>
      </c>
      <c r="R433" s="10">
        <v>5</v>
      </c>
      <c r="S433" s="10">
        <v>374.4</v>
      </c>
      <c r="T433" s="10">
        <v>13</v>
      </c>
      <c r="Y433" s="10">
        <v>13</v>
      </c>
      <c r="AI433" s="39">
        <f t="shared" si="31"/>
        <v>13</v>
      </c>
      <c r="AJ433" s="79">
        <f t="shared" si="32"/>
        <v>28.799999999999997</v>
      </c>
      <c r="AK433" s="79">
        <f t="shared" si="33"/>
        <v>2.4</v>
      </c>
      <c r="AL433" s="79">
        <f t="shared" si="34"/>
        <v>0.48</v>
      </c>
    </row>
    <row r="434" spans="1:38" x14ac:dyDescent="0.25">
      <c r="A434" s="10">
        <v>10.202400000000001</v>
      </c>
      <c r="B434" s="10" t="s">
        <v>84</v>
      </c>
      <c r="C434" s="10" t="s">
        <v>85</v>
      </c>
      <c r="D434" s="10" t="s">
        <v>463</v>
      </c>
      <c r="E434" s="10" t="s">
        <v>30</v>
      </c>
      <c r="F434" s="10" t="s">
        <v>464</v>
      </c>
      <c r="G434" s="10" t="s">
        <v>465</v>
      </c>
      <c r="H434" s="10" t="s">
        <v>67</v>
      </c>
      <c r="I434" s="10">
        <v>94080</v>
      </c>
      <c r="J434" s="10" t="s">
        <v>466</v>
      </c>
      <c r="K434" s="10">
        <v>6505895252</v>
      </c>
      <c r="L434" s="10" t="s">
        <v>122</v>
      </c>
      <c r="M434" s="10" t="s">
        <v>123</v>
      </c>
      <c r="N434" s="10" t="s">
        <v>124</v>
      </c>
      <c r="O434" s="10">
        <v>44</v>
      </c>
      <c r="P434" s="10" t="s">
        <v>40</v>
      </c>
      <c r="Q434" s="10" t="str">
        <f t="shared" si="35"/>
        <v>12</v>
      </c>
      <c r="R434" s="10">
        <v>4.5</v>
      </c>
      <c r="S434" s="10">
        <v>39.6</v>
      </c>
      <c r="T434" s="10">
        <v>2</v>
      </c>
      <c r="Y434" s="10">
        <v>2</v>
      </c>
      <c r="AI434" s="39">
        <f t="shared" si="31"/>
        <v>2</v>
      </c>
      <c r="AJ434" s="79">
        <f t="shared" si="32"/>
        <v>19.8</v>
      </c>
      <c r="AK434" s="79">
        <f t="shared" si="33"/>
        <v>1.6500000000000001</v>
      </c>
      <c r="AL434" s="79">
        <f t="shared" si="34"/>
        <v>0.3666666666666667</v>
      </c>
    </row>
    <row r="435" spans="1:38" x14ac:dyDescent="0.25">
      <c r="A435" s="10">
        <v>10.202400000000001</v>
      </c>
      <c r="B435" s="10" t="s">
        <v>84</v>
      </c>
      <c r="C435" s="10" t="s">
        <v>85</v>
      </c>
      <c r="D435" s="10" t="s">
        <v>130</v>
      </c>
      <c r="E435" s="10" t="s">
        <v>30</v>
      </c>
      <c r="F435" s="10" t="s">
        <v>131</v>
      </c>
      <c r="G435" s="10" t="s">
        <v>132</v>
      </c>
      <c r="H435" s="10" t="s">
        <v>67</v>
      </c>
      <c r="I435" s="10">
        <v>95407</v>
      </c>
      <c r="J435" s="10" t="s">
        <v>133</v>
      </c>
      <c r="K435" s="10">
        <v>7075464544</v>
      </c>
      <c r="L435" s="10" t="s">
        <v>122</v>
      </c>
      <c r="M435" s="10" t="s">
        <v>123</v>
      </c>
      <c r="N435" s="10" t="s">
        <v>124</v>
      </c>
      <c r="O435" s="10">
        <v>44</v>
      </c>
      <c r="P435" s="10" t="s">
        <v>40</v>
      </c>
      <c r="Q435" s="10" t="str">
        <f t="shared" si="35"/>
        <v>12</v>
      </c>
      <c r="R435" s="10">
        <v>4.5</v>
      </c>
      <c r="S435" s="10">
        <v>79.2</v>
      </c>
      <c r="T435" s="10">
        <v>4</v>
      </c>
      <c r="Y435" s="10">
        <v>4</v>
      </c>
      <c r="AI435" s="39">
        <f t="shared" si="31"/>
        <v>4</v>
      </c>
      <c r="AJ435" s="79">
        <f t="shared" si="32"/>
        <v>19.8</v>
      </c>
      <c r="AK435" s="79">
        <f t="shared" si="33"/>
        <v>1.6500000000000001</v>
      </c>
      <c r="AL435" s="79">
        <f t="shared" si="34"/>
        <v>0.3666666666666667</v>
      </c>
    </row>
    <row r="436" spans="1:38" x14ac:dyDescent="0.25">
      <c r="A436" s="10">
        <v>10.202400000000001</v>
      </c>
      <c r="B436" s="10" t="s">
        <v>84</v>
      </c>
      <c r="C436" s="10" t="s">
        <v>85</v>
      </c>
      <c r="D436" s="10" t="s">
        <v>142</v>
      </c>
      <c r="E436" s="10" t="s">
        <v>143</v>
      </c>
      <c r="F436" s="10" t="s">
        <v>145</v>
      </c>
      <c r="G436" s="10" t="s">
        <v>146</v>
      </c>
      <c r="H436" s="10" t="s">
        <v>147</v>
      </c>
      <c r="I436" s="10">
        <v>999999999</v>
      </c>
      <c r="J436" s="10" t="s">
        <v>145</v>
      </c>
      <c r="K436" s="10">
        <v>9999999999</v>
      </c>
      <c r="L436" s="10" t="s">
        <v>122</v>
      </c>
      <c r="M436" s="10" t="s">
        <v>123</v>
      </c>
      <c r="N436" s="10" t="s">
        <v>124</v>
      </c>
      <c r="O436" s="10">
        <v>44</v>
      </c>
      <c r="P436" s="10" t="s">
        <v>40</v>
      </c>
      <c r="Q436" s="10" t="str">
        <f t="shared" si="35"/>
        <v>12</v>
      </c>
      <c r="R436" s="10">
        <v>4.5</v>
      </c>
      <c r="S436" s="10">
        <v>277.2</v>
      </c>
      <c r="T436" s="10">
        <v>14</v>
      </c>
      <c r="Y436" s="10">
        <v>14</v>
      </c>
      <c r="AI436" s="39">
        <f t="shared" si="31"/>
        <v>14</v>
      </c>
      <c r="AJ436" s="79">
        <f t="shared" si="32"/>
        <v>19.8</v>
      </c>
      <c r="AK436" s="79">
        <f t="shared" si="33"/>
        <v>1.6500000000000001</v>
      </c>
      <c r="AL436" s="79">
        <f t="shared" si="34"/>
        <v>0.3666666666666667</v>
      </c>
    </row>
    <row r="437" spans="1:38" x14ac:dyDescent="0.25">
      <c r="A437" s="10">
        <v>10.202400000000001</v>
      </c>
      <c r="B437" s="10" t="s">
        <v>84</v>
      </c>
      <c r="C437" s="10" t="s">
        <v>85</v>
      </c>
      <c r="D437" s="10" t="s">
        <v>130</v>
      </c>
      <c r="E437" s="10" t="s">
        <v>30</v>
      </c>
      <c r="F437" s="10" t="s">
        <v>131</v>
      </c>
      <c r="G437" s="10" t="s">
        <v>132</v>
      </c>
      <c r="H437" s="10" t="s">
        <v>67</v>
      </c>
      <c r="I437" s="10">
        <v>95407</v>
      </c>
      <c r="J437" s="10" t="s">
        <v>133</v>
      </c>
      <c r="K437" s="10">
        <v>7075464544</v>
      </c>
      <c r="L437" s="10" t="s">
        <v>37</v>
      </c>
      <c r="M437" s="10" t="s">
        <v>38</v>
      </c>
      <c r="N437" s="10" t="s">
        <v>39</v>
      </c>
      <c r="O437" s="10">
        <v>44</v>
      </c>
      <c r="P437" s="10" t="s">
        <v>40</v>
      </c>
      <c r="Q437" s="10" t="str">
        <f t="shared" si="35"/>
        <v>12</v>
      </c>
      <c r="R437" s="10">
        <v>5</v>
      </c>
      <c r="S437" s="10">
        <v>217.8</v>
      </c>
      <c r="T437" s="10">
        <v>11</v>
      </c>
      <c r="Y437" s="10">
        <v>11</v>
      </c>
      <c r="AI437" s="39">
        <f t="shared" si="31"/>
        <v>11</v>
      </c>
      <c r="AJ437" s="79">
        <f t="shared" si="32"/>
        <v>19.8</v>
      </c>
      <c r="AK437" s="79">
        <f t="shared" si="33"/>
        <v>1.6500000000000001</v>
      </c>
      <c r="AL437" s="79">
        <f t="shared" si="34"/>
        <v>0.33</v>
      </c>
    </row>
    <row r="438" spans="1:38" x14ac:dyDescent="0.25">
      <c r="A438" s="10">
        <v>10.202400000000001</v>
      </c>
      <c r="B438" s="10" t="s">
        <v>84</v>
      </c>
      <c r="C438" s="10" t="s">
        <v>85</v>
      </c>
      <c r="D438" s="10" t="s">
        <v>300</v>
      </c>
      <c r="E438" s="10" t="s">
        <v>174</v>
      </c>
      <c r="F438" s="10" t="s">
        <v>301</v>
      </c>
      <c r="G438" s="10" t="s">
        <v>302</v>
      </c>
      <c r="H438" s="10" t="s">
        <v>96</v>
      </c>
      <c r="I438" s="10">
        <v>89406</v>
      </c>
      <c r="J438" s="10" t="s">
        <v>303</v>
      </c>
      <c r="K438" s="10">
        <v>7755415699</v>
      </c>
      <c r="L438" s="10" t="s">
        <v>37</v>
      </c>
      <c r="M438" s="10" t="s">
        <v>38</v>
      </c>
      <c r="N438" s="10" t="s">
        <v>39</v>
      </c>
      <c r="O438" s="10">
        <v>44</v>
      </c>
      <c r="P438" s="10" t="s">
        <v>40</v>
      </c>
      <c r="Q438" s="10" t="str">
        <f t="shared" si="35"/>
        <v>12</v>
      </c>
      <c r="R438" s="10">
        <v>5</v>
      </c>
      <c r="S438" s="10">
        <v>39.6</v>
      </c>
      <c r="T438" s="10">
        <v>2</v>
      </c>
      <c r="Y438" s="10">
        <v>2</v>
      </c>
      <c r="AI438" s="39">
        <f t="shared" si="31"/>
        <v>2</v>
      </c>
      <c r="AJ438" s="79">
        <f t="shared" si="32"/>
        <v>19.8</v>
      </c>
      <c r="AK438" s="79">
        <f t="shared" si="33"/>
        <v>1.6500000000000001</v>
      </c>
      <c r="AL438" s="79">
        <f t="shared" si="34"/>
        <v>0.33</v>
      </c>
    </row>
    <row r="439" spans="1:38" x14ac:dyDescent="0.25">
      <c r="A439" s="10">
        <v>10.202400000000001</v>
      </c>
      <c r="B439" s="10" t="s">
        <v>84</v>
      </c>
      <c r="C439" s="10" t="s">
        <v>85</v>
      </c>
      <c r="D439" s="10" t="s">
        <v>437</v>
      </c>
      <c r="E439" s="10" t="s">
        <v>30</v>
      </c>
      <c r="F439" s="10" t="s">
        <v>438</v>
      </c>
      <c r="G439" s="10" t="s">
        <v>104</v>
      </c>
      <c r="H439" s="10" t="s">
        <v>96</v>
      </c>
      <c r="I439" s="10" t="s">
        <v>439</v>
      </c>
      <c r="J439" s="10" t="s">
        <v>440</v>
      </c>
      <c r="K439" s="10">
        <v>7753385335</v>
      </c>
      <c r="L439" s="10" t="s">
        <v>37</v>
      </c>
      <c r="M439" s="10" t="s">
        <v>38</v>
      </c>
      <c r="N439" s="10" t="s">
        <v>39</v>
      </c>
      <c r="O439" s="10">
        <v>44</v>
      </c>
      <c r="P439" s="10" t="s">
        <v>40</v>
      </c>
      <c r="Q439" s="10" t="str">
        <f t="shared" si="35"/>
        <v>12</v>
      </c>
      <c r="R439" s="10">
        <v>5</v>
      </c>
      <c r="S439" s="10">
        <v>198</v>
      </c>
      <c r="T439" s="10">
        <v>10</v>
      </c>
      <c r="Y439" s="10">
        <v>10</v>
      </c>
      <c r="AI439" s="39">
        <f t="shared" si="31"/>
        <v>10</v>
      </c>
      <c r="AJ439" s="79">
        <f t="shared" si="32"/>
        <v>19.8</v>
      </c>
      <c r="AK439" s="79">
        <f t="shared" si="33"/>
        <v>1.6500000000000001</v>
      </c>
      <c r="AL439" s="79">
        <f t="shared" si="34"/>
        <v>0.33</v>
      </c>
    </row>
    <row r="440" spans="1:38" x14ac:dyDescent="0.25">
      <c r="A440" s="10">
        <v>10.202400000000001</v>
      </c>
      <c r="B440" s="10" t="s">
        <v>84</v>
      </c>
      <c r="C440" s="10" t="s">
        <v>85</v>
      </c>
      <c r="D440" s="10" t="s">
        <v>295</v>
      </c>
      <c r="E440" s="10" t="s">
        <v>168</v>
      </c>
      <c r="F440" s="10" t="s">
        <v>296</v>
      </c>
      <c r="G440" s="10" t="s">
        <v>297</v>
      </c>
      <c r="H440" s="10" t="s">
        <v>67</v>
      </c>
      <c r="I440" s="10" t="s">
        <v>298</v>
      </c>
      <c r="J440" s="10" t="s">
        <v>299</v>
      </c>
      <c r="K440" s="10">
        <v>7078293456</v>
      </c>
      <c r="L440" s="10" t="s">
        <v>37</v>
      </c>
      <c r="M440" s="10" t="s">
        <v>38</v>
      </c>
      <c r="N440" s="10" t="s">
        <v>39</v>
      </c>
      <c r="O440" s="10">
        <v>44</v>
      </c>
      <c r="P440" s="10" t="s">
        <v>40</v>
      </c>
      <c r="Q440" s="10" t="str">
        <f t="shared" si="35"/>
        <v>12</v>
      </c>
      <c r="R440" s="10">
        <v>5</v>
      </c>
      <c r="S440" s="10">
        <v>19.8</v>
      </c>
      <c r="T440" s="10">
        <v>1</v>
      </c>
      <c r="Y440" s="10">
        <v>1</v>
      </c>
      <c r="AI440" s="39">
        <f t="shared" si="31"/>
        <v>1</v>
      </c>
      <c r="AJ440" s="79">
        <f t="shared" si="32"/>
        <v>19.8</v>
      </c>
      <c r="AK440" s="79">
        <f t="shared" si="33"/>
        <v>1.6500000000000001</v>
      </c>
      <c r="AL440" s="79">
        <f t="shared" si="34"/>
        <v>0.33</v>
      </c>
    </row>
    <row r="441" spans="1:38" x14ac:dyDescent="0.25">
      <c r="A441" s="10">
        <v>10.202400000000001</v>
      </c>
      <c r="B441" s="10" t="s">
        <v>84</v>
      </c>
      <c r="C441" s="10" t="s">
        <v>85</v>
      </c>
      <c r="D441" s="10" t="s">
        <v>1162</v>
      </c>
      <c r="E441" s="10" t="s">
        <v>30</v>
      </c>
      <c r="F441" s="10" t="s">
        <v>1163</v>
      </c>
      <c r="G441" s="10" t="s">
        <v>1164</v>
      </c>
      <c r="H441" s="10" t="s">
        <v>96</v>
      </c>
      <c r="I441" s="10" t="s">
        <v>1165</v>
      </c>
      <c r="J441" s="10" t="s">
        <v>1166</v>
      </c>
      <c r="K441" s="10">
        <v>2092332914</v>
      </c>
      <c r="L441" s="10" t="s">
        <v>37</v>
      </c>
      <c r="M441" s="10" t="s">
        <v>38</v>
      </c>
      <c r="N441" s="10" t="s">
        <v>39</v>
      </c>
      <c r="O441" s="10">
        <v>44</v>
      </c>
      <c r="P441" s="10" t="s">
        <v>40</v>
      </c>
      <c r="Q441" s="10" t="str">
        <f t="shared" si="35"/>
        <v>12</v>
      </c>
      <c r="R441" s="10">
        <v>5</v>
      </c>
      <c r="S441" s="10">
        <v>99</v>
      </c>
      <c r="T441" s="10">
        <v>5</v>
      </c>
      <c r="Y441" s="10">
        <v>5</v>
      </c>
      <c r="AI441" s="39">
        <f t="shared" si="31"/>
        <v>5</v>
      </c>
      <c r="AJ441" s="79">
        <f t="shared" si="32"/>
        <v>19.8</v>
      </c>
      <c r="AK441" s="79">
        <f t="shared" si="33"/>
        <v>1.6500000000000001</v>
      </c>
      <c r="AL441" s="79">
        <f t="shared" si="34"/>
        <v>0.33</v>
      </c>
    </row>
    <row r="442" spans="1:38" x14ac:dyDescent="0.25">
      <c r="A442" s="10">
        <v>10.202400000000001</v>
      </c>
      <c r="B442" s="10" t="s">
        <v>84</v>
      </c>
      <c r="C442" s="10" t="s">
        <v>85</v>
      </c>
      <c r="D442" s="10" t="s">
        <v>266</v>
      </c>
      <c r="E442" s="10" t="s">
        <v>267</v>
      </c>
      <c r="F442" s="10" t="s">
        <v>268</v>
      </c>
      <c r="G442" s="10" t="s">
        <v>269</v>
      </c>
      <c r="H442" s="10" t="s">
        <v>67</v>
      </c>
      <c r="I442" s="10" t="s">
        <v>270</v>
      </c>
      <c r="J442" s="10" t="s">
        <v>271</v>
      </c>
      <c r="K442" s="10">
        <v>9162338469</v>
      </c>
      <c r="L442" s="10" t="s">
        <v>37</v>
      </c>
      <c r="M442" s="10" t="s">
        <v>38</v>
      </c>
      <c r="N442" s="10" t="s">
        <v>39</v>
      </c>
      <c r="O442" s="10">
        <v>44</v>
      </c>
      <c r="P442" s="10" t="s">
        <v>40</v>
      </c>
      <c r="Q442" s="10" t="str">
        <f t="shared" si="35"/>
        <v>12</v>
      </c>
      <c r="R442" s="10">
        <v>5</v>
      </c>
      <c r="S442" s="10">
        <v>19.8</v>
      </c>
      <c r="T442" s="10">
        <v>1</v>
      </c>
      <c r="Y442" s="10">
        <v>1</v>
      </c>
      <c r="AI442" s="39">
        <f t="shared" si="31"/>
        <v>1</v>
      </c>
      <c r="AJ442" s="79">
        <f t="shared" si="32"/>
        <v>19.8</v>
      </c>
      <c r="AK442" s="79">
        <f t="shared" si="33"/>
        <v>1.6500000000000001</v>
      </c>
      <c r="AL442" s="79">
        <f t="shared" si="34"/>
        <v>0.33</v>
      </c>
    </row>
    <row r="443" spans="1:38" x14ac:dyDescent="0.25">
      <c r="A443" s="10">
        <v>10.202400000000001</v>
      </c>
      <c r="B443" s="10" t="s">
        <v>84</v>
      </c>
      <c r="C443" s="10" t="s">
        <v>85</v>
      </c>
      <c r="D443" s="10" t="s">
        <v>383</v>
      </c>
      <c r="E443" s="10" t="s">
        <v>168</v>
      </c>
      <c r="F443" s="10" t="s">
        <v>384</v>
      </c>
      <c r="G443" s="10" t="s">
        <v>385</v>
      </c>
      <c r="H443" s="10" t="s">
        <v>67</v>
      </c>
      <c r="I443" s="10" t="s">
        <v>386</v>
      </c>
      <c r="J443" s="10" t="s">
        <v>387</v>
      </c>
      <c r="K443" s="10">
        <v>7074969725</v>
      </c>
      <c r="L443" s="10" t="s">
        <v>37</v>
      </c>
      <c r="M443" s="10" t="s">
        <v>38</v>
      </c>
      <c r="N443" s="10" t="s">
        <v>39</v>
      </c>
      <c r="O443" s="10">
        <v>44</v>
      </c>
      <c r="P443" s="10" t="s">
        <v>40</v>
      </c>
      <c r="Q443" s="10" t="str">
        <f t="shared" si="35"/>
        <v>12</v>
      </c>
      <c r="R443" s="10">
        <v>5</v>
      </c>
      <c r="S443" s="10">
        <v>19.8</v>
      </c>
      <c r="T443" s="10">
        <v>1</v>
      </c>
      <c r="Y443" s="10">
        <v>1</v>
      </c>
      <c r="AI443" s="39">
        <f t="shared" si="31"/>
        <v>1</v>
      </c>
      <c r="AJ443" s="79">
        <f t="shared" si="32"/>
        <v>19.8</v>
      </c>
      <c r="AK443" s="79">
        <f t="shared" si="33"/>
        <v>1.6500000000000001</v>
      </c>
      <c r="AL443" s="79">
        <f t="shared" si="34"/>
        <v>0.33</v>
      </c>
    </row>
    <row r="444" spans="1:38" x14ac:dyDescent="0.25">
      <c r="A444" s="10">
        <v>10.202400000000001</v>
      </c>
      <c r="B444" s="10" t="s">
        <v>84</v>
      </c>
      <c r="C444" s="10" t="s">
        <v>85</v>
      </c>
      <c r="D444" s="10" t="s">
        <v>463</v>
      </c>
      <c r="E444" s="10" t="s">
        <v>30</v>
      </c>
      <c r="F444" s="10" t="s">
        <v>464</v>
      </c>
      <c r="G444" s="10" t="s">
        <v>465</v>
      </c>
      <c r="H444" s="10" t="s">
        <v>67</v>
      </c>
      <c r="I444" s="10">
        <v>94080</v>
      </c>
      <c r="J444" s="10" t="s">
        <v>466</v>
      </c>
      <c r="K444" s="10">
        <v>6505895252</v>
      </c>
      <c r="L444" s="10" t="s">
        <v>115</v>
      </c>
      <c r="M444" s="10" t="s">
        <v>116</v>
      </c>
      <c r="N444" s="10" t="s">
        <v>39</v>
      </c>
      <c r="O444" s="10">
        <v>44</v>
      </c>
      <c r="P444" s="10" t="s">
        <v>40</v>
      </c>
      <c r="Q444" s="10" t="str">
        <f t="shared" si="35"/>
        <v>12</v>
      </c>
      <c r="R444" s="10">
        <v>5</v>
      </c>
      <c r="S444" s="10">
        <v>59.4</v>
      </c>
      <c r="T444" s="10">
        <v>3</v>
      </c>
      <c r="Y444" s="10">
        <v>3</v>
      </c>
      <c r="AI444" s="39">
        <f t="shared" si="31"/>
        <v>3</v>
      </c>
      <c r="AJ444" s="79">
        <f t="shared" si="32"/>
        <v>19.8</v>
      </c>
      <c r="AK444" s="79">
        <f t="shared" si="33"/>
        <v>1.6500000000000001</v>
      </c>
      <c r="AL444" s="79">
        <f t="shared" si="34"/>
        <v>0.33</v>
      </c>
    </row>
    <row r="445" spans="1:38" x14ac:dyDescent="0.25">
      <c r="A445" s="10">
        <v>10.202400000000001</v>
      </c>
      <c r="B445" s="10" t="s">
        <v>84</v>
      </c>
      <c r="C445" s="10" t="s">
        <v>85</v>
      </c>
      <c r="D445" s="10" t="s">
        <v>300</v>
      </c>
      <c r="E445" s="10" t="s">
        <v>174</v>
      </c>
      <c r="F445" s="10" t="s">
        <v>301</v>
      </c>
      <c r="G445" s="10" t="s">
        <v>302</v>
      </c>
      <c r="H445" s="10" t="s">
        <v>96</v>
      </c>
      <c r="I445" s="10">
        <v>89406</v>
      </c>
      <c r="J445" s="10" t="s">
        <v>303</v>
      </c>
      <c r="K445" s="10">
        <v>7755415699</v>
      </c>
      <c r="L445" s="10" t="s">
        <v>115</v>
      </c>
      <c r="M445" s="10" t="s">
        <v>116</v>
      </c>
      <c r="N445" s="10" t="s">
        <v>39</v>
      </c>
      <c r="O445" s="10">
        <v>44</v>
      </c>
      <c r="P445" s="10" t="s">
        <v>40</v>
      </c>
      <c r="Q445" s="10" t="str">
        <f t="shared" si="35"/>
        <v>12</v>
      </c>
      <c r="R445" s="10">
        <v>5</v>
      </c>
      <c r="S445" s="10">
        <v>39.6</v>
      </c>
      <c r="T445" s="10">
        <v>2</v>
      </c>
      <c r="Y445" s="10">
        <v>2</v>
      </c>
      <c r="AI445" s="39">
        <f t="shared" si="31"/>
        <v>2</v>
      </c>
      <c r="AJ445" s="79">
        <f t="shared" si="32"/>
        <v>19.8</v>
      </c>
      <c r="AK445" s="79">
        <f t="shared" si="33"/>
        <v>1.6500000000000001</v>
      </c>
      <c r="AL445" s="79">
        <f t="shared" si="34"/>
        <v>0.33</v>
      </c>
    </row>
    <row r="446" spans="1:38" x14ac:dyDescent="0.25">
      <c r="A446" s="10">
        <v>10.202400000000001</v>
      </c>
      <c r="B446" s="10" t="s">
        <v>84</v>
      </c>
      <c r="C446" s="10" t="s">
        <v>85</v>
      </c>
      <c r="D446" s="10" t="s">
        <v>1167</v>
      </c>
      <c r="E446" s="10" t="s">
        <v>362</v>
      </c>
      <c r="F446" s="10" t="s">
        <v>1168</v>
      </c>
      <c r="G446" s="10" t="s">
        <v>1169</v>
      </c>
      <c r="H446" s="10" t="s">
        <v>67</v>
      </c>
      <c r="I446" s="10">
        <v>95670</v>
      </c>
      <c r="J446" s="10" t="s">
        <v>1170</v>
      </c>
      <c r="K446" s="10">
        <v>9166383800</v>
      </c>
      <c r="L446" s="10" t="s">
        <v>115</v>
      </c>
      <c r="M446" s="10" t="s">
        <v>116</v>
      </c>
      <c r="N446" s="10" t="s">
        <v>39</v>
      </c>
      <c r="O446" s="10">
        <v>44</v>
      </c>
      <c r="P446" s="10" t="s">
        <v>40</v>
      </c>
      <c r="Q446" s="10" t="str">
        <f t="shared" si="35"/>
        <v>12</v>
      </c>
      <c r="R446" s="10">
        <v>5</v>
      </c>
      <c r="S446" s="10">
        <v>19.8</v>
      </c>
      <c r="T446" s="10">
        <v>1</v>
      </c>
      <c r="Y446" s="10">
        <v>1</v>
      </c>
      <c r="AI446" s="39">
        <f t="shared" si="31"/>
        <v>1</v>
      </c>
      <c r="AJ446" s="79">
        <f t="shared" si="32"/>
        <v>19.8</v>
      </c>
      <c r="AK446" s="79">
        <f t="shared" si="33"/>
        <v>1.6500000000000001</v>
      </c>
      <c r="AL446" s="79">
        <f t="shared" si="34"/>
        <v>0.33</v>
      </c>
    </row>
    <row r="447" spans="1:38" x14ac:dyDescent="0.25">
      <c r="A447" s="10">
        <v>10.202400000000001</v>
      </c>
      <c r="B447" s="10" t="s">
        <v>84</v>
      </c>
      <c r="C447" s="10" t="s">
        <v>85</v>
      </c>
      <c r="D447" s="10" t="s">
        <v>1109</v>
      </c>
      <c r="E447" s="10" t="s">
        <v>362</v>
      </c>
      <c r="F447" s="10" t="s">
        <v>1110</v>
      </c>
      <c r="G447" s="10" t="s">
        <v>588</v>
      </c>
      <c r="H447" s="10" t="s">
        <v>67</v>
      </c>
      <c r="I447" s="10" t="s">
        <v>1111</v>
      </c>
      <c r="J447" s="10" t="s">
        <v>1112</v>
      </c>
      <c r="K447" s="10">
        <v>4086500590</v>
      </c>
      <c r="L447" s="10" t="s">
        <v>115</v>
      </c>
      <c r="M447" s="10" t="s">
        <v>116</v>
      </c>
      <c r="N447" s="10" t="s">
        <v>39</v>
      </c>
      <c r="O447" s="10">
        <v>44</v>
      </c>
      <c r="P447" s="10" t="s">
        <v>40</v>
      </c>
      <c r="Q447" s="10" t="str">
        <f t="shared" si="35"/>
        <v>12</v>
      </c>
      <c r="R447" s="10">
        <v>5</v>
      </c>
      <c r="S447" s="10">
        <v>19.8</v>
      </c>
      <c r="T447" s="10">
        <v>1</v>
      </c>
      <c r="Y447" s="10">
        <v>1</v>
      </c>
      <c r="AI447" s="39">
        <f t="shared" si="31"/>
        <v>1</v>
      </c>
      <c r="AJ447" s="79">
        <f t="shared" si="32"/>
        <v>19.8</v>
      </c>
      <c r="AK447" s="79">
        <f t="shared" si="33"/>
        <v>1.6500000000000001</v>
      </c>
      <c r="AL447" s="79">
        <f t="shared" si="34"/>
        <v>0.33</v>
      </c>
    </row>
    <row r="448" spans="1:38" x14ac:dyDescent="0.25">
      <c r="A448" s="10">
        <v>10.202400000000001</v>
      </c>
      <c r="B448" s="10" t="s">
        <v>84</v>
      </c>
      <c r="C448" s="10" t="s">
        <v>85</v>
      </c>
      <c r="D448" s="10" t="s">
        <v>291</v>
      </c>
      <c r="E448" s="10" t="s">
        <v>30</v>
      </c>
      <c r="F448" s="10" t="s">
        <v>292</v>
      </c>
      <c r="G448" s="10" t="s">
        <v>104</v>
      </c>
      <c r="H448" s="10" t="s">
        <v>96</v>
      </c>
      <c r="I448" s="10" t="s">
        <v>293</v>
      </c>
      <c r="J448" s="10" t="s">
        <v>294</v>
      </c>
      <c r="K448" s="10">
        <v>7754437931</v>
      </c>
      <c r="L448" s="10" t="s">
        <v>115</v>
      </c>
      <c r="M448" s="10" t="s">
        <v>116</v>
      </c>
      <c r="N448" s="10" t="s">
        <v>39</v>
      </c>
      <c r="O448" s="10">
        <v>44</v>
      </c>
      <c r="P448" s="10" t="s">
        <v>40</v>
      </c>
      <c r="Q448" s="10" t="str">
        <f t="shared" si="35"/>
        <v>12</v>
      </c>
      <c r="R448" s="10">
        <v>5</v>
      </c>
      <c r="S448" s="10">
        <v>59.4</v>
      </c>
      <c r="T448" s="10">
        <v>3</v>
      </c>
      <c r="Y448" s="10">
        <v>3</v>
      </c>
      <c r="AI448" s="39">
        <f t="shared" si="31"/>
        <v>3</v>
      </c>
      <c r="AJ448" s="79">
        <f t="shared" si="32"/>
        <v>19.8</v>
      </c>
      <c r="AK448" s="79">
        <f t="shared" si="33"/>
        <v>1.6500000000000001</v>
      </c>
      <c r="AL448" s="79">
        <f t="shared" si="34"/>
        <v>0.33</v>
      </c>
    </row>
    <row r="449" spans="1:38" x14ac:dyDescent="0.25">
      <c r="A449" s="10">
        <v>10.202400000000001</v>
      </c>
      <c r="B449" s="10" t="s">
        <v>84</v>
      </c>
      <c r="C449" s="10" t="s">
        <v>85</v>
      </c>
      <c r="D449" s="10" t="s">
        <v>437</v>
      </c>
      <c r="E449" s="10" t="s">
        <v>30</v>
      </c>
      <c r="F449" s="10" t="s">
        <v>438</v>
      </c>
      <c r="G449" s="10" t="s">
        <v>104</v>
      </c>
      <c r="H449" s="10" t="s">
        <v>96</v>
      </c>
      <c r="I449" s="10" t="s">
        <v>439</v>
      </c>
      <c r="J449" s="10" t="s">
        <v>440</v>
      </c>
      <c r="K449" s="10">
        <v>7753385335</v>
      </c>
      <c r="L449" s="10" t="s">
        <v>115</v>
      </c>
      <c r="M449" s="10" t="s">
        <v>116</v>
      </c>
      <c r="N449" s="10" t="s">
        <v>39</v>
      </c>
      <c r="O449" s="10">
        <v>44</v>
      </c>
      <c r="P449" s="10" t="s">
        <v>40</v>
      </c>
      <c r="Q449" s="10" t="str">
        <f t="shared" si="35"/>
        <v>12</v>
      </c>
      <c r="R449" s="10">
        <v>5</v>
      </c>
      <c r="S449" s="10">
        <v>297</v>
      </c>
      <c r="T449" s="10">
        <v>15</v>
      </c>
      <c r="Y449" s="10">
        <v>15</v>
      </c>
      <c r="AI449" s="39">
        <f t="shared" si="31"/>
        <v>15</v>
      </c>
      <c r="AJ449" s="79">
        <f t="shared" si="32"/>
        <v>19.8</v>
      </c>
      <c r="AK449" s="79">
        <f t="shared" si="33"/>
        <v>1.6500000000000001</v>
      </c>
      <c r="AL449" s="79">
        <f t="shared" si="34"/>
        <v>0.33</v>
      </c>
    </row>
    <row r="450" spans="1:38" x14ac:dyDescent="0.25">
      <c r="A450" s="10">
        <v>10.202400000000001</v>
      </c>
      <c r="B450" s="10" t="s">
        <v>84</v>
      </c>
      <c r="C450" s="10" t="s">
        <v>85</v>
      </c>
      <c r="D450" s="10" t="s">
        <v>295</v>
      </c>
      <c r="E450" s="10" t="s">
        <v>168</v>
      </c>
      <c r="F450" s="10" t="s">
        <v>296</v>
      </c>
      <c r="G450" s="10" t="s">
        <v>297</v>
      </c>
      <c r="H450" s="10" t="s">
        <v>67</v>
      </c>
      <c r="I450" s="10" t="s">
        <v>298</v>
      </c>
      <c r="J450" s="10" t="s">
        <v>299</v>
      </c>
      <c r="K450" s="10">
        <v>7078293456</v>
      </c>
      <c r="L450" s="10" t="s">
        <v>115</v>
      </c>
      <c r="M450" s="10" t="s">
        <v>116</v>
      </c>
      <c r="N450" s="10" t="s">
        <v>39</v>
      </c>
      <c r="O450" s="10">
        <v>44</v>
      </c>
      <c r="P450" s="10" t="s">
        <v>40</v>
      </c>
      <c r="Q450" s="10" t="str">
        <f t="shared" si="35"/>
        <v>12</v>
      </c>
      <c r="R450" s="10">
        <v>5</v>
      </c>
      <c r="S450" s="10">
        <v>39.6</v>
      </c>
      <c r="T450" s="10">
        <v>2</v>
      </c>
      <c r="Y450" s="10">
        <v>2</v>
      </c>
      <c r="AI450" s="39">
        <f t="shared" si="31"/>
        <v>2</v>
      </c>
      <c r="AJ450" s="79">
        <f t="shared" si="32"/>
        <v>19.8</v>
      </c>
      <c r="AK450" s="79">
        <f t="shared" si="33"/>
        <v>1.6500000000000001</v>
      </c>
      <c r="AL450" s="79">
        <f t="shared" si="34"/>
        <v>0.33</v>
      </c>
    </row>
    <row r="451" spans="1:38" x14ac:dyDescent="0.25">
      <c r="A451" s="10">
        <v>10.202400000000001</v>
      </c>
      <c r="B451" s="10" t="s">
        <v>84</v>
      </c>
      <c r="C451" s="10" t="s">
        <v>85</v>
      </c>
      <c r="D451" s="10" t="s">
        <v>266</v>
      </c>
      <c r="E451" s="10" t="s">
        <v>267</v>
      </c>
      <c r="F451" s="10" t="s">
        <v>268</v>
      </c>
      <c r="G451" s="10" t="s">
        <v>269</v>
      </c>
      <c r="H451" s="10" t="s">
        <v>67</v>
      </c>
      <c r="I451" s="10" t="s">
        <v>270</v>
      </c>
      <c r="J451" s="10" t="s">
        <v>271</v>
      </c>
      <c r="K451" s="10">
        <v>9162338469</v>
      </c>
      <c r="L451" s="10" t="s">
        <v>115</v>
      </c>
      <c r="M451" s="10" t="s">
        <v>116</v>
      </c>
      <c r="N451" s="10" t="s">
        <v>39</v>
      </c>
      <c r="O451" s="10">
        <v>44</v>
      </c>
      <c r="P451" s="10" t="s">
        <v>40</v>
      </c>
      <c r="Q451" s="10" t="str">
        <f t="shared" si="35"/>
        <v>12</v>
      </c>
      <c r="R451" s="10">
        <v>5</v>
      </c>
      <c r="S451" s="10">
        <v>19.8</v>
      </c>
      <c r="T451" s="10">
        <v>1</v>
      </c>
      <c r="Y451" s="10">
        <v>1</v>
      </c>
      <c r="AI451" s="39">
        <f t="shared" ref="AI451:AI514" si="36">SUM(U451:AH451)</f>
        <v>1</v>
      </c>
      <c r="AJ451" s="79">
        <f t="shared" ref="AJ451:AJ514" si="37">S451/T451</f>
        <v>19.8</v>
      </c>
      <c r="AK451" s="79">
        <f t="shared" ref="AK451:AK514" si="38">AJ451/Q451</f>
        <v>1.6500000000000001</v>
      </c>
      <c r="AL451" s="79">
        <f t="shared" ref="AL451:AL514" si="39">AK451/R451</f>
        <v>0.33</v>
      </c>
    </row>
    <row r="452" spans="1:38" x14ac:dyDescent="0.25">
      <c r="A452" s="10">
        <v>10.202400000000001</v>
      </c>
      <c r="B452" s="10" t="s">
        <v>84</v>
      </c>
      <c r="C452" s="10" t="s">
        <v>85</v>
      </c>
      <c r="D452" s="10" t="s">
        <v>463</v>
      </c>
      <c r="E452" s="10" t="s">
        <v>30</v>
      </c>
      <c r="F452" s="10" t="s">
        <v>464</v>
      </c>
      <c r="G452" s="10" t="s">
        <v>465</v>
      </c>
      <c r="H452" s="10" t="s">
        <v>67</v>
      </c>
      <c r="I452" s="10">
        <v>94080</v>
      </c>
      <c r="J452" s="10" t="s">
        <v>466</v>
      </c>
      <c r="K452" s="10">
        <v>6505895252</v>
      </c>
      <c r="L452" s="10" t="s">
        <v>49</v>
      </c>
      <c r="M452" s="10" t="s">
        <v>50</v>
      </c>
      <c r="N452" s="10" t="s">
        <v>39</v>
      </c>
      <c r="O452" s="10">
        <v>44</v>
      </c>
      <c r="P452" s="10" t="s">
        <v>40</v>
      </c>
      <c r="Q452" s="10" t="str">
        <f t="shared" si="35"/>
        <v>12</v>
      </c>
      <c r="R452" s="10">
        <v>5</v>
      </c>
      <c r="S452" s="10">
        <v>59.4</v>
      </c>
      <c r="T452" s="10">
        <v>3</v>
      </c>
      <c r="Y452" s="10">
        <v>3</v>
      </c>
      <c r="AI452" s="39">
        <f t="shared" si="36"/>
        <v>3</v>
      </c>
      <c r="AJ452" s="79">
        <f t="shared" si="37"/>
        <v>19.8</v>
      </c>
      <c r="AK452" s="79">
        <f t="shared" si="38"/>
        <v>1.6500000000000001</v>
      </c>
      <c r="AL452" s="79">
        <f t="shared" si="39"/>
        <v>0.33</v>
      </c>
    </row>
    <row r="453" spans="1:38" x14ac:dyDescent="0.25">
      <c r="A453" s="10">
        <v>10.202400000000001</v>
      </c>
      <c r="B453" s="10" t="s">
        <v>84</v>
      </c>
      <c r="C453" s="10" t="s">
        <v>85</v>
      </c>
      <c r="D453" s="10" t="s">
        <v>300</v>
      </c>
      <c r="E453" s="10" t="s">
        <v>174</v>
      </c>
      <c r="F453" s="10" t="s">
        <v>301</v>
      </c>
      <c r="G453" s="10" t="s">
        <v>302</v>
      </c>
      <c r="H453" s="10" t="s">
        <v>96</v>
      </c>
      <c r="I453" s="10">
        <v>89406</v>
      </c>
      <c r="J453" s="10" t="s">
        <v>303</v>
      </c>
      <c r="K453" s="10">
        <v>7755415699</v>
      </c>
      <c r="L453" s="10" t="s">
        <v>49</v>
      </c>
      <c r="M453" s="10" t="s">
        <v>50</v>
      </c>
      <c r="N453" s="10" t="s">
        <v>39</v>
      </c>
      <c r="O453" s="10">
        <v>44</v>
      </c>
      <c r="P453" s="10" t="s">
        <v>40</v>
      </c>
      <c r="Q453" s="10" t="str">
        <f t="shared" si="35"/>
        <v>12</v>
      </c>
      <c r="R453" s="10">
        <v>5</v>
      </c>
      <c r="S453" s="10">
        <v>99</v>
      </c>
      <c r="T453" s="10">
        <v>5</v>
      </c>
      <c r="Y453" s="10">
        <v>5</v>
      </c>
      <c r="AI453" s="39">
        <f t="shared" si="36"/>
        <v>5</v>
      </c>
      <c r="AJ453" s="79">
        <f t="shared" si="37"/>
        <v>19.8</v>
      </c>
      <c r="AK453" s="79">
        <f t="shared" si="38"/>
        <v>1.6500000000000001</v>
      </c>
      <c r="AL453" s="79">
        <f t="shared" si="39"/>
        <v>0.33</v>
      </c>
    </row>
    <row r="454" spans="1:38" x14ac:dyDescent="0.25">
      <c r="A454" s="10">
        <v>10.202400000000001</v>
      </c>
      <c r="B454" s="10" t="s">
        <v>84</v>
      </c>
      <c r="C454" s="10" t="s">
        <v>85</v>
      </c>
      <c r="D454" s="10" t="s">
        <v>437</v>
      </c>
      <c r="E454" s="10" t="s">
        <v>30</v>
      </c>
      <c r="F454" s="10" t="s">
        <v>438</v>
      </c>
      <c r="G454" s="10" t="s">
        <v>104</v>
      </c>
      <c r="H454" s="10" t="s">
        <v>96</v>
      </c>
      <c r="I454" s="10" t="s">
        <v>439</v>
      </c>
      <c r="J454" s="10" t="s">
        <v>440</v>
      </c>
      <c r="K454" s="10">
        <v>7753385335</v>
      </c>
      <c r="L454" s="10" t="s">
        <v>49</v>
      </c>
      <c r="M454" s="10" t="s">
        <v>50</v>
      </c>
      <c r="N454" s="10" t="s">
        <v>39</v>
      </c>
      <c r="O454" s="10">
        <v>44</v>
      </c>
      <c r="P454" s="10" t="s">
        <v>40</v>
      </c>
      <c r="Q454" s="10" t="str">
        <f t="shared" si="35"/>
        <v>12</v>
      </c>
      <c r="R454" s="10">
        <v>5</v>
      </c>
      <c r="S454" s="10">
        <v>297</v>
      </c>
      <c r="T454" s="10">
        <v>15</v>
      </c>
      <c r="Y454" s="10">
        <v>15</v>
      </c>
      <c r="AI454" s="39">
        <f t="shared" si="36"/>
        <v>15</v>
      </c>
      <c r="AJ454" s="79">
        <f t="shared" si="37"/>
        <v>19.8</v>
      </c>
      <c r="AK454" s="79">
        <f t="shared" si="38"/>
        <v>1.6500000000000001</v>
      </c>
      <c r="AL454" s="79">
        <f t="shared" si="39"/>
        <v>0.33</v>
      </c>
    </row>
    <row r="455" spans="1:38" x14ac:dyDescent="0.25">
      <c r="A455" s="10">
        <v>10.202400000000001</v>
      </c>
      <c r="B455" s="10" t="s">
        <v>84</v>
      </c>
      <c r="C455" s="10" t="s">
        <v>85</v>
      </c>
      <c r="D455" s="10" t="s">
        <v>102</v>
      </c>
      <c r="E455" s="10" t="s">
        <v>30</v>
      </c>
      <c r="F455" s="10" t="s">
        <v>103</v>
      </c>
      <c r="G455" s="10" t="s">
        <v>104</v>
      </c>
      <c r="H455" s="10" t="s">
        <v>96</v>
      </c>
      <c r="I455" s="10" t="s">
        <v>105</v>
      </c>
      <c r="J455" s="10" t="s">
        <v>106</v>
      </c>
      <c r="K455" s="10">
        <v>9076024285</v>
      </c>
      <c r="L455" s="10" t="s">
        <v>49</v>
      </c>
      <c r="M455" s="10" t="s">
        <v>50</v>
      </c>
      <c r="N455" s="10" t="s">
        <v>39</v>
      </c>
      <c r="O455" s="10">
        <v>44</v>
      </c>
      <c r="P455" s="10" t="s">
        <v>40</v>
      </c>
      <c r="Q455" s="10" t="str">
        <f t="shared" si="35"/>
        <v>12</v>
      </c>
      <c r="R455" s="10">
        <v>5</v>
      </c>
      <c r="S455" s="10">
        <v>19.8</v>
      </c>
      <c r="T455" s="10">
        <v>1</v>
      </c>
      <c r="Y455" s="10">
        <v>1</v>
      </c>
      <c r="AI455" s="39">
        <f t="shared" si="36"/>
        <v>1</v>
      </c>
      <c r="AJ455" s="79">
        <f t="shared" si="37"/>
        <v>19.8</v>
      </c>
      <c r="AK455" s="79">
        <f t="shared" si="38"/>
        <v>1.6500000000000001</v>
      </c>
      <c r="AL455" s="79">
        <f t="shared" si="39"/>
        <v>0.33</v>
      </c>
    </row>
    <row r="456" spans="1:38" x14ac:dyDescent="0.25">
      <c r="A456" s="10">
        <v>10.202400000000001</v>
      </c>
      <c r="B456" s="10" t="s">
        <v>84</v>
      </c>
      <c r="C456" s="10" t="s">
        <v>85</v>
      </c>
      <c r="D456" s="10" t="s">
        <v>1162</v>
      </c>
      <c r="E456" s="10" t="s">
        <v>30</v>
      </c>
      <c r="F456" s="10" t="s">
        <v>1163</v>
      </c>
      <c r="G456" s="10" t="s">
        <v>1164</v>
      </c>
      <c r="H456" s="10" t="s">
        <v>96</v>
      </c>
      <c r="I456" s="10" t="s">
        <v>1165</v>
      </c>
      <c r="J456" s="10" t="s">
        <v>1166</v>
      </c>
      <c r="K456" s="10">
        <v>2092332914</v>
      </c>
      <c r="L456" s="10" t="s">
        <v>49</v>
      </c>
      <c r="M456" s="10" t="s">
        <v>50</v>
      </c>
      <c r="N456" s="10" t="s">
        <v>39</v>
      </c>
      <c r="O456" s="10">
        <v>44</v>
      </c>
      <c r="P456" s="10" t="s">
        <v>40</v>
      </c>
      <c r="Q456" s="10" t="str">
        <f t="shared" si="35"/>
        <v>12</v>
      </c>
      <c r="R456" s="10">
        <v>5</v>
      </c>
      <c r="S456" s="10">
        <v>99</v>
      </c>
      <c r="T456" s="10">
        <v>5</v>
      </c>
      <c r="Y456" s="10">
        <v>5</v>
      </c>
      <c r="AI456" s="39">
        <f t="shared" si="36"/>
        <v>5</v>
      </c>
      <c r="AJ456" s="79">
        <f t="shared" si="37"/>
        <v>19.8</v>
      </c>
      <c r="AK456" s="79">
        <f t="shared" si="38"/>
        <v>1.6500000000000001</v>
      </c>
      <c r="AL456" s="79">
        <f t="shared" si="39"/>
        <v>0.33</v>
      </c>
    </row>
    <row r="457" spans="1:38" x14ac:dyDescent="0.25">
      <c r="A457" s="10">
        <v>10.202400000000001</v>
      </c>
      <c r="B457" s="10" t="s">
        <v>84</v>
      </c>
      <c r="C457" s="10" t="s">
        <v>85</v>
      </c>
      <c r="D457" s="10" t="s">
        <v>266</v>
      </c>
      <c r="E457" s="10" t="s">
        <v>267</v>
      </c>
      <c r="F457" s="10" t="s">
        <v>268</v>
      </c>
      <c r="G457" s="10" t="s">
        <v>269</v>
      </c>
      <c r="H457" s="10" t="s">
        <v>67</v>
      </c>
      <c r="I457" s="10" t="s">
        <v>270</v>
      </c>
      <c r="J457" s="10" t="s">
        <v>271</v>
      </c>
      <c r="K457" s="10">
        <v>9162338469</v>
      </c>
      <c r="L457" s="10" t="s">
        <v>49</v>
      </c>
      <c r="M457" s="10" t="s">
        <v>50</v>
      </c>
      <c r="N457" s="10" t="s">
        <v>39</v>
      </c>
      <c r="O457" s="10">
        <v>44</v>
      </c>
      <c r="P457" s="10" t="s">
        <v>40</v>
      </c>
      <c r="Q457" s="10" t="str">
        <f t="shared" si="35"/>
        <v>12</v>
      </c>
      <c r="R457" s="10">
        <v>5</v>
      </c>
      <c r="S457" s="10">
        <v>19.8</v>
      </c>
      <c r="T457" s="10">
        <v>1</v>
      </c>
      <c r="Y457" s="10">
        <v>1</v>
      </c>
      <c r="AI457" s="39">
        <f t="shared" si="36"/>
        <v>1</v>
      </c>
      <c r="AJ457" s="79">
        <f t="shared" si="37"/>
        <v>19.8</v>
      </c>
      <c r="AK457" s="79">
        <f t="shared" si="38"/>
        <v>1.6500000000000001</v>
      </c>
      <c r="AL457" s="79">
        <f t="shared" si="39"/>
        <v>0.33</v>
      </c>
    </row>
    <row r="458" spans="1:38" x14ac:dyDescent="0.25">
      <c r="A458" s="10">
        <v>10.202400000000001</v>
      </c>
      <c r="B458" s="10" t="s">
        <v>84</v>
      </c>
      <c r="C458" s="10" t="s">
        <v>85</v>
      </c>
      <c r="D458" s="10" t="s">
        <v>220</v>
      </c>
      <c r="E458" s="10" t="s">
        <v>30</v>
      </c>
      <c r="F458" s="10" t="s">
        <v>221</v>
      </c>
      <c r="G458" s="10" t="s">
        <v>222</v>
      </c>
      <c r="H458" s="10" t="s">
        <v>67</v>
      </c>
      <c r="I458" s="10">
        <v>95370</v>
      </c>
      <c r="J458" s="10" t="s">
        <v>223</v>
      </c>
      <c r="K458" s="10">
        <v>2095363674</v>
      </c>
      <c r="L458" s="10" t="s">
        <v>98</v>
      </c>
      <c r="M458" s="10" t="s">
        <v>99</v>
      </c>
      <c r="N458" s="10" t="s">
        <v>61</v>
      </c>
      <c r="O458" s="10">
        <v>44</v>
      </c>
      <c r="P458" s="10" t="s">
        <v>40</v>
      </c>
      <c r="Q458" s="10" t="str">
        <f t="shared" si="35"/>
        <v>12</v>
      </c>
      <c r="R458" s="10">
        <v>5</v>
      </c>
      <c r="S458" s="10">
        <v>115.2</v>
      </c>
      <c r="T458" s="10">
        <v>4</v>
      </c>
      <c r="Y458" s="10">
        <v>4</v>
      </c>
      <c r="AI458" s="39">
        <f t="shared" si="36"/>
        <v>4</v>
      </c>
      <c r="AJ458" s="79">
        <f t="shared" si="37"/>
        <v>28.8</v>
      </c>
      <c r="AK458" s="79">
        <f t="shared" si="38"/>
        <v>2.4</v>
      </c>
      <c r="AL458" s="79">
        <f t="shared" si="39"/>
        <v>0.48</v>
      </c>
    </row>
    <row r="459" spans="1:38" x14ac:dyDescent="0.25">
      <c r="A459" s="10">
        <v>10.202400000000001</v>
      </c>
      <c r="B459" s="10" t="s">
        <v>84</v>
      </c>
      <c r="C459" s="10" t="s">
        <v>85</v>
      </c>
      <c r="D459" s="10" t="s">
        <v>1159</v>
      </c>
      <c r="E459" s="10" t="s">
        <v>362</v>
      </c>
      <c r="F459" s="10" t="s">
        <v>1160</v>
      </c>
      <c r="G459" s="10" t="s">
        <v>119</v>
      </c>
      <c r="H459" s="10" t="s">
        <v>67</v>
      </c>
      <c r="I459" s="10">
        <v>95814</v>
      </c>
      <c r="J459" s="10" t="s">
        <v>1161</v>
      </c>
      <c r="K459" s="10">
        <v>9164430500</v>
      </c>
      <c r="L459" s="10" t="s">
        <v>98</v>
      </c>
      <c r="M459" s="10" t="s">
        <v>99</v>
      </c>
      <c r="N459" s="10" t="s">
        <v>61</v>
      </c>
      <c r="O459" s="10">
        <v>44</v>
      </c>
      <c r="P459" s="10" t="s">
        <v>40</v>
      </c>
      <c r="Q459" s="10" t="str">
        <f t="shared" si="35"/>
        <v>12</v>
      </c>
      <c r="R459" s="10">
        <v>5</v>
      </c>
      <c r="S459" s="10">
        <v>57.6</v>
      </c>
      <c r="T459" s="10">
        <v>2</v>
      </c>
      <c r="Y459" s="10">
        <v>2</v>
      </c>
      <c r="AI459" s="39">
        <f t="shared" si="36"/>
        <v>2</v>
      </c>
      <c r="AJ459" s="79">
        <f t="shared" si="37"/>
        <v>28.8</v>
      </c>
      <c r="AK459" s="79">
        <f t="shared" si="38"/>
        <v>2.4</v>
      </c>
      <c r="AL459" s="79">
        <f t="shared" si="39"/>
        <v>0.48</v>
      </c>
    </row>
    <row r="460" spans="1:38" x14ac:dyDescent="0.25">
      <c r="A460" s="10">
        <v>10.202400000000001</v>
      </c>
      <c r="B460" s="10" t="s">
        <v>84</v>
      </c>
      <c r="C460" s="10" t="s">
        <v>85</v>
      </c>
      <c r="D460" s="10" t="s">
        <v>213</v>
      </c>
      <c r="E460" s="10" t="s">
        <v>30</v>
      </c>
      <c r="F460" s="10" t="s">
        <v>214</v>
      </c>
      <c r="G460" s="10" t="s">
        <v>215</v>
      </c>
      <c r="H460" s="10" t="s">
        <v>67</v>
      </c>
      <c r="I460" s="10" t="s">
        <v>216</v>
      </c>
      <c r="J460" s="10" t="s">
        <v>217</v>
      </c>
      <c r="K460" s="10">
        <v>9258267841</v>
      </c>
      <c r="L460" s="10" t="s">
        <v>98</v>
      </c>
      <c r="M460" s="10" t="s">
        <v>99</v>
      </c>
      <c r="N460" s="10" t="s">
        <v>61</v>
      </c>
      <c r="O460" s="10">
        <v>44</v>
      </c>
      <c r="P460" s="10" t="s">
        <v>40</v>
      </c>
      <c r="Q460" s="10" t="str">
        <f t="shared" si="35"/>
        <v>12</v>
      </c>
      <c r="R460" s="10">
        <v>5</v>
      </c>
      <c r="S460" s="10">
        <v>172.8</v>
      </c>
      <c r="T460" s="10">
        <v>6</v>
      </c>
      <c r="Y460" s="10">
        <v>6</v>
      </c>
      <c r="AI460" s="39">
        <f t="shared" si="36"/>
        <v>6</v>
      </c>
      <c r="AJ460" s="79">
        <f t="shared" si="37"/>
        <v>28.8</v>
      </c>
      <c r="AK460" s="79">
        <f t="shared" si="38"/>
        <v>2.4</v>
      </c>
      <c r="AL460" s="79">
        <f t="shared" si="39"/>
        <v>0.48</v>
      </c>
    </row>
    <row r="461" spans="1:38" x14ac:dyDescent="0.25">
      <c r="A461" s="10">
        <v>10.202400000000001</v>
      </c>
      <c r="B461" s="10" t="s">
        <v>84</v>
      </c>
      <c r="C461" s="10" t="s">
        <v>85</v>
      </c>
      <c r="D461" s="10" t="s">
        <v>1014</v>
      </c>
      <c r="E461" s="10" t="s">
        <v>362</v>
      </c>
      <c r="F461" s="10" t="s">
        <v>1015</v>
      </c>
      <c r="G461" s="10" t="s">
        <v>594</v>
      </c>
      <c r="H461" s="10" t="s">
        <v>96</v>
      </c>
      <c r="I461" s="10" t="s">
        <v>1016</v>
      </c>
      <c r="J461" s="10" t="s">
        <v>1017</v>
      </c>
      <c r="K461" s="10">
        <v>7755077248</v>
      </c>
      <c r="L461" s="10" t="s">
        <v>98</v>
      </c>
      <c r="M461" s="10" t="s">
        <v>99</v>
      </c>
      <c r="N461" s="10" t="s">
        <v>61</v>
      </c>
      <c r="O461" s="10">
        <v>44</v>
      </c>
      <c r="P461" s="10" t="s">
        <v>40</v>
      </c>
      <c r="Q461" s="10" t="str">
        <f t="shared" si="35"/>
        <v>12</v>
      </c>
      <c r="R461" s="10">
        <v>5</v>
      </c>
      <c r="S461" s="10">
        <v>288</v>
      </c>
      <c r="T461" s="10">
        <v>10</v>
      </c>
      <c r="Y461" s="10">
        <v>10</v>
      </c>
      <c r="AI461" s="39">
        <f t="shared" si="36"/>
        <v>10</v>
      </c>
      <c r="AJ461" s="79">
        <f t="shared" si="37"/>
        <v>28.8</v>
      </c>
      <c r="AK461" s="79">
        <f t="shared" si="38"/>
        <v>2.4</v>
      </c>
      <c r="AL461" s="79">
        <f t="shared" si="39"/>
        <v>0.48</v>
      </c>
    </row>
    <row r="462" spans="1:38" x14ac:dyDescent="0.25">
      <c r="A462" s="10">
        <v>10.202400000000001</v>
      </c>
      <c r="B462" s="10" t="s">
        <v>84</v>
      </c>
      <c r="C462" s="10" t="s">
        <v>85</v>
      </c>
      <c r="D462" s="10" t="s">
        <v>493</v>
      </c>
      <c r="E462" s="10" t="s">
        <v>30</v>
      </c>
      <c r="F462" s="10" t="s">
        <v>494</v>
      </c>
      <c r="G462" s="10" t="s">
        <v>119</v>
      </c>
      <c r="H462" s="10" t="s">
        <v>67</v>
      </c>
      <c r="I462" s="10" t="s">
        <v>495</v>
      </c>
      <c r="J462" s="10" t="s">
        <v>496</v>
      </c>
      <c r="K462" s="10">
        <v>9164724633</v>
      </c>
      <c r="L462" s="10" t="s">
        <v>98</v>
      </c>
      <c r="M462" s="10" t="s">
        <v>99</v>
      </c>
      <c r="N462" s="10" t="s">
        <v>61</v>
      </c>
      <c r="O462" s="10">
        <v>44</v>
      </c>
      <c r="P462" s="10" t="s">
        <v>40</v>
      </c>
      <c r="Q462" s="10" t="str">
        <f t="shared" si="35"/>
        <v>12</v>
      </c>
      <c r="R462" s="10">
        <v>5</v>
      </c>
      <c r="S462" s="10">
        <v>28.8</v>
      </c>
      <c r="T462" s="10">
        <v>1</v>
      </c>
      <c r="Y462" s="10">
        <v>1</v>
      </c>
      <c r="AI462" s="39">
        <f t="shared" si="36"/>
        <v>1</v>
      </c>
      <c r="AJ462" s="79">
        <f t="shared" si="37"/>
        <v>28.8</v>
      </c>
      <c r="AK462" s="79">
        <f t="shared" si="38"/>
        <v>2.4</v>
      </c>
      <c r="AL462" s="79">
        <f t="shared" si="39"/>
        <v>0.48</v>
      </c>
    </row>
    <row r="463" spans="1:38" x14ac:dyDescent="0.25">
      <c r="A463" s="10">
        <v>10.202400000000001</v>
      </c>
      <c r="B463" s="10" t="s">
        <v>84</v>
      </c>
      <c r="C463" s="10" t="s">
        <v>85</v>
      </c>
      <c r="D463" s="10" t="s">
        <v>266</v>
      </c>
      <c r="E463" s="10" t="s">
        <v>267</v>
      </c>
      <c r="F463" s="10" t="s">
        <v>268</v>
      </c>
      <c r="G463" s="10" t="s">
        <v>269</v>
      </c>
      <c r="H463" s="10" t="s">
        <v>67</v>
      </c>
      <c r="I463" s="10" t="s">
        <v>270</v>
      </c>
      <c r="J463" s="10" t="s">
        <v>271</v>
      </c>
      <c r="K463" s="10">
        <v>9162338469</v>
      </c>
      <c r="L463" s="10" t="s">
        <v>98</v>
      </c>
      <c r="M463" s="10" t="s">
        <v>99</v>
      </c>
      <c r="N463" s="10" t="s">
        <v>61</v>
      </c>
      <c r="O463" s="10">
        <v>44</v>
      </c>
      <c r="P463" s="10" t="s">
        <v>40</v>
      </c>
      <c r="Q463" s="10" t="str">
        <f t="shared" si="35"/>
        <v>12</v>
      </c>
      <c r="R463" s="10">
        <v>5</v>
      </c>
      <c r="S463" s="10">
        <v>86.4</v>
      </c>
      <c r="T463" s="10">
        <v>3</v>
      </c>
      <c r="Y463" s="10">
        <v>3</v>
      </c>
      <c r="AI463" s="39">
        <f t="shared" si="36"/>
        <v>3</v>
      </c>
      <c r="AJ463" s="79">
        <f t="shared" si="37"/>
        <v>28.8</v>
      </c>
      <c r="AK463" s="79">
        <f t="shared" si="38"/>
        <v>2.4</v>
      </c>
      <c r="AL463" s="79">
        <f t="shared" si="39"/>
        <v>0.48</v>
      </c>
    </row>
    <row r="464" spans="1:38" x14ac:dyDescent="0.25">
      <c r="A464" s="10">
        <v>10.202400000000001</v>
      </c>
      <c r="B464" s="10" t="s">
        <v>84</v>
      </c>
      <c r="C464" s="10" t="s">
        <v>85</v>
      </c>
      <c r="D464" s="10" t="s">
        <v>989</v>
      </c>
      <c r="E464" s="10" t="s">
        <v>362</v>
      </c>
      <c r="F464" s="10" t="s">
        <v>990</v>
      </c>
      <c r="G464" s="10" t="s">
        <v>991</v>
      </c>
      <c r="H464" s="10" t="s">
        <v>67</v>
      </c>
      <c r="I464" s="10" t="s">
        <v>992</v>
      </c>
      <c r="J464" s="10" t="s">
        <v>993</v>
      </c>
      <c r="K464" s="10">
        <v>8312754500</v>
      </c>
      <c r="L464" s="10" t="s">
        <v>98</v>
      </c>
      <c r="M464" s="10" t="s">
        <v>99</v>
      </c>
      <c r="N464" s="10" t="s">
        <v>61</v>
      </c>
      <c r="O464" s="10">
        <v>44</v>
      </c>
      <c r="P464" s="10" t="s">
        <v>40</v>
      </c>
      <c r="Q464" s="10" t="str">
        <f t="shared" si="35"/>
        <v>12</v>
      </c>
      <c r="R464" s="10">
        <v>5</v>
      </c>
      <c r="S464" s="10">
        <v>172.8</v>
      </c>
      <c r="T464" s="10">
        <v>6</v>
      </c>
      <c r="Y464" s="10">
        <v>6</v>
      </c>
      <c r="AI464" s="39">
        <f t="shared" si="36"/>
        <v>6</v>
      </c>
      <c r="AJ464" s="79">
        <f t="shared" si="37"/>
        <v>28.8</v>
      </c>
      <c r="AK464" s="79">
        <f t="shared" si="38"/>
        <v>2.4</v>
      </c>
      <c r="AL464" s="79">
        <f t="shared" si="39"/>
        <v>0.48</v>
      </c>
    </row>
    <row r="465" spans="1:38" x14ac:dyDescent="0.25">
      <c r="A465" s="10">
        <v>10.202400000000001</v>
      </c>
      <c r="B465" s="10" t="s">
        <v>84</v>
      </c>
      <c r="C465" s="10" t="s">
        <v>85</v>
      </c>
      <c r="D465" s="10" t="s">
        <v>1120</v>
      </c>
      <c r="E465" s="10" t="s">
        <v>174</v>
      </c>
      <c r="F465" s="10" t="s">
        <v>1121</v>
      </c>
      <c r="G465" s="10" t="s">
        <v>1122</v>
      </c>
      <c r="H465" s="10" t="s">
        <v>67</v>
      </c>
      <c r="I465" s="10">
        <v>93245</v>
      </c>
      <c r="J465" s="10" t="s">
        <v>1123</v>
      </c>
      <c r="K465" s="10">
        <v>5599984735</v>
      </c>
      <c r="L465" s="10" t="s">
        <v>224</v>
      </c>
      <c r="M465" s="10" t="s">
        <v>225</v>
      </c>
      <c r="N465" s="10" t="s">
        <v>61</v>
      </c>
      <c r="O465" s="10">
        <v>44</v>
      </c>
      <c r="P465" s="10" t="s">
        <v>40</v>
      </c>
      <c r="Q465" s="10" t="str">
        <f t="shared" si="35"/>
        <v>12</v>
      </c>
      <c r="R465" s="10">
        <v>5</v>
      </c>
      <c r="S465" s="10">
        <v>172.8</v>
      </c>
      <c r="T465" s="10">
        <v>6</v>
      </c>
      <c r="Y465" s="10">
        <v>6</v>
      </c>
      <c r="AI465" s="39">
        <f t="shared" si="36"/>
        <v>6</v>
      </c>
      <c r="AJ465" s="79">
        <f t="shared" si="37"/>
        <v>28.8</v>
      </c>
      <c r="AK465" s="79">
        <f t="shared" si="38"/>
        <v>2.4</v>
      </c>
      <c r="AL465" s="79">
        <f t="shared" si="39"/>
        <v>0.48</v>
      </c>
    </row>
    <row r="466" spans="1:38" x14ac:dyDescent="0.25">
      <c r="A466" s="10">
        <v>10.202400000000001</v>
      </c>
      <c r="B466" s="10" t="s">
        <v>84</v>
      </c>
      <c r="C466" s="10" t="s">
        <v>85</v>
      </c>
      <c r="D466" s="10" t="s">
        <v>220</v>
      </c>
      <c r="E466" s="10" t="s">
        <v>30</v>
      </c>
      <c r="F466" s="10" t="s">
        <v>221</v>
      </c>
      <c r="G466" s="10" t="s">
        <v>222</v>
      </c>
      <c r="H466" s="10" t="s">
        <v>67</v>
      </c>
      <c r="I466" s="10">
        <v>95370</v>
      </c>
      <c r="J466" s="10" t="s">
        <v>223</v>
      </c>
      <c r="K466" s="10">
        <v>2095363674</v>
      </c>
      <c r="L466" s="10" t="s">
        <v>224</v>
      </c>
      <c r="M466" s="10" t="s">
        <v>225</v>
      </c>
      <c r="N466" s="10" t="s">
        <v>61</v>
      </c>
      <c r="O466" s="10">
        <v>44</v>
      </c>
      <c r="P466" s="10" t="s">
        <v>40</v>
      </c>
      <c r="Q466" s="10" t="str">
        <f t="shared" si="35"/>
        <v>12</v>
      </c>
      <c r="R466" s="10">
        <v>5</v>
      </c>
      <c r="S466" s="10">
        <v>86.4</v>
      </c>
      <c r="T466" s="10">
        <v>3</v>
      </c>
      <c r="Y466" s="10">
        <v>3</v>
      </c>
      <c r="AI466" s="39">
        <f t="shared" si="36"/>
        <v>3</v>
      </c>
      <c r="AJ466" s="79">
        <f t="shared" si="37"/>
        <v>28.8</v>
      </c>
      <c r="AK466" s="79">
        <f t="shared" si="38"/>
        <v>2.4</v>
      </c>
      <c r="AL466" s="79">
        <f t="shared" si="39"/>
        <v>0.48</v>
      </c>
    </row>
    <row r="467" spans="1:38" x14ac:dyDescent="0.25">
      <c r="A467" s="10">
        <v>10.202400000000001</v>
      </c>
      <c r="B467" s="10" t="s">
        <v>84</v>
      </c>
      <c r="C467" s="10" t="s">
        <v>85</v>
      </c>
      <c r="D467" s="10" t="s">
        <v>213</v>
      </c>
      <c r="E467" s="10" t="s">
        <v>30</v>
      </c>
      <c r="F467" s="10" t="s">
        <v>214</v>
      </c>
      <c r="G467" s="10" t="s">
        <v>215</v>
      </c>
      <c r="H467" s="10" t="s">
        <v>67</v>
      </c>
      <c r="I467" s="10" t="s">
        <v>216</v>
      </c>
      <c r="J467" s="10" t="s">
        <v>217</v>
      </c>
      <c r="K467" s="10">
        <v>9258267841</v>
      </c>
      <c r="L467" s="10" t="s">
        <v>224</v>
      </c>
      <c r="M467" s="10" t="s">
        <v>225</v>
      </c>
      <c r="N467" s="10" t="s">
        <v>61</v>
      </c>
      <c r="O467" s="10">
        <v>44</v>
      </c>
      <c r="P467" s="10" t="s">
        <v>40</v>
      </c>
      <c r="Q467" s="10" t="str">
        <f t="shared" si="35"/>
        <v>12</v>
      </c>
      <c r="R467" s="10">
        <v>5</v>
      </c>
      <c r="S467" s="10">
        <v>57.6</v>
      </c>
      <c r="T467" s="10">
        <v>2</v>
      </c>
      <c r="Y467" s="10">
        <v>2</v>
      </c>
      <c r="AI467" s="39">
        <f t="shared" si="36"/>
        <v>2</v>
      </c>
      <c r="AJ467" s="79">
        <f t="shared" si="37"/>
        <v>28.8</v>
      </c>
      <c r="AK467" s="79">
        <f t="shared" si="38"/>
        <v>2.4</v>
      </c>
      <c r="AL467" s="79">
        <f t="shared" si="39"/>
        <v>0.48</v>
      </c>
    </row>
    <row r="468" spans="1:38" x14ac:dyDescent="0.25">
      <c r="A468" s="10">
        <v>10.202400000000001</v>
      </c>
      <c r="B468" s="10" t="s">
        <v>84</v>
      </c>
      <c r="C468" s="10" t="s">
        <v>85</v>
      </c>
      <c r="D468" s="10" t="s">
        <v>989</v>
      </c>
      <c r="E468" s="10" t="s">
        <v>362</v>
      </c>
      <c r="F468" s="10" t="s">
        <v>990</v>
      </c>
      <c r="G468" s="10" t="s">
        <v>991</v>
      </c>
      <c r="H468" s="10" t="s">
        <v>67</v>
      </c>
      <c r="I468" s="10" t="s">
        <v>992</v>
      </c>
      <c r="J468" s="10" t="s">
        <v>993</v>
      </c>
      <c r="K468" s="10">
        <v>8312754500</v>
      </c>
      <c r="L468" s="10" t="s">
        <v>224</v>
      </c>
      <c r="M468" s="10" t="s">
        <v>225</v>
      </c>
      <c r="N468" s="10" t="s">
        <v>61</v>
      </c>
      <c r="O468" s="10">
        <v>44</v>
      </c>
      <c r="P468" s="10" t="s">
        <v>40</v>
      </c>
      <c r="Q468" s="10" t="str">
        <f t="shared" si="35"/>
        <v>12</v>
      </c>
      <c r="R468" s="10">
        <v>5</v>
      </c>
      <c r="S468" s="10">
        <v>115.2</v>
      </c>
      <c r="T468" s="10">
        <v>4</v>
      </c>
      <c r="Y468" s="10">
        <v>4</v>
      </c>
      <c r="AI468" s="39">
        <f t="shared" si="36"/>
        <v>4</v>
      </c>
      <c r="AJ468" s="79">
        <f t="shared" si="37"/>
        <v>28.8</v>
      </c>
      <c r="AK468" s="79">
        <f t="shared" si="38"/>
        <v>2.4</v>
      </c>
      <c r="AL468" s="79">
        <f t="shared" si="39"/>
        <v>0.48</v>
      </c>
    </row>
    <row r="469" spans="1:38" x14ac:dyDescent="0.25">
      <c r="A469" s="10">
        <v>10.202400000000001</v>
      </c>
      <c r="B469" s="10" t="s">
        <v>84</v>
      </c>
      <c r="C469" s="10" t="s">
        <v>85</v>
      </c>
      <c r="D469" s="10" t="s">
        <v>213</v>
      </c>
      <c r="E469" s="10" t="s">
        <v>30</v>
      </c>
      <c r="F469" s="10" t="s">
        <v>214</v>
      </c>
      <c r="G469" s="10" t="s">
        <v>215</v>
      </c>
      <c r="H469" s="10" t="s">
        <v>67</v>
      </c>
      <c r="I469" s="10" t="s">
        <v>216</v>
      </c>
      <c r="J469" s="10" t="s">
        <v>217</v>
      </c>
      <c r="K469" s="10">
        <v>9258267841</v>
      </c>
      <c r="L469" s="10" t="s">
        <v>91</v>
      </c>
      <c r="M469" s="10" t="s">
        <v>92</v>
      </c>
      <c r="N469" s="10" t="s">
        <v>61</v>
      </c>
      <c r="O469" s="10">
        <v>44</v>
      </c>
      <c r="P469" s="10" t="s">
        <v>40</v>
      </c>
      <c r="Q469" s="10" t="str">
        <f t="shared" si="35"/>
        <v>12</v>
      </c>
      <c r="R469" s="10">
        <v>8</v>
      </c>
      <c r="S469" s="10">
        <v>162</v>
      </c>
      <c r="T469" s="10">
        <v>5</v>
      </c>
      <c r="Y469" s="10">
        <v>5</v>
      </c>
      <c r="AI469" s="39">
        <f t="shared" si="36"/>
        <v>5</v>
      </c>
      <c r="AJ469" s="79">
        <f t="shared" si="37"/>
        <v>32.4</v>
      </c>
      <c r="AK469" s="79">
        <f t="shared" si="38"/>
        <v>2.6999999999999997</v>
      </c>
      <c r="AL469" s="79">
        <f t="shared" si="39"/>
        <v>0.33749999999999997</v>
      </c>
    </row>
    <row r="470" spans="1:38" x14ac:dyDescent="0.25">
      <c r="A470" s="10">
        <v>10.202400000000001</v>
      </c>
      <c r="B470" s="10" t="s">
        <v>84</v>
      </c>
      <c r="C470" s="10" t="s">
        <v>85</v>
      </c>
      <c r="D470" s="10" t="s">
        <v>86</v>
      </c>
      <c r="E470" s="10" t="s">
        <v>30</v>
      </c>
      <c r="F470" s="10" t="s">
        <v>87</v>
      </c>
      <c r="G470" s="10" t="s">
        <v>88</v>
      </c>
      <c r="H470" s="10" t="s">
        <v>67</v>
      </c>
      <c r="I470" s="10">
        <v>95354</v>
      </c>
      <c r="J470" s="10" t="s">
        <v>1108</v>
      </c>
      <c r="K470" s="10">
        <v>2095295350</v>
      </c>
      <c r="L470" s="10" t="s">
        <v>70</v>
      </c>
      <c r="M470" s="10" t="s">
        <v>71</v>
      </c>
      <c r="N470" s="10" t="s">
        <v>61</v>
      </c>
      <c r="O470" s="10">
        <v>44</v>
      </c>
      <c r="P470" s="10" t="s">
        <v>40</v>
      </c>
      <c r="Q470" s="10" t="str">
        <f t="shared" si="35"/>
        <v>12</v>
      </c>
      <c r="R470" s="10">
        <v>8</v>
      </c>
      <c r="S470" s="10">
        <v>324</v>
      </c>
      <c r="T470" s="10">
        <v>10</v>
      </c>
      <c r="Y470" s="10">
        <v>10</v>
      </c>
      <c r="AI470" s="39">
        <f t="shared" si="36"/>
        <v>10</v>
      </c>
      <c r="AJ470" s="79">
        <f t="shared" si="37"/>
        <v>32.4</v>
      </c>
      <c r="AK470" s="79">
        <f t="shared" si="38"/>
        <v>2.6999999999999997</v>
      </c>
      <c r="AL470" s="79">
        <f t="shared" si="39"/>
        <v>0.33749999999999997</v>
      </c>
    </row>
    <row r="471" spans="1:38" x14ac:dyDescent="0.25">
      <c r="A471" s="10">
        <v>10.202400000000001</v>
      </c>
      <c r="B471" s="10" t="s">
        <v>84</v>
      </c>
      <c r="C471" s="10" t="s">
        <v>85</v>
      </c>
      <c r="D471" s="10" t="s">
        <v>591</v>
      </c>
      <c r="E471" s="10" t="s">
        <v>592</v>
      </c>
      <c r="F471" s="10" t="s">
        <v>593</v>
      </c>
      <c r="G471" s="10" t="s">
        <v>594</v>
      </c>
      <c r="H471" s="10" t="s">
        <v>96</v>
      </c>
      <c r="I471" s="10">
        <v>89557</v>
      </c>
      <c r="J471" s="10" t="s">
        <v>1171</v>
      </c>
      <c r="K471" s="10">
        <v>7753222537</v>
      </c>
      <c r="L471" s="10" t="s">
        <v>70</v>
      </c>
      <c r="M471" s="10" t="s">
        <v>71</v>
      </c>
      <c r="N471" s="10" t="s">
        <v>61</v>
      </c>
      <c r="O471" s="10">
        <v>44</v>
      </c>
      <c r="P471" s="10" t="s">
        <v>40</v>
      </c>
      <c r="Q471" s="10" t="str">
        <f t="shared" ref="Q471:Q534" si="40">"12"</f>
        <v>12</v>
      </c>
      <c r="R471" s="10">
        <v>8</v>
      </c>
      <c r="S471" s="10">
        <v>259.2</v>
      </c>
      <c r="T471" s="10">
        <v>8</v>
      </c>
      <c r="Y471" s="10">
        <v>8</v>
      </c>
      <c r="AI471" s="39">
        <f t="shared" si="36"/>
        <v>8</v>
      </c>
      <c r="AJ471" s="79">
        <f t="shared" si="37"/>
        <v>32.4</v>
      </c>
      <c r="AK471" s="79">
        <f t="shared" si="38"/>
        <v>2.6999999999999997</v>
      </c>
      <c r="AL471" s="79">
        <f t="shared" si="39"/>
        <v>0.33749999999999997</v>
      </c>
    </row>
    <row r="472" spans="1:38" x14ac:dyDescent="0.25">
      <c r="A472" s="10">
        <v>10.202400000000001</v>
      </c>
      <c r="B472" s="10" t="s">
        <v>84</v>
      </c>
      <c r="C472" s="10" t="s">
        <v>85</v>
      </c>
      <c r="D472" s="10" t="s">
        <v>213</v>
      </c>
      <c r="E472" s="10" t="s">
        <v>30</v>
      </c>
      <c r="F472" s="10" t="s">
        <v>214</v>
      </c>
      <c r="G472" s="10" t="s">
        <v>215</v>
      </c>
      <c r="H472" s="10" t="s">
        <v>67</v>
      </c>
      <c r="I472" s="10" t="s">
        <v>216</v>
      </c>
      <c r="J472" s="10" t="s">
        <v>217</v>
      </c>
      <c r="K472" s="10">
        <v>9258267841</v>
      </c>
      <c r="L472" s="10" t="s">
        <v>70</v>
      </c>
      <c r="M472" s="10" t="s">
        <v>71</v>
      </c>
      <c r="N472" s="10" t="s">
        <v>61</v>
      </c>
      <c r="O472" s="10">
        <v>44</v>
      </c>
      <c r="P472" s="10" t="s">
        <v>40</v>
      </c>
      <c r="Q472" s="10" t="str">
        <f t="shared" si="40"/>
        <v>12</v>
      </c>
      <c r="R472" s="10">
        <v>8</v>
      </c>
      <c r="S472" s="10">
        <v>226.8</v>
      </c>
      <c r="T472" s="10">
        <v>7</v>
      </c>
      <c r="Y472" s="10">
        <v>7</v>
      </c>
      <c r="AI472" s="39">
        <f t="shared" si="36"/>
        <v>7</v>
      </c>
      <c r="AJ472" s="79">
        <f t="shared" si="37"/>
        <v>32.4</v>
      </c>
      <c r="AK472" s="79">
        <f t="shared" si="38"/>
        <v>2.6999999999999997</v>
      </c>
      <c r="AL472" s="79">
        <f t="shared" si="39"/>
        <v>0.33749999999999997</v>
      </c>
    </row>
    <row r="473" spans="1:38" x14ac:dyDescent="0.25">
      <c r="A473" s="10">
        <v>10.202400000000001</v>
      </c>
      <c r="B473" s="10" t="s">
        <v>84</v>
      </c>
      <c r="C473" s="10" t="s">
        <v>85</v>
      </c>
      <c r="D473" s="10" t="s">
        <v>1172</v>
      </c>
      <c r="E473" s="10" t="s">
        <v>362</v>
      </c>
      <c r="F473" s="10" t="s">
        <v>1173</v>
      </c>
      <c r="G473" s="10" t="s">
        <v>1012</v>
      </c>
      <c r="H473" s="10" t="s">
        <v>67</v>
      </c>
      <c r="I473" s="10" t="s">
        <v>1174</v>
      </c>
      <c r="J473" s="10" t="s">
        <v>1175</v>
      </c>
      <c r="K473" s="10">
        <v>9167822989</v>
      </c>
      <c r="L473" s="10" t="s">
        <v>70</v>
      </c>
      <c r="M473" s="10" t="s">
        <v>71</v>
      </c>
      <c r="N473" s="10" t="s">
        <v>61</v>
      </c>
      <c r="O473" s="10">
        <v>44</v>
      </c>
      <c r="P473" s="10" t="s">
        <v>40</v>
      </c>
      <c r="Q473" s="10" t="str">
        <f t="shared" si="40"/>
        <v>12</v>
      </c>
      <c r="R473" s="10">
        <v>8</v>
      </c>
      <c r="S473" s="10">
        <v>32.4</v>
      </c>
      <c r="T473" s="10">
        <v>1</v>
      </c>
      <c r="Y473" s="10">
        <v>1</v>
      </c>
      <c r="AI473" s="39">
        <f t="shared" si="36"/>
        <v>1</v>
      </c>
      <c r="AJ473" s="79">
        <f t="shared" si="37"/>
        <v>32.4</v>
      </c>
      <c r="AK473" s="79">
        <f t="shared" si="38"/>
        <v>2.6999999999999997</v>
      </c>
      <c r="AL473" s="79">
        <f t="shared" si="39"/>
        <v>0.33749999999999997</v>
      </c>
    </row>
    <row r="474" spans="1:38" x14ac:dyDescent="0.25">
      <c r="A474" s="10">
        <v>10.202400000000001</v>
      </c>
      <c r="B474" s="10" t="s">
        <v>84</v>
      </c>
      <c r="C474" s="10" t="s">
        <v>85</v>
      </c>
      <c r="D474" s="10" t="s">
        <v>102</v>
      </c>
      <c r="E474" s="10" t="s">
        <v>30</v>
      </c>
      <c r="F474" s="10" t="s">
        <v>103</v>
      </c>
      <c r="G474" s="10" t="s">
        <v>104</v>
      </c>
      <c r="H474" s="10" t="s">
        <v>96</v>
      </c>
      <c r="I474" s="10" t="s">
        <v>105</v>
      </c>
      <c r="J474" s="10" t="s">
        <v>106</v>
      </c>
      <c r="K474" s="10">
        <v>9076024285</v>
      </c>
      <c r="L474" s="10" t="s">
        <v>70</v>
      </c>
      <c r="M474" s="10" t="s">
        <v>71</v>
      </c>
      <c r="N474" s="10" t="s">
        <v>61</v>
      </c>
      <c r="O474" s="10">
        <v>44</v>
      </c>
      <c r="P474" s="10" t="s">
        <v>40</v>
      </c>
      <c r="Q474" s="10" t="str">
        <f t="shared" si="40"/>
        <v>12</v>
      </c>
      <c r="R474" s="10">
        <v>8</v>
      </c>
      <c r="S474" s="10">
        <v>226.8</v>
      </c>
      <c r="T474" s="10">
        <v>7</v>
      </c>
      <c r="Y474" s="10">
        <v>7</v>
      </c>
      <c r="AI474" s="39">
        <f t="shared" si="36"/>
        <v>7</v>
      </c>
      <c r="AJ474" s="79">
        <f t="shared" si="37"/>
        <v>32.4</v>
      </c>
      <c r="AK474" s="79">
        <f t="shared" si="38"/>
        <v>2.6999999999999997</v>
      </c>
      <c r="AL474" s="79">
        <f t="shared" si="39"/>
        <v>0.33749999999999997</v>
      </c>
    </row>
    <row r="475" spans="1:38" x14ac:dyDescent="0.25">
      <c r="A475" s="10">
        <v>10.202400000000001</v>
      </c>
      <c r="B475" s="10" t="s">
        <v>84</v>
      </c>
      <c r="C475" s="10" t="s">
        <v>85</v>
      </c>
      <c r="D475" s="10" t="s">
        <v>213</v>
      </c>
      <c r="E475" s="10" t="s">
        <v>30</v>
      </c>
      <c r="F475" s="10" t="s">
        <v>214</v>
      </c>
      <c r="G475" s="10" t="s">
        <v>215</v>
      </c>
      <c r="H475" s="10" t="s">
        <v>67</v>
      </c>
      <c r="I475" s="10" t="s">
        <v>216</v>
      </c>
      <c r="J475" s="10" t="s">
        <v>217</v>
      </c>
      <c r="K475" s="10">
        <v>9258267841</v>
      </c>
      <c r="L475" s="10" t="s">
        <v>72</v>
      </c>
      <c r="M475" s="10" t="s">
        <v>73</v>
      </c>
      <c r="N475" s="10" t="s">
        <v>61</v>
      </c>
      <c r="O475" s="10">
        <v>44</v>
      </c>
      <c r="P475" s="10" t="s">
        <v>40</v>
      </c>
      <c r="Q475" s="10" t="str">
        <f t="shared" si="40"/>
        <v>12</v>
      </c>
      <c r="R475" s="10">
        <v>8</v>
      </c>
      <c r="S475" s="10">
        <v>194.4</v>
      </c>
      <c r="T475" s="10">
        <v>6</v>
      </c>
      <c r="Y475" s="10">
        <v>6</v>
      </c>
      <c r="AI475" s="39">
        <f t="shared" si="36"/>
        <v>6</v>
      </c>
      <c r="AJ475" s="79">
        <f t="shared" si="37"/>
        <v>32.4</v>
      </c>
      <c r="AK475" s="79">
        <f t="shared" si="38"/>
        <v>2.6999999999999997</v>
      </c>
      <c r="AL475" s="79">
        <f t="shared" si="39"/>
        <v>0.33749999999999997</v>
      </c>
    </row>
    <row r="476" spans="1:38" x14ac:dyDescent="0.25">
      <c r="A476" s="10">
        <v>10.202400000000001</v>
      </c>
      <c r="B476" s="10" t="s">
        <v>84</v>
      </c>
      <c r="C476" s="10" t="s">
        <v>85</v>
      </c>
      <c r="D476" s="10" t="s">
        <v>501</v>
      </c>
      <c r="E476" s="10" t="s">
        <v>348</v>
      </c>
      <c r="F476" s="10" t="s">
        <v>502</v>
      </c>
      <c r="G476" s="10" t="s">
        <v>119</v>
      </c>
      <c r="H476" s="10" t="s">
        <v>67</v>
      </c>
      <c r="I476" s="10" t="s">
        <v>503</v>
      </c>
      <c r="J476" s="10" t="s">
        <v>353</v>
      </c>
      <c r="K476" s="10">
        <v>9162786446</v>
      </c>
      <c r="L476" s="10" t="s">
        <v>72</v>
      </c>
      <c r="M476" s="10" t="s">
        <v>73</v>
      </c>
      <c r="N476" s="10" t="s">
        <v>61</v>
      </c>
      <c r="O476" s="10">
        <v>44</v>
      </c>
      <c r="P476" s="10" t="s">
        <v>40</v>
      </c>
      <c r="Q476" s="10" t="str">
        <f t="shared" si="40"/>
        <v>12</v>
      </c>
      <c r="R476" s="10">
        <v>8</v>
      </c>
      <c r="S476" s="10">
        <v>32.4</v>
      </c>
      <c r="T476" s="10">
        <v>1</v>
      </c>
      <c r="Y476" s="10">
        <v>1</v>
      </c>
      <c r="AI476" s="39">
        <f t="shared" si="36"/>
        <v>1</v>
      </c>
      <c r="AJ476" s="79">
        <f t="shared" si="37"/>
        <v>32.4</v>
      </c>
      <c r="AK476" s="79">
        <f t="shared" si="38"/>
        <v>2.6999999999999997</v>
      </c>
      <c r="AL476" s="79">
        <f t="shared" si="39"/>
        <v>0.33749999999999997</v>
      </c>
    </row>
    <row r="477" spans="1:38" x14ac:dyDescent="0.25">
      <c r="A477" s="10">
        <v>10.202400000000001</v>
      </c>
      <c r="B477" s="10" t="s">
        <v>84</v>
      </c>
      <c r="C477" s="10" t="s">
        <v>85</v>
      </c>
      <c r="D477" s="10" t="s">
        <v>1176</v>
      </c>
      <c r="E477" s="10" t="s">
        <v>30</v>
      </c>
      <c r="F477" s="10" t="s">
        <v>1177</v>
      </c>
      <c r="G477" s="10" t="s">
        <v>104</v>
      </c>
      <c r="H477" s="10" t="s">
        <v>96</v>
      </c>
      <c r="I477" s="10" t="s">
        <v>1178</v>
      </c>
      <c r="J477" s="10" t="s">
        <v>1179</v>
      </c>
      <c r="K477" s="10">
        <v>7753991600</v>
      </c>
      <c r="L477" s="10" t="s">
        <v>72</v>
      </c>
      <c r="M477" s="10" t="s">
        <v>73</v>
      </c>
      <c r="N477" s="10" t="s">
        <v>61</v>
      </c>
      <c r="O477" s="10">
        <v>44</v>
      </c>
      <c r="P477" s="10" t="s">
        <v>40</v>
      </c>
      <c r="Q477" s="10" t="str">
        <f t="shared" si="40"/>
        <v>12</v>
      </c>
      <c r="R477" s="10">
        <v>8</v>
      </c>
      <c r="S477" s="10">
        <v>64.8</v>
      </c>
      <c r="T477" s="10">
        <v>2</v>
      </c>
      <c r="Y477" s="10">
        <v>2</v>
      </c>
      <c r="AI477" s="39">
        <f t="shared" si="36"/>
        <v>2</v>
      </c>
      <c r="AJ477" s="79">
        <f t="shared" si="37"/>
        <v>32.4</v>
      </c>
      <c r="AK477" s="79">
        <f t="shared" si="38"/>
        <v>2.6999999999999997</v>
      </c>
      <c r="AL477" s="79">
        <f t="shared" si="39"/>
        <v>0.33749999999999997</v>
      </c>
    </row>
    <row r="478" spans="1:38" x14ac:dyDescent="0.25">
      <c r="A478" s="10">
        <v>10.202400000000001</v>
      </c>
      <c r="B478" s="10" t="s">
        <v>84</v>
      </c>
      <c r="C478" s="10" t="s">
        <v>85</v>
      </c>
      <c r="D478" s="10" t="s">
        <v>989</v>
      </c>
      <c r="E478" s="10" t="s">
        <v>362</v>
      </c>
      <c r="F478" s="10" t="s">
        <v>990</v>
      </c>
      <c r="G478" s="10" t="s">
        <v>991</v>
      </c>
      <c r="H478" s="10" t="s">
        <v>67</v>
      </c>
      <c r="I478" s="10" t="s">
        <v>992</v>
      </c>
      <c r="J478" s="10" t="s">
        <v>993</v>
      </c>
      <c r="K478" s="10">
        <v>8312754500</v>
      </c>
      <c r="L478" s="10" t="s">
        <v>72</v>
      </c>
      <c r="M478" s="10" t="s">
        <v>73</v>
      </c>
      <c r="N478" s="10" t="s">
        <v>61</v>
      </c>
      <c r="O478" s="10">
        <v>44</v>
      </c>
      <c r="P478" s="10" t="s">
        <v>40</v>
      </c>
      <c r="Q478" s="10" t="str">
        <f t="shared" si="40"/>
        <v>12</v>
      </c>
      <c r="R478" s="10">
        <v>8</v>
      </c>
      <c r="S478" s="10">
        <v>162</v>
      </c>
      <c r="T478" s="10">
        <v>5</v>
      </c>
      <c r="Y478" s="10">
        <v>5</v>
      </c>
      <c r="AI478" s="39">
        <f t="shared" si="36"/>
        <v>5</v>
      </c>
      <c r="AJ478" s="79">
        <f t="shared" si="37"/>
        <v>32.4</v>
      </c>
      <c r="AK478" s="79">
        <f t="shared" si="38"/>
        <v>2.6999999999999997</v>
      </c>
      <c r="AL478" s="79">
        <f t="shared" si="39"/>
        <v>0.33749999999999997</v>
      </c>
    </row>
    <row r="479" spans="1:38" x14ac:dyDescent="0.25">
      <c r="A479" s="10">
        <v>10.202400000000001</v>
      </c>
      <c r="B479" s="10" t="s">
        <v>84</v>
      </c>
      <c r="C479" s="10" t="s">
        <v>85</v>
      </c>
      <c r="D479" s="10" t="s">
        <v>142</v>
      </c>
      <c r="E479" s="10" t="s">
        <v>30</v>
      </c>
      <c r="F479" s="10" t="s">
        <v>145</v>
      </c>
      <c r="G479" s="10" t="s">
        <v>146</v>
      </c>
      <c r="H479" s="10" t="s">
        <v>147</v>
      </c>
      <c r="I479" s="10">
        <v>999999999</v>
      </c>
      <c r="J479" s="10" t="s">
        <v>145</v>
      </c>
      <c r="K479" s="10">
        <v>9999999999</v>
      </c>
      <c r="L479" s="10" t="s">
        <v>72</v>
      </c>
      <c r="M479" s="10" t="s">
        <v>73</v>
      </c>
      <c r="N479" s="10" t="s">
        <v>61</v>
      </c>
      <c r="O479" s="10">
        <v>44</v>
      </c>
      <c r="P479" s="10" t="s">
        <v>40</v>
      </c>
      <c r="Q479" s="10" t="str">
        <f t="shared" si="40"/>
        <v>12</v>
      </c>
      <c r="R479" s="10">
        <v>8</v>
      </c>
      <c r="S479" s="10">
        <v>32.4</v>
      </c>
      <c r="T479" s="10">
        <v>1</v>
      </c>
      <c r="Y479" s="10">
        <v>1</v>
      </c>
      <c r="AI479" s="39">
        <f t="shared" si="36"/>
        <v>1</v>
      </c>
      <c r="AJ479" s="79">
        <f t="shared" si="37"/>
        <v>32.4</v>
      </c>
      <c r="AK479" s="79">
        <f t="shared" si="38"/>
        <v>2.6999999999999997</v>
      </c>
      <c r="AL479" s="79">
        <f t="shared" si="39"/>
        <v>0.33749999999999997</v>
      </c>
    </row>
    <row r="480" spans="1:38" x14ac:dyDescent="0.25">
      <c r="A480" s="10">
        <v>10.202400000000001</v>
      </c>
      <c r="B480" s="10" t="s">
        <v>84</v>
      </c>
      <c r="C480" s="10" t="s">
        <v>85</v>
      </c>
      <c r="D480" s="10" t="s">
        <v>220</v>
      </c>
      <c r="E480" s="10" t="s">
        <v>30</v>
      </c>
      <c r="F480" s="10" t="s">
        <v>221</v>
      </c>
      <c r="G480" s="10" t="s">
        <v>222</v>
      </c>
      <c r="H480" s="10" t="s">
        <v>67</v>
      </c>
      <c r="I480" s="10">
        <v>95370</v>
      </c>
      <c r="J480" s="10" t="s">
        <v>223</v>
      </c>
      <c r="K480" s="10">
        <v>2095363674</v>
      </c>
      <c r="L480" s="10" t="s">
        <v>218</v>
      </c>
      <c r="M480" s="10" t="s">
        <v>219</v>
      </c>
      <c r="N480" s="10" t="s">
        <v>61</v>
      </c>
      <c r="O480" s="10">
        <v>44</v>
      </c>
      <c r="P480" s="10" t="s">
        <v>40</v>
      </c>
      <c r="Q480" s="10" t="str">
        <f t="shared" si="40"/>
        <v>12</v>
      </c>
      <c r="R480" s="10">
        <v>8</v>
      </c>
      <c r="S480" s="10">
        <v>32.4</v>
      </c>
      <c r="T480" s="10">
        <v>1</v>
      </c>
      <c r="Y480" s="10">
        <v>1</v>
      </c>
      <c r="AI480" s="39">
        <f t="shared" si="36"/>
        <v>1</v>
      </c>
      <c r="AJ480" s="79">
        <f t="shared" si="37"/>
        <v>32.4</v>
      </c>
      <c r="AK480" s="79">
        <f t="shared" si="38"/>
        <v>2.6999999999999997</v>
      </c>
      <c r="AL480" s="79">
        <f t="shared" si="39"/>
        <v>0.33749999999999997</v>
      </c>
    </row>
    <row r="481" spans="1:38" x14ac:dyDescent="0.25">
      <c r="A481" s="10">
        <v>10.202400000000001</v>
      </c>
      <c r="B481" s="10" t="s">
        <v>84</v>
      </c>
      <c r="C481" s="10" t="s">
        <v>85</v>
      </c>
      <c r="D481" s="10" t="s">
        <v>1180</v>
      </c>
      <c r="E481" s="10" t="s">
        <v>362</v>
      </c>
      <c r="F481" s="10" t="s">
        <v>1181</v>
      </c>
      <c r="G481" s="10" t="s">
        <v>1182</v>
      </c>
      <c r="H481" s="10" t="s">
        <v>67</v>
      </c>
      <c r="I481" s="10">
        <v>93901</v>
      </c>
      <c r="J481" s="10" t="s">
        <v>1183</v>
      </c>
      <c r="K481" s="10">
        <v>8317544700</v>
      </c>
      <c r="L481" s="10" t="s">
        <v>218</v>
      </c>
      <c r="M481" s="10" t="s">
        <v>219</v>
      </c>
      <c r="N481" s="10" t="s">
        <v>61</v>
      </c>
      <c r="O481" s="10">
        <v>44</v>
      </c>
      <c r="P481" s="10" t="s">
        <v>40</v>
      </c>
      <c r="Q481" s="10" t="str">
        <f t="shared" si="40"/>
        <v>12</v>
      </c>
      <c r="R481" s="10">
        <v>8</v>
      </c>
      <c r="S481" s="10">
        <v>32.4</v>
      </c>
      <c r="T481" s="10">
        <v>1</v>
      </c>
      <c r="Y481" s="10">
        <v>1</v>
      </c>
      <c r="AI481" s="39">
        <f t="shared" si="36"/>
        <v>1</v>
      </c>
      <c r="AJ481" s="79">
        <f t="shared" si="37"/>
        <v>32.4</v>
      </c>
      <c r="AK481" s="79">
        <f t="shared" si="38"/>
        <v>2.6999999999999997</v>
      </c>
      <c r="AL481" s="79">
        <f t="shared" si="39"/>
        <v>0.33749999999999997</v>
      </c>
    </row>
    <row r="482" spans="1:38" x14ac:dyDescent="0.25">
      <c r="A482" s="10">
        <v>10.202400000000001</v>
      </c>
      <c r="B482" s="10" t="s">
        <v>84</v>
      </c>
      <c r="C482" s="10" t="s">
        <v>85</v>
      </c>
      <c r="D482" s="10" t="s">
        <v>86</v>
      </c>
      <c r="E482" s="10" t="s">
        <v>30</v>
      </c>
      <c r="F482" s="10" t="s">
        <v>87</v>
      </c>
      <c r="G482" s="10" t="s">
        <v>88</v>
      </c>
      <c r="H482" s="10" t="s">
        <v>67</v>
      </c>
      <c r="I482" s="10">
        <v>95354</v>
      </c>
      <c r="J482" s="10" t="s">
        <v>1108</v>
      </c>
      <c r="K482" s="10">
        <v>2095295350</v>
      </c>
      <c r="L482" s="10" t="s">
        <v>100</v>
      </c>
      <c r="M482" s="10" t="s">
        <v>101</v>
      </c>
      <c r="N482" s="10" t="s">
        <v>61</v>
      </c>
      <c r="O482" s="10">
        <v>44</v>
      </c>
      <c r="P482" s="10" t="s">
        <v>40</v>
      </c>
      <c r="Q482" s="10" t="str">
        <f t="shared" si="40"/>
        <v>12</v>
      </c>
      <c r="R482" s="10">
        <v>8</v>
      </c>
      <c r="S482" s="10">
        <v>324</v>
      </c>
      <c r="T482" s="10">
        <v>10</v>
      </c>
      <c r="Y482" s="10">
        <v>10</v>
      </c>
      <c r="AI482" s="39">
        <f t="shared" si="36"/>
        <v>10</v>
      </c>
      <c r="AJ482" s="79">
        <f t="shared" si="37"/>
        <v>32.4</v>
      </c>
      <c r="AK482" s="79">
        <f t="shared" si="38"/>
        <v>2.6999999999999997</v>
      </c>
      <c r="AL482" s="79">
        <f t="shared" si="39"/>
        <v>0.33749999999999997</v>
      </c>
    </row>
    <row r="483" spans="1:38" x14ac:dyDescent="0.25">
      <c r="A483" s="10">
        <v>10.202400000000001</v>
      </c>
      <c r="B483" s="10" t="s">
        <v>84</v>
      </c>
      <c r="C483" s="10" t="s">
        <v>85</v>
      </c>
      <c r="D483" s="10" t="s">
        <v>501</v>
      </c>
      <c r="E483" s="10" t="s">
        <v>348</v>
      </c>
      <c r="F483" s="10" t="s">
        <v>502</v>
      </c>
      <c r="G483" s="10" t="s">
        <v>119</v>
      </c>
      <c r="H483" s="10" t="s">
        <v>67</v>
      </c>
      <c r="I483" s="10" t="s">
        <v>503</v>
      </c>
      <c r="J483" s="10" t="s">
        <v>353</v>
      </c>
      <c r="K483" s="10">
        <v>9162786446</v>
      </c>
      <c r="L483" s="10" t="s">
        <v>100</v>
      </c>
      <c r="M483" s="10" t="s">
        <v>101</v>
      </c>
      <c r="N483" s="10" t="s">
        <v>61</v>
      </c>
      <c r="O483" s="10">
        <v>44</v>
      </c>
      <c r="P483" s="10" t="s">
        <v>40</v>
      </c>
      <c r="Q483" s="10" t="str">
        <f t="shared" si="40"/>
        <v>12</v>
      </c>
      <c r="R483" s="10">
        <v>8</v>
      </c>
      <c r="S483" s="10">
        <v>32.4</v>
      </c>
      <c r="T483" s="10">
        <v>1</v>
      </c>
      <c r="Y483" s="10">
        <v>1</v>
      </c>
      <c r="AI483" s="39">
        <f t="shared" si="36"/>
        <v>1</v>
      </c>
      <c r="AJ483" s="79">
        <f t="shared" si="37"/>
        <v>32.4</v>
      </c>
      <c r="AK483" s="79">
        <f t="shared" si="38"/>
        <v>2.6999999999999997</v>
      </c>
      <c r="AL483" s="79">
        <f t="shared" si="39"/>
        <v>0.33749999999999997</v>
      </c>
    </row>
    <row r="484" spans="1:38" x14ac:dyDescent="0.25">
      <c r="A484" s="10">
        <v>10.202400000000001</v>
      </c>
      <c r="B484" s="10" t="s">
        <v>84</v>
      </c>
      <c r="C484" s="10" t="s">
        <v>85</v>
      </c>
      <c r="D484" s="10" t="s">
        <v>338</v>
      </c>
      <c r="E484" s="10" t="s">
        <v>30</v>
      </c>
      <c r="F484" s="10" t="s">
        <v>339</v>
      </c>
      <c r="G484" s="10" t="s">
        <v>340</v>
      </c>
      <c r="H484" s="10" t="s">
        <v>67</v>
      </c>
      <c r="I484" s="10">
        <v>95045</v>
      </c>
      <c r="J484" s="10" t="s">
        <v>341</v>
      </c>
      <c r="K484" s="10">
        <v>8316234073</v>
      </c>
      <c r="L484" s="10" t="s">
        <v>59</v>
      </c>
      <c r="M484" s="10" t="s">
        <v>60</v>
      </c>
      <c r="N484" s="10" t="s">
        <v>61</v>
      </c>
      <c r="O484" s="10">
        <v>44</v>
      </c>
      <c r="P484" s="10" t="s">
        <v>40</v>
      </c>
      <c r="Q484" s="10" t="str">
        <f t="shared" si="40"/>
        <v>12</v>
      </c>
      <c r="R484" s="10">
        <v>4</v>
      </c>
      <c r="S484" s="10">
        <v>57.6</v>
      </c>
      <c r="T484" s="10">
        <v>2</v>
      </c>
      <c r="Y484" s="10">
        <v>2</v>
      </c>
      <c r="AI484" s="39">
        <f t="shared" si="36"/>
        <v>2</v>
      </c>
      <c r="AJ484" s="79">
        <f t="shared" si="37"/>
        <v>28.8</v>
      </c>
      <c r="AK484" s="79">
        <f t="shared" si="38"/>
        <v>2.4</v>
      </c>
      <c r="AL484" s="79">
        <f t="shared" si="39"/>
        <v>0.6</v>
      </c>
    </row>
    <row r="485" spans="1:38" x14ac:dyDescent="0.25">
      <c r="A485" s="10">
        <v>10.202400000000001</v>
      </c>
      <c r="B485" s="10" t="s">
        <v>84</v>
      </c>
      <c r="C485" s="10" t="s">
        <v>85</v>
      </c>
      <c r="D485" s="10" t="s">
        <v>213</v>
      </c>
      <c r="E485" s="10" t="s">
        <v>30</v>
      </c>
      <c r="F485" s="10" t="s">
        <v>214</v>
      </c>
      <c r="G485" s="10" t="s">
        <v>215</v>
      </c>
      <c r="H485" s="10" t="s">
        <v>67</v>
      </c>
      <c r="I485" s="10" t="s">
        <v>216</v>
      </c>
      <c r="J485" s="10" t="s">
        <v>217</v>
      </c>
      <c r="K485" s="10">
        <v>9258267841</v>
      </c>
      <c r="L485" s="10" t="s">
        <v>59</v>
      </c>
      <c r="M485" s="10" t="s">
        <v>60</v>
      </c>
      <c r="N485" s="10" t="s">
        <v>61</v>
      </c>
      <c r="O485" s="10">
        <v>44</v>
      </c>
      <c r="P485" s="10" t="s">
        <v>40</v>
      </c>
      <c r="Q485" s="10" t="str">
        <f t="shared" si="40"/>
        <v>12</v>
      </c>
      <c r="R485" s="10">
        <v>4</v>
      </c>
      <c r="S485" s="10">
        <v>144</v>
      </c>
      <c r="T485" s="10">
        <v>5</v>
      </c>
      <c r="Y485" s="10">
        <v>5</v>
      </c>
      <c r="AI485" s="39">
        <f t="shared" si="36"/>
        <v>5</v>
      </c>
      <c r="AJ485" s="79">
        <f t="shared" si="37"/>
        <v>28.8</v>
      </c>
      <c r="AK485" s="79">
        <f t="shared" si="38"/>
        <v>2.4</v>
      </c>
      <c r="AL485" s="79">
        <f t="shared" si="39"/>
        <v>0.6</v>
      </c>
    </row>
    <row r="486" spans="1:38" x14ac:dyDescent="0.25">
      <c r="A486" s="10">
        <v>10.202400000000001</v>
      </c>
      <c r="B486" s="10" t="s">
        <v>84</v>
      </c>
      <c r="C486" s="10" t="s">
        <v>85</v>
      </c>
      <c r="D486" s="10" t="s">
        <v>272</v>
      </c>
      <c r="E486" s="10" t="s">
        <v>30</v>
      </c>
      <c r="F486" s="10" t="s">
        <v>273</v>
      </c>
      <c r="G486" s="10" t="s">
        <v>274</v>
      </c>
      <c r="H486" s="10" t="s">
        <v>67</v>
      </c>
      <c r="I486" s="10" t="s">
        <v>275</v>
      </c>
      <c r="J486" s="10" t="s">
        <v>276</v>
      </c>
      <c r="K486" s="10">
        <v>5107662337</v>
      </c>
      <c r="L486" s="10" t="s">
        <v>59</v>
      </c>
      <c r="M486" s="10" t="s">
        <v>60</v>
      </c>
      <c r="N486" s="10" t="s">
        <v>61</v>
      </c>
      <c r="O486" s="10">
        <v>44</v>
      </c>
      <c r="P486" s="10" t="s">
        <v>40</v>
      </c>
      <c r="Q486" s="10" t="str">
        <f t="shared" si="40"/>
        <v>12</v>
      </c>
      <c r="R486" s="10">
        <v>4</v>
      </c>
      <c r="S486" s="10">
        <v>28.8</v>
      </c>
      <c r="T486" s="10">
        <v>1</v>
      </c>
      <c r="Y486" s="10">
        <v>1</v>
      </c>
      <c r="AI486" s="39">
        <f t="shared" si="36"/>
        <v>1</v>
      </c>
      <c r="AJ486" s="79">
        <f t="shared" si="37"/>
        <v>28.8</v>
      </c>
      <c r="AK486" s="79">
        <f t="shared" si="38"/>
        <v>2.4</v>
      </c>
      <c r="AL486" s="79">
        <f t="shared" si="39"/>
        <v>0.6</v>
      </c>
    </row>
    <row r="487" spans="1:38" x14ac:dyDescent="0.25">
      <c r="A487" s="10">
        <v>10.202400000000001</v>
      </c>
      <c r="B487" s="10" t="s">
        <v>84</v>
      </c>
      <c r="C487" s="10" t="s">
        <v>85</v>
      </c>
      <c r="D487" s="10" t="s">
        <v>989</v>
      </c>
      <c r="E487" s="10" t="s">
        <v>362</v>
      </c>
      <c r="F487" s="10" t="s">
        <v>990</v>
      </c>
      <c r="G487" s="10" t="s">
        <v>991</v>
      </c>
      <c r="H487" s="10" t="s">
        <v>67</v>
      </c>
      <c r="I487" s="10" t="s">
        <v>992</v>
      </c>
      <c r="J487" s="10" t="s">
        <v>993</v>
      </c>
      <c r="K487" s="10">
        <v>8312754500</v>
      </c>
      <c r="L487" s="10" t="s">
        <v>59</v>
      </c>
      <c r="M487" s="10" t="s">
        <v>60</v>
      </c>
      <c r="N487" s="10" t="s">
        <v>61</v>
      </c>
      <c r="O487" s="10">
        <v>44</v>
      </c>
      <c r="P487" s="10" t="s">
        <v>40</v>
      </c>
      <c r="Q487" s="10" t="str">
        <f t="shared" si="40"/>
        <v>12</v>
      </c>
      <c r="R487" s="10">
        <v>4</v>
      </c>
      <c r="S487" s="10">
        <v>259.2</v>
      </c>
      <c r="T487" s="10">
        <v>9</v>
      </c>
      <c r="Y487" s="10">
        <v>9</v>
      </c>
      <c r="AI487" s="39">
        <f t="shared" si="36"/>
        <v>9</v>
      </c>
      <c r="AJ487" s="79">
        <f t="shared" si="37"/>
        <v>28.799999999999997</v>
      </c>
      <c r="AK487" s="79">
        <f t="shared" si="38"/>
        <v>2.4</v>
      </c>
      <c r="AL487" s="79">
        <f t="shared" si="39"/>
        <v>0.6</v>
      </c>
    </row>
    <row r="488" spans="1:38" x14ac:dyDescent="0.25">
      <c r="A488" s="10">
        <v>10.202400000000001</v>
      </c>
      <c r="B488" s="10" t="s">
        <v>27</v>
      </c>
      <c r="C488" s="10" t="s">
        <v>28</v>
      </c>
      <c r="D488" s="10" t="s">
        <v>1032</v>
      </c>
      <c r="E488" s="10" t="s">
        <v>30</v>
      </c>
      <c r="F488" s="10" t="s">
        <v>1033</v>
      </c>
      <c r="G488" s="10" t="s">
        <v>1034</v>
      </c>
      <c r="H488" s="10" t="s">
        <v>151</v>
      </c>
      <c r="I488" s="10" t="s">
        <v>1035</v>
      </c>
      <c r="J488" s="10" t="s">
        <v>1036</v>
      </c>
      <c r="K488" s="10">
        <v>8455625400</v>
      </c>
      <c r="L488" s="10" t="s">
        <v>74</v>
      </c>
      <c r="M488" s="10" t="s">
        <v>75</v>
      </c>
      <c r="N488" s="10" t="s">
        <v>61</v>
      </c>
      <c r="O488" s="10">
        <v>44</v>
      </c>
      <c r="P488" s="10" t="s">
        <v>40</v>
      </c>
      <c r="Q488" s="10" t="str">
        <f t="shared" si="40"/>
        <v>12</v>
      </c>
      <c r="R488" s="10">
        <v>5</v>
      </c>
      <c r="S488" s="10">
        <v>572</v>
      </c>
      <c r="T488" s="10">
        <v>20</v>
      </c>
      <c r="Y488" s="10">
        <v>20</v>
      </c>
      <c r="AI488" s="39">
        <f t="shared" si="36"/>
        <v>20</v>
      </c>
      <c r="AJ488" s="79">
        <f t="shared" si="37"/>
        <v>28.6</v>
      </c>
      <c r="AK488" s="79">
        <f t="shared" si="38"/>
        <v>2.3833333333333333</v>
      </c>
      <c r="AL488" s="79">
        <f t="shared" si="39"/>
        <v>0.47666666666666668</v>
      </c>
    </row>
    <row r="489" spans="1:38" x14ac:dyDescent="0.25">
      <c r="A489" s="10">
        <v>10.202400000000001</v>
      </c>
      <c r="B489" s="10" t="s">
        <v>27</v>
      </c>
      <c r="C489" s="10" t="s">
        <v>28</v>
      </c>
      <c r="D489" s="10" t="s">
        <v>1032</v>
      </c>
      <c r="E489" s="10" t="s">
        <v>30</v>
      </c>
      <c r="F489" s="10" t="s">
        <v>1033</v>
      </c>
      <c r="G489" s="10" t="s">
        <v>1034</v>
      </c>
      <c r="H489" s="10" t="s">
        <v>151</v>
      </c>
      <c r="I489" s="10" t="s">
        <v>1035</v>
      </c>
      <c r="J489" s="10" t="s">
        <v>1036</v>
      </c>
      <c r="K489" s="10">
        <v>8455625400</v>
      </c>
      <c r="L489" s="10" t="s">
        <v>81</v>
      </c>
      <c r="M489" s="10" t="s">
        <v>82</v>
      </c>
      <c r="N489" s="10" t="s">
        <v>83</v>
      </c>
      <c r="O489" s="10">
        <v>44</v>
      </c>
      <c r="P489" s="10" t="s">
        <v>40</v>
      </c>
      <c r="Q489" s="10" t="str">
        <f t="shared" si="40"/>
        <v>12</v>
      </c>
      <c r="R489" s="10">
        <v>8</v>
      </c>
      <c r="S489" s="10">
        <v>212</v>
      </c>
      <c r="T489" s="10">
        <v>8</v>
      </c>
      <c r="Y489" s="10">
        <v>8</v>
      </c>
      <c r="AI489" s="39">
        <f t="shared" si="36"/>
        <v>8</v>
      </c>
      <c r="AJ489" s="79">
        <f t="shared" si="37"/>
        <v>26.5</v>
      </c>
      <c r="AK489" s="79">
        <f t="shared" si="38"/>
        <v>2.2083333333333335</v>
      </c>
      <c r="AL489" s="79">
        <f t="shared" si="39"/>
        <v>0.27604166666666669</v>
      </c>
    </row>
    <row r="490" spans="1:38" x14ac:dyDescent="0.25">
      <c r="A490" s="10">
        <v>10.202400000000001</v>
      </c>
      <c r="B490" s="10" t="s">
        <v>27</v>
      </c>
      <c r="C490" s="10" t="s">
        <v>28</v>
      </c>
      <c r="D490" s="10" t="s">
        <v>1042</v>
      </c>
      <c r="E490" s="10" t="s">
        <v>362</v>
      </c>
      <c r="F490" s="10" t="s">
        <v>1043</v>
      </c>
      <c r="G490" s="10" t="s">
        <v>1044</v>
      </c>
      <c r="H490" s="10" t="s">
        <v>34</v>
      </c>
      <c r="I490" s="10" t="s">
        <v>1045</v>
      </c>
      <c r="J490" s="10" t="s">
        <v>1184</v>
      </c>
      <c r="K490" s="10">
        <v>9733058844</v>
      </c>
      <c r="L490" s="10" t="s">
        <v>98</v>
      </c>
      <c r="M490" s="10" t="s">
        <v>99</v>
      </c>
      <c r="N490" s="10" t="s">
        <v>61</v>
      </c>
      <c r="O490" s="10">
        <v>44</v>
      </c>
      <c r="P490" s="10" t="s">
        <v>40</v>
      </c>
      <c r="Q490" s="10" t="str">
        <f t="shared" si="40"/>
        <v>12</v>
      </c>
      <c r="R490" s="10">
        <v>5</v>
      </c>
      <c r="S490" s="10">
        <v>86.4</v>
      </c>
      <c r="T490" s="10">
        <v>3</v>
      </c>
      <c r="Y490" s="10">
        <v>3</v>
      </c>
      <c r="AI490" s="39">
        <f t="shared" si="36"/>
        <v>3</v>
      </c>
      <c r="AJ490" s="79">
        <f t="shared" si="37"/>
        <v>28.8</v>
      </c>
      <c r="AK490" s="79">
        <f t="shared" si="38"/>
        <v>2.4</v>
      </c>
      <c r="AL490" s="79">
        <f t="shared" si="39"/>
        <v>0.48</v>
      </c>
    </row>
    <row r="491" spans="1:38" x14ac:dyDescent="0.25">
      <c r="A491" s="10">
        <v>10.202400000000001</v>
      </c>
      <c r="B491" s="10" t="s">
        <v>27</v>
      </c>
      <c r="C491" s="10" t="s">
        <v>28</v>
      </c>
      <c r="D491" s="10" t="s">
        <v>1130</v>
      </c>
      <c r="E491" s="10" t="s">
        <v>30</v>
      </c>
      <c r="F491" s="10" t="s">
        <v>343</v>
      </c>
      <c r="G491" s="10" t="s">
        <v>344</v>
      </c>
      <c r="H491" s="10" t="s">
        <v>34</v>
      </c>
      <c r="I491" s="10" t="s">
        <v>345</v>
      </c>
      <c r="J491" s="10" t="s">
        <v>346</v>
      </c>
      <c r="K491" s="10">
        <v>7187889040</v>
      </c>
      <c r="L491" s="10" t="s">
        <v>100</v>
      </c>
      <c r="M491" s="10" t="s">
        <v>101</v>
      </c>
      <c r="N491" s="10" t="s">
        <v>61</v>
      </c>
      <c r="O491" s="10">
        <v>44</v>
      </c>
      <c r="P491" s="10" t="s">
        <v>40</v>
      </c>
      <c r="Q491" s="10" t="str">
        <f t="shared" si="40"/>
        <v>12</v>
      </c>
      <c r="R491" s="10">
        <v>8</v>
      </c>
      <c r="S491" s="10">
        <v>64.8</v>
      </c>
      <c r="T491" s="10">
        <v>2</v>
      </c>
      <c r="Y491" s="10">
        <v>2</v>
      </c>
      <c r="AI491" s="39">
        <f t="shared" si="36"/>
        <v>2</v>
      </c>
      <c r="AJ491" s="79">
        <f t="shared" si="37"/>
        <v>32.4</v>
      </c>
      <c r="AK491" s="79">
        <f t="shared" si="38"/>
        <v>2.6999999999999997</v>
      </c>
      <c r="AL491" s="79">
        <f t="shared" si="39"/>
        <v>0.33749999999999997</v>
      </c>
    </row>
    <row r="492" spans="1:38" x14ac:dyDescent="0.25">
      <c r="A492" s="10">
        <v>10.202400000000001</v>
      </c>
      <c r="B492" s="10" t="s">
        <v>27</v>
      </c>
      <c r="C492" s="10" t="s">
        <v>28</v>
      </c>
      <c r="D492" s="10" t="s">
        <v>1037</v>
      </c>
      <c r="E492" s="10" t="s">
        <v>30</v>
      </c>
      <c r="F492" s="10" t="s">
        <v>1038</v>
      </c>
      <c r="G492" s="10" t="s">
        <v>1039</v>
      </c>
      <c r="H492" s="10" t="s">
        <v>34</v>
      </c>
      <c r="I492" s="10" t="s">
        <v>1040</v>
      </c>
      <c r="J492" s="10" t="s">
        <v>1041</v>
      </c>
      <c r="K492" s="10">
        <v>8622582200</v>
      </c>
      <c r="L492" s="10" t="s">
        <v>100</v>
      </c>
      <c r="M492" s="10" t="s">
        <v>101</v>
      </c>
      <c r="N492" s="10" t="s">
        <v>61</v>
      </c>
      <c r="O492" s="10">
        <v>44</v>
      </c>
      <c r="P492" s="10" t="s">
        <v>40</v>
      </c>
      <c r="Q492" s="10" t="str">
        <f t="shared" si="40"/>
        <v>12</v>
      </c>
      <c r="R492" s="10">
        <v>8</v>
      </c>
      <c r="S492" s="10">
        <v>324</v>
      </c>
      <c r="T492" s="10">
        <v>10</v>
      </c>
      <c r="Y492" s="10">
        <v>10</v>
      </c>
      <c r="AI492" s="39">
        <f t="shared" si="36"/>
        <v>10</v>
      </c>
      <c r="AJ492" s="79">
        <f t="shared" si="37"/>
        <v>32.4</v>
      </c>
      <c r="AK492" s="79">
        <f t="shared" si="38"/>
        <v>2.6999999999999997</v>
      </c>
      <c r="AL492" s="79">
        <f t="shared" si="39"/>
        <v>0.33749999999999997</v>
      </c>
    </row>
    <row r="493" spans="1:38" x14ac:dyDescent="0.25">
      <c r="A493" s="10">
        <v>10.202400000000001</v>
      </c>
      <c r="B493" s="10" t="s">
        <v>62</v>
      </c>
      <c r="C493" s="10" t="s">
        <v>63</v>
      </c>
      <c r="D493" s="10" t="s">
        <v>1185</v>
      </c>
      <c r="E493" s="10" t="s">
        <v>570</v>
      </c>
      <c r="F493" s="10" t="s">
        <v>1186</v>
      </c>
      <c r="G493" s="10" t="s">
        <v>1187</v>
      </c>
      <c r="H493" s="10" t="s">
        <v>67</v>
      </c>
      <c r="I493" s="10">
        <v>92841</v>
      </c>
      <c r="J493" s="10" t="s">
        <v>1188</v>
      </c>
      <c r="K493" s="10">
        <v>7148992524</v>
      </c>
      <c r="L493" s="10" t="s">
        <v>74</v>
      </c>
      <c r="M493" s="10" t="s">
        <v>75</v>
      </c>
      <c r="N493" s="10" t="s">
        <v>61</v>
      </c>
      <c r="O493" s="10">
        <v>44</v>
      </c>
      <c r="P493" s="10" t="s">
        <v>40</v>
      </c>
      <c r="Q493" s="10" t="str">
        <f t="shared" si="40"/>
        <v>12</v>
      </c>
      <c r="R493" s="10">
        <v>5</v>
      </c>
      <c r="S493" s="10">
        <v>1152</v>
      </c>
      <c r="T493" s="10">
        <v>40</v>
      </c>
      <c r="Y493" s="10">
        <v>40</v>
      </c>
      <c r="AI493" s="39">
        <f t="shared" si="36"/>
        <v>40</v>
      </c>
      <c r="AJ493" s="79">
        <f t="shared" si="37"/>
        <v>28.8</v>
      </c>
      <c r="AK493" s="79">
        <f t="shared" si="38"/>
        <v>2.4</v>
      </c>
      <c r="AL493" s="79">
        <f t="shared" si="39"/>
        <v>0.48</v>
      </c>
    </row>
    <row r="494" spans="1:38" x14ac:dyDescent="0.25">
      <c r="A494" s="10">
        <v>10.202400000000001</v>
      </c>
      <c r="B494" s="10" t="s">
        <v>62</v>
      </c>
      <c r="C494" s="10" t="s">
        <v>63</v>
      </c>
      <c r="D494" s="10" t="s">
        <v>1189</v>
      </c>
      <c r="E494" s="10" t="s">
        <v>570</v>
      </c>
      <c r="F494" s="10" t="s">
        <v>77</v>
      </c>
      <c r="G494" s="10" t="s">
        <v>78</v>
      </c>
      <c r="H494" s="10" t="s">
        <v>67</v>
      </c>
      <c r="I494" s="10" t="s">
        <v>79</v>
      </c>
      <c r="J494" s="10" t="s">
        <v>1190</v>
      </c>
      <c r="K494" s="10">
        <v>8189423381</v>
      </c>
      <c r="L494" s="10" t="s">
        <v>74</v>
      </c>
      <c r="M494" s="10" t="s">
        <v>75</v>
      </c>
      <c r="N494" s="10" t="s">
        <v>61</v>
      </c>
      <c r="O494" s="10">
        <v>44</v>
      </c>
      <c r="P494" s="10" t="s">
        <v>40</v>
      </c>
      <c r="Q494" s="10" t="str">
        <f t="shared" si="40"/>
        <v>12</v>
      </c>
      <c r="R494" s="10">
        <v>5</v>
      </c>
      <c r="S494" s="10">
        <v>1152</v>
      </c>
      <c r="T494" s="10">
        <v>40</v>
      </c>
      <c r="Y494" s="10">
        <v>40</v>
      </c>
      <c r="AI494" s="39">
        <f t="shared" si="36"/>
        <v>40</v>
      </c>
      <c r="AJ494" s="79">
        <f t="shared" si="37"/>
        <v>28.8</v>
      </c>
      <c r="AK494" s="79">
        <f t="shared" si="38"/>
        <v>2.4</v>
      </c>
      <c r="AL494" s="79">
        <f t="shared" si="39"/>
        <v>0.48</v>
      </c>
    </row>
    <row r="495" spans="1:38" x14ac:dyDescent="0.25">
      <c r="A495" s="10">
        <v>10.202400000000001</v>
      </c>
      <c r="B495" s="10" t="s">
        <v>62</v>
      </c>
      <c r="C495" s="10" t="s">
        <v>63</v>
      </c>
      <c r="D495" s="10" t="s">
        <v>308</v>
      </c>
      <c r="E495" s="10" t="s">
        <v>168</v>
      </c>
      <c r="F495" s="10" t="s">
        <v>309</v>
      </c>
      <c r="G495" s="10" t="s">
        <v>310</v>
      </c>
      <c r="H495" s="10" t="s">
        <v>67</v>
      </c>
      <c r="I495" s="10" t="s">
        <v>311</v>
      </c>
      <c r="J495" s="10" t="s">
        <v>312</v>
      </c>
      <c r="K495" s="10">
        <v>9096215566</v>
      </c>
      <c r="L495" s="10" t="s">
        <v>37</v>
      </c>
      <c r="M495" s="10" t="s">
        <v>38</v>
      </c>
      <c r="N495" s="10" t="s">
        <v>39</v>
      </c>
      <c r="O495" s="10">
        <v>44</v>
      </c>
      <c r="P495" s="10" t="s">
        <v>40</v>
      </c>
      <c r="Q495" s="10" t="str">
        <f t="shared" si="40"/>
        <v>12</v>
      </c>
      <c r="R495" s="10">
        <v>5</v>
      </c>
      <c r="S495" s="10">
        <v>19.8</v>
      </c>
      <c r="T495" s="10">
        <v>1</v>
      </c>
      <c r="Y495" s="10">
        <v>1</v>
      </c>
      <c r="AI495" s="39">
        <f t="shared" si="36"/>
        <v>1</v>
      </c>
      <c r="AJ495" s="79">
        <f t="shared" si="37"/>
        <v>19.8</v>
      </c>
      <c r="AK495" s="79">
        <f t="shared" si="38"/>
        <v>1.6500000000000001</v>
      </c>
      <c r="AL495" s="79">
        <f t="shared" si="39"/>
        <v>0.33</v>
      </c>
    </row>
    <row r="496" spans="1:38" x14ac:dyDescent="0.25">
      <c r="A496" s="10">
        <v>10.202400000000001</v>
      </c>
      <c r="B496" s="10" t="s">
        <v>62</v>
      </c>
      <c r="C496" s="10" t="s">
        <v>63</v>
      </c>
      <c r="D496" s="10" t="s">
        <v>396</v>
      </c>
      <c r="E496" s="10" t="s">
        <v>168</v>
      </c>
      <c r="F496" s="10" t="s">
        <v>397</v>
      </c>
      <c r="G496" s="10" t="s">
        <v>78</v>
      </c>
      <c r="H496" s="10" t="s">
        <v>67</v>
      </c>
      <c r="I496" s="10" t="s">
        <v>398</v>
      </c>
      <c r="J496" s="10" t="s">
        <v>399</v>
      </c>
      <c r="K496" s="10">
        <v>8187626400</v>
      </c>
      <c r="L496" s="10" t="s">
        <v>37</v>
      </c>
      <c r="M496" s="10" t="s">
        <v>38</v>
      </c>
      <c r="N496" s="10" t="s">
        <v>39</v>
      </c>
      <c r="O496" s="10">
        <v>44</v>
      </c>
      <c r="P496" s="10" t="s">
        <v>40</v>
      </c>
      <c r="Q496" s="10" t="str">
        <f t="shared" si="40"/>
        <v>12</v>
      </c>
      <c r="R496" s="10">
        <v>5</v>
      </c>
      <c r="S496" s="10">
        <v>39.6</v>
      </c>
      <c r="T496" s="10">
        <v>2</v>
      </c>
      <c r="Y496" s="10">
        <v>2</v>
      </c>
      <c r="AI496" s="39">
        <f t="shared" si="36"/>
        <v>2</v>
      </c>
      <c r="AJ496" s="79">
        <f t="shared" si="37"/>
        <v>19.8</v>
      </c>
      <c r="AK496" s="79">
        <f t="shared" si="38"/>
        <v>1.6500000000000001</v>
      </c>
      <c r="AL496" s="79">
        <f t="shared" si="39"/>
        <v>0.33</v>
      </c>
    </row>
    <row r="497" spans="1:38" x14ac:dyDescent="0.25">
      <c r="A497" s="10">
        <v>10.202400000000001</v>
      </c>
      <c r="B497" s="10" t="s">
        <v>62</v>
      </c>
      <c r="C497" s="10" t="s">
        <v>63</v>
      </c>
      <c r="D497" s="10" t="s">
        <v>400</v>
      </c>
      <c r="E497" s="10" t="s">
        <v>168</v>
      </c>
      <c r="F497" s="10" t="s">
        <v>401</v>
      </c>
      <c r="G497" s="10" t="s">
        <v>402</v>
      </c>
      <c r="H497" s="10" t="s">
        <v>67</v>
      </c>
      <c r="I497" s="10" t="s">
        <v>403</v>
      </c>
      <c r="J497" s="10" t="s">
        <v>404</v>
      </c>
      <c r="K497" s="10">
        <v>8188397000</v>
      </c>
      <c r="L497" s="10" t="s">
        <v>37</v>
      </c>
      <c r="M497" s="10" t="s">
        <v>38</v>
      </c>
      <c r="N497" s="10" t="s">
        <v>39</v>
      </c>
      <c r="O497" s="10">
        <v>44</v>
      </c>
      <c r="P497" s="10" t="s">
        <v>40</v>
      </c>
      <c r="Q497" s="10" t="str">
        <f t="shared" si="40"/>
        <v>12</v>
      </c>
      <c r="R497" s="10">
        <v>5</v>
      </c>
      <c r="S497" s="10">
        <v>39.6</v>
      </c>
      <c r="T497" s="10">
        <v>2</v>
      </c>
      <c r="Y497" s="10">
        <v>2</v>
      </c>
      <c r="AI497" s="39">
        <f t="shared" si="36"/>
        <v>2</v>
      </c>
      <c r="AJ497" s="79">
        <f t="shared" si="37"/>
        <v>19.8</v>
      </c>
      <c r="AK497" s="79">
        <f t="shared" si="38"/>
        <v>1.6500000000000001</v>
      </c>
      <c r="AL497" s="79">
        <f t="shared" si="39"/>
        <v>0.33</v>
      </c>
    </row>
    <row r="498" spans="1:38" x14ac:dyDescent="0.25">
      <c r="A498" s="10">
        <v>10.202400000000001</v>
      </c>
      <c r="B498" s="10" t="s">
        <v>62</v>
      </c>
      <c r="C498" s="10" t="s">
        <v>63</v>
      </c>
      <c r="D498" s="10" t="s">
        <v>167</v>
      </c>
      <c r="E498" s="10" t="s">
        <v>168</v>
      </c>
      <c r="F498" s="10" t="s">
        <v>169</v>
      </c>
      <c r="G498" s="10" t="s">
        <v>170</v>
      </c>
      <c r="H498" s="10" t="s">
        <v>67</v>
      </c>
      <c r="I498" s="10" t="s">
        <v>171</v>
      </c>
      <c r="J498" s="10" t="s">
        <v>172</v>
      </c>
      <c r="K498" s="10">
        <v>3107018925</v>
      </c>
      <c r="L498" s="10" t="s">
        <v>37</v>
      </c>
      <c r="M498" s="10" t="s">
        <v>38</v>
      </c>
      <c r="N498" s="10" t="s">
        <v>39</v>
      </c>
      <c r="O498" s="10">
        <v>44</v>
      </c>
      <c r="P498" s="10" t="s">
        <v>40</v>
      </c>
      <c r="Q498" s="10" t="str">
        <f t="shared" si="40"/>
        <v>12</v>
      </c>
      <c r="R498" s="10">
        <v>5</v>
      </c>
      <c r="S498" s="10">
        <v>138.6</v>
      </c>
      <c r="T498" s="10">
        <v>7</v>
      </c>
      <c r="Y498" s="10">
        <v>7</v>
      </c>
      <c r="AI498" s="39">
        <f t="shared" si="36"/>
        <v>7</v>
      </c>
      <c r="AJ498" s="79">
        <f t="shared" si="37"/>
        <v>19.8</v>
      </c>
      <c r="AK498" s="79">
        <f t="shared" si="38"/>
        <v>1.6500000000000001</v>
      </c>
      <c r="AL498" s="79">
        <f t="shared" si="39"/>
        <v>0.33</v>
      </c>
    </row>
    <row r="499" spans="1:38" x14ac:dyDescent="0.25">
      <c r="A499" s="10">
        <v>10.202400000000001</v>
      </c>
      <c r="B499" s="10" t="s">
        <v>62</v>
      </c>
      <c r="C499" s="10" t="s">
        <v>63</v>
      </c>
      <c r="D499" s="10" t="s">
        <v>477</v>
      </c>
      <c r="E499" s="10" t="s">
        <v>168</v>
      </c>
      <c r="F499" s="10" t="s">
        <v>478</v>
      </c>
      <c r="G499" s="10" t="s">
        <v>479</v>
      </c>
      <c r="H499" s="10" t="s">
        <v>67</v>
      </c>
      <c r="I499" s="10" t="s">
        <v>480</v>
      </c>
      <c r="J499" s="10" t="s">
        <v>481</v>
      </c>
      <c r="K499" s="10">
        <v>6614932663</v>
      </c>
      <c r="L499" s="10" t="s">
        <v>37</v>
      </c>
      <c r="M499" s="10" t="s">
        <v>38</v>
      </c>
      <c r="N499" s="10" t="s">
        <v>39</v>
      </c>
      <c r="O499" s="10">
        <v>44</v>
      </c>
      <c r="P499" s="10" t="s">
        <v>40</v>
      </c>
      <c r="Q499" s="10" t="str">
        <f t="shared" si="40"/>
        <v>12</v>
      </c>
      <c r="R499" s="10">
        <v>5</v>
      </c>
      <c r="S499" s="10">
        <v>19.8</v>
      </c>
      <c r="T499" s="10">
        <v>1</v>
      </c>
      <c r="Y499" s="10">
        <v>1</v>
      </c>
      <c r="AI499" s="39">
        <f t="shared" si="36"/>
        <v>1</v>
      </c>
      <c r="AJ499" s="79">
        <f t="shared" si="37"/>
        <v>19.8</v>
      </c>
      <c r="AK499" s="79">
        <f t="shared" si="38"/>
        <v>1.6500000000000001</v>
      </c>
      <c r="AL499" s="79">
        <f t="shared" si="39"/>
        <v>0.33</v>
      </c>
    </row>
    <row r="500" spans="1:38" x14ac:dyDescent="0.25">
      <c r="A500" s="10">
        <v>10.202400000000001</v>
      </c>
      <c r="B500" s="10" t="s">
        <v>62</v>
      </c>
      <c r="C500" s="10" t="s">
        <v>63</v>
      </c>
      <c r="D500" s="10" t="s">
        <v>1191</v>
      </c>
      <c r="E500" s="10" t="s">
        <v>362</v>
      </c>
      <c r="F500" s="10" t="s">
        <v>1192</v>
      </c>
      <c r="G500" s="10" t="s">
        <v>95</v>
      </c>
      <c r="H500" s="10" t="s">
        <v>96</v>
      </c>
      <c r="I500" s="10">
        <v>89103</v>
      </c>
      <c r="J500" s="10" t="s">
        <v>1193</v>
      </c>
      <c r="K500" s="10">
        <v>7028910124</v>
      </c>
      <c r="L500" s="10" t="s">
        <v>98</v>
      </c>
      <c r="M500" s="10" t="s">
        <v>99</v>
      </c>
      <c r="N500" s="10" t="s">
        <v>61</v>
      </c>
      <c r="O500" s="10">
        <v>44</v>
      </c>
      <c r="P500" s="10" t="s">
        <v>40</v>
      </c>
      <c r="Q500" s="10" t="str">
        <f t="shared" si="40"/>
        <v>12</v>
      </c>
      <c r="R500" s="10">
        <v>5</v>
      </c>
      <c r="S500" s="10">
        <v>28.8</v>
      </c>
      <c r="T500" s="10">
        <v>1</v>
      </c>
      <c r="Y500" s="10">
        <v>1</v>
      </c>
      <c r="AI500" s="39">
        <f t="shared" si="36"/>
        <v>1</v>
      </c>
      <c r="AJ500" s="79">
        <f t="shared" si="37"/>
        <v>28.8</v>
      </c>
      <c r="AK500" s="79">
        <f t="shared" si="38"/>
        <v>2.4</v>
      </c>
      <c r="AL500" s="79">
        <f t="shared" si="39"/>
        <v>0.48</v>
      </c>
    </row>
    <row r="501" spans="1:38" x14ac:dyDescent="0.25">
      <c r="A501" s="10">
        <v>10.202400000000001</v>
      </c>
      <c r="B501" s="10" t="s">
        <v>62</v>
      </c>
      <c r="C501" s="10" t="s">
        <v>63</v>
      </c>
      <c r="D501" s="10" t="s">
        <v>1185</v>
      </c>
      <c r="E501" s="10" t="s">
        <v>570</v>
      </c>
      <c r="F501" s="10" t="s">
        <v>1186</v>
      </c>
      <c r="G501" s="10" t="s">
        <v>1187</v>
      </c>
      <c r="H501" s="10" t="s">
        <v>67</v>
      </c>
      <c r="I501" s="10">
        <v>92841</v>
      </c>
      <c r="J501" s="10" t="s">
        <v>1188</v>
      </c>
      <c r="K501" s="10">
        <v>7148992524</v>
      </c>
      <c r="L501" s="10" t="s">
        <v>70</v>
      </c>
      <c r="M501" s="10" t="s">
        <v>71</v>
      </c>
      <c r="N501" s="10" t="s">
        <v>61</v>
      </c>
      <c r="O501" s="10">
        <v>44</v>
      </c>
      <c r="P501" s="10" t="s">
        <v>40</v>
      </c>
      <c r="Q501" s="10" t="str">
        <f t="shared" si="40"/>
        <v>12</v>
      </c>
      <c r="R501" s="10">
        <v>8</v>
      </c>
      <c r="S501" s="10">
        <v>1296</v>
      </c>
      <c r="T501" s="10">
        <v>40</v>
      </c>
      <c r="Y501" s="10">
        <v>40</v>
      </c>
      <c r="AI501" s="39">
        <f t="shared" si="36"/>
        <v>40</v>
      </c>
      <c r="AJ501" s="79">
        <f t="shared" si="37"/>
        <v>32.4</v>
      </c>
      <c r="AK501" s="79">
        <f t="shared" si="38"/>
        <v>2.6999999999999997</v>
      </c>
      <c r="AL501" s="79">
        <f t="shared" si="39"/>
        <v>0.33749999999999997</v>
      </c>
    </row>
    <row r="502" spans="1:38" x14ac:dyDescent="0.25">
      <c r="A502" s="10">
        <v>10.202400000000001</v>
      </c>
      <c r="B502" s="10" t="s">
        <v>62</v>
      </c>
      <c r="C502" s="10" t="s">
        <v>63</v>
      </c>
      <c r="D502" s="10" t="s">
        <v>1189</v>
      </c>
      <c r="E502" s="10" t="s">
        <v>570</v>
      </c>
      <c r="F502" s="10" t="s">
        <v>77</v>
      </c>
      <c r="G502" s="10" t="s">
        <v>78</v>
      </c>
      <c r="H502" s="10" t="s">
        <v>67</v>
      </c>
      <c r="I502" s="10" t="s">
        <v>79</v>
      </c>
      <c r="J502" s="10" t="s">
        <v>1190</v>
      </c>
      <c r="K502" s="10">
        <v>8189423381</v>
      </c>
      <c r="L502" s="10" t="s">
        <v>70</v>
      </c>
      <c r="M502" s="10" t="s">
        <v>71</v>
      </c>
      <c r="N502" s="10" t="s">
        <v>61</v>
      </c>
      <c r="O502" s="10">
        <v>44</v>
      </c>
      <c r="P502" s="10" t="s">
        <v>40</v>
      </c>
      <c r="Q502" s="10" t="str">
        <f t="shared" si="40"/>
        <v>12</v>
      </c>
      <c r="R502" s="10">
        <v>8</v>
      </c>
      <c r="S502" s="10">
        <v>1620</v>
      </c>
      <c r="T502" s="10">
        <v>50</v>
      </c>
      <c r="Y502" s="10">
        <v>50</v>
      </c>
      <c r="AI502" s="39">
        <f t="shared" si="36"/>
        <v>50</v>
      </c>
      <c r="AJ502" s="79">
        <f t="shared" si="37"/>
        <v>32.4</v>
      </c>
      <c r="AK502" s="79">
        <f t="shared" si="38"/>
        <v>2.6999999999999997</v>
      </c>
      <c r="AL502" s="79">
        <f t="shared" si="39"/>
        <v>0.33749999999999997</v>
      </c>
    </row>
    <row r="503" spans="1:38" x14ac:dyDescent="0.25">
      <c r="A503" s="10">
        <v>10.202400000000001</v>
      </c>
      <c r="B503" s="10" t="s">
        <v>62</v>
      </c>
      <c r="C503" s="10" t="s">
        <v>63</v>
      </c>
      <c r="D503" s="10" t="s">
        <v>1185</v>
      </c>
      <c r="E503" s="10" t="s">
        <v>570</v>
      </c>
      <c r="F503" s="10" t="s">
        <v>1186</v>
      </c>
      <c r="G503" s="10" t="s">
        <v>1187</v>
      </c>
      <c r="H503" s="10" t="s">
        <v>67</v>
      </c>
      <c r="I503" s="10">
        <v>92841</v>
      </c>
      <c r="J503" s="10" t="s">
        <v>1188</v>
      </c>
      <c r="K503" s="10">
        <v>7148992524</v>
      </c>
      <c r="L503" s="10" t="s">
        <v>72</v>
      </c>
      <c r="M503" s="10" t="s">
        <v>73</v>
      </c>
      <c r="N503" s="10" t="s">
        <v>61</v>
      </c>
      <c r="O503" s="10">
        <v>44</v>
      </c>
      <c r="P503" s="10" t="s">
        <v>40</v>
      </c>
      <c r="Q503" s="10" t="str">
        <f t="shared" si="40"/>
        <v>12</v>
      </c>
      <c r="R503" s="10">
        <v>8</v>
      </c>
      <c r="S503" s="10">
        <v>1296</v>
      </c>
      <c r="T503" s="10">
        <v>40</v>
      </c>
      <c r="Y503" s="10">
        <v>40</v>
      </c>
      <c r="AI503" s="39">
        <f t="shared" si="36"/>
        <v>40</v>
      </c>
      <c r="AJ503" s="79">
        <f t="shared" si="37"/>
        <v>32.4</v>
      </c>
      <c r="AK503" s="79">
        <f t="shared" si="38"/>
        <v>2.6999999999999997</v>
      </c>
      <c r="AL503" s="79">
        <f t="shared" si="39"/>
        <v>0.33749999999999997</v>
      </c>
    </row>
    <row r="504" spans="1:38" x14ac:dyDescent="0.25">
      <c r="A504" s="10">
        <v>10.202400000000001</v>
      </c>
      <c r="B504" s="10" t="s">
        <v>62</v>
      </c>
      <c r="C504" s="10" t="s">
        <v>63</v>
      </c>
      <c r="D504" s="10" t="s">
        <v>1189</v>
      </c>
      <c r="E504" s="10" t="s">
        <v>570</v>
      </c>
      <c r="F504" s="10" t="s">
        <v>77</v>
      </c>
      <c r="G504" s="10" t="s">
        <v>78</v>
      </c>
      <c r="H504" s="10" t="s">
        <v>67</v>
      </c>
      <c r="I504" s="10" t="s">
        <v>79</v>
      </c>
      <c r="J504" s="10" t="s">
        <v>1190</v>
      </c>
      <c r="K504" s="10">
        <v>8189423381</v>
      </c>
      <c r="L504" s="10" t="s">
        <v>72</v>
      </c>
      <c r="M504" s="10" t="s">
        <v>73</v>
      </c>
      <c r="N504" s="10" t="s">
        <v>61</v>
      </c>
      <c r="O504" s="10">
        <v>44</v>
      </c>
      <c r="P504" s="10" t="s">
        <v>40</v>
      </c>
      <c r="Q504" s="10" t="str">
        <f t="shared" si="40"/>
        <v>12</v>
      </c>
      <c r="R504" s="10">
        <v>8</v>
      </c>
      <c r="S504" s="10">
        <v>907.2</v>
      </c>
      <c r="T504" s="10">
        <v>28</v>
      </c>
      <c r="Y504" s="10">
        <v>28</v>
      </c>
      <c r="AI504" s="39">
        <f t="shared" si="36"/>
        <v>28</v>
      </c>
      <c r="AJ504" s="79">
        <f t="shared" si="37"/>
        <v>32.4</v>
      </c>
      <c r="AK504" s="79">
        <f t="shared" si="38"/>
        <v>2.6999999999999997</v>
      </c>
      <c r="AL504" s="79">
        <f t="shared" si="39"/>
        <v>0.33749999999999997</v>
      </c>
    </row>
    <row r="505" spans="1:38" x14ac:dyDescent="0.25">
      <c r="A505" s="10">
        <v>10.202400000000001</v>
      </c>
      <c r="B505" s="10" t="s">
        <v>62</v>
      </c>
      <c r="C505" s="10" t="s">
        <v>63</v>
      </c>
      <c r="D505" s="10" t="s">
        <v>1194</v>
      </c>
      <c r="E505" s="10" t="s">
        <v>362</v>
      </c>
      <c r="F505" s="10" t="s">
        <v>1195</v>
      </c>
      <c r="G505" s="10" t="s">
        <v>1196</v>
      </c>
      <c r="H505" s="10" t="s">
        <v>67</v>
      </c>
      <c r="I505" s="10" t="s">
        <v>1197</v>
      </c>
      <c r="J505" s="10" t="s">
        <v>1198</v>
      </c>
      <c r="K505" s="10">
        <v>6617238040</v>
      </c>
      <c r="L505" s="10" t="s">
        <v>72</v>
      </c>
      <c r="M505" s="10" t="s">
        <v>73</v>
      </c>
      <c r="N505" s="10" t="s">
        <v>61</v>
      </c>
      <c r="O505" s="10">
        <v>44</v>
      </c>
      <c r="P505" s="10" t="s">
        <v>40</v>
      </c>
      <c r="Q505" s="10" t="str">
        <f t="shared" si="40"/>
        <v>12</v>
      </c>
      <c r="R505" s="10">
        <v>8</v>
      </c>
      <c r="S505" s="10">
        <v>32.4</v>
      </c>
      <c r="T505" s="10">
        <v>1</v>
      </c>
      <c r="Y505" s="10">
        <v>1</v>
      </c>
      <c r="AI505" s="39">
        <f t="shared" si="36"/>
        <v>1</v>
      </c>
      <c r="AJ505" s="79">
        <f t="shared" si="37"/>
        <v>32.4</v>
      </c>
      <c r="AK505" s="79">
        <f t="shared" si="38"/>
        <v>2.6999999999999997</v>
      </c>
      <c r="AL505" s="79">
        <f t="shared" si="39"/>
        <v>0.33749999999999997</v>
      </c>
    </row>
    <row r="506" spans="1:38" x14ac:dyDescent="0.25">
      <c r="A506" s="10">
        <v>10.202400000000001</v>
      </c>
      <c r="B506" s="10" t="s">
        <v>62</v>
      </c>
      <c r="C506" s="10" t="s">
        <v>63</v>
      </c>
      <c r="D506" s="10" t="s">
        <v>443</v>
      </c>
      <c r="E506" s="10" t="s">
        <v>30</v>
      </c>
      <c r="F506" s="10" t="s">
        <v>444</v>
      </c>
      <c r="G506" s="10" t="s">
        <v>445</v>
      </c>
      <c r="H506" s="10" t="s">
        <v>67</v>
      </c>
      <c r="I506" s="10" t="s">
        <v>446</v>
      </c>
      <c r="J506" s="10" t="s">
        <v>447</v>
      </c>
      <c r="K506" s="10">
        <v>8587613355</v>
      </c>
      <c r="L506" s="10" t="s">
        <v>72</v>
      </c>
      <c r="M506" s="10" t="s">
        <v>73</v>
      </c>
      <c r="N506" s="10" t="s">
        <v>61</v>
      </c>
      <c r="O506" s="10">
        <v>44</v>
      </c>
      <c r="P506" s="10" t="s">
        <v>40</v>
      </c>
      <c r="Q506" s="10" t="str">
        <f t="shared" si="40"/>
        <v>12</v>
      </c>
      <c r="R506" s="10">
        <v>8</v>
      </c>
      <c r="S506" s="10">
        <v>32.4</v>
      </c>
      <c r="T506" s="10">
        <v>1</v>
      </c>
      <c r="Y506" s="10">
        <v>1</v>
      </c>
      <c r="AI506" s="39">
        <f t="shared" si="36"/>
        <v>1</v>
      </c>
      <c r="AJ506" s="79">
        <f t="shared" si="37"/>
        <v>32.4</v>
      </c>
      <c r="AK506" s="79">
        <f t="shared" si="38"/>
        <v>2.6999999999999997</v>
      </c>
      <c r="AL506" s="79">
        <f t="shared" si="39"/>
        <v>0.33749999999999997</v>
      </c>
    </row>
    <row r="507" spans="1:38" x14ac:dyDescent="0.25">
      <c r="A507" s="10">
        <v>10.202400000000001</v>
      </c>
      <c r="B507" s="10" t="s">
        <v>313</v>
      </c>
      <c r="C507" s="10" t="s">
        <v>314</v>
      </c>
      <c r="D507" s="10" t="s">
        <v>1199</v>
      </c>
      <c r="E507" s="10" t="s">
        <v>30</v>
      </c>
      <c r="F507" s="10" t="s">
        <v>1200</v>
      </c>
      <c r="G507" s="10" t="s">
        <v>1064</v>
      </c>
      <c r="H507" s="10" t="s">
        <v>67</v>
      </c>
      <c r="I507" s="10">
        <v>90723</v>
      </c>
      <c r="J507" s="10" t="s">
        <v>1201</v>
      </c>
      <c r="K507" s="10">
        <v>5626338363</v>
      </c>
      <c r="L507" s="10" t="s">
        <v>72</v>
      </c>
      <c r="M507" s="10" t="s">
        <v>73</v>
      </c>
      <c r="N507" s="10" t="s">
        <v>61</v>
      </c>
      <c r="O507" s="10">
        <v>44</v>
      </c>
      <c r="P507" s="10" t="s">
        <v>40</v>
      </c>
      <c r="Q507" s="10" t="str">
        <f t="shared" si="40"/>
        <v>12</v>
      </c>
      <c r="R507" s="10">
        <v>8</v>
      </c>
      <c r="S507" s="10">
        <v>32.4</v>
      </c>
      <c r="T507" s="10">
        <v>1</v>
      </c>
      <c r="Y507" s="10">
        <v>1</v>
      </c>
      <c r="AI507" s="39">
        <f t="shared" si="36"/>
        <v>1</v>
      </c>
      <c r="AJ507" s="79">
        <f t="shared" si="37"/>
        <v>32.4</v>
      </c>
      <c r="AK507" s="79">
        <f t="shared" si="38"/>
        <v>2.6999999999999997</v>
      </c>
      <c r="AL507" s="79">
        <f t="shared" si="39"/>
        <v>0.33749999999999997</v>
      </c>
    </row>
    <row r="508" spans="1:38" x14ac:dyDescent="0.25">
      <c r="A508" s="10">
        <v>10.202400000000001</v>
      </c>
      <c r="B508" s="10" t="s">
        <v>154</v>
      </c>
      <c r="C508" s="10" t="s">
        <v>155</v>
      </c>
      <c r="D508" s="10" t="s">
        <v>448</v>
      </c>
      <c r="E508" s="10" t="s">
        <v>30</v>
      </c>
      <c r="F508" s="10" t="s">
        <v>449</v>
      </c>
      <c r="G508" s="10" t="s">
        <v>450</v>
      </c>
      <c r="H508" s="10" t="s">
        <v>210</v>
      </c>
      <c r="I508" s="10" t="s">
        <v>451</v>
      </c>
      <c r="J508" s="10" t="s">
        <v>452</v>
      </c>
      <c r="K508" s="10">
        <v>2085539584</v>
      </c>
      <c r="L508" s="10" t="s">
        <v>37</v>
      </c>
      <c r="M508" s="10" t="s">
        <v>38</v>
      </c>
      <c r="N508" s="10" t="s">
        <v>39</v>
      </c>
      <c r="O508" s="10">
        <v>44</v>
      </c>
      <c r="P508" s="10" t="s">
        <v>40</v>
      </c>
      <c r="Q508" s="10" t="str">
        <f t="shared" si="40"/>
        <v>12</v>
      </c>
      <c r="R508" s="10">
        <v>5</v>
      </c>
      <c r="S508" s="10">
        <v>39.6</v>
      </c>
      <c r="T508" s="10">
        <v>2</v>
      </c>
      <c r="Y508" s="10">
        <v>2</v>
      </c>
      <c r="AI508" s="39">
        <f t="shared" si="36"/>
        <v>2</v>
      </c>
      <c r="AJ508" s="79">
        <f t="shared" si="37"/>
        <v>19.8</v>
      </c>
      <c r="AK508" s="79">
        <f t="shared" si="38"/>
        <v>1.6500000000000001</v>
      </c>
      <c r="AL508" s="79">
        <f t="shared" si="39"/>
        <v>0.33</v>
      </c>
    </row>
    <row r="509" spans="1:38" x14ac:dyDescent="0.25">
      <c r="A509" s="10">
        <v>10.202400000000001</v>
      </c>
      <c r="B509" s="10" t="s">
        <v>154</v>
      </c>
      <c r="C509" s="10" t="s">
        <v>155</v>
      </c>
      <c r="D509" s="10" t="s">
        <v>1066</v>
      </c>
      <c r="E509" s="10" t="s">
        <v>168</v>
      </c>
      <c r="F509" s="10" t="s">
        <v>1067</v>
      </c>
      <c r="G509" s="10" t="s">
        <v>952</v>
      </c>
      <c r="H509" s="10" t="s">
        <v>210</v>
      </c>
      <c r="I509" s="10">
        <v>98118</v>
      </c>
      <c r="J509" s="10" t="s">
        <v>1068</v>
      </c>
      <c r="K509" s="10">
        <v>2069724763</v>
      </c>
      <c r="L509" s="10" t="s">
        <v>37</v>
      </c>
      <c r="M509" s="10" t="s">
        <v>38</v>
      </c>
      <c r="N509" s="10" t="s">
        <v>39</v>
      </c>
      <c r="O509" s="10">
        <v>44</v>
      </c>
      <c r="P509" s="10" t="s">
        <v>40</v>
      </c>
      <c r="Q509" s="10" t="str">
        <f t="shared" si="40"/>
        <v>12</v>
      </c>
      <c r="R509" s="10">
        <v>5</v>
      </c>
      <c r="S509" s="10">
        <v>19.8</v>
      </c>
      <c r="T509" s="10">
        <v>1</v>
      </c>
      <c r="Y509" s="10">
        <v>1</v>
      </c>
      <c r="AI509" s="39">
        <f t="shared" si="36"/>
        <v>1</v>
      </c>
      <c r="AJ509" s="79">
        <f t="shared" si="37"/>
        <v>19.8</v>
      </c>
      <c r="AK509" s="79">
        <f t="shared" si="38"/>
        <v>1.6500000000000001</v>
      </c>
      <c r="AL509" s="79">
        <f t="shared" si="39"/>
        <v>0.33</v>
      </c>
    </row>
    <row r="510" spans="1:38" x14ac:dyDescent="0.25">
      <c r="A510" s="10">
        <v>10.202400000000001</v>
      </c>
      <c r="B510" s="10" t="s">
        <v>154</v>
      </c>
      <c r="C510" s="10" t="s">
        <v>155</v>
      </c>
      <c r="D510" s="10" t="s">
        <v>482</v>
      </c>
      <c r="E510" s="10" t="s">
        <v>168</v>
      </c>
      <c r="F510" s="10" t="s">
        <v>483</v>
      </c>
      <c r="G510" s="10" t="s">
        <v>484</v>
      </c>
      <c r="H510" s="10" t="s">
        <v>210</v>
      </c>
      <c r="I510" s="10" t="s">
        <v>485</v>
      </c>
      <c r="J510" s="10" t="s">
        <v>1070</v>
      </c>
      <c r="K510" s="10">
        <v>4254717873</v>
      </c>
      <c r="L510" s="10" t="s">
        <v>37</v>
      </c>
      <c r="M510" s="10" t="s">
        <v>38</v>
      </c>
      <c r="N510" s="10" t="s">
        <v>39</v>
      </c>
      <c r="O510" s="10">
        <v>44</v>
      </c>
      <c r="P510" s="10" t="s">
        <v>40</v>
      </c>
      <c r="Q510" s="10" t="str">
        <f t="shared" si="40"/>
        <v>12</v>
      </c>
      <c r="R510" s="10">
        <v>5</v>
      </c>
      <c r="S510" s="10">
        <v>19.8</v>
      </c>
      <c r="T510" s="10">
        <v>1</v>
      </c>
      <c r="Y510" s="10">
        <v>1</v>
      </c>
      <c r="AI510" s="39">
        <f t="shared" si="36"/>
        <v>1</v>
      </c>
      <c r="AJ510" s="79">
        <f t="shared" si="37"/>
        <v>19.8</v>
      </c>
      <c r="AK510" s="79">
        <f t="shared" si="38"/>
        <v>1.6500000000000001</v>
      </c>
      <c r="AL510" s="79">
        <f t="shared" si="39"/>
        <v>0.33</v>
      </c>
    </row>
    <row r="511" spans="1:38" x14ac:dyDescent="0.25">
      <c r="A511" s="10">
        <v>10.202400000000001</v>
      </c>
      <c r="B511" s="10" t="s">
        <v>154</v>
      </c>
      <c r="C511" s="10" t="s">
        <v>155</v>
      </c>
      <c r="D511" s="10" t="s">
        <v>1202</v>
      </c>
      <c r="E511" s="10" t="s">
        <v>267</v>
      </c>
      <c r="F511" s="10" t="s">
        <v>1203</v>
      </c>
      <c r="G511" s="10" t="s">
        <v>1204</v>
      </c>
      <c r="H511" s="10" t="s">
        <v>517</v>
      </c>
      <c r="I511" s="10" t="s">
        <v>1205</v>
      </c>
      <c r="J511" s="10" t="s">
        <v>1206</v>
      </c>
      <c r="K511" s="10">
        <v>4062435155</v>
      </c>
      <c r="L511" s="10" t="s">
        <v>37</v>
      </c>
      <c r="M511" s="10" t="s">
        <v>38</v>
      </c>
      <c r="N511" s="10" t="s">
        <v>39</v>
      </c>
      <c r="O511" s="10">
        <v>44</v>
      </c>
      <c r="P511" s="10" t="s">
        <v>40</v>
      </c>
      <c r="Q511" s="10" t="str">
        <f t="shared" si="40"/>
        <v>12</v>
      </c>
      <c r="R511" s="10">
        <v>5</v>
      </c>
      <c r="S511" s="10">
        <v>19.8</v>
      </c>
      <c r="T511" s="10">
        <v>1</v>
      </c>
      <c r="Y511" s="10">
        <v>1</v>
      </c>
      <c r="AI511" s="39">
        <f t="shared" si="36"/>
        <v>1</v>
      </c>
      <c r="AJ511" s="79">
        <f t="shared" si="37"/>
        <v>19.8</v>
      </c>
      <c r="AK511" s="79">
        <f t="shared" si="38"/>
        <v>1.6500000000000001</v>
      </c>
      <c r="AL511" s="79">
        <f t="shared" si="39"/>
        <v>0.33</v>
      </c>
    </row>
    <row r="512" spans="1:38" x14ac:dyDescent="0.25">
      <c r="A512" s="10">
        <v>10.202400000000001</v>
      </c>
      <c r="B512" s="10" t="s">
        <v>154</v>
      </c>
      <c r="C512" s="10" t="s">
        <v>155</v>
      </c>
      <c r="D512" s="10" t="s">
        <v>448</v>
      </c>
      <c r="E512" s="10" t="s">
        <v>30</v>
      </c>
      <c r="F512" s="10" t="s">
        <v>449</v>
      </c>
      <c r="G512" s="10" t="s">
        <v>450</v>
      </c>
      <c r="H512" s="10" t="s">
        <v>210</v>
      </c>
      <c r="I512" s="10" t="s">
        <v>451</v>
      </c>
      <c r="J512" s="10" t="s">
        <v>452</v>
      </c>
      <c r="K512" s="10">
        <v>2085539584</v>
      </c>
      <c r="L512" s="10" t="s">
        <v>115</v>
      </c>
      <c r="M512" s="10" t="s">
        <v>116</v>
      </c>
      <c r="N512" s="10" t="s">
        <v>39</v>
      </c>
      <c r="O512" s="10">
        <v>44</v>
      </c>
      <c r="P512" s="10" t="s">
        <v>40</v>
      </c>
      <c r="Q512" s="10" t="str">
        <f t="shared" si="40"/>
        <v>12</v>
      </c>
      <c r="R512" s="10">
        <v>5</v>
      </c>
      <c r="S512" s="10">
        <v>39.6</v>
      </c>
      <c r="T512" s="10">
        <v>2</v>
      </c>
      <c r="Y512" s="10">
        <v>2</v>
      </c>
      <c r="AI512" s="39">
        <f t="shared" si="36"/>
        <v>2</v>
      </c>
      <c r="AJ512" s="79">
        <f t="shared" si="37"/>
        <v>19.8</v>
      </c>
      <c r="AK512" s="79">
        <f t="shared" si="38"/>
        <v>1.6500000000000001</v>
      </c>
      <c r="AL512" s="79">
        <f t="shared" si="39"/>
        <v>0.33</v>
      </c>
    </row>
    <row r="513" spans="1:38" x14ac:dyDescent="0.25">
      <c r="A513" s="10">
        <v>10.202400000000001</v>
      </c>
      <c r="B513" s="10" t="s">
        <v>154</v>
      </c>
      <c r="C513" s="10" t="s">
        <v>155</v>
      </c>
      <c r="D513" s="10" t="s">
        <v>482</v>
      </c>
      <c r="E513" s="10" t="s">
        <v>168</v>
      </c>
      <c r="F513" s="10" t="s">
        <v>483</v>
      </c>
      <c r="G513" s="10" t="s">
        <v>484</v>
      </c>
      <c r="H513" s="10" t="s">
        <v>210</v>
      </c>
      <c r="I513" s="10" t="s">
        <v>485</v>
      </c>
      <c r="J513" s="10" t="s">
        <v>1070</v>
      </c>
      <c r="K513" s="10">
        <v>4254717873</v>
      </c>
      <c r="L513" s="10" t="s">
        <v>115</v>
      </c>
      <c r="M513" s="10" t="s">
        <v>116</v>
      </c>
      <c r="N513" s="10" t="s">
        <v>39</v>
      </c>
      <c r="O513" s="10">
        <v>44</v>
      </c>
      <c r="P513" s="10" t="s">
        <v>40</v>
      </c>
      <c r="Q513" s="10" t="str">
        <f t="shared" si="40"/>
        <v>12</v>
      </c>
      <c r="R513" s="10">
        <v>5</v>
      </c>
      <c r="S513" s="10">
        <v>19.8</v>
      </c>
      <c r="T513" s="10">
        <v>1</v>
      </c>
      <c r="Y513" s="10">
        <v>1</v>
      </c>
      <c r="AI513" s="39">
        <f t="shared" si="36"/>
        <v>1</v>
      </c>
      <c r="AJ513" s="79">
        <f t="shared" si="37"/>
        <v>19.8</v>
      </c>
      <c r="AK513" s="79">
        <f t="shared" si="38"/>
        <v>1.6500000000000001</v>
      </c>
      <c r="AL513" s="79">
        <f t="shared" si="39"/>
        <v>0.33</v>
      </c>
    </row>
    <row r="514" spans="1:38" x14ac:dyDescent="0.25">
      <c r="A514" s="10">
        <v>10.202400000000001</v>
      </c>
      <c r="B514" s="10" t="s">
        <v>154</v>
      </c>
      <c r="C514" s="10" t="s">
        <v>155</v>
      </c>
      <c r="D514" s="10" t="s">
        <v>1071</v>
      </c>
      <c r="E514" s="10" t="s">
        <v>30</v>
      </c>
      <c r="F514" s="10" t="s">
        <v>1072</v>
      </c>
      <c r="G514" s="10" t="s">
        <v>1073</v>
      </c>
      <c r="H514" s="10" t="s">
        <v>67</v>
      </c>
      <c r="I514" s="10" t="s">
        <v>1074</v>
      </c>
      <c r="J514" s="10" t="s">
        <v>1075</v>
      </c>
      <c r="K514" s="10">
        <v>7074436773</v>
      </c>
      <c r="L514" s="10" t="s">
        <v>115</v>
      </c>
      <c r="M514" s="10" t="s">
        <v>116</v>
      </c>
      <c r="N514" s="10" t="s">
        <v>39</v>
      </c>
      <c r="O514" s="10">
        <v>44</v>
      </c>
      <c r="P514" s="10" t="s">
        <v>40</v>
      </c>
      <c r="Q514" s="10" t="str">
        <f t="shared" si="40"/>
        <v>12</v>
      </c>
      <c r="R514" s="10">
        <v>5</v>
      </c>
      <c r="S514" s="10">
        <v>39.6</v>
      </c>
      <c r="T514" s="10">
        <v>2</v>
      </c>
      <c r="Y514" s="10">
        <v>2</v>
      </c>
      <c r="AI514" s="39">
        <f t="shared" si="36"/>
        <v>2</v>
      </c>
      <c r="AJ514" s="79">
        <f t="shared" si="37"/>
        <v>19.8</v>
      </c>
      <c r="AK514" s="79">
        <f t="shared" si="38"/>
        <v>1.6500000000000001</v>
      </c>
      <c r="AL514" s="79">
        <f t="shared" si="39"/>
        <v>0.33</v>
      </c>
    </row>
    <row r="515" spans="1:38" x14ac:dyDescent="0.25">
      <c r="A515" s="10">
        <v>10.202400000000001</v>
      </c>
      <c r="B515" s="10" t="s">
        <v>154</v>
      </c>
      <c r="C515" s="10" t="s">
        <v>155</v>
      </c>
      <c r="D515" s="10" t="s">
        <v>1076</v>
      </c>
      <c r="E515" s="10" t="s">
        <v>30</v>
      </c>
      <c r="F515" s="10" t="s">
        <v>1077</v>
      </c>
      <c r="G515" s="10" t="s">
        <v>1078</v>
      </c>
      <c r="H515" s="10" t="s">
        <v>210</v>
      </c>
      <c r="I515" s="10" t="s">
        <v>1079</v>
      </c>
      <c r="J515" s="10" t="s">
        <v>1140</v>
      </c>
      <c r="K515" s="10">
        <v>3607347631</v>
      </c>
      <c r="L515" s="10" t="s">
        <v>115</v>
      </c>
      <c r="M515" s="10" t="s">
        <v>116</v>
      </c>
      <c r="N515" s="10" t="s">
        <v>39</v>
      </c>
      <c r="O515" s="10">
        <v>44</v>
      </c>
      <c r="P515" s="10" t="s">
        <v>40</v>
      </c>
      <c r="Q515" s="10" t="str">
        <f t="shared" si="40"/>
        <v>12</v>
      </c>
      <c r="R515" s="10">
        <v>5</v>
      </c>
      <c r="S515" s="10">
        <v>19.8</v>
      </c>
      <c r="T515" s="10">
        <v>1</v>
      </c>
      <c r="Y515" s="10">
        <v>1</v>
      </c>
      <c r="AI515" s="39">
        <f t="shared" ref="AI515:AI578" si="41">SUM(U515:AH515)</f>
        <v>1</v>
      </c>
      <c r="AJ515" s="79">
        <f t="shared" ref="AJ515:AJ578" si="42">S515/T515</f>
        <v>19.8</v>
      </c>
      <c r="AK515" s="79">
        <f t="shared" ref="AK515:AK578" si="43">AJ515/Q515</f>
        <v>1.6500000000000001</v>
      </c>
      <c r="AL515" s="79">
        <f t="shared" ref="AL515:AL578" si="44">AK515/R515</f>
        <v>0.33</v>
      </c>
    </row>
    <row r="516" spans="1:38" x14ac:dyDescent="0.25">
      <c r="A516" s="10">
        <v>10.202400000000001</v>
      </c>
      <c r="B516" s="10" t="s">
        <v>154</v>
      </c>
      <c r="C516" s="10" t="s">
        <v>155</v>
      </c>
      <c r="D516" s="10" t="s">
        <v>1207</v>
      </c>
      <c r="E516" s="10" t="s">
        <v>30</v>
      </c>
      <c r="F516" s="10" t="s">
        <v>1208</v>
      </c>
      <c r="G516" s="10" t="s">
        <v>356</v>
      </c>
      <c r="H516" s="10" t="s">
        <v>239</v>
      </c>
      <c r="I516" s="10" t="s">
        <v>1209</v>
      </c>
      <c r="J516" s="10" t="s">
        <v>1210</v>
      </c>
      <c r="K516" s="10">
        <v>2086297948</v>
      </c>
      <c r="L516" s="10" t="s">
        <v>49</v>
      </c>
      <c r="M516" s="10" t="s">
        <v>50</v>
      </c>
      <c r="N516" s="10" t="s">
        <v>39</v>
      </c>
      <c r="O516" s="10">
        <v>44</v>
      </c>
      <c r="P516" s="10" t="s">
        <v>40</v>
      </c>
      <c r="Q516" s="10" t="str">
        <f t="shared" si="40"/>
        <v>12</v>
      </c>
      <c r="R516" s="10">
        <v>5</v>
      </c>
      <c r="S516" s="10">
        <v>99</v>
      </c>
      <c r="T516" s="10">
        <v>5</v>
      </c>
      <c r="Y516" s="10">
        <v>5</v>
      </c>
      <c r="AI516" s="39">
        <f t="shared" si="41"/>
        <v>5</v>
      </c>
      <c r="AJ516" s="79">
        <f t="shared" si="42"/>
        <v>19.8</v>
      </c>
      <c r="AK516" s="79">
        <f t="shared" si="43"/>
        <v>1.6500000000000001</v>
      </c>
      <c r="AL516" s="79">
        <f t="shared" si="44"/>
        <v>0.33</v>
      </c>
    </row>
    <row r="517" spans="1:38" x14ac:dyDescent="0.25">
      <c r="A517" s="10">
        <v>10.202400000000001</v>
      </c>
      <c r="B517" s="10" t="s">
        <v>154</v>
      </c>
      <c r="C517" s="10" t="s">
        <v>155</v>
      </c>
      <c r="D517" s="10" t="s">
        <v>354</v>
      </c>
      <c r="E517" s="10" t="s">
        <v>30</v>
      </c>
      <c r="F517" s="10" t="s">
        <v>355</v>
      </c>
      <c r="G517" s="10" t="s">
        <v>356</v>
      </c>
      <c r="H517" s="10" t="s">
        <v>239</v>
      </c>
      <c r="I517" s="10" t="s">
        <v>357</v>
      </c>
      <c r="J517" s="10" t="s">
        <v>358</v>
      </c>
      <c r="K517" s="10">
        <v>2083812442</v>
      </c>
      <c r="L517" s="10" t="s">
        <v>359</v>
      </c>
      <c r="M517" s="10" t="s">
        <v>360</v>
      </c>
      <c r="N517" s="10" t="s">
        <v>61</v>
      </c>
      <c r="O517" s="10">
        <v>44</v>
      </c>
      <c r="P517" s="10" t="s">
        <v>40</v>
      </c>
      <c r="Q517" s="10" t="str">
        <f t="shared" si="40"/>
        <v>12</v>
      </c>
      <c r="R517" s="10">
        <v>8</v>
      </c>
      <c r="S517" s="10">
        <v>32.4</v>
      </c>
      <c r="T517" s="10">
        <v>1</v>
      </c>
      <c r="Y517" s="10">
        <v>1</v>
      </c>
      <c r="AI517" s="39">
        <f t="shared" si="41"/>
        <v>1</v>
      </c>
      <c r="AJ517" s="79">
        <f t="shared" si="42"/>
        <v>32.4</v>
      </c>
      <c r="AK517" s="79">
        <f t="shared" si="43"/>
        <v>2.6999999999999997</v>
      </c>
      <c r="AL517" s="79">
        <f t="shared" si="44"/>
        <v>0.33749999999999997</v>
      </c>
    </row>
    <row r="518" spans="1:38" x14ac:dyDescent="0.25">
      <c r="A518" s="10">
        <v>10.202400000000001</v>
      </c>
      <c r="B518" s="10" t="s">
        <v>134</v>
      </c>
      <c r="C518" s="10" t="s">
        <v>135</v>
      </c>
      <c r="D518" s="10" t="s">
        <v>136</v>
      </c>
      <c r="E518" s="10" t="s">
        <v>30</v>
      </c>
      <c r="F518" s="10" t="s">
        <v>137</v>
      </c>
      <c r="G518" s="10" t="s">
        <v>138</v>
      </c>
      <c r="H518" s="10" t="s">
        <v>139</v>
      </c>
      <c r="I518" s="10" t="s">
        <v>140</v>
      </c>
      <c r="J518" s="10" t="s">
        <v>141</v>
      </c>
      <c r="K518" s="10">
        <v>2627815855</v>
      </c>
      <c r="L518" s="10" t="s">
        <v>37</v>
      </c>
      <c r="M518" s="10" t="s">
        <v>38</v>
      </c>
      <c r="N518" s="10" t="s">
        <v>39</v>
      </c>
      <c r="O518" s="10">
        <v>44</v>
      </c>
      <c r="P518" s="10" t="s">
        <v>40</v>
      </c>
      <c r="Q518" s="10" t="str">
        <f t="shared" si="40"/>
        <v>12</v>
      </c>
      <c r="R518" s="10">
        <v>5</v>
      </c>
      <c r="S518" s="10">
        <v>198</v>
      </c>
      <c r="T518" s="10">
        <v>10</v>
      </c>
      <c r="Y518" s="10">
        <v>10</v>
      </c>
      <c r="AI518" s="39">
        <f t="shared" si="41"/>
        <v>10</v>
      </c>
      <c r="AJ518" s="79">
        <f t="shared" si="42"/>
        <v>19.8</v>
      </c>
      <c r="AK518" s="79">
        <f t="shared" si="43"/>
        <v>1.6500000000000001</v>
      </c>
      <c r="AL518" s="79">
        <f t="shared" si="44"/>
        <v>0.33</v>
      </c>
    </row>
    <row r="519" spans="1:38" x14ac:dyDescent="0.25">
      <c r="A519" s="10">
        <v>10.202400000000001</v>
      </c>
      <c r="B519" s="10" t="s">
        <v>134</v>
      </c>
      <c r="C519" s="10" t="s">
        <v>135</v>
      </c>
      <c r="D519" s="10" t="s">
        <v>142</v>
      </c>
      <c r="E519" s="10" t="s">
        <v>30</v>
      </c>
      <c r="F519" s="10" t="s">
        <v>145</v>
      </c>
      <c r="G519" s="10" t="s">
        <v>146</v>
      </c>
      <c r="H519" s="10" t="s">
        <v>147</v>
      </c>
      <c r="I519" s="10">
        <v>999999999</v>
      </c>
      <c r="J519" s="10" t="s">
        <v>145</v>
      </c>
      <c r="K519" s="10">
        <v>9999999999</v>
      </c>
      <c r="L519" s="10" t="s">
        <v>37</v>
      </c>
      <c r="M519" s="10" t="s">
        <v>38</v>
      </c>
      <c r="N519" s="10" t="s">
        <v>39</v>
      </c>
      <c r="O519" s="10">
        <v>44</v>
      </c>
      <c r="P519" s="10" t="s">
        <v>40</v>
      </c>
      <c r="Q519" s="10" t="str">
        <f t="shared" si="40"/>
        <v>12</v>
      </c>
      <c r="R519" s="10">
        <v>5</v>
      </c>
      <c r="S519" s="10">
        <v>19.8</v>
      </c>
      <c r="T519" s="10">
        <v>1</v>
      </c>
      <c r="Y519" s="10">
        <v>1</v>
      </c>
      <c r="AI519" s="39">
        <f t="shared" si="41"/>
        <v>1</v>
      </c>
      <c r="AJ519" s="79">
        <f t="shared" si="42"/>
        <v>19.8</v>
      </c>
      <c r="AK519" s="79">
        <f t="shared" si="43"/>
        <v>1.6500000000000001</v>
      </c>
      <c r="AL519" s="79">
        <f t="shared" si="44"/>
        <v>0.33</v>
      </c>
    </row>
    <row r="520" spans="1:38" x14ac:dyDescent="0.25">
      <c r="A520" s="10">
        <v>10.202400000000001</v>
      </c>
      <c r="B520" s="10" t="s">
        <v>134</v>
      </c>
      <c r="C520" s="10" t="s">
        <v>135</v>
      </c>
      <c r="D520" s="10" t="s">
        <v>414</v>
      </c>
      <c r="E520" s="10" t="s">
        <v>30</v>
      </c>
      <c r="F520" s="10" t="s">
        <v>415</v>
      </c>
      <c r="G520" s="10" t="s">
        <v>416</v>
      </c>
      <c r="H520" s="10" t="s">
        <v>139</v>
      </c>
      <c r="I520" s="10" t="s">
        <v>417</v>
      </c>
      <c r="J520" s="10" t="s">
        <v>418</v>
      </c>
      <c r="K520" s="10">
        <v>7156762556</v>
      </c>
      <c r="L520" s="10" t="s">
        <v>115</v>
      </c>
      <c r="M520" s="10" t="s">
        <v>116</v>
      </c>
      <c r="N520" s="10" t="s">
        <v>39</v>
      </c>
      <c r="O520" s="10">
        <v>44</v>
      </c>
      <c r="P520" s="10" t="s">
        <v>40</v>
      </c>
      <c r="Q520" s="10" t="str">
        <f t="shared" si="40"/>
        <v>12</v>
      </c>
      <c r="R520" s="10">
        <v>5</v>
      </c>
      <c r="S520" s="10">
        <v>19.8</v>
      </c>
      <c r="T520" s="10">
        <v>1</v>
      </c>
      <c r="Y520" s="10">
        <v>1</v>
      </c>
      <c r="AI520" s="39">
        <f t="shared" si="41"/>
        <v>1</v>
      </c>
      <c r="AJ520" s="79">
        <f t="shared" si="42"/>
        <v>19.8</v>
      </c>
      <c r="AK520" s="79">
        <f t="shared" si="43"/>
        <v>1.6500000000000001</v>
      </c>
      <c r="AL520" s="79">
        <f t="shared" si="44"/>
        <v>0.33</v>
      </c>
    </row>
    <row r="521" spans="1:38" x14ac:dyDescent="0.25">
      <c r="A521" s="10">
        <v>10.202400000000001</v>
      </c>
      <c r="B521" s="10" t="s">
        <v>134</v>
      </c>
      <c r="C521" s="10" t="s">
        <v>135</v>
      </c>
      <c r="D521" s="10" t="s">
        <v>136</v>
      </c>
      <c r="E521" s="10" t="s">
        <v>30</v>
      </c>
      <c r="F521" s="10" t="s">
        <v>137</v>
      </c>
      <c r="G521" s="10" t="s">
        <v>138</v>
      </c>
      <c r="H521" s="10" t="s">
        <v>139</v>
      </c>
      <c r="I521" s="10" t="s">
        <v>140</v>
      </c>
      <c r="J521" s="10" t="s">
        <v>141</v>
      </c>
      <c r="K521" s="10">
        <v>2627815855</v>
      </c>
      <c r="L521" s="10" t="s">
        <v>115</v>
      </c>
      <c r="M521" s="10" t="s">
        <v>116</v>
      </c>
      <c r="N521" s="10" t="s">
        <v>39</v>
      </c>
      <c r="O521" s="10">
        <v>44</v>
      </c>
      <c r="P521" s="10" t="s">
        <v>40</v>
      </c>
      <c r="Q521" s="10" t="str">
        <f t="shared" si="40"/>
        <v>12</v>
      </c>
      <c r="R521" s="10">
        <v>5</v>
      </c>
      <c r="S521" s="10">
        <v>178.2</v>
      </c>
      <c r="T521" s="10">
        <v>9</v>
      </c>
      <c r="Y521" s="10">
        <v>9</v>
      </c>
      <c r="AI521" s="39">
        <f t="shared" si="41"/>
        <v>9</v>
      </c>
      <c r="AJ521" s="79">
        <f t="shared" si="42"/>
        <v>19.799999999999997</v>
      </c>
      <c r="AK521" s="79">
        <f t="shared" si="43"/>
        <v>1.6499999999999997</v>
      </c>
      <c r="AL521" s="79">
        <f t="shared" si="44"/>
        <v>0.32999999999999996</v>
      </c>
    </row>
    <row r="522" spans="1:38" x14ac:dyDescent="0.25">
      <c r="A522" s="10">
        <v>11.202400000000001</v>
      </c>
      <c r="B522" s="10" t="s">
        <v>41</v>
      </c>
      <c r="C522" s="10" t="s">
        <v>42</v>
      </c>
      <c r="D522" s="10" t="s">
        <v>1940</v>
      </c>
      <c r="E522" s="10" t="s">
        <v>30</v>
      </c>
      <c r="F522" s="10" t="s">
        <v>1941</v>
      </c>
      <c r="G522" s="10" t="s">
        <v>45</v>
      </c>
      <c r="H522" s="10" t="s">
        <v>46</v>
      </c>
      <c r="I522" s="10" t="s">
        <v>1942</v>
      </c>
      <c r="J522" s="10" t="s">
        <v>1943</v>
      </c>
      <c r="K522" s="10">
        <v>6127039998</v>
      </c>
      <c r="L522" s="10" t="s">
        <v>98</v>
      </c>
      <c r="M522" s="10" t="s">
        <v>99</v>
      </c>
      <c r="N522" s="10" t="s">
        <v>61</v>
      </c>
      <c r="O522" s="10">
        <v>44</v>
      </c>
      <c r="P522" s="10" t="s">
        <v>40</v>
      </c>
      <c r="Q522" s="10" t="str">
        <f t="shared" si="40"/>
        <v>12</v>
      </c>
      <c r="R522" s="10">
        <v>5</v>
      </c>
      <c r="S522" s="10">
        <v>57.6</v>
      </c>
      <c r="T522" s="10">
        <v>2</v>
      </c>
      <c r="Z522" s="10">
        <v>2</v>
      </c>
      <c r="AI522" s="39">
        <f t="shared" si="41"/>
        <v>2</v>
      </c>
      <c r="AJ522" s="79">
        <f t="shared" si="42"/>
        <v>28.8</v>
      </c>
      <c r="AK522" s="79">
        <f t="shared" si="43"/>
        <v>2.4</v>
      </c>
      <c r="AL522" s="79">
        <f t="shared" si="44"/>
        <v>0.48</v>
      </c>
    </row>
    <row r="523" spans="1:38" x14ac:dyDescent="0.25">
      <c r="A523" s="10">
        <v>11.202400000000001</v>
      </c>
      <c r="B523" s="10" t="s">
        <v>381</v>
      </c>
      <c r="C523" s="10" t="s">
        <v>382</v>
      </c>
      <c r="D523" s="10" t="s">
        <v>142</v>
      </c>
      <c r="E523" s="10" t="s">
        <v>30</v>
      </c>
      <c r="F523" s="10" t="s">
        <v>145</v>
      </c>
      <c r="G523" s="10" t="s">
        <v>146</v>
      </c>
      <c r="H523" s="10" t="s">
        <v>147</v>
      </c>
      <c r="I523" s="10">
        <v>999999999</v>
      </c>
      <c r="J523" s="10" t="s">
        <v>145</v>
      </c>
      <c r="K523" s="10">
        <v>9999999999</v>
      </c>
      <c r="L523" s="10" t="s">
        <v>37</v>
      </c>
      <c r="M523" s="10" t="s">
        <v>38</v>
      </c>
      <c r="N523" s="10" t="s">
        <v>39</v>
      </c>
      <c r="O523" s="10">
        <v>44</v>
      </c>
      <c r="P523" s="10" t="s">
        <v>40</v>
      </c>
      <c r="Q523" s="10" t="str">
        <f t="shared" si="40"/>
        <v>12</v>
      </c>
      <c r="R523" s="10">
        <v>5</v>
      </c>
      <c r="S523" s="10">
        <v>19.8</v>
      </c>
      <c r="T523" s="10">
        <v>1</v>
      </c>
      <c r="Z523" s="10">
        <v>1</v>
      </c>
      <c r="AI523" s="39">
        <f t="shared" si="41"/>
        <v>1</v>
      </c>
      <c r="AJ523" s="79">
        <f t="shared" si="42"/>
        <v>19.8</v>
      </c>
      <c r="AK523" s="79">
        <f t="shared" si="43"/>
        <v>1.6500000000000001</v>
      </c>
      <c r="AL523" s="79">
        <f t="shared" si="44"/>
        <v>0.33</v>
      </c>
    </row>
    <row r="524" spans="1:38" x14ac:dyDescent="0.25">
      <c r="A524" s="10">
        <v>11.202400000000001</v>
      </c>
      <c r="B524" s="10" t="s">
        <v>107</v>
      </c>
      <c r="C524" s="10" t="s">
        <v>108</v>
      </c>
      <c r="D524" s="10" t="s">
        <v>756</v>
      </c>
      <c r="E524" s="10" t="s">
        <v>30</v>
      </c>
      <c r="F524" s="10" t="s">
        <v>757</v>
      </c>
      <c r="G524" s="10" t="s">
        <v>758</v>
      </c>
      <c r="H524" s="10" t="s">
        <v>199</v>
      </c>
      <c r="I524" s="10" t="s">
        <v>759</v>
      </c>
      <c r="J524" s="10" t="s">
        <v>760</v>
      </c>
      <c r="K524" s="10">
        <v>8473444446</v>
      </c>
      <c r="L524" s="10" t="s">
        <v>37</v>
      </c>
      <c r="M524" s="10" t="s">
        <v>38</v>
      </c>
      <c r="N524" s="10" t="s">
        <v>39</v>
      </c>
      <c r="O524" s="10">
        <v>44</v>
      </c>
      <c r="P524" s="10" t="s">
        <v>40</v>
      </c>
      <c r="Q524" s="10" t="str">
        <f t="shared" si="40"/>
        <v>12</v>
      </c>
      <c r="R524" s="10">
        <v>5</v>
      </c>
      <c r="S524" s="10">
        <v>19.8</v>
      </c>
      <c r="T524" s="10">
        <v>1</v>
      </c>
      <c r="Z524" s="10">
        <v>1</v>
      </c>
      <c r="AI524" s="39">
        <f t="shared" si="41"/>
        <v>1</v>
      </c>
      <c r="AJ524" s="79">
        <f t="shared" si="42"/>
        <v>19.8</v>
      </c>
      <c r="AK524" s="79">
        <f t="shared" si="43"/>
        <v>1.6500000000000001</v>
      </c>
      <c r="AL524" s="79">
        <f t="shared" si="44"/>
        <v>0.33</v>
      </c>
    </row>
    <row r="525" spans="1:38" x14ac:dyDescent="0.25">
      <c r="A525" s="10">
        <v>11.202400000000001</v>
      </c>
      <c r="B525" s="10" t="s">
        <v>107</v>
      </c>
      <c r="C525" s="10" t="s">
        <v>108</v>
      </c>
      <c r="D525" s="10" t="s">
        <v>1149</v>
      </c>
      <c r="E525" s="10" t="s">
        <v>570</v>
      </c>
      <c r="F525" s="10" t="s">
        <v>191</v>
      </c>
      <c r="G525" s="10" t="s">
        <v>192</v>
      </c>
      <c r="H525" s="10" t="s">
        <v>193</v>
      </c>
      <c r="I525" s="10" t="s">
        <v>194</v>
      </c>
      <c r="J525" s="10" t="s">
        <v>607</v>
      </c>
      <c r="K525" s="10">
        <v>2604827475</v>
      </c>
      <c r="L525" s="10" t="s">
        <v>37</v>
      </c>
      <c r="M525" s="10" t="s">
        <v>38</v>
      </c>
      <c r="N525" s="10" t="s">
        <v>39</v>
      </c>
      <c r="O525" s="10">
        <v>44</v>
      </c>
      <c r="P525" s="10" t="s">
        <v>40</v>
      </c>
      <c r="Q525" s="10" t="str">
        <f t="shared" si="40"/>
        <v>12</v>
      </c>
      <c r="R525" s="10">
        <v>5</v>
      </c>
      <c r="S525" s="10">
        <v>99</v>
      </c>
      <c r="T525" s="10">
        <v>5</v>
      </c>
      <c r="Z525" s="10">
        <v>5</v>
      </c>
      <c r="AI525" s="39">
        <f t="shared" si="41"/>
        <v>5</v>
      </c>
      <c r="AJ525" s="79">
        <f t="shared" si="42"/>
        <v>19.8</v>
      </c>
      <c r="AK525" s="79">
        <f t="shared" si="43"/>
        <v>1.6500000000000001</v>
      </c>
      <c r="AL525" s="79">
        <f t="shared" si="44"/>
        <v>0.33</v>
      </c>
    </row>
    <row r="526" spans="1:38" x14ac:dyDescent="0.25">
      <c r="A526" s="10">
        <v>11.202400000000001</v>
      </c>
      <c r="B526" s="10" t="s">
        <v>107</v>
      </c>
      <c r="C526" s="10" t="s">
        <v>108</v>
      </c>
      <c r="D526" s="10" t="s">
        <v>1237</v>
      </c>
      <c r="E526" s="10" t="s">
        <v>30</v>
      </c>
      <c r="F526" s="10" t="s">
        <v>1238</v>
      </c>
      <c r="G526" s="10" t="s">
        <v>1239</v>
      </c>
      <c r="H526" s="10" t="s">
        <v>139</v>
      </c>
      <c r="I526" s="10">
        <v>53037</v>
      </c>
      <c r="J526" s="10" t="s">
        <v>1240</v>
      </c>
      <c r="K526" s="10">
        <v>2626774080</v>
      </c>
      <c r="L526" s="10" t="s">
        <v>37</v>
      </c>
      <c r="M526" s="10" t="s">
        <v>38</v>
      </c>
      <c r="N526" s="10" t="s">
        <v>39</v>
      </c>
      <c r="O526" s="10">
        <v>44</v>
      </c>
      <c r="P526" s="10" t="s">
        <v>40</v>
      </c>
      <c r="Q526" s="10" t="str">
        <f t="shared" si="40"/>
        <v>12</v>
      </c>
      <c r="R526" s="10">
        <v>5</v>
      </c>
      <c r="S526" s="10">
        <v>39.6</v>
      </c>
      <c r="T526" s="10">
        <v>2</v>
      </c>
      <c r="Z526" s="10">
        <v>2</v>
      </c>
      <c r="AI526" s="39">
        <f t="shared" si="41"/>
        <v>2</v>
      </c>
      <c r="AJ526" s="79">
        <f t="shared" si="42"/>
        <v>19.8</v>
      </c>
      <c r="AK526" s="79">
        <f t="shared" si="43"/>
        <v>1.6500000000000001</v>
      </c>
      <c r="AL526" s="79">
        <f t="shared" si="44"/>
        <v>0.33</v>
      </c>
    </row>
    <row r="527" spans="1:38" x14ac:dyDescent="0.25">
      <c r="A527" s="10">
        <v>11.202400000000001</v>
      </c>
      <c r="B527" s="10" t="s">
        <v>107</v>
      </c>
      <c r="C527" s="10" t="s">
        <v>108</v>
      </c>
      <c r="D527" s="10" t="s">
        <v>334</v>
      </c>
      <c r="E527" s="10" t="s">
        <v>30</v>
      </c>
      <c r="F527" s="10" t="s">
        <v>335</v>
      </c>
      <c r="G527" s="10" t="s">
        <v>336</v>
      </c>
      <c r="H527" s="10" t="s">
        <v>199</v>
      </c>
      <c r="I527" s="10">
        <v>60148</v>
      </c>
      <c r="J527" s="10" t="s">
        <v>337</v>
      </c>
      <c r="K527" s="10">
        <v>7083415785</v>
      </c>
      <c r="L527" s="10" t="s">
        <v>37</v>
      </c>
      <c r="M527" s="10" t="s">
        <v>38</v>
      </c>
      <c r="N527" s="10" t="s">
        <v>39</v>
      </c>
      <c r="O527" s="10">
        <v>44</v>
      </c>
      <c r="P527" s="10" t="s">
        <v>40</v>
      </c>
      <c r="Q527" s="10" t="str">
        <f t="shared" si="40"/>
        <v>12</v>
      </c>
      <c r="R527" s="10">
        <v>5</v>
      </c>
      <c r="S527" s="10">
        <v>39.6</v>
      </c>
      <c r="T527" s="10">
        <v>2</v>
      </c>
      <c r="Z527" s="10">
        <v>2</v>
      </c>
      <c r="AI527" s="39">
        <f t="shared" si="41"/>
        <v>2</v>
      </c>
      <c r="AJ527" s="79">
        <f t="shared" si="42"/>
        <v>19.8</v>
      </c>
      <c r="AK527" s="79">
        <f t="shared" si="43"/>
        <v>1.6500000000000001</v>
      </c>
      <c r="AL527" s="79">
        <f t="shared" si="44"/>
        <v>0.33</v>
      </c>
    </row>
    <row r="528" spans="1:38" x14ac:dyDescent="0.25">
      <c r="A528" s="10">
        <v>11.202400000000001</v>
      </c>
      <c r="B528" s="10" t="s">
        <v>107</v>
      </c>
      <c r="C528" s="10" t="s">
        <v>108</v>
      </c>
      <c r="D528" s="10" t="s">
        <v>756</v>
      </c>
      <c r="E528" s="10" t="s">
        <v>30</v>
      </c>
      <c r="F528" s="10" t="s">
        <v>757</v>
      </c>
      <c r="G528" s="10" t="s">
        <v>758</v>
      </c>
      <c r="H528" s="10" t="s">
        <v>199</v>
      </c>
      <c r="I528" s="10" t="s">
        <v>759</v>
      </c>
      <c r="J528" s="10" t="s">
        <v>760</v>
      </c>
      <c r="K528" s="10">
        <v>8473444446</v>
      </c>
      <c r="L528" s="10" t="s">
        <v>115</v>
      </c>
      <c r="M528" s="10" t="s">
        <v>116</v>
      </c>
      <c r="N528" s="10" t="s">
        <v>39</v>
      </c>
      <c r="O528" s="10">
        <v>44</v>
      </c>
      <c r="P528" s="10" t="s">
        <v>40</v>
      </c>
      <c r="Q528" s="10" t="str">
        <f t="shared" si="40"/>
        <v>12</v>
      </c>
      <c r="R528" s="10">
        <v>5</v>
      </c>
      <c r="S528" s="10">
        <v>19.8</v>
      </c>
      <c r="T528" s="10">
        <v>1</v>
      </c>
      <c r="Z528" s="10">
        <v>1</v>
      </c>
      <c r="AI528" s="39">
        <f t="shared" si="41"/>
        <v>1</v>
      </c>
      <c r="AJ528" s="79">
        <f t="shared" si="42"/>
        <v>19.8</v>
      </c>
      <c r="AK528" s="79">
        <f t="shared" si="43"/>
        <v>1.6500000000000001</v>
      </c>
      <c r="AL528" s="79">
        <f t="shared" si="44"/>
        <v>0.33</v>
      </c>
    </row>
    <row r="529" spans="1:38" x14ac:dyDescent="0.25">
      <c r="A529" s="10">
        <v>11.202400000000001</v>
      </c>
      <c r="B529" s="10" t="s">
        <v>107</v>
      </c>
      <c r="C529" s="10" t="s">
        <v>108</v>
      </c>
      <c r="D529" s="10" t="s">
        <v>1149</v>
      </c>
      <c r="E529" s="10" t="s">
        <v>570</v>
      </c>
      <c r="F529" s="10" t="s">
        <v>191</v>
      </c>
      <c r="G529" s="10" t="s">
        <v>192</v>
      </c>
      <c r="H529" s="10" t="s">
        <v>193</v>
      </c>
      <c r="I529" s="10" t="s">
        <v>194</v>
      </c>
      <c r="J529" s="10" t="s">
        <v>607</v>
      </c>
      <c r="K529" s="10">
        <v>2604827475</v>
      </c>
      <c r="L529" s="10" t="s">
        <v>115</v>
      </c>
      <c r="M529" s="10" t="s">
        <v>116</v>
      </c>
      <c r="N529" s="10" t="s">
        <v>39</v>
      </c>
      <c r="O529" s="10">
        <v>44</v>
      </c>
      <c r="P529" s="10" t="s">
        <v>40</v>
      </c>
      <c r="Q529" s="10" t="str">
        <f t="shared" si="40"/>
        <v>12</v>
      </c>
      <c r="R529" s="10">
        <v>5</v>
      </c>
      <c r="S529" s="10">
        <v>99</v>
      </c>
      <c r="T529" s="10">
        <v>5</v>
      </c>
      <c r="Z529" s="10">
        <v>5</v>
      </c>
      <c r="AI529" s="39">
        <f t="shared" si="41"/>
        <v>5</v>
      </c>
      <c r="AJ529" s="79">
        <f t="shared" si="42"/>
        <v>19.8</v>
      </c>
      <c r="AK529" s="79">
        <f t="shared" si="43"/>
        <v>1.6500000000000001</v>
      </c>
      <c r="AL529" s="79">
        <f t="shared" si="44"/>
        <v>0.33</v>
      </c>
    </row>
    <row r="530" spans="1:38" x14ac:dyDescent="0.25">
      <c r="A530" s="10">
        <v>11.202400000000001</v>
      </c>
      <c r="B530" s="10" t="s">
        <v>107</v>
      </c>
      <c r="C530" s="10" t="s">
        <v>108</v>
      </c>
      <c r="D530" s="10" t="s">
        <v>334</v>
      </c>
      <c r="E530" s="10" t="s">
        <v>30</v>
      </c>
      <c r="F530" s="10" t="s">
        <v>335</v>
      </c>
      <c r="G530" s="10" t="s">
        <v>336</v>
      </c>
      <c r="H530" s="10" t="s">
        <v>199</v>
      </c>
      <c r="I530" s="10">
        <v>60148</v>
      </c>
      <c r="J530" s="10" t="s">
        <v>337</v>
      </c>
      <c r="K530" s="10">
        <v>7083415785</v>
      </c>
      <c r="L530" s="10" t="s">
        <v>115</v>
      </c>
      <c r="M530" s="10" t="s">
        <v>116</v>
      </c>
      <c r="N530" s="10" t="s">
        <v>39</v>
      </c>
      <c r="O530" s="10">
        <v>44</v>
      </c>
      <c r="P530" s="10" t="s">
        <v>40</v>
      </c>
      <c r="Q530" s="10" t="str">
        <f t="shared" si="40"/>
        <v>12</v>
      </c>
      <c r="R530" s="10">
        <v>5</v>
      </c>
      <c r="S530" s="10">
        <v>19.8</v>
      </c>
      <c r="T530" s="10">
        <v>1</v>
      </c>
      <c r="Z530" s="10">
        <v>1</v>
      </c>
      <c r="AI530" s="39">
        <f t="shared" si="41"/>
        <v>1</v>
      </c>
      <c r="AJ530" s="79">
        <f t="shared" si="42"/>
        <v>19.8</v>
      </c>
      <c r="AK530" s="79">
        <f t="shared" si="43"/>
        <v>1.6500000000000001</v>
      </c>
      <c r="AL530" s="79">
        <f t="shared" si="44"/>
        <v>0.33</v>
      </c>
    </row>
    <row r="531" spans="1:38" x14ac:dyDescent="0.25">
      <c r="A531" s="10">
        <v>11.202400000000001</v>
      </c>
      <c r="B531" s="10" t="s">
        <v>107</v>
      </c>
      <c r="C531" s="10" t="s">
        <v>108</v>
      </c>
      <c r="D531" s="10" t="s">
        <v>973</v>
      </c>
      <c r="E531" s="10" t="s">
        <v>30</v>
      </c>
      <c r="F531" s="10" t="s">
        <v>974</v>
      </c>
      <c r="G531" s="10" t="s">
        <v>198</v>
      </c>
      <c r="H531" s="10" t="s">
        <v>199</v>
      </c>
      <c r="I531" s="10">
        <v>60008</v>
      </c>
      <c r="J531" s="10" t="s">
        <v>201</v>
      </c>
      <c r="K531" s="10">
        <v>6308857029</v>
      </c>
      <c r="L531" s="10" t="s">
        <v>115</v>
      </c>
      <c r="M531" s="10" t="s">
        <v>116</v>
      </c>
      <c r="N531" s="10" t="s">
        <v>39</v>
      </c>
      <c r="O531" s="10">
        <v>44</v>
      </c>
      <c r="P531" s="10" t="s">
        <v>40</v>
      </c>
      <c r="Q531" s="10" t="str">
        <f t="shared" si="40"/>
        <v>12</v>
      </c>
      <c r="R531" s="10">
        <v>5</v>
      </c>
      <c r="S531" s="10">
        <v>118.8</v>
      </c>
      <c r="T531" s="10">
        <v>6</v>
      </c>
      <c r="Z531" s="10">
        <v>6</v>
      </c>
      <c r="AI531" s="39">
        <f t="shared" si="41"/>
        <v>6</v>
      </c>
      <c r="AJ531" s="79">
        <f t="shared" si="42"/>
        <v>19.8</v>
      </c>
      <c r="AK531" s="79">
        <f t="shared" si="43"/>
        <v>1.6500000000000001</v>
      </c>
      <c r="AL531" s="79">
        <f t="shared" si="44"/>
        <v>0.33</v>
      </c>
    </row>
    <row r="532" spans="1:38" x14ac:dyDescent="0.25">
      <c r="A532" s="10">
        <v>11.202400000000001</v>
      </c>
      <c r="B532" s="10" t="s">
        <v>107</v>
      </c>
      <c r="C532" s="10" t="s">
        <v>108</v>
      </c>
      <c r="D532" s="10" t="s">
        <v>142</v>
      </c>
      <c r="E532" s="10" t="s">
        <v>30</v>
      </c>
      <c r="F532" s="10" t="s">
        <v>145</v>
      </c>
      <c r="G532" s="10" t="s">
        <v>146</v>
      </c>
      <c r="H532" s="10" t="s">
        <v>147</v>
      </c>
      <c r="I532" s="10">
        <v>999999999</v>
      </c>
      <c r="J532" s="10" t="s">
        <v>145</v>
      </c>
      <c r="K532" s="10">
        <v>9999999999</v>
      </c>
      <c r="L532" s="10" t="s">
        <v>115</v>
      </c>
      <c r="M532" s="10" t="s">
        <v>116</v>
      </c>
      <c r="N532" s="10" t="s">
        <v>39</v>
      </c>
      <c r="O532" s="10">
        <v>44</v>
      </c>
      <c r="P532" s="10" t="s">
        <v>40</v>
      </c>
      <c r="Q532" s="10" t="str">
        <f t="shared" si="40"/>
        <v>12</v>
      </c>
      <c r="R532" s="10">
        <v>5</v>
      </c>
      <c r="S532" s="10">
        <v>19.8</v>
      </c>
      <c r="T532" s="10">
        <v>1</v>
      </c>
      <c r="Z532" s="10">
        <v>1</v>
      </c>
      <c r="AI532" s="39">
        <f t="shared" si="41"/>
        <v>1</v>
      </c>
      <c r="AJ532" s="79">
        <f t="shared" si="42"/>
        <v>19.8</v>
      </c>
      <c r="AK532" s="79">
        <f t="shared" si="43"/>
        <v>1.6500000000000001</v>
      </c>
      <c r="AL532" s="79">
        <f t="shared" si="44"/>
        <v>0.33</v>
      </c>
    </row>
    <row r="533" spans="1:38" x14ac:dyDescent="0.25">
      <c r="A533" s="10">
        <v>11.202400000000001</v>
      </c>
      <c r="B533" s="10" t="s">
        <v>107</v>
      </c>
      <c r="C533" s="10" t="s">
        <v>108</v>
      </c>
      <c r="D533" s="10" t="s">
        <v>756</v>
      </c>
      <c r="E533" s="10" t="s">
        <v>30</v>
      </c>
      <c r="F533" s="10" t="s">
        <v>757</v>
      </c>
      <c r="G533" s="10" t="s">
        <v>758</v>
      </c>
      <c r="H533" s="10" t="s">
        <v>199</v>
      </c>
      <c r="I533" s="10" t="s">
        <v>759</v>
      </c>
      <c r="J533" s="10" t="s">
        <v>760</v>
      </c>
      <c r="K533" s="10">
        <v>8473444446</v>
      </c>
      <c r="L533" s="10" t="s">
        <v>49</v>
      </c>
      <c r="M533" s="10" t="s">
        <v>50</v>
      </c>
      <c r="N533" s="10" t="s">
        <v>39</v>
      </c>
      <c r="O533" s="10">
        <v>44</v>
      </c>
      <c r="P533" s="10" t="s">
        <v>40</v>
      </c>
      <c r="Q533" s="10" t="str">
        <f t="shared" si="40"/>
        <v>12</v>
      </c>
      <c r="R533" s="10">
        <v>5</v>
      </c>
      <c r="S533" s="10">
        <v>19.8</v>
      </c>
      <c r="T533" s="10">
        <v>1</v>
      </c>
      <c r="Z533" s="10">
        <v>1</v>
      </c>
      <c r="AI533" s="39">
        <f t="shared" si="41"/>
        <v>1</v>
      </c>
      <c r="AJ533" s="79">
        <f t="shared" si="42"/>
        <v>19.8</v>
      </c>
      <c r="AK533" s="79">
        <f t="shared" si="43"/>
        <v>1.6500000000000001</v>
      </c>
      <c r="AL533" s="79">
        <f t="shared" si="44"/>
        <v>0.33</v>
      </c>
    </row>
    <row r="534" spans="1:38" x14ac:dyDescent="0.25">
      <c r="A534" s="10">
        <v>11.202400000000001</v>
      </c>
      <c r="B534" s="10" t="s">
        <v>107</v>
      </c>
      <c r="C534" s="10" t="s">
        <v>108</v>
      </c>
      <c r="D534" s="10" t="s">
        <v>248</v>
      </c>
      <c r="E534" s="10" t="s">
        <v>30</v>
      </c>
      <c r="F534" s="10" t="s">
        <v>249</v>
      </c>
      <c r="G534" s="10" t="s">
        <v>250</v>
      </c>
      <c r="H534" s="10" t="s">
        <v>199</v>
      </c>
      <c r="I534" s="10">
        <v>62305</v>
      </c>
      <c r="J534" s="10" t="s">
        <v>251</v>
      </c>
      <c r="K534" s="10">
        <v>2172223343</v>
      </c>
      <c r="L534" s="10" t="s">
        <v>49</v>
      </c>
      <c r="M534" s="10" t="s">
        <v>50</v>
      </c>
      <c r="N534" s="10" t="s">
        <v>39</v>
      </c>
      <c r="O534" s="10">
        <v>44</v>
      </c>
      <c r="P534" s="10" t="s">
        <v>40</v>
      </c>
      <c r="Q534" s="10" t="str">
        <f t="shared" si="40"/>
        <v>12</v>
      </c>
      <c r="R534" s="10">
        <v>5</v>
      </c>
      <c r="S534" s="10">
        <v>110.8</v>
      </c>
      <c r="T534" s="10">
        <v>6</v>
      </c>
      <c r="Z534" s="10">
        <v>6</v>
      </c>
      <c r="AI534" s="39">
        <f t="shared" si="41"/>
        <v>6</v>
      </c>
      <c r="AJ534" s="79">
        <f t="shared" si="42"/>
        <v>18.466666666666665</v>
      </c>
      <c r="AK534" s="79">
        <f t="shared" si="43"/>
        <v>1.5388888888888888</v>
      </c>
      <c r="AL534" s="79">
        <f t="shared" si="44"/>
        <v>0.30777777777777776</v>
      </c>
    </row>
    <row r="535" spans="1:38" x14ac:dyDescent="0.25">
      <c r="A535" s="10">
        <v>11.202400000000001</v>
      </c>
      <c r="B535" s="10" t="s">
        <v>107</v>
      </c>
      <c r="C535" s="10" t="s">
        <v>108</v>
      </c>
      <c r="D535" s="10" t="s">
        <v>1155</v>
      </c>
      <c r="E535" s="10" t="s">
        <v>30</v>
      </c>
      <c r="F535" s="10" t="s">
        <v>1156</v>
      </c>
      <c r="G535" s="10" t="s">
        <v>1157</v>
      </c>
      <c r="H535" s="10" t="s">
        <v>199</v>
      </c>
      <c r="I535" s="10">
        <v>61832</v>
      </c>
      <c r="J535" s="10" t="s">
        <v>1158</v>
      </c>
      <c r="K535" s="10">
        <v>2173048919</v>
      </c>
      <c r="L535" s="10" t="s">
        <v>49</v>
      </c>
      <c r="M535" s="10" t="s">
        <v>50</v>
      </c>
      <c r="N535" s="10" t="s">
        <v>39</v>
      </c>
      <c r="O535" s="10">
        <v>44</v>
      </c>
      <c r="P535" s="10" t="s">
        <v>40</v>
      </c>
      <c r="Q535" s="10" t="str">
        <f t="shared" ref="Q535:Q598" si="45">"12"</f>
        <v>12</v>
      </c>
      <c r="R535" s="10">
        <v>5</v>
      </c>
      <c r="S535" s="10">
        <v>19.8</v>
      </c>
      <c r="T535" s="10">
        <v>1</v>
      </c>
      <c r="Z535" s="10">
        <v>1</v>
      </c>
      <c r="AI535" s="39">
        <f t="shared" si="41"/>
        <v>1</v>
      </c>
      <c r="AJ535" s="79">
        <f t="shared" si="42"/>
        <v>19.8</v>
      </c>
      <c r="AK535" s="79">
        <f t="shared" si="43"/>
        <v>1.6500000000000001</v>
      </c>
      <c r="AL535" s="79">
        <f t="shared" si="44"/>
        <v>0.33</v>
      </c>
    </row>
    <row r="536" spans="1:38" x14ac:dyDescent="0.25">
      <c r="A536" s="10">
        <v>11.202400000000001</v>
      </c>
      <c r="B536" s="10" t="s">
        <v>107</v>
      </c>
      <c r="C536" s="10" t="s">
        <v>108</v>
      </c>
      <c r="D536" s="10" t="s">
        <v>1944</v>
      </c>
      <c r="E536" s="10" t="s">
        <v>30</v>
      </c>
      <c r="F536" s="10" t="s">
        <v>1945</v>
      </c>
      <c r="G536" s="10" t="s">
        <v>1946</v>
      </c>
      <c r="H536" s="10" t="s">
        <v>199</v>
      </c>
      <c r="I536" s="10" t="s">
        <v>1947</v>
      </c>
      <c r="J536" s="10" t="s">
        <v>1948</v>
      </c>
      <c r="K536" s="10">
        <v>7084224747</v>
      </c>
      <c r="L536" s="10" t="s">
        <v>49</v>
      </c>
      <c r="M536" s="10" t="s">
        <v>50</v>
      </c>
      <c r="N536" s="10" t="s">
        <v>39</v>
      </c>
      <c r="O536" s="10">
        <v>44</v>
      </c>
      <c r="P536" s="10" t="s">
        <v>40</v>
      </c>
      <c r="Q536" s="10" t="str">
        <f t="shared" si="45"/>
        <v>12</v>
      </c>
      <c r="R536" s="10">
        <v>5</v>
      </c>
      <c r="S536" s="10">
        <v>19.8</v>
      </c>
      <c r="T536" s="10">
        <v>1</v>
      </c>
      <c r="Z536" s="10">
        <v>1</v>
      </c>
      <c r="AI536" s="39">
        <f t="shared" si="41"/>
        <v>1</v>
      </c>
      <c r="AJ536" s="79">
        <f t="shared" si="42"/>
        <v>19.8</v>
      </c>
      <c r="AK536" s="79">
        <f t="shared" si="43"/>
        <v>1.6500000000000001</v>
      </c>
      <c r="AL536" s="79">
        <f t="shared" si="44"/>
        <v>0.33</v>
      </c>
    </row>
    <row r="537" spans="1:38" x14ac:dyDescent="0.25">
      <c r="A537" s="10">
        <v>11.202400000000001</v>
      </c>
      <c r="B537" s="10" t="s">
        <v>107</v>
      </c>
      <c r="C537" s="10" t="s">
        <v>108</v>
      </c>
      <c r="D537" s="10" t="s">
        <v>252</v>
      </c>
      <c r="E537" s="10" t="s">
        <v>30</v>
      </c>
      <c r="F537" s="10" t="s">
        <v>253</v>
      </c>
      <c r="G537" s="10" t="s">
        <v>254</v>
      </c>
      <c r="H537" s="10" t="s">
        <v>199</v>
      </c>
      <c r="I537" s="10" t="s">
        <v>255</v>
      </c>
      <c r="J537" s="10" t="s">
        <v>256</v>
      </c>
      <c r="K537" s="10">
        <v>7088376574</v>
      </c>
      <c r="L537" s="10" t="s">
        <v>49</v>
      </c>
      <c r="M537" s="10" t="s">
        <v>50</v>
      </c>
      <c r="N537" s="10" t="s">
        <v>39</v>
      </c>
      <c r="O537" s="10">
        <v>44</v>
      </c>
      <c r="P537" s="10" t="s">
        <v>40</v>
      </c>
      <c r="Q537" s="10" t="str">
        <f t="shared" si="45"/>
        <v>12</v>
      </c>
      <c r="R537" s="10">
        <v>5</v>
      </c>
      <c r="S537" s="10">
        <v>39.6</v>
      </c>
      <c r="T537" s="10">
        <v>2</v>
      </c>
      <c r="Z537" s="10">
        <v>2</v>
      </c>
      <c r="AI537" s="39">
        <f t="shared" si="41"/>
        <v>2</v>
      </c>
      <c r="AJ537" s="79">
        <f t="shared" si="42"/>
        <v>19.8</v>
      </c>
      <c r="AK537" s="79">
        <f t="shared" si="43"/>
        <v>1.6500000000000001</v>
      </c>
      <c r="AL537" s="79">
        <f t="shared" si="44"/>
        <v>0.33</v>
      </c>
    </row>
    <row r="538" spans="1:38" x14ac:dyDescent="0.25">
      <c r="A538" s="10">
        <v>11.202400000000001</v>
      </c>
      <c r="B538" s="10" t="s">
        <v>107</v>
      </c>
      <c r="C538" s="10" t="s">
        <v>108</v>
      </c>
      <c r="D538" s="10" t="s">
        <v>1149</v>
      </c>
      <c r="E538" s="10" t="s">
        <v>570</v>
      </c>
      <c r="F538" s="10" t="s">
        <v>191</v>
      </c>
      <c r="G538" s="10" t="s">
        <v>192</v>
      </c>
      <c r="H538" s="10" t="s">
        <v>193</v>
      </c>
      <c r="I538" s="10" t="s">
        <v>194</v>
      </c>
      <c r="J538" s="10" t="s">
        <v>607</v>
      </c>
      <c r="K538" s="10">
        <v>2604827475</v>
      </c>
      <c r="L538" s="10" t="s">
        <v>49</v>
      </c>
      <c r="M538" s="10" t="s">
        <v>50</v>
      </c>
      <c r="N538" s="10" t="s">
        <v>39</v>
      </c>
      <c r="O538" s="10">
        <v>44</v>
      </c>
      <c r="P538" s="10" t="s">
        <v>40</v>
      </c>
      <c r="Q538" s="10" t="str">
        <f t="shared" si="45"/>
        <v>12</v>
      </c>
      <c r="R538" s="10">
        <v>5</v>
      </c>
      <c r="S538" s="10">
        <v>99</v>
      </c>
      <c r="T538" s="10">
        <v>5</v>
      </c>
      <c r="Z538" s="10">
        <v>5</v>
      </c>
      <c r="AI538" s="39">
        <f t="shared" si="41"/>
        <v>5</v>
      </c>
      <c r="AJ538" s="79">
        <f t="shared" si="42"/>
        <v>19.8</v>
      </c>
      <c r="AK538" s="79">
        <f t="shared" si="43"/>
        <v>1.6500000000000001</v>
      </c>
      <c r="AL538" s="79">
        <f t="shared" si="44"/>
        <v>0.33</v>
      </c>
    </row>
    <row r="539" spans="1:38" x14ac:dyDescent="0.25">
      <c r="A539" s="10">
        <v>11.202400000000001</v>
      </c>
      <c r="B539" s="10" t="s">
        <v>107</v>
      </c>
      <c r="C539" s="10" t="s">
        <v>108</v>
      </c>
      <c r="D539" s="10" t="s">
        <v>334</v>
      </c>
      <c r="E539" s="10" t="s">
        <v>30</v>
      </c>
      <c r="F539" s="10" t="s">
        <v>335</v>
      </c>
      <c r="G539" s="10" t="s">
        <v>336</v>
      </c>
      <c r="H539" s="10" t="s">
        <v>199</v>
      </c>
      <c r="I539" s="10">
        <v>60148</v>
      </c>
      <c r="J539" s="10" t="s">
        <v>337</v>
      </c>
      <c r="K539" s="10">
        <v>7083415785</v>
      </c>
      <c r="L539" s="10" t="s">
        <v>49</v>
      </c>
      <c r="M539" s="10" t="s">
        <v>50</v>
      </c>
      <c r="N539" s="10" t="s">
        <v>39</v>
      </c>
      <c r="O539" s="10">
        <v>44</v>
      </c>
      <c r="P539" s="10" t="s">
        <v>40</v>
      </c>
      <c r="Q539" s="10" t="str">
        <f t="shared" si="45"/>
        <v>12</v>
      </c>
      <c r="R539" s="10">
        <v>5</v>
      </c>
      <c r="S539" s="10">
        <v>19.8</v>
      </c>
      <c r="T539" s="10">
        <v>1</v>
      </c>
      <c r="Z539" s="10">
        <v>1</v>
      </c>
      <c r="AI539" s="39">
        <f t="shared" si="41"/>
        <v>1</v>
      </c>
      <c r="AJ539" s="79">
        <f t="shared" si="42"/>
        <v>19.8</v>
      </c>
      <c r="AK539" s="79">
        <f t="shared" si="43"/>
        <v>1.6500000000000001</v>
      </c>
      <c r="AL539" s="79">
        <f t="shared" si="44"/>
        <v>0.33</v>
      </c>
    </row>
    <row r="540" spans="1:38" x14ac:dyDescent="0.25">
      <c r="A540" s="10">
        <v>11.202400000000001</v>
      </c>
      <c r="B540" s="10" t="s">
        <v>51</v>
      </c>
      <c r="C540" s="10" t="s">
        <v>52</v>
      </c>
      <c r="D540" s="10" t="s">
        <v>53</v>
      </c>
      <c r="E540" s="10" t="s">
        <v>30</v>
      </c>
      <c r="F540" s="10" t="s">
        <v>54</v>
      </c>
      <c r="G540" s="10" t="s">
        <v>55</v>
      </c>
      <c r="H540" s="10" t="s">
        <v>56</v>
      </c>
      <c r="I540" s="10" t="s">
        <v>57</v>
      </c>
      <c r="J540" s="10" t="s">
        <v>58</v>
      </c>
      <c r="K540" s="10">
        <v>6109350885</v>
      </c>
      <c r="L540" s="10" t="s">
        <v>122</v>
      </c>
      <c r="M540" s="10" t="s">
        <v>123</v>
      </c>
      <c r="N540" s="10" t="s">
        <v>124</v>
      </c>
      <c r="O540" s="10">
        <v>44</v>
      </c>
      <c r="P540" s="10" t="s">
        <v>40</v>
      </c>
      <c r="Q540" s="10" t="str">
        <f t="shared" si="45"/>
        <v>12</v>
      </c>
      <c r="R540" s="10">
        <v>4.5</v>
      </c>
      <c r="S540" s="10">
        <v>158.4</v>
      </c>
      <c r="T540" s="10">
        <v>8</v>
      </c>
      <c r="Z540" s="10">
        <v>8</v>
      </c>
      <c r="AI540" s="39">
        <f t="shared" si="41"/>
        <v>8</v>
      </c>
      <c r="AJ540" s="79">
        <f t="shared" si="42"/>
        <v>19.8</v>
      </c>
      <c r="AK540" s="79">
        <f t="shared" si="43"/>
        <v>1.6500000000000001</v>
      </c>
      <c r="AL540" s="79">
        <f t="shared" si="44"/>
        <v>0.3666666666666667</v>
      </c>
    </row>
    <row r="541" spans="1:38" x14ac:dyDescent="0.25">
      <c r="A541" s="10">
        <v>11.202400000000001</v>
      </c>
      <c r="B541" s="10" t="s">
        <v>51</v>
      </c>
      <c r="C541" s="10" t="s">
        <v>52</v>
      </c>
      <c r="D541" s="10" t="s">
        <v>125</v>
      </c>
      <c r="E541" s="10" t="s">
        <v>30</v>
      </c>
      <c r="F541" s="10" t="s">
        <v>126</v>
      </c>
      <c r="G541" s="10" t="s">
        <v>127</v>
      </c>
      <c r="H541" s="10" t="s">
        <v>34</v>
      </c>
      <c r="I541" s="80" t="s">
        <v>128</v>
      </c>
      <c r="J541" s="10" t="s">
        <v>129</v>
      </c>
      <c r="K541" s="10">
        <v>6098354400</v>
      </c>
      <c r="L541" s="10" t="s">
        <v>81</v>
      </c>
      <c r="M541" s="10" t="s">
        <v>82</v>
      </c>
      <c r="N541" s="10" t="s">
        <v>83</v>
      </c>
      <c r="O541" s="10">
        <v>44</v>
      </c>
      <c r="P541" s="10" t="s">
        <v>40</v>
      </c>
      <c r="Q541" s="10" t="str">
        <f t="shared" si="45"/>
        <v>12</v>
      </c>
      <c r="R541" s="10">
        <v>8</v>
      </c>
      <c r="S541" s="10">
        <v>108</v>
      </c>
      <c r="T541" s="10">
        <v>4</v>
      </c>
      <c r="Z541" s="10">
        <v>4</v>
      </c>
      <c r="AI541" s="39">
        <f t="shared" si="41"/>
        <v>4</v>
      </c>
      <c r="AJ541" s="79">
        <f t="shared" si="42"/>
        <v>27</v>
      </c>
      <c r="AK541" s="79">
        <f t="shared" si="43"/>
        <v>2.25</v>
      </c>
      <c r="AL541" s="79">
        <f t="shared" si="44"/>
        <v>0.28125</v>
      </c>
    </row>
    <row r="542" spans="1:38" x14ac:dyDescent="0.25">
      <c r="A542" s="10">
        <v>11.202400000000001</v>
      </c>
      <c r="B542" s="10" t="s">
        <v>51</v>
      </c>
      <c r="C542" s="10" t="s">
        <v>52</v>
      </c>
      <c r="D542" s="10" t="s">
        <v>53</v>
      </c>
      <c r="E542" s="10" t="s">
        <v>30</v>
      </c>
      <c r="F542" s="10" t="s">
        <v>54</v>
      </c>
      <c r="G542" s="10" t="s">
        <v>55</v>
      </c>
      <c r="H542" s="10" t="s">
        <v>56</v>
      </c>
      <c r="I542" s="10" t="s">
        <v>57</v>
      </c>
      <c r="J542" s="10" t="s">
        <v>58</v>
      </c>
      <c r="K542" s="10">
        <v>6109350885</v>
      </c>
      <c r="L542" s="10" t="s">
        <v>81</v>
      </c>
      <c r="M542" s="10" t="s">
        <v>82</v>
      </c>
      <c r="N542" s="10" t="s">
        <v>83</v>
      </c>
      <c r="O542" s="10">
        <v>44</v>
      </c>
      <c r="P542" s="10" t="s">
        <v>40</v>
      </c>
      <c r="Q542" s="10" t="str">
        <f t="shared" si="45"/>
        <v>12</v>
      </c>
      <c r="R542" s="10">
        <v>8</v>
      </c>
      <c r="S542" s="10">
        <v>810</v>
      </c>
      <c r="T542" s="10">
        <v>30</v>
      </c>
      <c r="Z542" s="10">
        <v>30</v>
      </c>
      <c r="AI542" s="39">
        <f t="shared" si="41"/>
        <v>30</v>
      </c>
      <c r="AJ542" s="79">
        <f t="shared" si="42"/>
        <v>27</v>
      </c>
      <c r="AK542" s="79">
        <f t="shared" si="43"/>
        <v>2.25</v>
      </c>
      <c r="AL542" s="79">
        <f t="shared" si="44"/>
        <v>0.28125</v>
      </c>
    </row>
    <row r="543" spans="1:38" x14ac:dyDescent="0.25">
      <c r="A543" s="10">
        <v>11.202400000000001</v>
      </c>
      <c r="B543" s="10" t="s">
        <v>51</v>
      </c>
      <c r="C543" s="10" t="s">
        <v>52</v>
      </c>
      <c r="D543" s="10" t="s">
        <v>142</v>
      </c>
      <c r="E543" s="10" t="s">
        <v>570</v>
      </c>
      <c r="F543" s="10" t="s">
        <v>145</v>
      </c>
      <c r="G543" s="10" t="s">
        <v>146</v>
      </c>
      <c r="H543" s="10" t="s">
        <v>147</v>
      </c>
      <c r="I543" s="10">
        <v>999999999</v>
      </c>
      <c r="J543" s="10" t="s">
        <v>145</v>
      </c>
      <c r="K543" s="10">
        <v>9999999999</v>
      </c>
      <c r="L543" s="10" t="s">
        <v>81</v>
      </c>
      <c r="M543" s="10" t="s">
        <v>82</v>
      </c>
      <c r="N543" s="10" t="s">
        <v>83</v>
      </c>
      <c r="O543" s="10">
        <v>44</v>
      </c>
      <c r="P543" s="10" t="s">
        <v>40</v>
      </c>
      <c r="Q543" s="10" t="str">
        <f t="shared" si="45"/>
        <v>12</v>
      </c>
      <c r="R543" s="10">
        <v>8</v>
      </c>
      <c r="S543" s="10">
        <v>225</v>
      </c>
      <c r="T543" s="10">
        <v>9</v>
      </c>
      <c r="Z543" s="10">
        <v>9</v>
      </c>
      <c r="AI543" s="39">
        <f t="shared" si="41"/>
        <v>9</v>
      </c>
      <c r="AJ543" s="79">
        <f t="shared" si="42"/>
        <v>25</v>
      </c>
      <c r="AK543" s="79">
        <f t="shared" si="43"/>
        <v>2.0833333333333335</v>
      </c>
      <c r="AL543" s="79">
        <f t="shared" si="44"/>
        <v>0.26041666666666669</v>
      </c>
    </row>
    <row r="544" spans="1:38" x14ac:dyDescent="0.25">
      <c r="A544" s="10">
        <v>11.202400000000001</v>
      </c>
      <c r="B544" s="10" t="s">
        <v>51</v>
      </c>
      <c r="C544" s="10" t="s">
        <v>52</v>
      </c>
      <c r="D544" s="10" t="s">
        <v>125</v>
      </c>
      <c r="E544" s="10" t="s">
        <v>30</v>
      </c>
      <c r="F544" s="10" t="s">
        <v>126</v>
      </c>
      <c r="G544" s="10" t="s">
        <v>127</v>
      </c>
      <c r="H544" s="10" t="s">
        <v>34</v>
      </c>
      <c r="I544" s="80" t="s">
        <v>128</v>
      </c>
      <c r="J544" s="10" t="s">
        <v>129</v>
      </c>
      <c r="K544" s="10">
        <v>6098354400</v>
      </c>
      <c r="L544" s="10" t="s">
        <v>98</v>
      </c>
      <c r="M544" s="10" t="s">
        <v>99</v>
      </c>
      <c r="N544" s="10" t="s">
        <v>61</v>
      </c>
      <c r="O544" s="10">
        <v>44</v>
      </c>
      <c r="P544" s="10" t="s">
        <v>40</v>
      </c>
      <c r="Q544" s="10" t="str">
        <f t="shared" si="45"/>
        <v>12</v>
      </c>
      <c r="R544" s="10">
        <v>5</v>
      </c>
      <c r="S544" s="10">
        <v>86.4</v>
      </c>
      <c r="T544" s="10">
        <v>3</v>
      </c>
      <c r="Z544" s="10">
        <v>3</v>
      </c>
      <c r="AI544" s="39">
        <f t="shared" si="41"/>
        <v>3</v>
      </c>
      <c r="AJ544" s="79">
        <f t="shared" si="42"/>
        <v>28.8</v>
      </c>
      <c r="AK544" s="79">
        <f t="shared" si="43"/>
        <v>2.4</v>
      </c>
      <c r="AL544" s="79">
        <f t="shared" si="44"/>
        <v>0.48</v>
      </c>
    </row>
    <row r="545" spans="1:38" x14ac:dyDescent="0.25">
      <c r="A545" s="10">
        <v>11.202400000000001</v>
      </c>
      <c r="B545" s="10" t="s">
        <v>51</v>
      </c>
      <c r="C545" s="10" t="s">
        <v>52</v>
      </c>
      <c r="D545" s="10" t="s">
        <v>142</v>
      </c>
      <c r="E545" s="10" t="s">
        <v>570</v>
      </c>
      <c r="F545" s="10" t="s">
        <v>145</v>
      </c>
      <c r="G545" s="10" t="s">
        <v>146</v>
      </c>
      <c r="H545" s="10" t="s">
        <v>147</v>
      </c>
      <c r="I545" s="10">
        <v>999999999</v>
      </c>
      <c r="J545" s="10" t="s">
        <v>145</v>
      </c>
      <c r="K545" s="10">
        <v>9999999999</v>
      </c>
      <c r="L545" s="10" t="s">
        <v>98</v>
      </c>
      <c r="M545" s="10" t="s">
        <v>99</v>
      </c>
      <c r="N545" s="10" t="s">
        <v>61</v>
      </c>
      <c r="O545" s="10">
        <v>44</v>
      </c>
      <c r="P545" s="10" t="s">
        <v>40</v>
      </c>
      <c r="Q545" s="10" t="str">
        <f t="shared" si="45"/>
        <v>12</v>
      </c>
      <c r="R545" s="10">
        <v>5</v>
      </c>
      <c r="S545" s="10">
        <v>241.2</v>
      </c>
      <c r="T545" s="10">
        <v>9</v>
      </c>
      <c r="Z545" s="10">
        <v>9</v>
      </c>
      <c r="AI545" s="39">
        <f t="shared" si="41"/>
        <v>9</v>
      </c>
      <c r="AJ545" s="79">
        <f t="shared" si="42"/>
        <v>26.799999999999997</v>
      </c>
      <c r="AK545" s="79">
        <f t="shared" si="43"/>
        <v>2.2333333333333329</v>
      </c>
      <c r="AL545" s="79">
        <f t="shared" si="44"/>
        <v>0.4466666666666666</v>
      </c>
    </row>
    <row r="546" spans="1:38" x14ac:dyDescent="0.25">
      <c r="A546" s="10">
        <v>11.202400000000001</v>
      </c>
      <c r="B546" s="10" t="s">
        <v>51</v>
      </c>
      <c r="C546" s="10" t="s">
        <v>52</v>
      </c>
      <c r="D546" s="10" t="s">
        <v>53</v>
      </c>
      <c r="E546" s="10" t="s">
        <v>30</v>
      </c>
      <c r="F546" s="10" t="s">
        <v>54</v>
      </c>
      <c r="G546" s="10" t="s">
        <v>55</v>
      </c>
      <c r="H546" s="10" t="s">
        <v>56</v>
      </c>
      <c r="I546" s="10" t="s">
        <v>57</v>
      </c>
      <c r="J546" s="10" t="s">
        <v>58</v>
      </c>
      <c r="K546" s="10">
        <v>6109350885</v>
      </c>
      <c r="L546" s="10" t="s">
        <v>224</v>
      </c>
      <c r="M546" s="10" t="s">
        <v>225</v>
      </c>
      <c r="N546" s="10" t="s">
        <v>61</v>
      </c>
      <c r="O546" s="10">
        <v>44</v>
      </c>
      <c r="P546" s="10" t="s">
        <v>40</v>
      </c>
      <c r="Q546" s="10" t="str">
        <f t="shared" si="45"/>
        <v>12</v>
      </c>
      <c r="R546" s="10">
        <v>5</v>
      </c>
      <c r="S546" s="10">
        <v>-86.4</v>
      </c>
      <c r="T546" s="10">
        <v>-3</v>
      </c>
      <c r="Z546" s="10">
        <v>-3</v>
      </c>
      <c r="AI546" s="39">
        <f t="shared" si="41"/>
        <v>-3</v>
      </c>
      <c r="AJ546" s="79">
        <f t="shared" si="42"/>
        <v>28.8</v>
      </c>
      <c r="AK546" s="79">
        <f t="shared" si="43"/>
        <v>2.4</v>
      </c>
      <c r="AL546" s="79">
        <f t="shared" si="44"/>
        <v>0.48</v>
      </c>
    </row>
    <row r="547" spans="1:38" x14ac:dyDescent="0.25">
      <c r="A547" s="10">
        <v>11.202400000000001</v>
      </c>
      <c r="B547" s="10" t="s">
        <v>51</v>
      </c>
      <c r="C547" s="10" t="s">
        <v>52</v>
      </c>
      <c r="D547" s="10" t="s">
        <v>1404</v>
      </c>
      <c r="E547" s="10" t="s">
        <v>30</v>
      </c>
      <c r="F547" s="10" t="s">
        <v>1949</v>
      </c>
      <c r="G547" s="10" t="s">
        <v>1950</v>
      </c>
      <c r="H547" s="10" t="s">
        <v>56</v>
      </c>
      <c r="I547" s="10">
        <v>17931</v>
      </c>
      <c r="J547" s="10" t="s">
        <v>1951</v>
      </c>
      <c r="K547" s="10">
        <v>5708744782</v>
      </c>
      <c r="L547" s="10" t="s">
        <v>224</v>
      </c>
      <c r="M547" s="10" t="s">
        <v>225</v>
      </c>
      <c r="N547" s="10" t="s">
        <v>61</v>
      </c>
      <c r="O547" s="10">
        <v>44</v>
      </c>
      <c r="P547" s="10" t="s">
        <v>40</v>
      </c>
      <c r="Q547" s="10" t="str">
        <f t="shared" si="45"/>
        <v>12</v>
      </c>
      <c r="R547" s="10">
        <v>5</v>
      </c>
      <c r="S547" s="10">
        <v>536</v>
      </c>
      <c r="T547" s="10">
        <v>20</v>
      </c>
      <c r="Z547" s="10">
        <v>20</v>
      </c>
      <c r="AI547" s="39">
        <f t="shared" si="41"/>
        <v>20</v>
      </c>
      <c r="AJ547" s="79">
        <f t="shared" si="42"/>
        <v>26.8</v>
      </c>
      <c r="AK547" s="79">
        <f t="shared" si="43"/>
        <v>2.2333333333333334</v>
      </c>
      <c r="AL547" s="79">
        <f t="shared" si="44"/>
        <v>0.44666666666666666</v>
      </c>
    </row>
    <row r="548" spans="1:38" x14ac:dyDescent="0.25">
      <c r="A548" s="10">
        <v>11.202400000000001</v>
      </c>
      <c r="B548" s="10" t="s">
        <v>51</v>
      </c>
      <c r="C548" s="10" t="s">
        <v>52</v>
      </c>
      <c r="D548" s="10" t="s">
        <v>142</v>
      </c>
      <c r="E548" s="10" t="s">
        <v>570</v>
      </c>
      <c r="F548" s="10" t="s">
        <v>145</v>
      </c>
      <c r="G548" s="10" t="s">
        <v>146</v>
      </c>
      <c r="H548" s="10" t="s">
        <v>147</v>
      </c>
      <c r="I548" s="10">
        <v>999999999</v>
      </c>
      <c r="J548" s="10" t="s">
        <v>145</v>
      </c>
      <c r="K548" s="10">
        <v>9999999999</v>
      </c>
      <c r="L548" s="10" t="s">
        <v>224</v>
      </c>
      <c r="M548" s="10" t="s">
        <v>225</v>
      </c>
      <c r="N548" s="10" t="s">
        <v>61</v>
      </c>
      <c r="O548" s="10">
        <v>44</v>
      </c>
      <c r="P548" s="10" t="s">
        <v>40</v>
      </c>
      <c r="Q548" s="10" t="str">
        <f t="shared" si="45"/>
        <v>12</v>
      </c>
      <c r="R548" s="10">
        <v>5</v>
      </c>
      <c r="S548" s="10">
        <v>241.2</v>
      </c>
      <c r="T548" s="10">
        <v>9</v>
      </c>
      <c r="Z548" s="10">
        <v>9</v>
      </c>
      <c r="AI548" s="39">
        <f t="shared" si="41"/>
        <v>9</v>
      </c>
      <c r="AJ548" s="79">
        <f t="shared" si="42"/>
        <v>26.799999999999997</v>
      </c>
      <c r="AK548" s="79">
        <f t="shared" si="43"/>
        <v>2.2333333333333329</v>
      </c>
      <c r="AL548" s="79">
        <f t="shared" si="44"/>
        <v>0.4466666666666666</v>
      </c>
    </row>
    <row r="549" spans="1:38" x14ac:dyDescent="0.25">
      <c r="A549" s="10">
        <v>11.202400000000001</v>
      </c>
      <c r="B549" s="10" t="s">
        <v>51</v>
      </c>
      <c r="C549" s="10" t="s">
        <v>52</v>
      </c>
      <c r="D549" s="10" t="s">
        <v>1404</v>
      </c>
      <c r="E549" s="10" t="s">
        <v>30</v>
      </c>
      <c r="F549" s="10" t="s">
        <v>1949</v>
      </c>
      <c r="G549" s="10" t="s">
        <v>1950</v>
      </c>
      <c r="H549" s="10" t="s">
        <v>56</v>
      </c>
      <c r="I549" s="10">
        <v>17931</v>
      </c>
      <c r="J549" s="10" t="s">
        <v>1951</v>
      </c>
      <c r="K549" s="10">
        <v>5708744782</v>
      </c>
      <c r="L549" s="10" t="s">
        <v>72</v>
      </c>
      <c r="M549" s="10" t="s">
        <v>73</v>
      </c>
      <c r="N549" s="10" t="s">
        <v>61</v>
      </c>
      <c r="O549" s="10">
        <v>44</v>
      </c>
      <c r="P549" s="10" t="s">
        <v>40</v>
      </c>
      <c r="Q549" s="10" t="str">
        <f t="shared" si="45"/>
        <v>12</v>
      </c>
      <c r="R549" s="10">
        <v>8</v>
      </c>
      <c r="S549" s="10">
        <v>608</v>
      </c>
      <c r="T549" s="10">
        <v>20</v>
      </c>
      <c r="Z549" s="10">
        <v>20</v>
      </c>
      <c r="AI549" s="39">
        <f t="shared" si="41"/>
        <v>20</v>
      </c>
      <c r="AJ549" s="79">
        <f t="shared" si="42"/>
        <v>30.4</v>
      </c>
      <c r="AK549" s="79">
        <f t="shared" si="43"/>
        <v>2.5333333333333332</v>
      </c>
      <c r="AL549" s="79">
        <f t="shared" si="44"/>
        <v>0.31666666666666665</v>
      </c>
    </row>
    <row r="550" spans="1:38" x14ac:dyDescent="0.25">
      <c r="A550" s="10">
        <v>11.202400000000001</v>
      </c>
      <c r="B550" s="10" t="s">
        <v>51</v>
      </c>
      <c r="C550" s="10" t="s">
        <v>52</v>
      </c>
      <c r="D550" s="10" t="s">
        <v>125</v>
      </c>
      <c r="E550" s="10" t="s">
        <v>30</v>
      </c>
      <c r="F550" s="10" t="s">
        <v>126</v>
      </c>
      <c r="G550" s="10" t="s">
        <v>127</v>
      </c>
      <c r="H550" s="10" t="s">
        <v>34</v>
      </c>
      <c r="I550" s="80" t="s">
        <v>128</v>
      </c>
      <c r="J550" s="10" t="s">
        <v>129</v>
      </c>
      <c r="K550" s="10">
        <v>6098354400</v>
      </c>
      <c r="L550" s="10" t="s">
        <v>59</v>
      </c>
      <c r="M550" s="10" t="s">
        <v>60</v>
      </c>
      <c r="N550" s="10" t="s">
        <v>61</v>
      </c>
      <c r="O550" s="10">
        <v>44</v>
      </c>
      <c r="P550" s="10" t="s">
        <v>40</v>
      </c>
      <c r="Q550" s="10" t="str">
        <f t="shared" si="45"/>
        <v>12</v>
      </c>
      <c r="R550" s="10">
        <v>4</v>
      </c>
      <c r="S550" s="10">
        <v>310.8</v>
      </c>
      <c r="T550" s="10">
        <v>11</v>
      </c>
      <c r="Z550" s="10">
        <v>11</v>
      </c>
      <c r="AI550" s="39">
        <f t="shared" si="41"/>
        <v>11</v>
      </c>
      <c r="AJ550" s="79">
        <f t="shared" si="42"/>
        <v>28.254545454545454</v>
      </c>
      <c r="AK550" s="79">
        <f t="shared" si="43"/>
        <v>2.3545454545454545</v>
      </c>
      <c r="AL550" s="79">
        <f t="shared" si="44"/>
        <v>0.58863636363636362</v>
      </c>
    </row>
    <row r="551" spans="1:38" x14ac:dyDescent="0.25">
      <c r="A551" s="10">
        <v>11.202400000000001</v>
      </c>
      <c r="B551" s="10" t="s">
        <v>84</v>
      </c>
      <c r="C551" s="10" t="s">
        <v>85</v>
      </c>
      <c r="D551" s="10" t="s">
        <v>86</v>
      </c>
      <c r="E551" s="10" t="s">
        <v>30</v>
      </c>
      <c r="F551" s="10" t="s">
        <v>87</v>
      </c>
      <c r="G551" s="10" t="s">
        <v>88</v>
      </c>
      <c r="H551" s="10" t="s">
        <v>67</v>
      </c>
      <c r="I551" s="10">
        <v>95354</v>
      </c>
      <c r="J551" s="10" t="s">
        <v>90</v>
      </c>
      <c r="K551" s="10">
        <v>2095295350</v>
      </c>
      <c r="L551" s="10" t="s">
        <v>74</v>
      </c>
      <c r="M551" s="10" t="s">
        <v>75</v>
      </c>
      <c r="N551" s="10" t="s">
        <v>61</v>
      </c>
      <c r="O551" s="10">
        <v>44</v>
      </c>
      <c r="P551" s="10" t="s">
        <v>40</v>
      </c>
      <c r="Q551" s="10" t="str">
        <f t="shared" si="45"/>
        <v>12</v>
      </c>
      <c r="R551" s="10">
        <v>5</v>
      </c>
      <c r="S551" s="10">
        <v>201.6</v>
      </c>
      <c r="T551" s="10">
        <v>7</v>
      </c>
      <c r="Z551" s="10">
        <v>7</v>
      </c>
      <c r="AI551" s="39">
        <f t="shared" si="41"/>
        <v>7</v>
      </c>
      <c r="AJ551" s="79">
        <f t="shared" si="42"/>
        <v>28.8</v>
      </c>
      <c r="AK551" s="79">
        <f t="shared" si="43"/>
        <v>2.4</v>
      </c>
      <c r="AL551" s="79">
        <f t="shared" si="44"/>
        <v>0.48</v>
      </c>
    </row>
    <row r="552" spans="1:38" x14ac:dyDescent="0.25">
      <c r="A552" s="10">
        <v>11.202400000000001</v>
      </c>
      <c r="B552" s="10" t="s">
        <v>84</v>
      </c>
      <c r="C552" s="10" t="s">
        <v>85</v>
      </c>
      <c r="D552" s="10" t="s">
        <v>1159</v>
      </c>
      <c r="E552" s="10" t="s">
        <v>362</v>
      </c>
      <c r="F552" s="10" t="s">
        <v>1160</v>
      </c>
      <c r="G552" s="10" t="s">
        <v>119</v>
      </c>
      <c r="H552" s="10" t="s">
        <v>67</v>
      </c>
      <c r="I552" s="10">
        <v>95814</v>
      </c>
      <c r="J552" s="10" t="s">
        <v>1161</v>
      </c>
      <c r="K552" s="10">
        <v>9164430500</v>
      </c>
      <c r="L552" s="10" t="s">
        <v>74</v>
      </c>
      <c r="M552" s="10" t="s">
        <v>75</v>
      </c>
      <c r="N552" s="10" t="s">
        <v>61</v>
      </c>
      <c r="O552" s="10">
        <v>44</v>
      </c>
      <c r="P552" s="10" t="s">
        <v>40</v>
      </c>
      <c r="Q552" s="10" t="str">
        <f t="shared" si="45"/>
        <v>12</v>
      </c>
      <c r="R552" s="10">
        <v>5</v>
      </c>
      <c r="S552" s="10">
        <v>57.6</v>
      </c>
      <c r="T552" s="10">
        <v>2</v>
      </c>
      <c r="Z552" s="10">
        <v>2</v>
      </c>
      <c r="AI552" s="39">
        <f t="shared" si="41"/>
        <v>2</v>
      </c>
      <c r="AJ552" s="79">
        <f t="shared" si="42"/>
        <v>28.8</v>
      </c>
      <c r="AK552" s="79">
        <f t="shared" si="43"/>
        <v>2.4</v>
      </c>
      <c r="AL552" s="79">
        <f t="shared" si="44"/>
        <v>0.48</v>
      </c>
    </row>
    <row r="553" spans="1:38" x14ac:dyDescent="0.25">
      <c r="A553" s="10">
        <v>11.202400000000001</v>
      </c>
      <c r="B553" s="10" t="s">
        <v>84</v>
      </c>
      <c r="C553" s="10" t="s">
        <v>85</v>
      </c>
      <c r="D553" s="10" t="s">
        <v>213</v>
      </c>
      <c r="E553" s="10" t="s">
        <v>30</v>
      </c>
      <c r="F553" s="10" t="s">
        <v>214</v>
      </c>
      <c r="G553" s="10" t="s">
        <v>215</v>
      </c>
      <c r="H553" s="10" t="s">
        <v>67</v>
      </c>
      <c r="I553" s="10" t="s">
        <v>216</v>
      </c>
      <c r="J553" s="10" t="s">
        <v>217</v>
      </c>
      <c r="K553" s="10">
        <v>9258267841</v>
      </c>
      <c r="L553" s="10" t="s">
        <v>74</v>
      </c>
      <c r="M553" s="10" t="s">
        <v>75</v>
      </c>
      <c r="N553" s="10" t="s">
        <v>61</v>
      </c>
      <c r="O553" s="10">
        <v>44</v>
      </c>
      <c r="P553" s="10" t="s">
        <v>40</v>
      </c>
      <c r="Q553" s="10" t="str">
        <f t="shared" si="45"/>
        <v>12</v>
      </c>
      <c r="R553" s="10">
        <v>5</v>
      </c>
      <c r="S553" s="10">
        <v>144</v>
      </c>
      <c r="T553" s="10">
        <v>5</v>
      </c>
      <c r="Z553" s="10">
        <v>5</v>
      </c>
      <c r="AI553" s="39">
        <f t="shared" si="41"/>
        <v>5</v>
      </c>
      <c r="AJ553" s="79">
        <f t="shared" si="42"/>
        <v>28.8</v>
      </c>
      <c r="AK553" s="79">
        <f t="shared" si="43"/>
        <v>2.4</v>
      </c>
      <c r="AL553" s="79">
        <f t="shared" si="44"/>
        <v>0.48</v>
      </c>
    </row>
    <row r="554" spans="1:38" x14ac:dyDescent="0.25">
      <c r="A554" s="10">
        <v>11.202400000000001</v>
      </c>
      <c r="B554" s="10" t="s">
        <v>84</v>
      </c>
      <c r="C554" s="10" t="s">
        <v>85</v>
      </c>
      <c r="D554" s="10" t="s">
        <v>102</v>
      </c>
      <c r="E554" s="10" t="s">
        <v>30</v>
      </c>
      <c r="F554" s="10" t="s">
        <v>103</v>
      </c>
      <c r="G554" s="10" t="s">
        <v>104</v>
      </c>
      <c r="H554" s="10" t="s">
        <v>96</v>
      </c>
      <c r="I554" s="10" t="s">
        <v>105</v>
      </c>
      <c r="J554" s="10" t="s">
        <v>106</v>
      </c>
      <c r="K554" s="10">
        <v>9076024285</v>
      </c>
      <c r="L554" s="10" t="s">
        <v>74</v>
      </c>
      <c r="M554" s="10" t="s">
        <v>75</v>
      </c>
      <c r="N554" s="10" t="s">
        <v>61</v>
      </c>
      <c r="O554" s="10">
        <v>44</v>
      </c>
      <c r="P554" s="10" t="s">
        <v>40</v>
      </c>
      <c r="Q554" s="10" t="str">
        <f t="shared" si="45"/>
        <v>12</v>
      </c>
      <c r="R554" s="10">
        <v>5</v>
      </c>
      <c r="S554" s="10">
        <v>288</v>
      </c>
      <c r="T554" s="10">
        <v>10</v>
      </c>
      <c r="Z554" s="10">
        <v>10</v>
      </c>
      <c r="AI554" s="39">
        <f t="shared" si="41"/>
        <v>10</v>
      </c>
      <c r="AJ554" s="79">
        <f t="shared" si="42"/>
        <v>28.8</v>
      </c>
      <c r="AK554" s="79">
        <f t="shared" si="43"/>
        <v>2.4</v>
      </c>
      <c r="AL554" s="79">
        <f t="shared" si="44"/>
        <v>0.48</v>
      </c>
    </row>
    <row r="555" spans="1:38" x14ac:dyDescent="0.25">
      <c r="A555" s="10">
        <v>11.202400000000001</v>
      </c>
      <c r="B555" s="10" t="s">
        <v>84</v>
      </c>
      <c r="C555" s="10" t="s">
        <v>85</v>
      </c>
      <c r="D555" s="10" t="s">
        <v>989</v>
      </c>
      <c r="E555" s="10" t="s">
        <v>362</v>
      </c>
      <c r="F555" s="10" t="s">
        <v>990</v>
      </c>
      <c r="G555" s="10" t="s">
        <v>991</v>
      </c>
      <c r="H555" s="10" t="s">
        <v>67</v>
      </c>
      <c r="I555" s="10" t="s">
        <v>992</v>
      </c>
      <c r="J555" s="10" t="s">
        <v>993</v>
      </c>
      <c r="K555" s="10">
        <v>8312754500</v>
      </c>
      <c r="L555" s="10" t="s">
        <v>74</v>
      </c>
      <c r="M555" s="10" t="s">
        <v>75</v>
      </c>
      <c r="N555" s="10" t="s">
        <v>61</v>
      </c>
      <c r="O555" s="10">
        <v>44</v>
      </c>
      <c r="P555" s="10" t="s">
        <v>40</v>
      </c>
      <c r="Q555" s="10" t="str">
        <f t="shared" si="45"/>
        <v>12</v>
      </c>
      <c r="R555" s="10">
        <v>5</v>
      </c>
      <c r="S555" s="10">
        <v>115.2</v>
      </c>
      <c r="T555" s="10">
        <v>4</v>
      </c>
      <c r="Z555" s="10">
        <v>4</v>
      </c>
      <c r="AI555" s="39">
        <f t="shared" si="41"/>
        <v>4</v>
      </c>
      <c r="AJ555" s="79">
        <f t="shared" si="42"/>
        <v>28.8</v>
      </c>
      <c r="AK555" s="79">
        <f t="shared" si="43"/>
        <v>2.4</v>
      </c>
      <c r="AL555" s="79">
        <f t="shared" si="44"/>
        <v>0.48</v>
      </c>
    </row>
    <row r="556" spans="1:38" x14ac:dyDescent="0.25">
      <c r="A556" s="10">
        <v>11.202400000000001</v>
      </c>
      <c r="B556" s="10" t="s">
        <v>84</v>
      </c>
      <c r="C556" s="10" t="s">
        <v>85</v>
      </c>
      <c r="D556" s="10" t="s">
        <v>463</v>
      </c>
      <c r="E556" s="10" t="s">
        <v>30</v>
      </c>
      <c r="F556" s="10" t="s">
        <v>464</v>
      </c>
      <c r="G556" s="10" t="s">
        <v>465</v>
      </c>
      <c r="H556" s="10" t="s">
        <v>67</v>
      </c>
      <c r="I556" s="10">
        <v>94080</v>
      </c>
      <c r="J556" s="10" t="s">
        <v>466</v>
      </c>
      <c r="K556" s="10">
        <v>6505895252</v>
      </c>
      <c r="L556" s="10" t="s">
        <v>122</v>
      </c>
      <c r="M556" s="10" t="s">
        <v>123</v>
      </c>
      <c r="N556" s="10" t="s">
        <v>124</v>
      </c>
      <c r="O556" s="10">
        <v>44</v>
      </c>
      <c r="P556" s="10" t="s">
        <v>40</v>
      </c>
      <c r="Q556" s="10" t="str">
        <f t="shared" si="45"/>
        <v>12</v>
      </c>
      <c r="R556" s="10">
        <v>4.5</v>
      </c>
      <c r="S556" s="10">
        <v>19.8</v>
      </c>
      <c r="T556" s="10">
        <v>1</v>
      </c>
      <c r="Z556" s="10">
        <v>1</v>
      </c>
      <c r="AI556" s="39">
        <f t="shared" si="41"/>
        <v>1</v>
      </c>
      <c r="AJ556" s="79">
        <f t="shared" si="42"/>
        <v>19.8</v>
      </c>
      <c r="AK556" s="79">
        <f t="shared" si="43"/>
        <v>1.6500000000000001</v>
      </c>
      <c r="AL556" s="79">
        <f t="shared" si="44"/>
        <v>0.3666666666666667</v>
      </c>
    </row>
    <row r="557" spans="1:38" x14ac:dyDescent="0.25">
      <c r="A557" s="10">
        <v>11.202400000000001</v>
      </c>
      <c r="B557" s="10" t="s">
        <v>84</v>
      </c>
      <c r="C557" s="10" t="s">
        <v>85</v>
      </c>
      <c r="D557" s="10" t="s">
        <v>130</v>
      </c>
      <c r="E557" s="10" t="s">
        <v>30</v>
      </c>
      <c r="F557" s="10" t="s">
        <v>131</v>
      </c>
      <c r="G557" s="10" t="s">
        <v>132</v>
      </c>
      <c r="H557" s="10" t="s">
        <v>67</v>
      </c>
      <c r="I557" s="10">
        <v>95407</v>
      </c>
      <c r="J557" s="10" t="s">
        <v>133</v>
      </c>
      <c r="K557" s="10">
        <v>7075464544</v>
      </c>
      <c r="L557" s="10" t="s">
        <v>122</v>
      </c>
      <c r="M557" s="10" t="s">
        <v>123</v>
      </c>
      <c r="N557" s="10" t="s">
        <v>124</v>
      </c>
      <c r="O557" s="10">
        <v>44</v>
      </c>
      <c r="P557" s="10" t="s">
        <v>40</v>
      </c>
      <c r="Q557" s="10" t="str">
        <f t="shared" si="45"/>
        <v>12</v>
      </c>
      <c r="R557" s="10">
        <v>4.5</v>
      </c>
      <c r="S557" s="10">
        <v>59.4</v>
      </c>
      <c r="T557" s="10">
        <v>3</v>
      </c>
      <c r="Z557" s="10">
        <v>3</v>
      </c>
      <c r="AI557" s="39">
        <f t="shared" si="41"/>
        <v>3</v>
      </c>
      <c r="AJ557" s="79">
        <f t="shared" si="42"/>
        <v>19.8</v>
      </c>
      <c r="AK557" s="79">
        <f t="shared" si="43"/>
        <v>1.6500000000000001</v>
      </c>
      <c r="AL557" s="79">
        <f t="shared" si="44"/>
        <v>0.3666666666666667</v>
      </c>
    </row>
    <row r="558" spans="1:38" x14ac:dyDescent="0.25">
      <c r="A558" s="10">
        <v>11.202400000000001</v>
      </c>
      <c r="B558" s="10" t="s">
        <v>84</v>
      </c>
      <c r="C558" s="10" t="s">
        <v>85</v>
      </c>
      <c r="D558" s="10" t="s">
        <v>338</v>
      </c>
      <c r="E558" s="10" t="s">
        <v>30</v>
      </c>
      <c r="F558" s="10" t="s">
        <v>339</v>
      </c>
      <c r="G558" s="10" t="s">
        <v>340</v>
      </c>
      <c r="H558" s="10" t="s">
        <v>67</v>
      </c>
      <c r="I558" s="10">
        <v>95045</v>
      </c>
      <c r="J558" s="10" t="s">
        <v>341</v>
      </c>
      <c r="K558" s="10">
        <v>8316234073</v>
      </c>
      <c r="L558" s="10" t="s">
        <v>122</v>
      </c>
      <c r="M558" s="10" t="s">
        <v>123</v>
      </c>
      <c r="N558" s="10" t="s">
        <v>124</v>
      </c>
      <c r="O558" s="10">
        <v>44</v>
      </c>
      <c r="P558" s="10" t="s">
        <v>40</v>
      </c>
      <c r="Q558" s="10" t="str">
        <f t="shared" si="45"/>
        <v>12</v>
      </c>
      <c r="R558" s="10">
        <v>4.5</v>
      </c>
      <c r="S558" s="10">
        <v>19.8</v>
      </c>
      <c r="T558" s="10">
        <v>1</v>
      </c>
      <c r="Z558" s="10">
        <v>1</v>
      </c>
      <c r="AI558" s="39">
        <f t="shared" si="41"/>
        <v>1</v>
      </c>
      <c r="AJ558" s="79">
        <f t="shared" si="42"/>
        <v>19.8</v>
      </c>
      <c r="AK558" s="79">
        <f t="shared" si="43"/>
        <v>1.6500000000000001</v>
      </c>
      <c r="AL558" s="79">
        <f t="shared" si="44"/>
        <v>0.3666666666666667</v>
      </c>
    </row>
    <row r="559" spans="1:38" x14ac:dyDescent="0.25">
      <c r="A559" s="10">
        <v>11.202400000000001</v>
      </c>
      <c r="B559" s="10" t="s">
        <v>84</v>
      </c>
      <c r="C559" s="10" t="s">
        <v>85</v>
      </c>
      <c r="D559" s="10" t="s">
        <v>142</v>
      </c>
      <c r="E559" s="10" t="s">
        <v>143</v>
      </c>
      <c r="F559" s="10" t="s">
        <v>145</v>
      </c>
      <c r="G559" s="10" t="s">
        <v>146</v>
      </c>
      <c r="H559" s="10" t="s">
        <v>147</v>
      </c>
      <c r="I559" s="10">
        <v>999999999</v>
      </c>
      <c r="J559" s="10" t="s">
        <v>145</v>
      </c>
      <c r="K559" s="10">
        <v>9999999999</v>
      </c>
      <c r="L559" s="10" t="s">
        <v>122</v>
      </c>
      <c r="M559" s="10" t="s">
        <v>123</v>
      </c>
      <c r="N559" s="10" t="s">
        <v>124</v>
      </c>
      <c r="O559" s="10">
        <v>44</v>
      </c>
      <c r="P559" s="10" t="s">
        <v>40</v>
      </c>
      <c r="Q559" s="10" t="str">
        <f t="shared" si="45"/>
        <v>12</v>
      </c>
      <c r="R559" s="10">
        <v>4.5</v>
      </c>
      <c r="S559" s="10">
        <v>277.2</v>
      </c>
      <c r="T559" s="10">
        <v>14</v>
      </c>
      <c r="Z559" s="10">
        <v>14</v>
      </c>
      <c r="AI559" s="39">
        <f t="shared" si="41"/>
        <v>14</v>
      </c>
      <c r="AJ559" s="79">
        <f t="shared" si="42"/>
        <v>19.8</v>
      </c>
      <c r="AK559" s="79">
        <f t="shared" si="43"/>
        <v>1.6500000000000001</v>
      </c>
      <c r="AL559" s="79">
        <f t="shared" si="44"/>
        <v>0.3666666666666667</v>
      </c>
    </row>
    <row r="560" spans="1:38" x14ac:dyDescent="0.25">
      <c r="A560" s="10">
        <v>11.202400000000001</v>
      </c>
      <c r="B560" s="10" t="s">
        <v>84</v>
      </c>
      <c r="C560" s="10" t="s">
        <v>85</v>
      </c>
      <c r="D560" s="10" t="s">
        <v>130</v>
      </c>
      <c r="E560" s="10" t="s">
        <v>30</v>
      </c>
      <c r="F560" s="10" t="s">
        <v>131</v>
      </c>
      <c r="G560" s="10" t="s">
        <v>132</v>
      </c>
      <c r="H560" s="10" t="s">
        <v>67</v>
      </c>
      <c r="I560" s="10">
        <v>95407</v>
      </c>
      <c r="J560" s="10" t="s">
        <v>133</v>
      </c>
      <c r="K560" s="10">
        <v>7075464544</v>
      </c>
      <c r="L560" s="10" t="s">
        <v>37</v>
      </c>
      <c r="M560" s="10" t="s">
        <v>38</v>
      </c>
      <c r="N560" s="10" t="s">
        <v>39</v>
      </c>
      <c r="O560" s="10">
        <v>44</v>
      </c>
      <c r="P560" s="10" t="s">
        <v>40</v>
      </c>
      <c r="Q560" s="10" t="str">
        <f t="shared" si="45"/>
        <v>12</v>
      </c>
      <c r="R560" s="10">
        <v>5</v>
      </c>
      <c r="S560" s="10">
        <v>237.6</v>
      </c>
      <c r="T560" s="10">
        <v>12</v>
      </c>
      <c r="Z560" s="10">
        <v>12</v>
      </c>
      <c r="AI560" s="39">
        <f t="shared" si="41"/>
        <v>12</v>
      </c>
      <c r="AJ560" s="79">
        <f t="shared" si="42"/>
        <v>19.8</v>
      </c>
      <c r="AK560" s="79">
        <f t="shared" si="43"/>
        <v>1.6500000000000001</v>
      </c>
      <c r="AL560" s="79">
        <f t="shared" si="44"/>
        <v>0.33</v>
      </c>
    </row>
    <row r="561" spans="1:38" x14ac:dyDescent="0.25">
      <c r="A561" s="10">
        <v>11.202400000000001</v>
      </c>
      <c r="B561" s="10" t="s">
        <v>84</v>
      </c>
      <c r="C561" s="10" t="s">
        <v>85</v>
      </c>
      <c r="D561" s="10" t="s">
        <v>300</v>
      </c>
      <c r="E561" s="10" t="s">
        <v>174</v>
      </c>
      <c r="F561" s="10" t="s">
        <v>301</v>
      </c>
      <c r="G561" s="10" t="s">
        <v>302</v>
      </c>
      <c r="H561" s="10" t="s">
        <v>96</v>
      </c>
      <c r="I561" s="10">
        <v>89406</v>
      </c>
      <c r="J561" s="10" t="s">
        <v>303</v>
      </c>
      <c r="K561" s="10">
        <v>7755415699</v>
      </c>
      <c r="L561" s="10" t="s">
        <v>37</v>
      </c>
      <c r="M561" s="10" t="s">
        <v>38</v>
      </c>
      <c r="N561" s="10" t="s">
        <v>39</v>
      </c>
      <c r="O561" s="10">
        <v>44</v>
      </c>
      <c r="P561" s="10" t="s">
        <v>40</v>
      </c>
      <c r="Q561" s="10" t="str">
        <f t="shared" si="45"/>
        <v>12</v>
      </c>
      <c r="R561" s="10">
        <v>5</v>
      </c>
      <c r="S561" s="10">
        <v>39.6</v>
      </c>
      <c r="T561" s="10">
        <v>2</v>
      </c>
      <c r="Z561" s="10">
        <v>2</v>
      </c>
      <c r="AI561" s="39">
        <f t="shared" si="41"/>
        <v>2</v>
      </c>
      <c r="AJ561" s="79">
        <f t="shared" si="42"/>
        <v>19.8</v>
      </c>
      <c r="AK561" s="79">
        <f t="shared" si="43"/>
        <v>1.6500000000000001</v>
      </c>
      <c r="AL561" s="79">
        <f t="shared" si="44"/>
        <v>0.33</v>
      </c>
    </row>
    <row r="562" spans="1:38" x14ac:dyDescent="0.25">
      <c r="A562" s="10">
        <v>11.202400000000001</v>
      </c>
      <c r="B562" s="10" t="s">
        <v>84</v>
      </c>
      <c r="C562" s="10" t="s">
        <v>85</v>
      </c>
      <c r="D562" s="10" t="s">
        <v>543</v>
      </c>
      <c r="E562" s="10" t="s">
        <v>30</v>
      </c>
      <c r="F562" s="10" t="s">
        <v>544</v>
      </c>
      <c r="G562" s="10" t="s">
        <v>545</v>
      </c>
      <c r="H562" s="10" t="s">
        <v>96</v>
      </c>
      <c r="I562" s="10">
        <v>89706</v>
      </c>
      <c r="J562" s="10" t="s">
        <v>546</v>
      </c>
      <c r="K562" s="10">
        <v>7753429754</v>
      </c>
      <c r="L562" s="10" t="s">
        <v>37</v>
      </c>
      <c r="M562" s="10" t="s">
        <v>38</v>
      </c>
      <c r="N562" s="10" t="s">
        <v>39</v>
      </c>
      <c r="O562" s="10">
        <v>44</v>
      </c>
      <c r="P562" s="10" t="s">
        <v>40</v>
      </c>
      <c r="Q562" s="10" t="str">
        <f t="shared" si="45"/>
        <v>12</v>
      </c>
      <c r="R562" s="10">
        <v>5</v>
      </c>
      <c r="S562" s="10">
        <v>19.8</v>
      </c>
      <c r="T562" s="10">
        <v>1</v>
      </c>
      <c r="Z562" s="10">
        <v>1</v>
      </c>
      <c r="AI562" s="39">
        <f t="shared" si="41"/>
        <v>1</v>
      </c>
      <c r="AJ562" s="79">
        <f t="shared" si="42"/>
        <v>19.8</v>
      </c>
      <c r="AK562" s="79">
        <f t="shared" si="43"/>
        <v>1.6500000000000001</v>
      </c>
      <c r="AL562" s="79">
        <f t="shared" si="44"/>
        <v>0.33</v>
      </c>
    </row>
    <row r="563" spans="1:38" x14ac:dyDescent="0.25">
      <c r="A563" s="10">
        <v>11.202400000000001</v>
      </c>
      <c r="B563" s="10" t="s">
        <v>84</v>
      </c>
      <c r="C563" s="10" t="s">
        <v>85</v>
      </c>
      <c r="D563" s="10" t="s">
        <v>1109</v>
      </c>
      <c r="E563" s="10" t="s">
        <v>362</v>
      </c>
      <c r="F563" s="10" t="s">
        <v>1110</v>
      </c>
      <c r="G563" s="10" t="s">
        <v>588</v>
      </c>
      <c r="H563" s="10" t="s">
        <v>67</v>
      </c>
      <c r="I563" s="10" t="s">
        <v>1111</v>
      </c>
      <c r="J563" s="10" t="s">
        <v>1112</v>
      </c>
      <c r="K563" s="10">
        <v>4086500590</v>
      </c>
      <c r="L563" s="10" t="s">
        <v>37</v>
      </c>
      <c r="M563" s="10" t="s">
        <v>38</v>
      </c>
      <c r="N563" s="10" t="s">
        <v>39</v>
      </c>
      <c r="O563" s="10">
        <v>44</v>
      </c>
      <c r="P563" s="10" t="s">
        <v>40</v>
      </c>
      <c r="Q563" s="10" t="str">
        <f t="shared" si="45"/>
        <v>12</v>
      </c>
      <c r="R563" s="10">
        <v>5</v>
      </c>
      <c r="S563" s="10">
        <v>19.8</v>
      </c>
      <c r="T563" s="10">
        <v>1</v>
      </c>
      <c r="Z563" s="10">
        <v>1</v>
      </c>
      <c r="AI563" s="39">
        <f t="shared" si="41"/>
        <v>1</v>
      </c>
      <c r="AJ563" s="79">
        <f t="shared" si="42"/>
        <v>19.8</v>
      </c>
      <c r="AK563" s="79">
        <f t="shared" si="43"/>
        <v>1.6500000000000001</v>
      </c>
      <c r="AL563" s="79">
        <f t="shared" si="44"/>
        <v>0.33</v>
      </c>
    </row>
    <row r="564" spans="1:38" x14ac:dyDescent="0.25">
      <c r="A564" s="10">
        <v>11.202400000000001</v>
      </c>
      <c r="B564" s="10" t="s">
        <v>84</v>
      </c>
      <c r="C564" s="10" t="s">
        <v>85</v>
      </c>
      <c r="D564" s="10" t="s">
        <v>202</v>
      </c>
      <c r="E564" s="10" t="s">
        <v>168</v>
      </c>
      <c r="F564" s="10" t="s">
        <v>203</v>
      </c>
      <c r="G564" s="10" t="s">
        <v>204</v>
      </c>
      <c r="H564" s="10" t="s">
        <v>67</v>
      </c>
      <c r="I564" s="10" t="s">
        <v>205</v>
      </c>
      <c r="J564" s="10" t="s">
        <v>206</v>
      </c>
      <c r="K564" s="10">
        <v>5102770646</v>
      </c>
      <c r="L564" s="10" t="s">
        <v>37</v>
      </c>
      <c r="M564" s="10" t="s">
        <v>38</v>
      </c>
      <c r="N564" s="10" t="s">
        <v>39</v>
      </c>
      <c r="O564" s="10">
        <v>44</v>
      </c>
      <c r="P564" s="10" t="s">
        <v>40</v>
      </c>
      <c r="Q564" s="10" t="str">
        <f t="shared" si="45"/>
        <v>12</v>
      </c>
      <c r="R564" s="10">
        <v>5</v>
      </c>
      <c r="S564" s="10">
        <v>79.2</v>
      </c>
      <c r="T564" s="10">
        <v>4</v>
      </c>
      <c r="Z564" s="10">
        <v>4</v>
      </c>
      <c r="AI564" s="39">
        <f t="shared" si="41"/>
        <v>4</v>
      </c>
      <c r="AJ564" s="79">
        <f t="shared" si="42"/>
        <v>19.8</v>
      </c>
      <c r="AK564" s="79">
        <f t="shared" si="43"/>
        <v>1.6500000000000001</v>
      </c>
      <c r="AL564" s="79">
        <f t="shared" si="44"/>
        <v>0.33</v>
      </c>
    </row>
    <row r="565" spans="1:38" x14ac:dyDescent="0.25">
      <c r="A565" s="10">
        <v>11.202400000000001</v>
      </c>
      <c r="B565" s="10" t="s">
        <v>84</v>
      </c>
      <c r="C565" s="10" t="s">
        <v>85</v>
      </c>
      <c r="D565" s="10" t="s">
        <v>437</v>
      </c>
      <c r="E565" s="10" t="s">
        <v>30</v>
      </c>
      <c r="F565" s="10" t="s">
        <v>438</v>
      </c>
      <c r="G565" s="10" t="s">
        <v>104</v>
      </c>
      <c r="H565" s="10" t="s">
        <v>96</v>
      </c>
      <c r="I565" s="10" t="s">
        <v>439</v>
      </c>
      <c r="J565" s="10" t="s">
        <v>440</v>
      </c>
      <c r="K565" s="10">
        <v>7753385335</v>
      </c>
      <c r="L565" s="10" t="s">
        <v>37</v>
      </c>
      <c r="M565" s="10" t="s">
        <v>38</v>
      </c>
      <c r="N565" s="10" t="s">
        <v>39</v>
      </c>
      <c r="O565" s="10">
        <v>44</v>
      </c>
      <c r="P565" s="10" t="s">
        <v>40</v>
      </c>
      <c r="Q565" s="10" t="str">
        <f t="shared" si="45"/>
        <v>12</v>
      </c>
      <c r="R565" s="10">
        <v>5</v>
      </c>
      <c r="S565" s="10">
        <v>99</v>
      </c>
      <c r="T565" s="10">
        <v>5</v>
      </c>
      <c r="Z565" s="10">
        <v>5</v>
      </c>
      <c r="AI565" s="39">
        <f t="shared" si="41"/>
        <v>5</v>
      </c>
      <c r="AJ565" s="79">
        <f t="shared" si="42"/>
        <v>19.8</v>
      </c>
      <c r="AK565" s="79">
        <f t="shared" si="43"/>
        <v>1.6500000000000001</v>
      </c>
      <c r="AL565" s="79">
        <f t="shared" si="44"/>
        <v>0.33</v>
      </c>
    </row>
    <row r="566" spans="1:38" x14ac:dyDescent="0.25">
      <c r="A566" s="10">
        <v>11.202400000000001</v>
      </c>
      <c r="B566" s="10" t="s">
        <v>84</v>
      </c>
      <c r="C566" s="10" t="s">
        <v>85</v>
      </c>
      <c r="D566" s="10" t="s">
        <v>295</v>
      </c>
      <c r="E566" s="10" t="s">
        <v>168</v>
      </c>
      <c r="F566" s="10" t="s">
        <v>296</v>
      </c>
      <c r="G566" s="10" t="s">
        <v>297</v>
      </c>
      <c r="H566" s="10" t="s">
        <v>67</v>
      </c>
      <c r="I566" s="10" t="s">
        <v>298</v>
      </c>
      <c r="J566" s="10" t="s">
        <v>299</v>
      </c>
      <c r="K566" s="10">
        <v>7078293456</v>
      </c>
      <c r="L566" s="10" t="s">
        <v>37</v>
      </c>
      <c r="M566" s="10" t="s">
        <v>38</v>
      </c>
      <c r="N566" s="10" t="s">
        <v>39</v>
      </c>
      <c r="O566" s="10">
        <v>44</v>
      </c>
      <c r="P566" s="10" t="s">
        <v>40</v>
      </c>
      <c r="Q566" s="10" t="str">
        <f t="shared" si="45"/>
        <v>12</v>
      </c>
      <c r="R566" s="10">
        <v>5</v>
      </c>
      <c r="S566" s="10">
        <v>39.6</v>
      </c>
      <c r="T566" s="10">
        <v>2</v>
      </c>
      <c r="Z566" s="10">
        <v>2</v>
      </c>
      <c r="AI566" s="39">
        <f t="shared" si="41"/>
        <v>2</v>
      </c>
      <c r="AJ566" s="79">
        <f t="shared" si="42"/>
        <v>19.8</v>
      </c>
      <c r="AK566" s="79">
        <f t="shared" si="43"/>
        <v>1.6500000000000001</v>
      </c>
      <c r="AL566" s="79">
        <f t="shared" si="44"/>
        <v>0.33</v>
      </c>
    </row>
    <row r="567" spans="1:38" x14ac:dyDescent="0.25">
      <c r="A567" s="10">
        <v>11.202400000000001</v>
      </c>
      <c r="B567" s="10" t="s">
        <v>84</v>
      </c>
      <c r="C567" s="10" t="s">
        <v>85</v>
      </c>
      <c r="D567" s="10" t="s">
        <v>1692</v>
      </c>
      <c r="E567" s="10" t="s">
        <v>348</v>
      </c>
      <c r="F567" s="10" t="s">
        <v>593</v>
      </c>
      <c r="G567" s="10" t="s">
        <v>594</v>
      </c>
      <c r="H567" s="10" t="s">
        <v>96</v>
      </c>
      <c r="I567" s="10" t="s">
        <v>1693</v>
      </c>
      <c r="J567" s="10" t="s">
        <v>1694</v>
      </c>
      <c r="K567" s="10">
        <v>4153780577</v>
      </c>
      <c r="L567" s="10" t="s">
        <v>37</v>
      </c>
      <c r="M567" s="10" t="s">
        <v>38</v>
      </c>
      <c r="N567" s="10" t="s">
        <v>39</v>
      </c>
      <c r="O567" s="10">
        <v>44</v>
      </c>
      <c r="P567" s="10" t="s">
        <v>40</v>
      </c>
      <c r="Q567" s="10" t="str">
        <f t="shared" si="45"/>
        <v>12</v>
      </c>
      <c r="R567" s="10">
        <v>5</v>
      </c>
      <c r="S567" s="10">
        <v>19.8</v>
      </c>
      <c r="T567" s="10">
        <v>1</v>
      </c>
      <c r="Z567" s="10">
        <v>1</v>
      </c>
      <c r="AI567" s="39">
        <f t="shared" si="41"/>
        <v>1</v>
      </c>
      <c r="AJ567" s="79">
        <f t="shared" si="42"/>
        <v>19.8</v>
      </c>
      <c r="AK567" s="79">
        <f t="shared" si="43"/>
        <v>1.6500000000000001</v>
      </c>
      <c r="AL567" s="79">
        <f t="shared" si="44"/>
        <v>0.33</v>
      </c>
    </row>
    <row r="568" spans="1:38" x14ac:dyDescent="0.25">
      <c r="A568" s="10">
        <v>11.202400000000001</v>
      </c>
      <c r="B568" s="10" t="s">
        <v>84</v>
      </c>
      <c r="C568" s="10" t="s">
        <v>85</v>
      </c>
      <c r="D568" s="10" t="s">
        <v>383</v>
      </c>
      <c r="E568" s="10" t="s">
        <v>168</v>
      </c>
      <c r="F568" s="10" t="s">
        <v>384</v>
      </c>
      <c r="G568" s="10" t="s">
        <v>385</v>
      </c>
      <c r="H568" s="10" t="s">
        <v>67</v>
      </c>
      <c r="I568" s="10" t="s">
        <v>386</v>
      </c>
      <c r="J568" s="10" t="s">
        <v>387</v>
      </c>
      <c r="K568" s="10">
        <v>7074969725</v>
      </c>
      <c r="L568" s="10" t="s">
        <v>37</v>
      </c>
      <c r="M568" s="10" t="s">
        <v>38</v>
      </c>
      <c r="N568" s="10" t="s">
        <v>39</v>
      </c>
      <c r="O568" s="10">
        <v>44</v>
      </c>
      <c r="P568" s="10" t="s">
        <v>40</v>
      </c>
      <c r="Q568" s="10" t="str">
        <f t="shared" si="45"/>
        <v>12</v>
      </c>
      <c r="R568" s="10">
        <v>5</v>
      </c>
      <c r="S568" s="10">
        <v>19.8</v>
      </c>
      <c r="T568" s="10">
        <v>1</v>
      </c>
      <c r="Z568" s="10">
        <v>1</v>
      </c>
      <c r="AI568" s="39">
        <f t="shared" si="41"/>
        <v>1</v>
      </c>
      <c r="AJ568" s="79">
        <f t="shared" si="42"/>
        <v>19.8</v>
      </c>
      <c r="AK568" s="79">
        <f t="shared" si="43"/>
        <v>1.6500000000000001</v>
      </c>
      <c r="AL568" s="79">
        <f t="shared" si="44"/>
        <v>0.33</v>
      </c>
    </row>
    <row r="569" spans="1:38" x14ac:dyDescent="0.25">
      <c r="A569" s="10">
        <v>11.202400000000001</v>
      </c>
      <c r="B569" s="10" t="s">
        <v>84</v>
      </c>
      <c r="C569" s="10" t="s">
        <v>85</v>
      </c>
      <c r="D569" s="10" t="s">
        <v>300</v>
      </c>
      <c r="E569" s="10" t="s">
        <v>174</v>
      </c>
      <c r="F569" s="10" t="s">
        <v>301</v>
      </c>
      <c r="G569" s="10" t="s">
        <v>302</v>
      </c>
      <c r="H569" s="10" t="s">
        <v>96</v>
      </c>
      <c r="I569" s="10">
        <v>89406</v>
      </c>
      <c r="J569" s="10" t="s">
        <v>303</v>
      </c>
      <c r="K569" s="10">
        <v>7755415699</v>
      </c>
      <c r="L569" s="10" t="s">
        <v>115</v>
      </c>
      <c r="M569" s="10" t="s">
        <v>116</v>
      </c>
      <c r="N569" s="10" t="s">
        <v>39</v>
      </c>
      <c r="O569" s="10">
        <v>44</v>
      </c>
      <c r="P569" s="10" t="s">
        <v>40</v>
      </c>
      <c r="Q569" s="10" t="str">
        <f t="shared" si="45"/>
        <v>12</v>
      </c>
      <c r="R569" s="10">
        <v>5</v>
      </c>
      <c r="S569" s="10">
        <v>59.4</v>
      </c>
      <c r="T569" s="10">
        <v>3</v>
      </c>
      <c r="Z569" s="10">
        <v>3</v>
      </c>
      <c r="AI569" s="39">
        <f t="shared" si="41"/>
        <v>3</v>
      </c>
      <c r="AJ569" s="79">
        <f t="shared" si="42"/>
        <v>19.8</v>
      </c>
      <c r="AK569" s="79">
        <f t="shared" si="43"/>
        <v>1.6500000000000001</v>
      </c>
      <c r="AL569" s="79">
        <f t="shared" si="44"/>
        <v>0.33</v>
      </c>
    </row>
    <row r="570" spans="1:38" x14ac:dyDescent="0.25">
      <c r="A570" s="10">
        <v>11.202400000000001</v>
      </c>
      <c r="B570" s="10" t="s">
        <v>84</v>
      </c>
      <c r="C570" s="10" t="s">
        <v>85</v>
      </c>
      <c r="D570" s="10" t="s">
        <v>634</v>
      </c>
      <c r="E570" s="10" t="s">
        <v>30</v>
      </c>
      <c r="F570" s="10" t="s">
        <v>635</v>
      </c>
      <c r="G570" s="10" t="s">
        <v>588</v>
      </c>
      <c r="H570" s="10" t="s">
        <v>67</v>
      </c>
      <c r="I570" s="10" t="s">
        <v>636</v>
      </c>
      <c r="J570" s="10" t="s">
        <v>637</v>
      </c>
      <c r="K570" s="10">
        <v>6503228363</v>
      </c>
      <c r="L570" s="10" t="s">
        <v>115</v>
      </c>
      <c r="M570" s="10" t="s">
        <v>116</v>
      </c>
      <c r="N570" s="10" t="s">
        <v>39</v>
      </c>
      <c r="O570" s="10">
        <v>44</v>
      </c>
      <c r="P570" s="10" t="s">
        <v>40</v>
      </c>
      <c r="Q570" s="10" t="str">
        <f t="shared" si="45"/>
        <v>12</v>
      </c>
      <c r="R570" s="10">
        <v>5</v>
      </c>
      <c r="S570" s="10">
        <v>19.8</v>
      </c>
      <c r="T570" s="10">
        <v>1</v>
      </c>
      <c r="Z570" s="10">
        <v>1</v>
      </c>
      <c r="AI570" s="39">
        <f t="shared" si="41"/>
        <v>1</v>
      </c>
      <c r="AJ570" s="79">
        <f t="shared" si="42"/>
        <v>19.8</v>
      </c>
      <c r="AK570" s="79">
        <f t="shared" si="43"/>
        <v>1.6500000000000001</v>
      </c>
      <c r="AL570" s="79">
        <f t="shared" si="44"/>
        <v>0.33</v>
      </c>
    </row>
    <row r="571" spans="1:38" x14ac:dyDescent="0.25">
      <c r="A571" s="10">
        <v>11.202400000000001</v>
      </c>
      <c r="B571" s="10" t="s">
        <v>84</v>
      </c>
      <c r="C571" s="10" t="s">
        <v>85</v>
      </c>
      <c r="D571" s="10" t="s">
        <v>1109</v>
      </c>
      <c r="E571" s="10" t="s">
        <v>362</v>
      </c>
      <c r="F571" s="10" t="s">
        <v>1110</v>
      </c>
      <c r="G571" s="10" t="s">
        <v>588</v>
      </c>
      <c r="H571" s="10" t="s">
        <v>67</v>
      </c>
      <c r="I571" s="10" t="s">
        <v>1111</v>
      </c>
      <c r="J571" s="10" t="s">
        <v>1112</v>
      </c>
      <c r="K571" s="10">
        <v>4086500590</v>
      </c>
      <c r="L571" s="10" t="s">
        <v>115</v>
      </c>
      <c r="M571" s="10" t="s">
        <v>116</v>
      </c>
      <c r="N571" s="10" t="s">
        <v>39</v>
      </c>
      <c r="O571" s="10">
        <v>44</v>
      </c>
      <c r="P571" s="10" t="s">
        <v>40</v>
      </c>
      <c r="Q571" s="10" t="str">
        <f t="shared" si="45"/>
        <v>12</v>
      </c>
      <c r="R571" s="10">
        <v>5</v>
      </c>
      <c r="S571" s="10">
        <v>19.8</v>
      </c>
      <c r="T571" s="10">
        <v>1</v>
      </c>
      <c r="Z571" s="10">
        <v>1</v>
      </c>
      <c r="AI571" s="39">
        <f t="shared" si="41"/>
        <v>1</v>
      </c>
      <c r="AJ571" s="79">
        <f t="shared" si="42"/>
        <v>19.8</v>
      </c>
      <c r="AK571" s="79">
        <f t="shared" si="43"/>
        <v>1.6500000000000001</v>
      </c>
      <c r="AL571" s="79">
        <f t="shared" si="44"/>
        <v>0.33</v>
      </c>
    </row>
    <row r="572" spans="1:38" x14ac:dyDescent="0.25">
      <c r="A572" s="10">
        <v>11.202400000000001</v>
      </c>
      <c r="B572" s="10" t="s">
        <v>84</v>
      </c>
      <c r="C572" s="10" t="s">
        <v>85</v>
      </c>
      <c r="D572" s="10" t="s">
        <v>291</v>
      </c>
      <c r="E572" s="10" t="s">
        <v>30</v>
      </c>
      <c r="F572" s="10" t="s">
        <v>292</v>
      </c>
      <c r="G572" s="10" t="s">
        <v>104</v>
      </c>
      <c r="H572" s="10" t="s">
        <v>96</v>
      </c>
      <c r="I572" s="10" t="s">
        <v>293</v>
      </c>
      <c r="J572" s="10" t="s">
        <v>294</v>
      </c>
      <c r="K572" s="10">
        <v>7754437931</v>
      </c>
      <c r="L572" s="10" t="s">
        <v>115</v>
      </c>
      <c r="M572" s="10" t="s">
        <v>116</v>
      </c>
      <c r="N572" s="10" t="s">
        <v>39</v>
      </c>
      <c r="O572" s="10">
        <v>44</v>
      </c>
      <c r="P572" s="10" t="s">
        <v>40</v>
      </c>
      <c r="Q572" s="10" t="str">
        <f t="shared" si="45"/>
        <v>12</v>
      </c>
      <c r="R572" s="10">
        <v>5</v>
      </c>
      <c r="S572" s="10">
        <v>39.6</v>
      </c>
      <c r="T572" s="10">
        <v>2</v>
      </c>
      <c r="Z572" s="10">
        <v>2</v>
      </c>
      <c r="AI572" s="39">
        <f t="shared" si="41"/>
        <v>2</v>
      </c>
      <c r="AJ572" s="79">
        <f t="shared" si="42"/>
        <v>19.8</v>
      </c>
      <c r="AK572" s="79">
        <f t="shared" si="43"/>
        <v>1.6500000000000001</v>
      </c>
      <c r="AL572" s="79">
        <f t="shared" si="44"/>
        <v>0.33</v>
      </c>
    </row>
    <row r="573" spans="1:38" x14ac:dyDescent="0.25">
      <c r="A573" s="10">
        <v>11.202400000000001</v>
      </c>
      <c r="B573" s="10" t="s">
        <v>84</v>
      </c>
      <c r="C573" s="10" t="s">
        <v>85</v>
      </c>
      <c r="D573" s="10" t="s">
        <v>437</v>
      </c>
      <c r="E573" s="10" t="s">
        <v>30</v>
      </c>
      <c r="F573" s="10" t="s">
        <v>438</v>
      </c>
      <c r="G573" s="10" t="s">
        <v>104</v>
      </c>
      <c r="H573" s="10" t="s">
        <v>96</v>
      </c>
      <c r="I573" s="10" t="s">
        <v>439</v>
      </c>
      <c r="J573" s="10" t="s">
        <v>440</v>
      </c>
      <c r="K573" s="10">
        <v>7753385335</v>
      </c>
      <c r="L573" s="10" t="s">
        <v>115</v>
      </c>
      <c r="M573" s="10" t="s">
        <v>116</v>
      </c>
      <c r="N573" s="10" t="s">
        <v>39</v>
      </c>
      <c r="O573" s="10">
        <v>44</v>
      </c>
      <c r="P573" s="10" t="s">
        <v>40</v>
      </c>
      <c r="Q573" s="10" t="str">
        <f t="shared" si="45"/>
        <v>12</v>
      </c>
      <c r="R573" s="10">
        <v>5</v>
      </c>
      <c r="S573" s="10">
        <v>99</v>
      </c>
      <c r="T573" s="10">
        <v>5</v>
      </c>
      <c r="Z573" s="10">
        <v>5</v>
      </c>
      <c r="AI573" s="39">
        <f t="shared" si="41"/>
        <v>5</v>
      </c>
      <c r="AJ573" s="79">
        <f t="shared" si="42"/>
        <v>19.8</v>
      </c>
      <c r="AK573" s="79">
        <f t="shared" si="43"/>
        <v>1.6500000000000001</v>
      </c>
      <c r="AL573" s="79">
        <f t="shared" si="44"/>
        <v>0.33</v>
      </c>
    </row>
    <row r="574" spans="1:38" x14ac:dyDescent="0.25">
      <c r="A574" s="10">
        <v>11.202400000000001</v>
      </c>
      <c r="B574" s="10" t="s">
        <v>84</v>
      </c>
      <c r="C574" s="10" t="s">
        <v>85</v>
      </c>
      <c r="D574" s="10" t="s">
        <v>295</v>
      </c>
      <c r="E574" s="10" t="s">
        <v>168</v>
      </c>
      <c r="F574" s="10" t="s">
        <v>296</v>
      </c>
      <c r="G574" s="10" t="s">
        <v>297</v>
      </c>
      <c r="H574" s="10" t="s">
        <v>67</v>
      </c>
      <c r="I574" s="10" t="s">
        <v>298</v>
      </c>
      <c r="J574" s="10" t="s">
        <v>299</v>
      </c>
      <c r="K574" s="10">
        <v>7078293456</v>
      </c>
      <c r="L574" s="10" t="s">
        <v>115</v>
      </c>
      <c r="M574" s="10" t="s">
        <v>116</v>
      </c>
      <c r="N574" s="10" t="s">
        <v>39</v>
      </c>
      <c r="O574" s="10">
        <v>44</v>
      </c>
      <c r="P574" s="10" t="s">
        <v>40</v>
      </c>
      <c r="Q574" s="10" t="str">
        <f t="shared" si="45"/>
        <v>12</v>
      </c>
      <c r="R574" s="10">
        <v>5</v>
      </c>
      <c r="S574" s="10">
        <v>59.4</v>
      </c>
      <c r="T574" s="10">
        <v>3</v>
      </c>
      <c r="Z574" s="10">
        <v>3</v>
      </c>
      <c r="AI574" s="39">
        <f t="shared" si="41"/>
        <v>3</v>
      </c>
      <c r="AJ574" s="79">
        <f t="shared" si="42"/>
        <v>19.8</v>
      </c>
      <c r="AK574" s="79">
        <f t="shared" si="43"/>
        <v>1.6500000000000001</v>
      </c>
      <c r="AL574" s="79">
        <f t="shared" si="44"/>
        <v>0.33</v>
      </c>
    </row>
    <row r="575" spans="1:38" x14ac:dyDescent="0.25">
      <c r="A575" s="10">
        <v>11.202400000000001</v>
      </c>
      <c r="B575" s="10" t="s">
        <v>84</v>
      </c>
      <c r="C575" s="10" t="s">
        <v>85</v>
      </c>
      <c r="D575" s="10" t="s">
        <v>300</v>
      </c>
      <c r="E575" s="10" t="s">
        <v>174</v>
      </c>
      <c r="F575" s="10" t="s">
        <v>301</v>
      </c>
      <c r="G575" s="10" t="s">
        <v>302</v>
      </c>
      <c r="H575" s="10" t="s">
        <v>96</v>
      </c>
      <c r="I575" s="10">
        <v>89406</v>
      </c>
      <c r="J575" s="10" t="s">
        <v>303</v>
      </c>
      <c r="K575" s="10">
        <v>7755415699</v>
      </c>
      <c r="L575" s="10" t="s">
        <v>49</v>
      </c>
      <c r="M575" s="10" t="s">
        <v>50</v>
      </c>
      <c r="N575" s="10" t="s">
        <v>39</v>
      </c>
      <c r="O575" s="10">
        <v>44</v>
      </c>
      <c r="P575" s="10" t="s">
        <v>40</v>
      </c>
      <c r="Q575" s="10" t="str">
        <f t="shared" si="45"/>
        <v>12</v>
      </c>
      <c r="R575" s="10">
        <v>5</v>
      </c>
      <c r="S575" s="10">
        <v>79.2</v>
      </c>
      <c r="T575" s="10">
        <v>4</v>
      </c>
      <c r="Z575" s="10">
        <v>4</v>
      </c>
      <c r="AI575" s="39">
        <f t="shared" si="41"/>
        <v>4</v>
      </c>
      <c r="AJ575" s="79">
        <f t="shared" si="42"/>
        <v>19.8</v>
      </c>
      <c r="AK575" s="79">
        <f t="shared" si="43"/>
        <v>1.6500000000000001</v>
      </c>
      <c r="AL575" s="79">
        <f t="shared" si="44"/>
        <v>0.33</v>
      </c>
    </row>
    <row r="576" spans="1:38" x14ac:dyDescent="0.25">
      <c r="A576" s="10">
        <v>11.202400000000001</v>
      </c>
      <c r="B576" s="10" t="s">
        <v>84</v>
      </c>
      <c r="C576" s="10" t="s">
        <v>85</v>
      </c>
      <c r="D576" s="10" t="s">
        <v>634</v>
      </c>
      <c r="E576" s="10" t="s">
        <v>30</v>
      </c>
      <c r="F576" s="10" t="s">
        <v>635</v>
      </c>
      <c r="G576" s="10" t="s">
        <v>588</v>
      </c>
      <c r="H576" s="10" t="s">
        <v>67</v>
      </c>
      <c r="I576" s="10" t="s">
        <v>636</v>
      </c>
      <c r="J576" s="10" t="s">
        <v>637</v>
      </c>
      <c r="K576" s="10">
        <v>6503228363</v>
      </c>
      <c r="L576" s="10" t="s">
        <v>49</v>
      </c>
      <c r="M576" s="10" t="s">
        <v>50</v>
      </c>
      <c r="N576" s="10" t="s">
        <v>39</v>
      </c>
      <c r="O576" s="10">
        <v>44</v>
      </c>
      <c r="P576" s="10" t="s">
        <v>40</v>
      </c>
      <c r="Q576" s="10" t="str">
        <f t="shared" si="45"/>
        <v>12</v>
      </c>
      <c r="R576" s="10">
        <v>5</v>
      </c>
      <c r="S576" s="10">
        <v>19.8</v>
      </c>
      <c r="T576" s="10">
        <v>1</v>
      </c>
      <c r="Z576" s="10">
        <v>1</v>
      </c>
      <c r="AI576" s="39">
        <f t="shared" si="41"/>
        <v>1</v>
      </c>
      <c r="AJ576" s="79">
        <f t="shared" si="42"/>
        <v>19.8</v>
      </c>
      <c r="AK576" s="79">
        <f t="shared" si="43"/>
        <v>1.6500000000000001</v>
      </c>
      <c r="AL576" s="79">
        <f t="shared" si="44"/>
        <v>0.33</v>
      </c>
    </row>
    <row r="577" spans="1:38" x14ac:dyDescent="0.25">
      <c r="A577" s="10">
        <v>11.202400000000001</v>
      </c>
      <c r="B577" s="10" t="s">
        <v>84</v>
      </c>
      <c r="C577" s="10" t="s">
        <v>85</v>
      </c>
      <c r="D577" s="10" t="s">
        <v>437</v>
      </c>
      <c r="E577" s="10" t="s">
        <v>30</v>
      </c>
      <c r="F577" s="10" t="s">
        <v>438</v>
      </c>
      <c r="G577" s="10" t="s">
        <v>104</v>
      </c>
      <c r="H577" s="10" t="s">
        <v>96</v>
      </c>
      <c r="I577" s="10" t="s">
        <v>439</v>
      </c>
      <c r="J577" s="10" t="s">
        <v>440</v>
      </c>
      <c r="K577" s="10">
        <v>7753385335</v>
      </c>
      <c r="L577" s="10" t="s">
        <v>49</v>
      </c>
      <c r="M577" s="10" t="s">
        <v>50</v>
      </c>
      <c r="N577" s="10" t="s">
        <v>39</v>
      </c>
      <c r="O577" s="10">
        <v>44</v>
      </c>
      <c r="P577" s="10" t="s">
        <v>40</v>
      </c>
      <c r="Q577" s="10" t="str">
        <f t="shared" si="45"/>
        <v>12</v>
      </c>
      <c r="R577" s="10">
        <v>5</v>
      </c>
      <c r="S577" s="10">
        <v>99</v>
      </c>
      <c r="T577" s="10">
        <v>5</v>
      </c>
      <c r="Z577" s="10">
        <v>5</v>
      </c>
      <c r="AI577" s="39">
        <f t="shared" si="41"/>
        <v>5</v>
      </c>
      <c r="AJ577" s="79">
        <f t="shared" si="42"/>
        <v>19.8</v>
      </c>
      <c r="AK577" s="79">
        <f t="shared" si="43"/>
        <v>1.6500000000000001</v>
      </c>
      <c r="AL577" s="79">
        <f t="shared" si="44"/>
        <v>0.33</v>
      </c>
    </row>
    <row r="578" spans="1:38" x14ac:dyDescent="0.25">
      <c r="A578" s="10">
        <v>11.202400000000001</v>
      </c>
      <c r="B578" s="10" t="s">
        <v>84</v>
      </c>
      <c r="C578" s="10" t="s">
        <v>85</v>
      </c>
      <c r="D578" s="10" t="s">
        <v>102</v>
      </c>
      <c r="E578" s="10" t="s">
        <v>30</v>
      </c>
      <c r="F578" s="10" t="s">
        <v>103</v>
      </c>
      <c r="G578" s="10" t="s">
        <v>104</v>
      </c>
      <c r="H578" s="10" t="s">
        <v>96</v>
      </c>
      <c r="I578" s="10" t="s">
        <v>105</v>
      </c>
      <c r="J578" s="10" t="s">
        <v>106</v>
      </c>
      <c r="K578" s="10">
        <v>9076024285</v>
      </c>
      <c r="L578" s="10" t="s">
        <v>49</v>
      </c>
      <c r="M578" s="10" t="s">
        <v>50</v>
      </c>
      <c r="N578" s="10" t="s">
        <v>39</v>
      </c>
      <c r="O578" s="10">
        <v>44</v>
      </c>
      <c r="P578" s="10" t="s">
        <v>40</v>
      </c>
      <c r="Q578" s="10" t="str">
        <f t="shared" si="45"/>
        <v>12</v>
      </c>
      <c r="R578" s="10">
        <v>5</v>
      </c>
      <c r="S578" s="10">
        <v>99</v>
      </c>
      <c r="T578" s="10">
        <v>5</v>
      </c>
      <c r="Z578" s="10">
        <v>5</v>
      </c>
      <c r="AI578" s="39">
        <f t="shared" si="41"/>
        <v>5</v>
      </c>
      <c r="AJ578" s="79">
        <f t="shared" si="42"/>
        <v>19.8</v>
      </c>
      <c r="AK578" s="79">
        <f t="shared" si="43"/>
        <v>1.6500000000000001</v>
      </c>
      <c r="AL578" s="79">
        <f t="shared" si="44"/>
        <v>0.33</v>
      </c>
    </row>
    <row r="579" spans="1:38" x14ac:dyDescent="0.25">
      <c r="A579" s="10">
        <v>11.202400000000001</v>
      </c>
      <c r="B579" s="10" t="s">
        <v>84</v>
      </c>
      <c r="C579" s="10" t="s">
        <v>85</v>
      </c>
      <c r="D579" s="10" t="s">
        <v>220</v>
      </c>
      <c r="E579" s="10" t="s">
        <v>30</v>
      </c>
      <c r="F579" s="10" t="s">
        <v>221</v>
      </c>
      <c r="G579" s="10" t="s">
        <v>222</v>
      </c>
      <c r="H579" s="10" t="s">
        <v>67</v>
      </c>
      <c r="I579" s="10">
        <v>95370</v>
      </c>
      <c r="J579" s="10" t="s">
        <v>223</v>
      </c>
      <c r="K579" s="10">
        <v>2095363674</v>
      </c>
      <c r="L579" s="10" t="s">
        <v>98</v>
      </c>
      <c r="M579" s="10" t="s">
        <v>99</v>
      </c>
      <c r="N579" s="10" t="s">
        <v>61</v>
      </c>
      <c r="O579" s="10">
        <v>44</v>
      </c>
      <c r="P579" s="10" t="s">
        <v>40</v>
      </c>
      <c r="Q579" s="10" t="str">
        <f t="shared" si="45"/>
        <v>12</v>
      </c>
      <c r="R579" s="10">
        <v>5</v>
      </c>
      <c r="S579" s="10">
        <v>86.4</v>
      </c>
      <c r="T579" s="10">
        <v>3</v>
      </c>
      <c r="Z579" s="10">
        <v>3</v>
      </c>
      <c r="AI579" s="39">
        <f t="shared" ref="AI579:AI642" si="46">SUM(U579:AH579)</f>
        <v>3</v>
      </c>
      <c r="AJ579" s="79">
        <f t="shared" ref="AJ579:AJ642" si="47">S579/T579</f>
        <v>28.8</v>
      </c>
      <c r="AK579" s="79">
        <f t="shared" ref="AK579:AK642" si="48">AJ579/Q579</f>
        <v>2.4</v>
      </c>
      <c r="AL579" s="79">
        <f t="shared" ref="AL579:AL642" si="49">AK579/R579</f>
        <v>0.48</v>
      </c>
    </row>
    <row r="580" spans="1:38" x14ac:dyDescent="0.25">
      <c r="A580" s="10">
        <v>11.202400000000001</v>
      </c>
      <c r="B580" s="10" t="s">
        <v>84</v>
      </c>
      <c r="C580" s="10" t="s">
        <v>85</v>
      </c>
      <c r="D580" s="10" t="s">
        <v>1159</v>
      </c>
      <c r="E580" s="10" t="s">
        <v>362</v>
      </c>
      <c r="F580" s="10" t="s">
        <v>1160</v>
      </c>
      <c r="G580" s="10" t="s">
        <v>119</v>
      </c>
      <c r="H580" s="10" t="s">
        <v>67</v>
      </c>
      <c r="I580" s="10">
        <v>95814</v>
      </c>
      <c r="J580" s="10" t="s">
        <v>1161</v>
      </c>
      <c r="K580" s="10">
        <v>9164430500</v>
      </c>
      <c r="L580" s="10" t="s">
        <v>98</v>
      </c>
      <c r="M580" s="10" t="s">
        <v>99</v>
      </c>
      <c r="N580" s="10" t="s">
        <v>61</v>
      </c>
      <c r="O580" s="10">
        <v>44</v>
      </c>
      <c r="P580" s="10" t="s">
        <v>40</v>
      </c>
      <c r="Q580" s="10" t="str">
        <f t="shared" si="45"/>
        <v>12</v>
      </c>
      <c r="R580" s="10">
        <v>5</v>
      </c>
      <c r="S580" s="10">
        <v>57.6</v>
      </c>
      <c r="T580" s="10">
        <v>2</v>
      </c>
      <c r="Z580" s="10">
        <v>2</v>
      </c>
      <c r="AI580" s="39">
        <f t="shared" si="46"/>
        <v>2</v>
      </c>
      <c r="AJ580" s="79">
        <f t="shared" si="47"/>
        <v>28.8</v>
      </c>
      <c r="AK580" s="79">
        <f t="shared" si="48"/>
        <v>2.4</v>
      </c>
      <c r="AL580" s="79">
        <f t="shared" si="49"/>
        <v>0.48</v>
      </c>
    </row>
    <row r="581" spans="1:38" x14ac:dyDescent="0.25">
      <c r="A581" s="10">
        <v>11.202400000000001</v>
      </c>
      <c r="B581" s="10" t="s">
        <v>84</v>
      </c>
      <c r="C581" s="10" t="s">
        <v>85</v>
      </c>
      <c r="D581" s="10" t="s">
        <v>1117</v>
      </c>
      <c r="E581" s="10" t="s">
        <v>348</v>
      </c>
      <c r="F581" s="10" t="s">
        <v>1118</v>
      </c>
      <c r="G581" s="10" t="s">
        <v>297</v>
      </c>
      <c r="H581" s="10" t="s">
        <v>67</v>
      </c>
      <c r="I581" s="10">
        <v>94720</v>
      </c>
      <c r="J581" s="10" t="s">
        <v>1119</v>
      </c>
      <c r="K581" s="10">
        <v>5106425392</v>
      </c>
      <c r="L581" s="10" t="s">
        <v>98</v>
      </c>
      <c r="M581" s="10" t="s">
        <v>99</v>
      </c>
      <c r="N581" s="10" t="s">
        <v>61</v>
      </c>
      <c r="O581" s="10">
        <v>44</v>
      </c>
      <c r="P581" s="10" t="s">
        <v>40</v>
      </c>
      <c r="Q581" s="10" t="str">
        <f t="shared" si="45"/>
        <v>12</v>
      </c>
      <c r="R581" s="10">
        <v>5</v>
      </c>
      <c r="S581" s="10">
        <v>57.6</v>
      </c>
      <c r="T581" s="10">
        <v>2</v>
      </c>
      <c r="Z581" s="10">
        <v>2</v>
      </c>
      <c r="AI581" s="39">
        <f t="shared" si="46"/>
        <v>2</v>
      </c>
      <c r="AJ581" s="79">
        <f t="shared" si="47"/>
        <v>28.8</v>
      </c>
      <c r="AK581" s="79">
        <f t="shared" si="48"/>
        <v>2.4</v>
      </c>
      <c r="AL581" s="79">
        <f t="shared" si="49"/>
        <v>0.48</v>
      </c>
    </row>
    <row r="582" spans="1:38" x14ac:dyDescent="0.25">
      <c r="A582" s="10">
        <v>11.202400000000001</v>
      </c>
      <c r="B582" s="10" t="s">
        <v>84</v>
      </c>
      <c r="C582" s="10" t="s">
        <v>85</v>
      </c>
      <c r="D582" s="10" t="s">
        <v>213</v>
      </c>
      <c r="E582" s="10" t="s">
        <v>30</v>
      </c>
      <c r="F582" s="10" t="s">
        <v>214</v>
      </c>
      <c r="G582" s="10" t="s">
        <v>215</v>
      </c>
      <c r="H582" s="10" t="s">
        <v>67</v>
      </c>
      <c r="I582" s="10" t="s">
        <v>216</v>
      </c>
      <c r="J582" s="10" t="s">
        <v>217</v>
      </c>
      <c r="K582" s="10">
        <v>9258267841</v>
      </c>
      <c r="L582" s="10" t="s">
        <v>98</v>
      </c>
      <c r="M582" s="10" t="s">
        <v>99</v>
      </c>
      <c r="N582" s="10" t="s">
        <v>61</v>
      </c>
      <c r="O582" s="10">
        <v>44</v>
      </c>
      <c r="P582" s="10" t="s">
        <v>40</v>
      </c>
      <c r="Q582" s="10" t="str">
        <f t="shared" si="45"/>
        <v>12</v>
      </c>
      <c r="R582" s="10">
        <v>5</v>
      </c>
      <c r="S582" s="10">
        <v>172.8</v>
      </c>
      <c r="T582" s="10">
        <v>6</v>
      </c>
      <c r="Z582" s="10">
        <v>6</v>
      </c>
      <c r="AI582" s="39">
        <f t="shared" si="46"/>
        <v>6</v>
      </c>
      <c r="AJ582" s="79">
        <f t="shared" si="47"/>
        <v>28.8</v>
      </c>
      <c r="AK582" s="79">
        <f t="shared" si="48"/>
        <v>2.4</v>
      </c>
      <c r="AL582" s="79">
        <f t="shared" si="49"/>
        <v>0.48</v>
      </c>
    </row>
    <row r="583" spans="1:38" x14ac:dyDescent="0.25">
      <c r="A583" s="10">
        <v>11.202400000000001</v>
      </c>
      <c r="B583" s="10" t="s">
        <v>84</v>
      </c>
      <c r="C583" s="10" t="s">
        <v>85</v>
      </c>
      <c r="D583" s="10" t="s">
        <v>1014</v>
      </c>
      <c r="E583" s="10" t="s">
        <v>362</v>
      </c>
      <c r="F583" s="10" t="s">
        <v>1015</v>
      </c>
      <c r="G583" s="10" t="s">
        <v>594</v>
      </c>
      <c r="H583" s="10" t="s">
        <v>96</v>
      </c>
      <c r="I583" s="10" t="s">
        <v>1016</v>
      </c>
      <c r="J583" s="10" t="s">
        <v>1017</v>
      </c>
      <c r="K583" s="10">
        <v>7755077248</v>
      </c>
      <c r="L583" s="10" t="s">
        <v>98</v>
      </c>
      <c r="M583" s="10" t="s">
        <v>99</v>
      </c>
      <c r="N583" s="10" t="s">
        <v>61</v>
      </c>
      <c r="O583" s="10">
        <v>44</v>
      </c>
      <c r="P583" s="10" t="s">
        <v>40</v>
      </c>
      <c r="Q583" s="10" t="str">
        <f t="shared" si="45"/>
        <v>12</v>
      </c>
      <c r="R583" s="10">
        <v>5</v>
      </c>
      <c r="S583" s="10">
        <v>230.4</v>
      </c>
      <c r="T583" s="10">
        <v>8</v>
      </c>
      <c r="Z583" s="10">
        <v>8</v>
      </c>
      <c r="AI583" s="39">
        <f t="shared" si="46"/>
        <v>8</v>
      </c>
      <c r="AJ583" s="79">
        <f t="shared" si="47"/>
        <v>28.8</v>
      </c>
      <c r="AK583" s="79">
        <f t="shared" si="48"/>
        <v>2.4</v>
      </c>
      <c r="AL583" s="79">
        <f t="shared" si="49"/>
        <v>0.48</v>
      </c>
    </row>
    <row r="584" spans="1:38" x14ac:dyDescent="0.25">
      <c r="A584" s="10">
        <v>11.202400000000001</v>
      </c>
      <c r="B584" s="10" t="s">
        <v>84</v>
      </c>
      <c r="C584" s="10" t="s">
        <v>85</v>
      </c>
      <c r="D584" s="10" t="s">
        <v>266</v>
      </c>
      <c r="E584" s="10" t="s">
        <v>267</v>
      </c>
      <c r="F584" s="10" t="s">
        <v>268</v>
      </c>
      <c r="G584" s="10" t="s">
        <v>269</v>
      </c>
      <c r="H584" s="10" t="s">
        <v>67</v>
      </c>
      <c r="I584" s="10" t="s">
        <v>270</v>
      </c>
      <c r="J584" s="10" t="s">
        <v>271</v>
      </c>
      <c r="K584" s="10">
        <v>9162338469</v>
      </c>
      <c r="L584" s="10" t="s">
        <v>98</v>
      </c>
      <c r="M584" s="10" t="s">
        <v>99</v>
      </c>
      <c r="N584" s="10" t="s">
        <v>61</v>
      </c>
      <c r="O584" s="10">
        <v>44</v>
      </c>
      <c r="P584" s="10" t="s">
        <v>40</v>
      </c>
      <c r="Q584" s="10" t="str">
        <f t="shared" si="45"/>
        <v>12</v>
      </c>
      <c r="R584" s="10">
        <v>5</v>
      </c>
      <c r="S584" s="10">
        <v>86.4</v>
      </c>
      <c r="T584" s="10">
        <v>3</v>
      </c>
      <c r="Z584" s="10">
        <v>3</v>
      </c>
      <c r="AI584" s="39">
        <f t="shared" si="46"/>
        <v>3</v>
      </c>
      <c r="AJ584" s="79">
        <f t="shared" si="47"/>
        <v>28.8</v>
      </c>
      <c r="AK584" s="79">
        <f t="shared" si="48"/>
        <v>2.4</v>
      </c>
      <c r="AL584" s="79">
        <f t="shared" si="49"/>
        <v>0.48</v>
      </c>
    </row>
    <row r="585" spans="1:38" x14ac:dyDescent="0.25">
      <c r="A585" s="10">
        <v>11.202400000000001</v>
      </c>
      <c r="B585" s="10" t="s">
        <v>84</v>
      </c>
      <c r="C585" s="10" t="s">
        <v>85</v>
      </c>
      <c r="D585" s="10" t="s">
        <v>989</v>
      </c>
      <c r="E585" s="10" t="s">
        <v>362</v>
      </c>
      <c r="F585" s="10" t="s">
        <v>990</v>
      </c>
      <c r="G585" s="10" t="s">
        <v>991</v>
      </c>
      <c r="H585" s="10" t="s">
        <v>67</v>
      </c>
      <c r="I585" s="10" t="s">
        <v>992</v>
      </c>
      <c r="J585" s="10" t="s">
        <v>993</v>
      </c>
      <c r="K585" s="10">
        <v>8312754500</v>
      </c>
      <c r="L585" s="10" t="s">
        <v>98</v>
      </c>
      <c r="M585" s="10" t="s">
        <v>99</v>
      </c>
      <c r="N585" s="10" t="s">
        <v>61</v>
      </c>
      <c r="O585" s="10">
        <v>44</v>
      </c>
      <c r="P585" s="10" t="s">
        <v>40</v>
      </c>
      <c r="Q585" s="10" t="str">
        <f t="shared" si="45"/>
        <v>12</v>
      </c>
      <c r="R585" s="10">
        <v>5</v>
      </c>
      <c r="S585" s="10">
        <v>259.2</v>
      </c>
      <c r="T585" s="10">
        <v>9</v>
      </c>
      <c r="Z585" s="10">
        <v>9</v>
      </c>
      <c r="AI585" s="39">
        <f t="shared" si="46"/>
        <v>9</v>
      </c>
      <c r="AJ585" s="79">
        <f t="shared" si="47"/>
        <v>28.799999999999997</v>
      </c>
      <c r="AK585" s="79">
        <f t="shared" si="48"/>
        <v>2.4</v>
      </c>
      <c r="AL585" s="79">
        <f t="shared" si="49"/>
        <v>0.48</v>
      </c>
    </row>
    <row r="586" spans="1:38" x14ac:dyDescent="0.25">
      <c r="A586" s="10">
        <v>11.202400000000001</v>
      </c>
      <c r="B586" s="10" t="s">
        <v>84</v>
      </c>
      <c r="C586" s="10" t="s">
        <v>85</v>
      </c>
      <c r="D586" s="10" t="s">
        <v>220</v>
      </c>
      <c r="E586" s="10" t="s">
        <v>30</v>
      </c>
      <c r="F586" s="10" t="s">
        <v>221</v>
      </c>
      <c r="G586" s="10" t="s">
        <v>222</v>
      </c>
      <c r="H586" s="10" t="s">
        <v>67</v>
      </c>
      <c r="I586" s="10">
        <v>95370</v>
      </c>
      <c r="J586" s="10" t="s">
        <v>223</v>
      </c>
      <c r="K586" s="10">
        <v>2095363674</v>
      </c>
      <c r="L586" s="10" t="s">
        <v>224</v>
      </c>
      <c r="M586" s="10" t="s">
        <v>225</v>
      </c>
      <c r="N586" s="10" t="s">
        <v>61</v>
      </c>
      <c r="O586" s="10">
        <v>44</v>
      </c>
      <c r="P586" s="10" t="s">
        <v>40</v>
      </c>
      <c r="Q586" s="10" t="str">
        <f t="shared" si="45"/>
        <v>12</v>
      </c>
      <c r="R586" s="10">
        <v>5</v>
      </c>
      <c r="S586" s="10">
        <v>57.6</v>
      </c>
      <c r="T586" s="10">
        <v>2</v>
      </c>
      <c r="Z586" s="10">
        <v>2</v>
      </c>
      <c r="AI586" s="39">
        <f t="shared" si="46"/>
        <v>2</v>
      </c>
      <c r="AJ586" s="79">
        <f t="shared" si="47"/>
        <v>28.8</v>
      </c>
      <c r="AK586" s="79">
        <f t="shared" si="48"/>
        <v>2.4</v>
      </c>
      <c r="AL586" s="79">
        <f t="shared" si="49"/>
        <v>0.48</v>
      </c>
    </row>
    <row r="587" spans="1:38" x14ac:dyDescent="0.25">
      <c r="A587" s="10">
        <v>11.202400000000001</v>
      </c>
      <c r="B587" s="10" t="s">
        <v>84</v>
      </c>
      <c r="C587" s="10" t="s">
        <v>85</v>
      </c>
      <c r="D587" s="10" t="s">
        <v>213</v>
      </c>
      <c r="E587" s="10" t="s">
        <v>30</v>
      </c>
      <c r="F587" s="10" t="s">
        <v>214</v>
      </c>
      <c r="G587" s="10" t="s">
        <v>215</v>
      </c>
      <c r="H587" s="10" t="s">
        <v>67</v>
      </c>
      <c r="I587" s="10" t="s">
        <v>216</v>
      </c>
      <c r="J587" s="10" t="s">
        <v>217</v>
      </c>
      <c r="K587" s="10">
        <v>9258267841</v>
      </c>
      <c r="L587" s="10" t="s">
        <v>224</v>
      </c>
      <c r="M587" s="10" t="s">
        <v>225</v>
      </c>
      <c r="N587" s="10" t="s">
        <v>61</v>
      </c>
      <c r="O587" s="10">
        <v>44</v>
      </c>
      <c r="P587" s="10" t="s">
        <v>40</v>
      </c>
      <c r="Q587" s="10" t="str">
        <f t="shared" si="45"/>
        <v>12</v>
      </c>
      <c r="R587" s="10">
        <v>5</v>
      </c>
      <c r="S587" s="10">
        <v>115.2</v>
      </c>
      <c r="T587" s="10">
        <v>4</v>
      </c>
      <c r="Z587" s="10">
        <v>4</v>
      </c>
      <c r="AI587" s="39">
        <f t="shared" si="46"/>
        <v>4</v>
      </c>
      <c r="AJ587" s="79">
        <f t="shared" si="47"/>
        <v>28.8</v>
      </c>
      <c r="AK587" s="79">
        <f t="shared" si="48"/>
        <v>2.4</v>
      </c>
      <c r="AL587" s="79">
        <f t="shared" si="49"/>
        <v>0.48</v>
      </c>
    </row>
    <row r="588" spans="1:38" x14ac:dyDescent="0.25">
      <c r="A588" s="10">
        <v>11.202400000000001</v>
      </c>
      <c r="B588" s="10" t="s">
        <v>84</v>
      </c>
      <c r="C588" s="10" t="s">
        <v>85</v>
      </c>
      <c r="D588" s="10" t="s">
        <v>989</v>
      </c>
      <c r="E588" s="10" t="s">
        <v>362</v>
      </c>
      <c r="F588" s="10" t="s">
        <v>990</v>
      </c>
      <c r="G588" s="10" t="s">
        <v>991</v>
      </c>
      <c r="H588" s="10" t="s">
        <v>67</v>
      </c>
      <c r="I588" s="10" t="s">
        <v>992</v>
      </c>
      <c r="J588" s="10" t="s">
        <v>993</v>
      </c>
      <c r="K588" s="10">
        <v>8312754500</v>
      </c>
      <c r="L588" s="10" t="s">
        <v>224</v>
      </c>
      <c r="M588" s="10" t="s">
        <v>225</v>
      </c>
      <c r="N588" s="10" t="s">
        <v>61</v>
      </c>
      <c r="O588" s="10">
        <v>44</v>
      </c>
      <c r="P588" s="10" t="s">
        <v>40</v>
      </c>
      <c r="Q588" s="10" t="str">
        <f t="shared" si="45"/>
        <v>12</v>
      </c>
      <c r="R588" s="10">
        <v>5</v>
      </c>
      <c r="S588" s="10">
        <v>115.2</v>
      </c>
      <c r="T588" s="10">
        <v>4</v>
      </c>
      <c r="Z588" s="10">
        <v>4</v>
      </c>
      <c r="AI588" s="39">
        <f t="shared" si="46"/>
        <v>4</v>
      </c>
      <c r="AJ588" s="79">
        <f t="shared" si="47"/>
        <v>28.8</v>
      </c>
      <c r="AK588" s="79">
        <f t="shared" si="48"/>
        <v>2.4</v>
      </c>
      <c r="AL588" s="79">
        <f t="shared" si="49"/>
        <v>0.48</v>
      </c>
    </row>
    <row r="589" spans="1:38" x14ac:dyDescent="0.25">
      <c r="A589" s="10">
        <v>11.202400000000001</v>
      </c>
      <c r="B589" s="10" t="s">
        <v>84</v>
      </c>
      <c r="C589" s="10" t="s">
        <v>85</v>
      </c>
      <c r="D589" s="10" t="s">
        <v>86</v>
      </c>
      <c r="E589" s="10" t="s">
        <v>30</v>
      </c>
      <c r="F589" s="10" t="s">
        <v>87</v>
      </c>
      <c r="G589" s="10" t="s">
        <v>88</v>
      </c>
      <c r="H589" s="10" t="s">
        <v>67</v>
      </c>
      <c r="I589" s="10">
        <v>95354</v>
      </c>
      <c r="J589" s="10" t="s">
        <v>90</v>
      </c>
      <c r="K589" s="10">
        <v>2095295350</v>
      </c>
      <c r="L589" s="10" t="s">
        <v>91</v>
      </c>
      <c r="M589" s="10" t="s">
        <v>92</v>
      </c>
      <c r="N589" s="10" t="s">
        <v>61</v>
      </c>
      <c r="O589" s="10">
        <v>44</v>
      </c>
      <c r="P589" s="10" t="s">
        <v>40</v>
      </c>
      <c r="Q589" s="10" t="str">
        <f t="shared" si="45"/>
        <v>12</v>
      </c>
      <c r="R589" s="10">
        <v>8</v>
      </c>
      <c r="S589" s="10">
        <v>226.8</v>
      </c>
      <c r="T589" s="10">
        <v>7</v>
      </c>
      <c r="Z589" s="10">
        <v>7</v>
      </c>
      <c r="AI589" s="39">
        <f t="shared" si="46"/>
        <v>7</v>
      </c>
      <c r="AJ589" s="79">
        <f t="shared" si="47"/>
        <v>32.4</v>
      </c>
      <c r="AK589" s="79">
        <f t="shared" si="48"/>
        <v>2.6999999999999997</v>
      </c>
      <c r="AL589" s="79">
        <f t="shared" si="49"/>
        <v>0.33749999999999997</v>
      </c>
    </row>
    <row r="590" spans="1:38" x14ac:dyDescent="0.25">
      <c r="A590" s="10">
        <v>11.202400000000001</v>
      </c>
      <c r="B590" s="10" t="s">
        <v>84</v>
      </c>
      <c r="C590" s="10" t="s">
        <v>85</v>
      </c>
      <c r="D590" s="10" t="s">
        <v>1117</v>
      </c>
      <c r="E590" s="10" t="s">
        <v>348</v>
      </c>
      <c r="F590" s="10" t="s">
        <v>1118</v>
      </c>
      <c r="G590" s="10" t="s">
        <v>297</v>
      </c>
      <c r="H590" s="10" t="s">
        <v>67</v>
      </c>
      <c r="I590" s="10">
        <v>94720</v>
      </c>
      <c r="J590" s="10" t="s">
        <v>1119</v>
      </c>
      <c r="K590" s="10">
        <v>5106425392</v>
      </c>
      <c r="L590" s="10" t="s">
        <v>91</v>
      </c>
      <c r="M590" s="10" t="s">
        <v>92</v>
      </c>
      <c r="N590" s="10" t="s">
        <v>61</v>
      </c>
      <c r="O590" s="10">
        <v>44</v>
      </c>
      <c r="P590" s="10" t="s">
        <v>40</v>
      </c>
      <c r="Q590" s="10" t="str">
        <f t="shared" si="45"/>
        <v>12</v>
      </c>
      <c r="R590" s="10">
        <v>8</v>
      </c>
      <c r="S590" s="10">
        <v>64.8</v>
      </c>
      <c r="T590" s="10">
        <v>2</v>
      </c>
      <c r="Z590" s="10">
        <v>2</v>
      </c>
      <c r="AI590" s="39">
        <f t="shared" si="46"/>
        <v>2</v>
      </c>
      <c r="AJ590" s="79">
        <f t="shared" si="47"/>
        <v>32.4</v>
      </c>
      <c r="AK590" s="79">
        <f t="shared" si="48"/>
        <v>2.6999999999999997</v>
      </c>
      <c r="AL590" s="79">
        <f t="shared" si="49"/>
        <v>0.33749999999999997</v>
      </c>
    </row>
    <row r="591" spans="1:38" x14ac:dyDescent="0.25">
      <c r="A591" s="10">
        <v>11.202400000000001</v>
      </c>
      <c r="B591" s="10" t="s">
        <v>84</v>
      </c>
      <c r="C591" s="10" t="s">
        <v>85</v>
      </c>
      <c r="D591" s="10" t="s">
        <v>213</v>
      </c>
      <c r="E591" s="10" t="s">
        <v>30</v>
      </c>
      <c r="F591" s="10" t="s">
        <v>214</v>
      </c>
      <c r="G591" s="10" t="s">
        <v>215</v>
      </c>
      <c r="H591" s="10" t="s">
        <v>67</v>
      </c>
      <c r="I591" s="10" t="s">
        <v>216</v>
      </c>
      <c r="J591" s="10" t="s">
        <v>217</v>
      </c>
      <c r="K591" s="10">
        <v>9258267841</v>
      </c>
      <c r="L591" s="10" t="s">
        <v>91</v>
      </c>
      <c r="M591" s="10" t="s">
        <v>92</v>
      </c>
      <c r="N591" s="10" t="s">
        <v>61</v>
      </c>
      <c r="O591" s="10">
        <v>44</v>
      </c>
      <c r="P591" s="10" t="s">
        <v>40</v>
      </c>
      <c r="Q591" s="10" t="str">
        <f t="shared" si="45"/>
        <v>12</v>
      </c>
      <c r="R591" s="10">
        <v>8</v>
      </c>
      <c r="S591" s="10">
        <v>32.4</v>
      </c>
      <c r="T591" s="10">
        <v>1</v>
      </c>
      <c r="Z591" s="10">
        <v>1</v>
      </c>
      <c r="AI591" s="39">
        <f t="shared" si="46"/>
        <v>1</v>
      </c>
      <c r="AJ591" s="79">
        <f t="shared" si="47"/>
        <v>32.4</v>
      </c>
      <c r="AK591" s="79">
        <f t="shared" si="48"/>
        <v>2.6999999999999997</v>
      </c>
      <c r="AL591" s="79">
        <f t="shared" si="49"/>
        <v>0.33749999999999997</v>
      </c>
    </row>
    <row r="592" spans="1:38" x14ac:dyDescent="0.25">
      <c r="A592" s="10">
        <v>11.202400000000001</v>
      </c>
      <c r="B592" s="10" t="s">
        <v>84</v>
      </c>
      <c r="C592" s="10" t="s">
        <v>85</v>
      </c>
      <c r="D592" s="10" t="s">
        <v>86</v>
      </c>
      <c r="E592" s="10" t="s">
        <v>30</v>
      </c>
      <c r="F592" s="10" t="s">
        <v>87</v>
      </c>
      <c r="G592" s="10" t="s">
        <v>88</v>
      </c>
      <c r="H592" s="10" t="s">
        <v>67</v>
      </c>
      <c r="I592" s="10">
        <v>95354</v>
      </c>
      <c r="J592" s="10" t="s">
        <v>90</v>
      </c>
      <c r="K592" s="10">
        <v>2095295350</v>
      </c>
      <c r="L592" s="10" t="s">
        <v>70</v>
      </c>
      <c r="M592" s="10" t="s">
        <v>71</v>
      </c>
      <c r="N592" s="10" t="s">
        <v>61</v>
      </c>
      <c r="O592" s="10">
        <v>44</v>
      </c>
      <c r="P592" s="10" t="s">
        <v>40</v>
      </c>
      <c r="Q592" s="10" t="str">
        <f t="shared" si="45"/>
        <v>12</v>
      </c>
      <c r="R592" s="10">
        <v>8</v>
      </c>
      <c r="S592" s="10">
        <v>421.2</v>
      </c>
      <c r="T592" s="10">
        <v>13</v>
      </c>
      <c r="Z592" s="10">
        <v>13</v>
      </c>
      <c r="AI592" s="39">
        <f t="shared" si="46"/>
        <v>13</v>
      </c>
      <c r="AJ592" s="79">
        <f t="shared" si="47"/>
        <v>32.4</v>
      </c>
      <c r="AK592" s="79">
        <f t="shared" si="48"/>
        <v>2.6999999999999997</v>
      </c>
      <c r="AL592" s="79">
        <f t="shared" si="49"/>
        <v>0.33749999999999997</v>
      </c>
    </row>
    <row r="593" spans="1:38" x14ac:dyDescent="0.25">
      <c r="A593" s="10">
        <v>11.202400000000001</v>
      </c>
      <c r="B593" s="10" t="s">
        <v>84</v>
      </c>
      <c r="C593" s="10" t="s">
        <v>85</v>
      </c>
      <c r="D593" s="10" t="s">
        <v>1117</v>
      </c>
      <c r="E593" s="10" t="s">
        <v>348</v>
      </c>
      <c r="F593" s="10" t="s">
        <v>1118</v>
      </c>
      <c r="G593" s="10" t="s">
        <v>297</v>
      </c>
      <c r="H593" s="10" t="s">
        <v>67</v>
      </c>
      <c r="I593" s="10">
        <v>94720</v>
      </c>
      <c r="J593" s="10" t="s">
        <v>1119</v>
      </c>
      <c r="K593" s="10">
        <v>5106425392</v>
      </c>
      <c r="L593" s="10" t="s">
        <v>70</v>
      </c>
      <c r="M593" s="10" t="s">
        <v>71</v>
      </c>
      <c r="N593" s="10" t="s">
        <v>61</v>
      </c>
      <c r="O593" s="10">
        <v>44</v>
      </c>
      <c r="P593" s="10" t="s">
        <v>40</v>
      </c>
      <c r="Q593" s="10" t="str">
        <f t="shared" si="45"/>
        <v>12</v>
      </c>
      <c r="R593" s="10">
        <v>8</v>
      </c>
      <c r="S593" s="10">
        <v>64.8</v>
      </c>
      <c r="T593" s="10">
        <v>2</v>
      </c>
      <c r="Z593" s="10">
        <v>2</v>
      </c>
      <c r="AI593" s="39">
        <f t="shared" si="46"/>
        <v>2</v>
      </c>
      <c r="AJ593" s="79">
        <f t="shared" si="47"/>
        <v>32.4</v>
      </c>
      <c r="AK593" s="79">
        <f t="shared" si="48"/>
        <v>2.6999999999999997</v>
      </c>
      <c r="AL593" s="79">
        <f t="shared" si="49"/>
        <v>0.33749999999999997</v>
      </c>
    </row>
    <row r="594" spans="1:38" x14ac:dyDescent="0.25">
      <c r="A594" s="10">
        <v>11.202400000000001</v>
      </c>
      <c r="B594" s="10" t="s">
        <v>84</v>
      </c>
      <c r="C594" s="10" t="s">
        <v>85</v>
      </c>
      <c r="D594" s="10" t="s">
        <v>213</v>
      </c>
      <c r="E594" s="10" t="s">
        <v>30</v>
      </c>
      <c r="F594" s="10" t="s">
        <v>214</v>
      </c>
      <c r="G594" s="10" t="s">
        <v>215</v>
      </c>
      <c r="H594" s="10" t="s">
        <v>67</v>
      </c>
      <c r="I594" s="10" t="s">
        <v>216</v>
      </c>
      <c r="J594" s="10" t="s">
        <v>217</v>
      </c>
      <c r="K594" s="10">
        <v>9258267841</v>
      </c>
      <c r="L594" s="10" t="s">
        <v>70</v>
      </c>
      <c r="M594" s="10" t="s">
        <v>71</v>
      </c>
      <c r="N594" s="10" t="s">
        <v>61</v>
      </c>
      <c r="O594" s="10">
        <v>44</v>
      </c>
      <c r="P594" s="10" t="s">
        <v>40</v>
      </c>
      <c r="Q594" s="10" t="str">
        <f t="shared" si="45"/>
        <v>12</v>
      </c>
      <c r="R594" s="10">
        <v>8</v>
      </c>
      <c r="S594" s="10">
        <v>162</v>
      </c>
      <c r="T594" s="10">
        <v>5</v>
      </c>
      <c r="Z594" s="10">
        <v>5</v>
      </c>
      <c r="AI594" s="39">
        <f t="shared" si="46"/>
        <v>5</v>
      </c>
      <c r="AJ594" s="79">
        <f t="shared" si="47"/>
        <v>32.4</v>
      </c>
      <c r="AK594" s="79">
        <f t="shared" si="48"/>
        <v>2.6999999999999997</v>
      </c>
      <c r="AL594" s="79">
        <f t="shared" si="49"/>
        <v>0.33749999999999997</v>
      </c>
    </row>
    <row r="595" spans="1:38" x14ac:dyDescent="0.25">
      <c r="A595" s="10">
        <v>11.202400000000001</v>
      </c>
      <c r="B595" s="10" t="s">
        <v>84</v>
      </c>
      <c r="C595" s="10" t="s">
        <v>85</v>
      </c>
      <c r="D595" s="10" t="s">
        <v>102</v>
      </c>
      <c r="E595" s="10" t="s">
        <v>30</v>
      </c>
      <c r="F595" s="10" t="s">
        <v>103</v>
      </c>
      <c r="G595" s="10" t="s">
        <v>104</v>
      </c>
      <c r="H595" s="10" t="s">
        <v>96</v>
      </c>
      <c r="I595" s="10" t="s">
        <v>105</v>
      </c>
      <c r="J595" s="10" t="s">
        <v>106</v>
      </c>
      <c r="K595" s="10">
        <v>9076024285</v>
      </c>
      <c r="L595" s="10" t="s">
        <v>70</v>
      </c>
      <c r="M595" s="10" t="s">
        <v>71</v>
      </c>
      <c r="N595" s="10" t="s">
        <v>61</v>
      </c>
      <c r="O595" s="10">
        <v>44</v>
      </c>
      <c r="P595" s="10" t="s">
        <v>40</v>
      </c>
      <c r="Q595" s="10" t="str">
        <f t="shared" si="45"/>
        <v>12</v>
      </c>
      <c r="R595" s="10">
        <v>8</v>
      </c>
      <c r="S595" s="10">
        <v>226.8</v>
      </c>
      <c r="T595" s="10">
        <v>7</v>
      </c>
      <c r="Z595" s="10">
        <v>7</v>
      </c>
      <c r="AI595" s="39">
        <f t="shared" si="46"/>
        <v>7</v>
      </c>
      <c r="AJ595" s="79">
        <f t="shared" si="47"/>
        <v>32.4</v>
      </c>
      <c r="AK595" s="79">
        <f t="shared" si="48"/>
        <v>2.6999999999999997</v>
      </c>
      <c r="AL595" s="79">
        <f t="shared" si="49"/>
        <v>0.33749999999999997</v>
      </c>
    </row>
    <row r="596" spans="1:38" x14ac:dyDescent="0.25">
      <c r="A596" s="10">
        <v>11.202400000000001</v>
      </c>
      <c r="B596" s="10" t="s">
        <v>84</v>
      </c>
      <c r="C596" s="10" t="s">
        <v>85</v>
      </c>
      <c r="D596" s="10" t="s">
        <v>1176</v>
      </c>
      <c r="E596" s="10" t="s">
        <v>30</v>
      </c>
      <c r="F596" s="10" t="s">
        <v>1177</v>
      </c>
      <c r="G596" s="10" t="s">
        <v>104</v>
      </c>
      <c r="H596" s="10" t="s">
        <v>96</v>
      </c>
      <c r="I596" s="10" t="s">
        <v>1178</v>
      </c>
      <c r="J596" s="10" t="s">
        <v>1179</v>
      </c>
      <c r="K596" s="10">
        <v>7753991600</v>
      </c>
      <c r="L596" s="10" t="s">
        <v>70</v>
      </c>
      <c r="M596" s="10" t="s">
        <v>71</v>
      </c>
      <c r="N596" s="10" t="s">
        <v>61</v>
      </c>
      <c r="O596" s="10">
        <v>44</v>
      </c>
      <c r="P596" s="10" t="s">
        <v>40</v>
      </c>
      <c r="Q596" s="10" t="str">
        <f t="shared" si="45"/>
        <v>12</v>
      </c>
      <c r="R596" s="10">
        <v>8</v>
      </c>
      <c r="S596" s="10">
        <v>64.8</v>
      </c>
      <c r="T596" s="10">
        <v>2</v>
      </c>
      <c r="Z596" s="10">
        <v>2</v>
      </c>
      <c r="AI596" s="39">
        <f t="shared" si="46"/>
        <v>2</v>
      </c>
      <c r="AJ596" s="79">
        <f t="shared" si="47"/>
        <v>32.4</v>
      </c>
      <c r="AK596" s="79">
        <f t="shared" si="48"/>
        <v>2.6999999999999997</v>
      </c>
      <c r="AL596" s="79">
        <f t="shared" si="49"/>
        <v>0.33749999999999997</v>
      </c>
    </row>
    <row r="597" spans="1:38" x14ac:dyDescent="0.25">
      <c r="A597" s="10">
        <v>11.202400000000001</v>
      </c>
      <c r="B597" s="10" t="s">
        <v>84</v>
      </c>
      <c r="C597" s="10" t="s">
        <v>85</v>
      </c>
      <c r="D597" s="10" t="s">
        <v>213</v>
      </c>
      <c r="E597" s="10" t="s">
        <v>30</v>
      </c>
      <c r="F597" s="10" t="s">
        <v>214</v>
      </c>
      <c r="G597" s="10" t="s">
        <v>215</v>
      </c>
      <c r="H597" s="10" t="s">
        <v>67</v>
      </c>
      <c r="I597" s="10" t="s">
        <v>216</v>
      </c>
      <c r="J597" s="10" t="s">
        <v>217</v>
      </c>
      <c r="K597" s="10">
        <v>9258267841</v>
      </c>
      <c r="L597" s="10" t="s">
        <v>72</v>
      </c>
      <c r="M597" s="10" t="s">
        <v>73</v>
      </c>
      <c r="N597" s="10" t="s">
        <v>61</v>
      </c>
      <c r="O597" s="10">
        <v>44</v>
      </c>
      <c r="P597" s="10" t="s">
        <v>40</v>
      </c>
      <c r="Q597" s="10" t="str">
        <f t="shared" si="45"/>
        <v>12</v>
      </c>
      <c r="R597" s="10">
        <v>8</v>
      </c>
      <c r="S597" s="10">
        <v>194.4</v>
      </c>
      <c r="T597" s="10">
        <v>6</v>
      </c>
      <c r="Z597" s="10">
        <v>6</v>
      </c>
      <c r="AI597" s="39">
        <f t="shared" si="46"/>
        <v>6</v>
      </c>
      <c r="AJ597" s="79">
        <f t="shared" si="47"/>
        <v>32.4</v>
      </c>
      <c r="AK597" s="79">
        <f t="shared" si="48"/>
        <v>2.6999999999999997</v>
      </c>
      <c r="AL597" s="79">
        <f t="shared" si="49"/>
        <v>0.33749999999999997</v>
      </c>
    </row>
    <row r="598" spans="1:38" x14ac:dyDescent="0.25">
      <c r="A598" s="10">
        <v>11.202400000000001</v>
      </c>
      <c r="B598" s="10" t="s">
        <v>84</v>
      </c>
      <c r="C598" s="10" t="s">
        <v>85</v>
      </c>
      <c r="D598" s="10" t="s">
        <v>989</v>
      </c>
      <c r="E598" s="10" t="s">
        <v>362</v>
      </c>
      <c r="F598" s="10" t="s">
        <v>990</v>
      </c>
      <c r="G598" s="10" t="s">
        <v>991</v>
      </c>
      <c r="H598" s="10" t="s">
        <v>67</v>
      </c>
      <c r="I598" s="10" t="s">
        <v>992</v>
      </c>
      <c r="J598" s="10" t="s">
        <v>993</v>
      </c>
      <c r="K598" s="10">
        <v>8312754500</v>
      </c>
      <c r="L598" s="10" t="s">
        <v>72</v>
      </c>
      <c r="M598" s="10" t="s">
        <v>73</v>
      </c>
      <c r="N598" s="10" t="s">
        <v>61</v>
      </c>
      <c r="O598" s="10">
        <v>44</v>
      </c>
      <c r="P598" s="10" t="s">
        <v>40</v>
      </c>
      <c r="Q598" s="10" t="str">
        <f t="shared" si="45"/>
        <v>12</v>
      </c>
      <c r="R598" s="10">
        <v>8</v>
      </c>
      <c r="S598" s="10">
        <v>129.6</v>
      </c>
      <c r="T598" s="10">
        <v>4</v>
      </c>
      <c r="Z598" s="10">
        <v>4</v>
      </c>
      <c r="AI598" s="39">
        <f t="shared" si="46"/>
        <v>4</v>
      </c>
      <c r="AJ598" s="79">
        <f t="shared" si="47"/>
        <v>32.4</v>
      </c>
      <c r="AK598" s="79">
        <f t="shared" si="48"/>
        <v>2.6999999999999997</v>
      </c>
      <c r="AL598" s="79">
        <f t="shared" si="49"/>
        <v>0.33749999999999997</v>
      </c>
    </row>
    <row r="599" spans="1:38" x14ac:dyDescent="0.25">
      <c r="A599" s="10">
        <v>11.202400000000001</v>
      </c>
      <c r="B599" s="10" t="s">
        <v>84</v>
      </c>
      <c r="C599" s="10" t="s">
        <v>85</v>
      </c>
      <c r="D599" s="10" t="s">
        <v>220</v>
      </c>
      <c r="E599" s="10" t="s">
        <v>30</v>
      </c>
      <c r="F599" s="10" t="s">
        <v>221</v>
      </c>
      <c r="G599" s="10" t="s">
        <v>222</v>
      </c>
      <c r="H599" s="10" t="s">
        <v>67</v>
      </c>
      <c r="I599" s="10">
        <v>95370</v>
      </c>
      <c r="J599" s="10" t="s">
        <v>223</v>
      </c>
      <c r="K599" s="10">
        <v>2095363674</v>
      </c>
      <c r="L599" s="10" t="s">
        <v>218</v>
      </c>
      <c r="M599" s="10" t="s">
        <v>219</v>
      </c>
      <c r="N599" s="10" t="s">
        <v>61</v>
      </c>
      <c r="O599" s="10">
        <v>44</v>
      </c>
      <c r="P599" s="10" t="s">
        <v>40</v>
      </c>
      <c r="Q599" s="10" t="str">
        <f t="shared" ref="Q599:Q643" si="50">"12"</f>
        <v>12</v>
      </c>
      <c r="R599" s="10">
        <v>8</v>
      </c>
      <c r="S599" s="10">
        <v>32.4</v>
      </c>
      <c r="T599" s="10">
        <v>1</v>
      </c>
      <c r="Z599" s="10">
        <v>1</v>
      </c>
      <c r="AI599" s="39">
        <f t="shared" si="46"/>
        <v>1</v>
      </c>
      <c r="AJ599" s="79">
        <f t="shared" si="47"/>
        <v>32.4</v>
      </c>
      <c r="AK599" s="79">
        <f t="shared" si="48"/>
        <v>2.6999999999999997</v>
      </c>
      <c r="AL599" s="79">
        <f t="shared" si="49"/>
        <v>0.33749999999999997</v>
      </c>
    </row>
    <row r="600" spans="1:38" x14ac:dyDescent="0.25">
      <c r="A600" s="10">
        <v>11.202400000000001</v>
      </c>
      <c r="B600" s="10" t="s">
        <v>84</v>
      </c>
      <c r="C600" s="10" t="s">
        <v>85</v>
      </c>
      <c r="D600" s="10" t="s">
        <v>1117</v>
      </c>
      <c r="E600" s="10" t="s">
        <v>348</v>
      </c>
      <c r="F600" s="10" t="s">
        <v>1118</v>
      </c>
      <c r="G600" s="10" t="s">
        <v>297</v>
      </c>
      <c r="H600" s="10" t="s">
        <v>67</v>
      </c>
      <c r="I600" s="10">
        <v>94720</v>
      </c>
      <c r="J600" s="10" t="s">
        <v>1119</v>
      </c>
      <c r="K600" s="10">
        <v>5106425392</v>
      </c>
      <c r="L600" s="10" t="s">
        <v>218</v>
      </c>
      <c r="M600" s="10" t="s">
        <v>219</v>
      </c>
      <c r="N600" s="10" t="s">
        <v>61</v>
      </c>
      <c r="O600" s="10">
        <v>44</v>
      </c>
      <c r="P600" s="10" t="s">
        <v>40</v>
      </c>
      <c r="Q600" s="10" t="str">
        <f t="shared" si="50"/>
        <v>12</v>
      </c>
      <c r="R600" s="10">
        <v>8</v>
      </c>
      <c r="S600" s="10">
        <v>32.4</v>
      </c>
      <c r="T600" s="10">
        <v>1</v>
      </c>
      <c r="Z600" s="10">
        <v>1</v>
      </c>
      <c r="AI600" s="39">
        <f t="shared" si="46"/>
        <v>1</v>
      </c>
      <c r="AJ600" s="79">
        <f t="shared" si="47"/>
        <v>32.4</v>
      </c>
      <c r="AK600" s="79">
        <f t="shared" si="48"/>
        <v>2.6999999999999997</v>
      </c>
      <c r="AL600" s="79">
        <f t="shared" si="49"/>
        <v>0.33749999999999997</v>
      </c>
    </row>
    <row r="601" spans="1:38" x14ac:dyDescent="0.25">
      <c r="A601" s="10">
        <v>11.202400000000001</v>
      </c>
      <c r="B601" s="10" t="s">
        <v>84</v>
      </c>
      <c r="C601" s="10" t="s">
        <v>85</v>
      </c>
      <c r="D601" s="10" t="s">
        <v>213</v>
      </c>
      <c r="E601" s="10" t="s">
        <v>30</v>
      </c>
      <c r="F601" s="10" t="s">
        <v>214</v>
      </c>
      <c r="G601" s="10" t="s">
        <v>215</v>
      </c>
      <c r="H601" s="10" t="s">
        <v>67</v>
      </c>
      <c r="I601" s="10" t="s">
        <v>216</v>
      </c>
      <c r="J601" s="10" t="s">
        <v>217</v>
      </c>
      <c r="K601" s="10">
        <v>9258267841</v>
      </c>
      <c r="L601" s="10" t="s">
        <v>218</v>
      </c>
      <c r="M601" s="10" t="s">
        <v>219</v>
      </c>
      <c r="N601" s="10" t="s">
        <v>61</v>
      </c>
      <c r="O601" s="10">
        <v>44</v>
      </c>
      <c r="P601" s="10" t="s">
        <v>40</v>
      </c>
      <c r="Q601" s="10" t="str">
        <f t="shared" si="50"/>
        <v>12</v>
      </c>
      <c r="R601" s="10">
        <v>8</v>
      </c>
      <c r="S601" s="10">
        <v>64.8</v>
      </c>
      <c r="T601" s="10">
        <v>2</v>
      </c>
      <c r="Z601" s="10">
        <v>2</v>
      </c>
      <c r="AI601" s="39">
        <f t="shared" si="46"/>
        <v>2</v>
      </c>
      <c r="AJ601" s="79">
        <f t="shared" si="47"/>
        <v>32.4</v>
      </c>
      <c r="AK601" s="79">
        <f t="shared" si="48"/>
        <v>2.6999999999999997</v>
      </c>
      <c r="AL601" s="79">
        <f t="shared" si="49"/>
        <v>0.33749999999999997</v>
      </c>
    </row>
    <row r="602" spans="1:38" x14ac:dyDescent="0.25">
      <c r="A602" s="10">
        <v>11.202400000000001</v>
      </c>
      <c r="B602" s="10" t="s">
        <v>84</v>
      </c>
      <c r="C602" s="10" t="s">
        <v>85</v>
      </c>
      <c r="D602" s="10" t="s">
        <v>86</v>
      </c>
      <c r="E602" s="10" t="s">
        <v>30</v>
      </c>
      <c r="F602" s="10" t="s">
        <v>87</v>
      </c>
      <c r="G602" s="10" t="s">
        <v>88</v>
      </c>
      <c r="H602" s="10" t="s">
        <v>67</v>
      </c>
      <c r="I602" s="10">
        <v>95354</v>
      </c>
      <c r="J602" s="10" t="s">
        <v>90</v>
      </c>
      <c r="K602" s="10">
        <v>2095295350</v>
      </c>
      <c r="L602" s="10" t="s">
        <v>100</v>
      </c>
      <c r="M602" s="10" t="s">
        <v>101</v>
      </c>
      <c r="N602" s="10" t="s">
        <v>61</v>
      </c>
      <c r="O602" s="10">
        <v>44</v>
      </c>
      <c r="P602" s="10" t="s">
        <v>40</v>
      </c>
      <c r="Q602" s="10" t="str">
        <f t="shared" si="50"/>
        <v>12</v>
      </c>
      <c r="R602" s="10">
        <v>8</v>
      </c>
      <c r="S602" s="10">
        <v>291.60000000000002</v>
      </c>
      <c r="T602" s="10">
        <v>9</v>
      </c>
      <c r="Z602" s="10">
        <v>9</v>
      </c>
      <c r="AI602" s="39">
        <f t="shared" si="46"/>
        <v>9</v>
      </c>
      <c r="AJ602" s="79">
        <f t="shared" si="47"/>
        <v>32.400000000000006</v>
      </c>
      <c r="AK602" s="79">
        <f t="shared" si="48"/>
        <v>2.7000000000000006</v>
      </c>
      <c r="AL602" s="79">
        <f t="shared" si="49"/>
        <v>0.33750000000000008</v>
      </c>
    </row>
    <row r="603" spans="1:38" x14ac:dyDescent="0.25">
      <c r="A603" s="10">
        <v>11.202400000000001</v>
      </c>
      <c r="B603" s="10" t="s">
        <v>84</v>
      </c>
      <c r="C603" s="10" t="s">
        <v>85</v>
      </c>
      <c r="D603" s="10" t="s">
        <v>1117</v>
      </c>
      <c r="E603" s="10" t="s">
        <v>348</v>
      </c>
      <c r="F603" s="10" t="s">
        <v>1118</v>
      </c>
      <c r="G603" s="10" t="s">
        <v>297</v>
      </c>
      <c r="H603" s="10" t="s">
        <v>67</v>
      </c>
      <c r="I603" s="10">
        <v>94720</v>
      </c>
      <c r="J603" s="10" t="s">
        <v>1119</v>
      </c>
      <c r="K603" s="10">
        <v>5106425392</v>
      </c>
      <c r="L603" s="10" t="s">
        <v>100</v>
      </c>
      <c r="M603" s="10" t="s">
        <v>101</v>
      </c>
      <c r="N603" s="10" t="s">
        <v>61</v>
      </c>
      <c r="O603" s="10">
        <v>44</v>
      </c>
      <c r="P603" s="10" t="s">
        <v>40</v>
      </c>
      <c r="Q603" s="10" t="str">
        <f t="shared" si="50"/>
        <v>12</v>
      </c>
      <c r="R603" s="10">
        <v>8</v>
      </c>
      <c r="S603" s="10">
        <v>64.8</v>
      </c>
      <c r="T603" s="10">
        <v>2</v>
      </c>
      <c r="Z603" s="10">
        <v>2</v>
      </c>
      <c r="AI603" s="39">
        <f t="shared" si="46"/>
        <v>2</v>
      </c>
      <c r="AJ603" s="79">
        <f t="shared" si="47"/>
        <v>32.4</v>
      </c>
      <c r="AK603" s="79">
        <f t="shared" si="48"/>
        <v>2.6999999999999997</v>
      </c>
      <c r="AL603" s="79">
        <f t="shared" si="49"/>
        <v>0.33749999999999997</v>
      </c>
    </row>
    <row r="604" spans="1:38" x14ac:dyDescent="0.25">
      <c r="A604" s="10">
        <v>11.202400000000001</v>
      </c>
      <c r="B604" s="10" t="s">
        <v>84</v>
      </c>
      <c r="C604" s="10" t="s">
        <v>85</v>
      </c>
      <c r="D604" s="10" t="s">
        <v>213</v>
      </c>
      <c r="E604" s="10" t="s">
        <v>30</v>
      </c>
      <c r="F604" s="10" t="s">
        <v>214</v>
      </c>
      <c r="G604" s="10" t="s">
        <v>215</v>
      </c>
      <c r="H604" s="10" t="s">
        <v>67</v>
      </c>
      <c r="I604" s="10" t="s">
        <v>216</v>
      </c>
      <c r="J604" s="10" t="s">
        <v>217</v>
      </c>
      <c r="K604" s="10">
        <v>9258267841</v>
      </c>
      <c r="L604" s="10" t="s">
        <v>100</v>
      </c>
      <c r="M604" s="10" t="s">
        <v>101</v>
      </c>
      <c r="N604" s="10" t="s">
        <v>61</v>
      </c>
      <c r="O604" s="10">
        <v>44</v>
      </c>
      <c r="P604" s="10" t="s">
        <v>40</v>
      </c>
      <c r="Q604" s="10" t="str">
        <f t="shared" si="50"/>
        <v>12</v>
      </c>
      <c r="R604" s="10">
        <v>8</v>
      </c>
      <c r="S604" s="10">
        <v>194.4</v>
      </c>
      <c r="T604" s="10">
        <v>6</v>
      </c>
      <c r="Z604" s="10">
        <v>6</v>
      </c>
      <c r="AI604" s="39">
        <f t="shared" si="46"/>
        <v>6</v>
      </c>
      <c r="AJ604" s="79">
        <f t="shared" si="47"/>
        <v>32.4</v>
      </c>
      <c r="AK604" s="79">
        <f t="shared" si="48"/>
        <v>2.6999999999999997</v>
      </c>
      <c r="AL604" s="79">
        <f t="shared" si="49"/>
        <v>0.33749999999999997</v>
      </c>
    </row>
    <row r="605" spans="1:38" x14ac:dyDescent="0.25">
      <c r="A605" s="10">
        <v>11.202400000000001</v>
      </c>
      <c r="B605" s="10" t="s">
        <v>84</v>
      </c>
      <c r="C605" s="10" t="s">
        <v>85</v>
      </c>
      <c r="D605" s="10" t="s">
        <v>272</v>
      </c>
      <c r="E605" s="10" t="s">
        <v>30</v>
      </c>
      <c r="F605" s="10" t="s">
        <v>273</v>
      </c>
      <c r="G605" s="10" t="s">
        <v>274</v>
      </c>
      <c r="H605" s="10" t="s">
        <v>67</v>
      </c>
      <c r="I605" s="10" t="s">
        <v>275</v>
      </c>
      <c r="J605" s="10" t="s">
        <v>276</v>
      </c>
      <c r="K605" s="10">
        <v>5107662337</v>
      </c>
      <c r="L605" s="10" t="s">
        <v>100</v>
      </c>
      <c r="M605" s="10" t="s">
        <v>101</v>
      </c>
      <c r="N605" s="10" t="s">
        <v>61</v>
      </c>
      <c r="O605" s="10">
        <v>44</v>
      </c>
      <c r="P605" s="10" t="s">
        <v>40</v>
      </c>
      <c r="Q605" s="10" t="str">
        <f t="shared" si="50"/>
        <v>12</v>
      </c>
      <c r="R605" s="10">
        <v>8</v>
      </c>
      <c r="S605" s="10">
        <v>32.4</v>
      </c>
      <c r="T605" s="10">
        <v>1</v>
      </c>
      <c r="Z605" s="10">
        <v>1</v>
      </c>
      <c r="AI605" s="39">
        <f t="shared" si="46"/>
        <v>1</v>
      </c>
      <c r="AJ605" s="79">
        <f t="shared" si="47"/>
        <v>32.4</v>
      </c>
      <c r="AK605" s="79">
        <f t="shared" si="48"/>
        <v>2.6999999999999997</v>
      </c>
      <c r="AL605" s="79">
        <f t="shared" si="49"/>
        <v>0.33749999999999997</v>
      </c>
    </row>
    <row r="606" spans="1:38" x14ac:dyDescent="0.25">
      <c r="A606" s="10">
        <v>11.202400000000001</v>
      </c>
      <c r="B606" s="10" t="s">
        <v>84</v>
      </c>
      <c r="C606" s="10" t="s">
        <v>85</v>
      </c>
      <c r="D606" s="10" t="s">
        <v>338</v>
      </c>
      <c r="E606" s="10" t="s">
        <v>30</v>
      </c>
      <c r="F606" s="10" t="s">
        <v>339</v>
      </c>
      <c r="G606" s="10" t="s">
        <v>340</v>
      </c>
      <c r="H606" s="10" t="s">
        <v>67</v>
      </c>
      <c r="I606" s="10">
        <v>95045</v>
      </c>
      <c r="J606" s="10" t="s">
        <v>341</v>
      </c>
      <c r="K606" s="10">
        <v>8316234073</v>
      </c>
      <c r="L606" s="10" t="s">
        <v>59</v>
      </c>
      <c r="M606" s="10" t="s">
        <v>60</v>
      </c>
      <c r="N606" s="10" t="s">
        <v>61</v>
      </c>
      <c r="O606" s="10">
        <v>44</v>
      </c>
      <c r="P606" s="10" t="s">
        <v>40</v>
      </c>
      <c r="Q606" s="10" t="str">
        <f t="shared" si="50"/>
        <v>12</v>
      </c>
      <c r="R606" s="10">
        <v>4</v>
      </c>
      <c r="S606" s="10">
        <v>28.8</v>
      </c>
      <c r="T606" s="10">
        <v>1</v>
      </c>
      <c r="Z606" s="10">
        <v>1</v>
      </c>
      <c r="AI606" s="39">
        <f t="shared" si="46"/>
        <v>1</v>
      </c>
      <c r="AJ606" s="79">
        <f t="shared" si="47"/>
        <v>28.8</v>
      </c>
      <c r="AK606" s="79">
        <f t="shared" si="48"/>
        <v>2.4</v>
      </c>
      <c r="AL606" s="79">
        <f t="shared" si="49"/>
        <v>0.6</v>
      </c>
    </row>
    <row r="607" spans="1:38" x14ac:dyDescent="0.25">
      <c r="A607" s="10">
        <v>11.202400000000001</v>
      </c>
      <c r="B607" s="10" t="s">
        <v>84</v>
      </c>
      <c r="C607" s="10" t="s">
        <v>85</v>
      </c>
      <c r="D607" s="10" t="s">
        <v>213</v>
      </c>
      <c r="E607" s="10" t="s">
        <v>30</v>
      </c>
      <c r="F607" s="10" t="s">
        <v>214</v>
      </c>
      <c r="G607" s="10" t="s">
        <v>215</v>
      </c>
      <c r="H607" s="10" t="s">
        <v>67</v>
      </c>
      <c r="I607" s="10" t="s">
        <v>216</v>
      </c>
      <c r="J607" s="10" t="s">
        <v>217</v>
      </c>
      <c r="K607" s="10">
        <v>9258267841</v>
      </c>
      <c r="L607" s="10" t="s">
        <v>59</v>
      </c>
      <c r="M607" s="10" t="s">
        <v>60</v>
      </c>
      <c r="N607" s="10" t="s">
        <v>61</v>
      </c>
      <c r="O607" s="10">
        <v>44</v>
      </c>
      <c r="P607" s="10" t="s">
        <v>40</v>
      </c>
      <c r="Q607" s="10" t="str">
        <f t="shared" si="50"/>
        <v>12</v>
      </c>
      <c r="R607" s="10">
        <v>4</v>
      </c>
      <c r="S607" s="10">
        <v>172.8</v>
      </c>
      <c r="T607" s="10">
        <v>6</v>
      </c>
      <c r="Z607" s="10">
        <v>6</v>
      </c>
      <c r="AI607" s="39">
        <f t="shared" si="46"/>
        <v>6</v>
      </c>
      <c r="AJ607" s="79">
        <f t="shared" si="47"/>
        <v>28.8</v>
      </c>
      <c r="AK607" s="79">
        <f t="shared" si="48"/>
        <v>2.4</v>
      </c>
      <c r="AL607" s="79">
        <f t="shared" si="49"/>
        <v>0.6</v>
      </c>
    </row>
    <row r="608" spans="1:38" x14ac:dyDescent="0.25">
      <c r="A608" s="10">
        <v>11.202400000000001</v>
      </c>
      <c r="B608" s="10" t="s">
        <v>84</v>
      </c>
      <c r="C608" s="10" t="s">
        <v>85</v>
      </c>
      <c r="D608" s="10" t="s">
        <v>989</v>
      </c>
      <c r="E608" s="10" t="s">
        <v>362</v>
      </c>
      <c r="F608" s="10" t="s">
        <v>990</v>
      </c>
      <c r="G608" s="10" t="s">
        <v>991</v>
      </c>
      <c r="H608" s="10" t="s">
        <v>67</v>
      </c>
      <c r="I608" s="10" t="s">
        <v>992</v>
      </c>
      <c r="J608" s="10" t="s">
        <v>993</v>
      </c>
      <c r="K608" s="10">
        <v>8312754500</v>
      </c>
      <c r="L608" s="10" t="s">
        <v>59</v>
      </c>
      <c r="M608" s="10" t="s">
        <v>60</v>
      </c>
      <c r="N608" s="10" t="s">
        <v>61</v>
      </c>
      <c r="O608" s="10">
        <v>44</v>
      </c>
      <c r="P608" s="10" t="s">
        <v>40</v>
      </c>
      <c r="Q608" s="10" t="str">
        <f t="shared" si="50"/>
        <v>12</v>
      </c>
      <c r="R608" s="10">
        <v>4</v>
      </c>
      <c r="S608" s="10">
        <v>115.2</v>
      </c>
      <c r="T608" s="10">
        <v>4</v>
      </c>
      <c r="Z608" s="10">
        <v>4</v>
      </c>
      <c r="AI608" s="39">
        <f t="shared" si="46"/>
        <v>4</v>
      </c>
      <c r="AJ608" s="79">
        <f t="shared" si="47"/>
        <v>28.8</v>
      </c>
      <c r="AK608" s="79">
        <f t="shared" si="48"/>
        <v>2.4</v>
      </c>
      <c r="AL608" s="79">
        <f t="shared" si="49"/>
        <v>0.6</v>
      </c>
    </row>
    <row r="609" spans="1:38" x14ac:dyDescent="0.25">
      <c r="A609" s="10">
        <v>11.202400000000001</v>
      </c>
      <c r="B609" s="10" t="s">
        <v>829</v>
      </c>
      <c r="C609" s="10" t="s">
        <v>830</v>
      </c>
      <c r="D609" s="10" t="s">
        <v>1952</v>
      </c>
      <c r="E609" s="10" t="s">
        <v>30</v>
      </c>
      <c r="F609" s="10" t="s">
        <v>1953</v>
      </c>
      <c r="G609" s="10" t="s">
        <v>1954</v>
      </c>
      <c r="H609" s="10" t="s">
        <v>1955</v>
      </c>
      <c r="I609" s="10" t="s">
        <v>1956</v>
      </c>
      <c r="J609" s="10" t="s">
        <v>1957</v>
      </c>
      <c r="K609" s="10">
        <v>4139238092</v>
      </c>
      <c r="L609" s="10" t="s">
        <v>91</v>
      </c>
      <c r="M609" s="10" t="s">
        <v>92</v>
      </c>
      <c r="N609" s="10" t="s">
        <v>61</v>
      </c>
      <c r="O609" s="10">
        <v>44</v>
      </c>
      <c r="P609" s="10" t="s">
        <v>40</v>
      </c>
      <c r="Q609" s="10" t="str">
        <f t="shared" si="50"/>
        <v>12</v>
      </c>
      <c r="R609" s="10">
        <v>8</v>
      </c>
      <c r="S609" s="10">
        <v>30.4</v>
      </c>
      <c r="T609" s="10">
        <v>1</v>
      </c>
      <c r="Z609" s="10">
        <v>1</v>
      </c>
      <c r="AI609" s="39">
        <f t="shared" si="46"/>
        <v>1</v>
      </c>
      <c r="AJ609" s="79">
        <f t="shared" si="47"/>
        <v>30.4</v>
      </c>
      <c r="AK609" s="79">
        <f t="shared" si="48"/>
        <v>2.5333333333333332</v>
      </c>
      <c r="AL609" s="79">
        <f t="shared" si="49"/>
        <v>0.31666666666666665</v>
      </c>
    </row>
    <row r="610" spans="1:38" x14ac:dyDescent="0.25">
      <c r="A610" s="10">
        <v>11.202400000000001</v>
      </c>
      <c r="B610" s="10" t="s">
        <v>27</v>
      </c>
      <c r="C610" s="10" t="s">
        <v>28</v>
      </c>
      <c r="D610" s="10" t="s">
        <v>1032</v>
      </c>
      <c r="E610" s="10" t="s">
        <v>30</v>
      </c>
      <c r="F610" s="10" t="s">
        <v>1033</v>
      </c>
      <c r="G610" s="10" t="s">
        <v>1034</v>
      </c>
      <c r="H610" s="10" t="s">
        <v>151</v>
      </c>
      <c r="I610" s="10" t="s">
        <v>1035</v>
      </c>
      <c r="J610" s="10" t="s">
        <v>1036</v>
      </c>
      <c r="K610" s="10">
        <v>8455625400</v>
      </c>
      <c r="L610" s="10" t="s">
        <v>74</v>
      </c>
      <c r="M610" s="10" t="s">
        <v>75</v>
      </c>
      <c r="N610" s="10" t="s">
        <v>61</v>
      </c>
      <c r="O610" s="10">
        <v>44</v>
      </c>
      <c r="P610" s="10" t="s">
        <v>40</v>
      </c>
      <c r="Q610" s="10" t="str">
        <f t="shared" si="50"/>
        <v>12</v>
      </c>
      <c r="R610" s="10">
        <v>5</v>
      </c>
      <c r="S610" s="10">
        <v>226.4</v>
      </c>
      <c r="T610" s="10">
        <v>8</v>
      </c>
      <c r="Z610" s="10">
        <v>8</v>
      </c>
      <c r="AI610" s="39">
        <f t="shared" si="46"/>
        <v>8</v>
      </c>
      <c r="AJ610" s="79">
        <f t="shared" si="47"/>
        <v>28.3</v>
      </c>
      <c r="AK610" s="79">
        <f t="shared" si="48"/>
        <v>2.3583333333333334</v>
      </c>
      <c r="AL610" s="79">
        <f t="shared" si="49"/>
        <v>0.47166666666666668</v>
      </c>
    </row>
    <row r="611" spans="1:38" x14ac:dyDescent="0.25">
      <c r="A611" s="10">
        <v>11.202400000000001</v>
      </c>
      <c r="B611" s="10" t="s">
        <v>27</v>
      </c>
      <c r="C611" s="10" t="s">
        <v>28</v>
      </c>
      <c r="D611" s="10" t="s">
        <v>1032</v>
      </c>
      <c r="E611" s="10" t="s">
        <v>30</v>
      </c>
      <c r="F611" s="10" t="s">
        <v>1033</v>
      </c>
      <c r="G611" s="10" t="s">
        <v>1034</v>
      </c>
      <c r="H611" s="10" t="s">
        <v>151</v>
      </c>
      <c r="I611" s="10" t="s">
        <v>1035</v>
      </c>
      <c r="J611" s="10" t="s">
        <v>1036</v>
      </c>
      <c r="K611" s="10">
        <v>8455625400</v>
      </c>
      <c r="L611" s="10" t="s">
        <v>81</v>
      </c>
      <c r="M611" s="10" t="s">
        <v>82</v>
      </c>
      <c r="N611" s="10" t="s">
        <v>83</v>
      </c>
      <c r="O611" s="10">
        <v>44</v>
      </c>
      <c r="P611" s="10" t="s">
        <v>40</v>
      </c>
      <c r="Q611" s="10" t="str">
        <f t="shared" si="50"/>
        <v>12</v>
      </c>
      <c r="R611" s="10">
        <v>8</v>
      </c>
      <c r="S611" s="10">
        <v>374</v>
      </c>
      <c r="T611" s="10">
        <v>14</v>
      </c>
      <c r="Z611" s="10">
        <v>14</v>
      </c>
      <c r="AI611" s="39">
        <f t="shared" si="46"/>
        <v>14</v>
      </c>
      <c r="AJ611" s="79">
        <f t="shared" si="47"/>
        <v>26.714285714285715</v>
      </c>
      <c r="AK611" s="79">
        <f t="shared" si="48"/>
        <v>2.2261904761904763</v>
      </c>
      <c r="AL611" s="79">
        <f t="shared" si="49"/>
        <v>0.27827380952380953</v>
      </c>
    </row>
    <row r="612" spans="1:38" x14ac:dyDescent="0.25">
      <c r="A612" s="10">
        <v>11.202400000000001</v>
      </c>
      <c r="B612" s="10" t="s">
        <v>852</v>
      </c>
      <c r="C612" s="10" t="s">
        <v>853</v>
      </c>
      <c r="D612" s="10" t="s">
        <v>1958</v>
      </c>
      <c r="E612" s="10" t="s">
        <v>30</v>
      </c>
      <c r="F612" s="10" t="s">
        <v>1959</v>
      </c>
      <c r="G612" s="10" t="s">
        <v>1960</v>
      </c>
      <c r="H612" s="10" t="s">
        <v>1277</v>
      </c>
      <c r="I612" s="10" t="s">
        <v>1961</v>
      </c>
      <c r="J612" s="10" t="s">
        <v>1962</v>
      </c>
      <c r="K612" s="10">
        <v>4194484545</v>
      </c>
      <c r="L612" s="10" t="s">
        <v>74</v>
      </c>
      <c r="M612" s="10" t="s">
        <v>75</v>
      </c>
      <c r="N612" s="10" t="s">
        <v>61</v>
      </c>
      <c r="O612" s="10">
        <v>44</v>
      </c>
      <c r="P612" s="10" t="s">
        <v>40</v>
      </c>
      <c r="Q612" s="10" t="str">
        <f t="shared" si="50"/>
        <v>12</v>
      </c>
      <c r="R612" s="10">
        <v>5</v>
      </c>
      <c r="S612" s="10">
        <v>268</v>
      </c>
      <c r="T612" s="10">
        <v>10</v>
      </c>
      <c r="Z612" s="10">
        <v>10</v>
      </c>
      <c r="AI612" s="39">
        <f t="shared" si="46"/>
        <v>10</v>
      </c>
      <c r="AJ612" s="79">
        <f t="shared" si="47"/>
        <v>26.8</v>
      </c>
      <c r="AK612" s="79">
        <f t="shared" si="48"/>
        <v>2.2333333333333334</v>
      </c>
      <c r="AL612" s="79">
        <f t="shared" si="49"/>
        <v>0.44666666666666666</v>
      </c>
    </row>
    <row r="613" spans="1:38" x14ac:dyDescent="0.25">
      <c r="A613" s="10">
        <v>11.202400000000001</v>
      </c>
      <c r="B613" s="10" t="s">
        <v>852</v>
      </c>
      <c r="C613" s="10" t="s">
        <v>853</v>
      </c>
      <c r="D613" s="10" t="s">
        <v>1274</v>
      </c>
      <c r="E613" s="10" t="s">
        <v>30</v>
      </c>
      <c r="F613" s="10" t="s">
        <v>1275</v>
      </c>
      <c r="G613" s="10" t="s">
        <v>1276</v>
      </c>
      <c r="H613" s="10" t="s">
        <v>1277</v>
      </c>
      <c r="I613" s="10">
        <v>44870</v>
      </c>
      <c r="J613" s="10" t="s">
        <v>1278</v>
      </c>
      <c r="K613" s="10">
        <v>4192020202</v>
      </c>
      <c r="L613" s="10" t="s">
        <v>49</v>
      </c>
      <c r="M613" s="10" t="s">
        <v>50</v>
      </c>
      <c r="N613" s="10" t="s">
        <v>39</v>
      </c>
      <c r="O613" s="10">
        <v>44</v>
      </c>
      <c r="P613" s="10" t="s">
        <v>40</v>
      </c>
      <c r="Q613" s="10" t="str">
        <f t="shared" si="50"/>
        <v>12</v>
      </c>
      <c r="R613" s="10">
        <v>5</v>
      </c>
      <c r="S613" s="10">
        <v>124.6</v>
      </c>
      <c r="T613" s="10">
        <v>7</v>
      </c>
      <c r="Z613" s="10">
        <v>7</v>
      </c>
      <c r="AI613" s="39">
        <f t="shared" si="46"/>
        <v>7</v>
      </c>
      <c r="AJ613" s="79">
        <f t="shared" si="47"/>
        <v>17.8</v>
      </c>
      <c r="AK613" s="79">
        <f t="shared" si="48"/>
        <v>1.4833333333333334</v>
      </c>
      <c r="AL613" s="79">
        <f t="shared" si="49"/>
        <v>0.29666666666666669</v>
      </c>
    </row>
    <row r="614" spans="1:38" x14ac:dyDescent="0.25">
      <c r="A614" s="10">
        <v>11.202400000000001</v>
      </c>
      <c r="B614" s="10" t="s">
        <v>852</v>
      </c>
      <c r="C614" s="10" t="s">
        <v>853</v>
      </c>
      <c r="D614" s="10" t="s">
        <v>1915</v>
      </c>
      <c r="E614" s="10" t="s">
        <v>30</v>
      </c>
      <c r="F614" s="10" t="s">
        <v>1916</v>
      </c>
      <c r="G614" s="10" t="s">
        <v>1917</v>
      </c>
      <c r="H614" s="10" t="s">
        <v>56</v>
      </c>
      <c r="I614" s="10">
        <v>16115</v>
      </c>
      <c r="J614" s="10" t="s">
        <v>1918</v>
      </c>
      <c r="K614" s="10">
        <v>7248566960</v>
      </c>
      <c r="L614" s="10" t="s">
        <v>224</v>
      </c>
      <c r="M614" s="10" t="s">
        <v>225</v>
      </c>
      <c r="N614" s="10" t="s">
        <v>61</v>
      </c>
      <c r="O614" s="10">
        <v>44</v>
      </c>
      <c r="P614" s="10" t="s">
        <v>40</v>
      </c>
      <c r="Q614" s="10" t="str">
        <f t="shared" si="50"/>
        <v>12</v>
      </c>
      <c r="R614" s="10">
        <v>5</v>
      </c>
      <c r="S614" s="10">
        <v>408</v>
      </c>
      <c r="T614" s="10">
        <v>15</v>
      </c>
      <c r="Z614" s="10">
        <v>15</v>
      </c>
      <c r="AI614" s="39">
        <f t="shared" si="46"/>
        <v>15</v>
      </c>
      <c r="AJ614" s="79">
        <f t="shared" si="47"/>
        <v>27.2</v>
      </c>
      <c r="AK614" s="79">
        <f t="shared" si="48"/>
        <v>2.2666666666666666</v>
      </c>
      <c r="AL614" s="79">
        <f t="shared" si="49"/>
        <v>0.45333333333333331</v>
      </c>
    </row>
    <row r="615" spans="1:38" x14ac:dyDescent="0.25">
      <c r="A615" s="10">
        <v>11.202400000000001</v>
      </c>
      <c r="B615" s="10" t="s">
        <v>852</v>
      </c>
      <c r="C615" s="10" t="s">
        <v>853</v>
      </c>
      <c r="D615" s="10" t="s">
        <v>1958</v>
      </c>
      <c r="E615" s="10" t="s">
        <v>30</v>
      </c>
      <c r="F615" s="10" t="s">
        <v>1959</v>
      </c>
      <c r="G615" s="10" t="s">
        <v>1960</v>
      </c>
      <c r="H615" s="10" t="s">
        <v>1277</v>
      </c>
      <c r="I615" s="10" t="s">
        <v>1961</v>
      </c>
      <c r="J615" s="10" t="s">
        <v>1962</v>
      </c>
      <c r="K615" s="10">
        <v>4194484545</v>
      </c>
      <c r="L615" s="10" t="s">
        <v>224</v>
      </c>
      <c r="M615" s="10" t="s">
        <v>225</v>
      </c>
      <c r="N615" s="10" t="s">
        <v>61</v>
      </c>
      <c r="O615" s="10">
        <v>44</v>
      </c>
      <c r="P615" s="10" t="s">
        <v>40</v>
      </c>
      <c r="Q615" s="10" t="str">
        <f t="shared" si="50"/>
        <v>12</v>
      </c>
      <c r="R615" s="10">
        <v>5</v>
      </c>
      <c r="S615" s="10">
        <v>134</v>
      </c>
      <c r="T615" s="10">
        <v>5</v>
      </c>
      <c r="Z615" s="10">
        <v>5</v>
      </c>
      <c r="AI615" s="39">
        <f t="shared" si="46"/>
        <v>5</v>
      </c>
      <c r="AJ615" s="79">
        <f t="shared" si="47"/>
        <v>26.8</v>
      </c>
      <c r="AK615" s="79">
        <f t="shared" si="48"/>
        <v>2.2333333333333334</v>
      </c>
      <c r="AL615" s="79">
        <f t="shared" si="49"/>
        <v>0.44666666666666666</v>
      </c>
    </row>
    <row r="616" spans="1:38" x14ac:dyDescent="0.25">
      <c r="A616" s="10">
        <v>11.202400000000001</v>
      </c>
      <c r="B616" s="10" t="s">
        <v>852</v>
      </c>
      <c r="C616" s="10" t="s">
        <v>853</v>
      </c>
      <c r="D616" s="10" t="s">
        <v>1274</v>
      </c>
      <c r="E616" s="10" t="s">
        <v>30</v>
      </c>
      <c r="F616" s="10" t="s">
        <v>1275</v>
      </c>
      <c r="G616" s="10" t="s">
        <v>1276</v>
      </c>
      <c r="H616" s="10" t="s">
        <v>1277</v>
      </c>
      <c r="I616" s="10">
        <v>44870</v>
      </c>
      <c r="J616" s="10" t="s">
        <v>1278</v>
      </c>
      <c r="K616" s="10">
        <v>4192020202</v>
      </c>
      <c r="L616" s="10" t="s">
        <v>70</v>
      </c>
      <c r="M616" s="10" t="s">
        <v>71</v>
      </c>
      <c r="N616" s="10" t="s">
        <v>61</v>
      </c>
      <c r="O616" s="10">
        <v>44</v>
      </c>
      <c r="P616" s="10" t="s">
        <v>40</v>
      </c>
      <c r="Q616" s="10" t="str">
        <f t="shared" si="50"/>
        <v>12</v>
      </c>
      <c r="R616" s="10">
        <v>8</v>
      </c>
      <c r="S616" s="10">
        <v>304</v>
      </c>
      <c r="T616" s="10">
        <v>10</v>
      </c>
      <c r="Z616" s="10">
        <v>10</v>
      </c>
      <c r="AI616" s="39">
        <f t="shared" si="46"/>
        <v>10</v>
      </c>
      <c r="AJ616" s="79">
        <f t="shared" si="47"/>
        <v>30.4</v>
      </c>
      <c r="AK616" s="79">
        <f t="shared" si="48"/>
        <v>2.5333333333333332</v>
      </c>
      <c r="AL616" s="79">
        <f t="shared" si="49"/>
        <v>0.31666666666666665</v>
      </c>
    </row>
    <row r="617" spans="1:38" x14ac:dyDescent="0.25">
      <c r="A617" s="10">
        <v>11.202400000000001</v>
      </c>
      <c r="B617" s="10" t="s">
        <v>852</v>
      </c>
      <c r="C617" s="10" t="s">
        <v>853</v>
      </c>
      <c r="D617" s="10" t="s">
        <v>1958</v>
      </c>
      <c r="E617" s="10" t="s">
        <v>30</v>
      </c>
      <c r="F617" s="10" t="s">
        <v>1959</v>
      </c>
      <c r="G617" s="10" t="s">
        <v>1960</v>
      </c>
      <c r="H617" s="10" t="s">
        <v>1277</v>
      </c>
      <c r="I617" s="10" t="s">
        <v>1961</v>
      </c>
      <c r="J617" s="10" t="s">
        <v>1962</v>
      </c>
      <c r="K617" s="10">
        <v>4194484545</v>
      </c>
      <c r="L617" s="10" t="s">
        <v>59</v>
      </c>
      <c r="M617" s="10" t="s">
        <v>60</v>
      </c>
      <c r="N617" s="10" t="s">
        <v>61</v>
      </c>
      <c r="O617" s="10">
        <v>44</v>
      </c>
      <c r="P617" s="10" t="s">
        <v>40</v>
      </c>
      <c r="Q617" s="10" t="str">
        <f t="shared" si="50"/>
        <v>12</v>
      </c>
      <c r="R617" s="10">
        <v>4</v>
      </c>
      <c r="S617" s="10">
        <v>321.60000000000002</v>
      </c>
      <c r="T617" s="10">
        <v>12</v>
      </c>
      <c r="Z617" s="10">
        <v>12</v>
      </c>
      <c r="AI617" s="39">
        <f t="shared" si="46"/>
        <v>12</v>
      </c>
      <c r="AJ617" s="79">
        <f t="shared" si="47"/>
        <v>26.8</v>
      </c>
      <c r="AK617" s="79">
        <f t="shared" si="48"/>
        <v>2.2333333333333334</v>
      </c>
      <c r="AL617" s="79">
        <f t="shared" si="49"/>
        <v>0.55833333333333335</v>
      </c>
    </row>
    <row r="618" spans="1:38" x14ac:dyDescent="0.25">
      <c r="A618" s="10">
        <v>11.202400000000001</v>
      </c>
      <c r="B618" s="10" t="s">
        <v>852</v>
      </c>
      <c r="C618" s="10" t="s">
        <v>853</v>
      </c>
      <c r="D618" s="10" t="s">
        <v>1274</v>
      </c>
      <c r="E618" s="10" t="s">
        <v>30</v>
      </c>
      <c r="F618" s="10" t="s">
        <v>1275</v>
      </c>
      <c r="G618" s="10" t="s">
        <v>1276</v>
      </c>
      <c r="H618" s="10" t="s">
        <v>1277</v>
      </c>
      <c r="I618" s="10">
        <v>44870</v>
      </c>
      <c r="J618" s="10" t="s">
        <v>1278</v>
      </c>
      <c r="K618" s="10">
        <v>4192020202</v>
      </c>
      <c r="L618" s="10" t="s">
        <v>59</v>
      </c>
      <c r="M618" s="10" t="s">
        <v>60</v>
      </c>
      <c r="N618" s="10" t="s">
        <v>61</v>
      </c>
      <c r="O618" s="10">
        <v>44</v>
      </c>
      <c r="P618" s="10" t="s">
        <v>40</v>
      </c>
      <c r="Q618" s="10" t="str">
        <f t="shared" si="50"/>
        <v>12</v>
      </c>
      <c r="R618" s="10">
        <v>4</v>
      </c>
      <c r="S618" s="10">
        <v>321.60000000000002</v>
      </c>
      <c r="T618" s="10">
        <v>12</v>
      </c>
      <c r="Z618" s="10">
        <v>12</v>
      </c>
      <c r="AI618" s="39">
        <f t="shared" si="46"/>
        <v>12</v>
      </c>
      <c r="AJ618" s="79">
        <f t="shared" si="47"/>
        <v>26.8</v>
      </c>
      <c r="AK618" s="79">
        <f t="shared" si="48"/>
        <v>2.2333333333333334</v>
      </c>
      <c r="AL618" s="79">
        <f t="shared" si="49"/>
        <v>0.55833333333333335</v>
      </c>
    </row>
    <row r="619" spans="1:38" x14ac:dyDescent="0.25">
      <c r="A619" s="10">
        <v>11.202400000000001</v>
      </c>
      <c r="B619" s="10" t="s">
        <v>62</v>
      </c>
      <c r="C619" s="10" t="s">
        <v>63</v>
      </c>
      <c r="D619" s="10" t="s">
        <v>1185</v>
      </c>
      <c r="E619" s="10" t="s">
        <v>570</v>
      </c>
      <c r="F619" s="10" t="s">
        <v>1186</v>
      </c>
      <c r="G619" s="10" t="s">
        <v>1187</v>
      </c>
      <c r="H619" s="10" t="s">
        <v>67</v>
      </c>
      <c r="I619" s="10">
        <v>92841</v>
      </c>
      <c r="J619" s="10" t="s">
        <v>1188</v>
      </c>
      <c r="K619" s="10">
        <v>7148992524</v>
      </c>
      <c r="L619" s="10" t="s">
        <v>74</v>
      </c>
      <c r="M619" s="10" t="s">
        <v>75</v>
      </c>
      <c r="N619" s="10" t="s">
        <v>61</v>
      </c>
      <c r="O619" s="10">
        <v>44</v>
      </c>
      <c r="P619" s="10" t="s">
        <v>40</v>
      </c>
      <c r="Q619" s="10" t="str">
        <f t="shared" si="50"/>
        <v>12</v>
      </c>
      <c r="R619" s="10">
        <v>5</v>
      </c>
      <c r="S619" s="10">
        <v>864</v>
      </c>
      <c r="T619" s="10">
        <v>30</v>
      </c>
      <c r="Z619" s="10">
        <v>30</v>
      </c>
      <c r="AI619" s="39">
        <f t="shared" si="46"/>
        <v>30</v>
      </c>
      <c r="AJ619" s="79">
        <f t="shared" si="47"/>
        <v>28.8</v>
      </c>
      <c r="AK619" s="79">
        <f t="shared" si="48"/>
        <v>2.4</v>
      </c>
      <c r="AL619" s="79">
        <f t="shared" si="49"/>
        <v>0.48</v>
      </c>
    </row>
    <row r="620" spans="1:38" x14ac:dyDescent="0.25">
      <c r="A620" s="10">
        <v>11.202400000000001</v>
      </c>
      <c r="B620" s="10" t="s">
        <v>62</v>
      </c>
      <c r="C620" s="10" t="s">
        <v>63</v>
      </c>
      <c r="D620" s="10" t="s">
        <v>1189</v>
      </c>
      <c r="E620" s="10" t="s">
        <v>570</v>
      </c>
      <c r="F620" s="10" t="s">
        <v>77</v>
      </c>
      <c r="G620" s="10" t="s">
        <v>78</v>
      </c>
      <c r="H620" s="10" t="s">
        <v>67</v>
      </c>
      <c r="I620" s="10" t="s">
        <v>79</v>
      </c>
      <c r="J620" s="10" t="s">
        <v>1190</v>
      </c>
      <c r="K620" s="10">
        <v>8189423381</v>
      </c>
      <c r="L620" s="10" t="s">
        <v>74</v>
      </c>
      <c r="M620" s="10" t="s">
        <v>75</v>
      </c>
      <c r="N620" s="10" t="s">
        <v>61</v>
      </c>
      <c r="O620" s="10">
        <v>44</v>
      </c>
      <c r="P620" s="10" t="s">
        <v>40</v>
      </c>
      <c r="Q620" s="10" t="str">
        <f t="shared" si="50"/>
        <v>12</v>
      </c>
      <c r="R620" s="10">
        <v>5</v>
      </c>
      <c r="S620" s="10">
        <v>1152</v>
      </c>
      <c r="T620" s="10">
        <v>40</v>
      </c>
      <c r="Z620" s="10">
        <v>40</v>
      </c>
      <c r="AI620" s="39">
        <f t="shared" si="46"/>
        <v>40</v>
      </c>
      <c r="AJ620" s="79">
        <f t="shared" si="47"/>
        <v>28.8</v>
      </c>
      <c r="AK620" s="79">
        <f t="shared" si="48"/>
        <v>2.4</v>
      </c>
      <c r="AL620" s="79">
        <f t="shared" si="49"/>
        <v>0.48</v>
      </c>
    </row>
    <row r="621" spans="1:38" x14ac:dyDescent="0.25">
      <c r="A621" s="10">
        <v>11.202400000000001</v>
      </c>
      <c r="B621" s="10" t="s">
        <v>62</v>
      </c>
      <c r="C621" s="10" t="s">
        <v>63</v>
      </c>
      <c r="D621" s="10" t="s">
        <v>262</v>
      </c>
      <c r="E621" s="10" t="s">
        <v>168</v>
      </c>
      <c r="F621" s="10" t="s">
        <v>263</v>
      </c>
      <c r="G621" s="10" t="s">
        <v>264</v>
      </c>
      <c r="H621" s="10" t="s">
        <v>67</v>
      </c>
      <c r="I621" s="10">
        <v>90025</v>
      </c>
      <c r="J621" s="10" t="s">
        <v>265</v>
      </c>
      <c r="K621" s="10">
        <v>3104781041</v>
      </c>
      <c r="L621" s="10" t="s">
        <v>37</v>
      </c>
      <c r="M621" s="10" t="s">
        <v>38</v>
      </c>
      <c r="N621" s="10" t="s">
        <v>39</v>
      </c>
      <c r="O621" s="10">
        <v>44</v>
      </c>
      <c r="P621" s="10" t="s">
        <v>40</v>
      </c>
      <c r="Q621" s="10" t="str">
        <f t="shared" si="50"/>
        <v>12</v>
      </c>
      <c r="R621" s="10">
        <v>5</v>
      </c>
      <c r="S621" s="10">
        <v>39.6</v>
      </c>
      <c r="T621" s="10">
        <v>2</v>
      </c>
      <c r="Z621" s="10">
        <v>2</v>
      </c>
      <c r="AI621" s="39">
        <f t="shared" si="46"/>
        <v>2</v>
      </c>
      <c r="AJ621" s="79">
        <f t="shared" si="47"/>
        <v>19.8</v>
      </c>
      <c r="AK621" s="79">
        <f t="shared" si="48"/>
        <v>1.6500000000000001</v>
      </c>
      <c r="AL621" s="79">
        <f t="shared" si="49"/>
        <v>0.33</v>
      </c>
    </row>
    <row r="622" spans="1:38" x14ac:dyDescent="0.25">
      <c r="A622" s="10">
        <v>11.202400000000001</v>
      </c>
      <c r="B622" s="10" t="s">
        <v>62</v>
      </c>
      <c r="C622" s="10" t="s">
        <v>63</v>
      </c>
      <c r="D622" s="10" t="s">
        <v>388</v>
      </c>
      <c r="E622" s="10" t="s">
        <v>168</v>
      </c>
      <c r="F622" s="10" t="s">
        <v>389</v>
      </c>
      <c r="G622" s="10" t="s">
        <v>390</v>
      </c>
      <c r="H622" s="10" t="s">
        <v>67</v>
      </c>
      <c r="I622" s="10">
        <v>90401</v>
      </c>
      <c r="J622" s="10" t="s">
        <v>391</v>
      </c>
      <c r="K622" s="10">
        <v>3103949744</v>
      </c>
      <c r="L622" s="10" t="s">
        <v>37</v>
      </c>
      <c r="M622" s="10" t="s">
        <v>38</v>
      </c>
      <c r="N622" s="10" t="s">
        <v>39</v>
      </c>
      <c r="O622" s="10">
        <v>44</v>
      </c>
      <c r="P622" s="10" t="s">
        <v>40</v>
      </c>
      <c r="Q622" s="10" t="str">
        <f t="shared" si="50"/>
        <v>12</v>
      </c>
      <c r="R622" s="10">
        <v>5</v>
      </c>
      <c r="S622" s="10">
        <v>19.8</v>
      </c>
      <c r="T622" s="10">
        <v>1</v>
      </c>
      <c r="Z622" s="10">
        <v>1</v>
      </c>
      <c r="AI622" s="39">
        <f t="shared" si="46"/>
        <v>1</v>
      </c>
      <c r="AJ622" s="79">
        <f t="shared" si="47"/>
        <v>19.8</v>
      </c>
      <c r="AK622" s="79">
        <f t="shared" si="48"/>
        <v>1.6500000000000001</v>
      </c>
      <c r="AL622" s="79">
        <f t="shared" si="49"/>
        <v>0.33</v>
      </c>
    </row>
    <row r="623" spans="1:38" x14ac:dyDescent="0.25">
      <c r="A623" s="10">
        <v>11.202400000000001</v>
      </c>
      <c r="B623" s="10" t="s">
        <v>62</v>
      </c>
      <c r="C623" s="10" t="s">
        <v>63</v>
      </c>
      <c r="D623" s="10" t="s">
        <v>396</v>
      </c>
      <c r="E623" s="10" t="s">
        <v>168</v>
      </c>
      <c r="F623" s="10" t="s">
        <v>397</v>
      </c>
      <c r="G623" s="10" t="s">
        <v>78</v>
      </c>
      <c r="H623" s="10" t="s">
        <v>67</v>
      </c>
      <c r="I623" s="10" t="s">
        <v>398</v>
      </c>
      <c r="J623" s="10" t="s">
        <v>399</v>
      </c>
      <c r="K623" s="10">
        <v>8187626400</v>
      </c>
      <c r="L623" s="10" t="s">
        <v>37</v>
      </c>
      <c r="M623" s="10" t="s">
        <v>38</v>
      </c>
      <c r="N623" s="10" t="s">
        <v>39</v>
      </c>
      <c r="O623" s="10">
        <v>44</v>
      </c>
      <c r="P623" s="10" t="s">
        <v>40</v>
      </c>
      <c r="Q623" s="10" t="str">
        <f t="shared" si="50"/>
        <v>12</v>
      </c>
      <c r="R623" s="10">
        <v>5</v>
      </c>
      <c r="S623" s="10">
        <v>39.6</v>
      </c>
      <c r="T623" s="10">
        <v>2</v>
      </c>
      <c r="Z623" s="10">
        <v>2</v>
      </c>
      <c r="AI623" s="39">
        <f t="shared" si="46"/>
        <v>2</v>
      </c>
      <c r="AJ623" s="79">
        <f t="shared" si="47"/>
        <v>19.8</v>
      </c>
      <c r="AK623" s="79">
        <f t="shared" si="48"/>
        <v>1.6500000000000001</v>
      </c>
      <c r="AL623" s="79">
        <f t="shared" si="49"/>
        <v>0.33</v>
      </c>
    </row>
    <row r="624" spans="1:38" x14ac:dyDescent="0.25">
      <c r="A624" s="10">
        <v>11.202400000000001</v>
      </c>
      <c r="B624" s="10" t="s">
        <v>62</v>
      </c>
      <c r="C624" s="10" t="s">
        <v>63</v>
      </c>
      <c r="D624" s="10" t="s">
        <v>400</v>
      </c>
      <c r="E624" s="10" t="s">
        <v>168</v>
      </c>
      <c r="F624" s="10" t="s">
        <v>401</v>
      </c>
      <c r="G624" s="10" t="s">
        <v>402</v>
      </c>
      <c r="H624" s="10" t="s">
        <v>67</v>
      </c>
      <c r="I624" s="10" t="s">
        <v>403</v>
      </c>
      <c r="J624" s="10" t="s">
        <v>404</v>
      </c>
      <c r="K624" s="10">
        <v>8188397000</v>
      </c>
      <c r="L624" s="10" t="s">
        <v>37</v>
      </c>
      <c r="M624" s="10" t="s">
        <v>38</v>
      </c>
      <c r="N624" s="10" t="s">
        <v>39</v>
      </c>
      <c r="O624" s="10">
        <v>44</v>
      </c>
      <c r="P624" s="10" t="s">
        <v>40</v>
      </c>
      <c r="Q624" s="10" t="str">
        <f t="shared" si="50"/>
        <v>12</v>
      </c>
      <c r="R624" s="10">
        <v>5</v>
      </c>
      <c r="S624" s="10">
        <v>19.8</v>
      </c>
      <c r="T624" s="10">
        <v>1</v>
      </c>
      <c r="Z624" s="10">
        <v>1</v>
      </c>
      <c r="AI624" s="39">
        <f t="shared" si="46"/>
        <v>1</v>
      </c>
      <c r="AJ624" s="79">
        <f t="shared" si="47"/>
        <v>19.8</v>
      </c>
      <c r="AK624" s="79">
        <f t="shared" si="48"/>
        <v>1.6500000000000001</v>
      </c>
      <c r="AL624" s="79">
        <f t="shared" si="49"/>
        <v>0.33</v>
      </c>
    </row>
    <row r="625" spans="1:38" x14ac:dyDescent="0.25">
      <c r="A625" s="10">
        <v>11.202400000000001</v>
      </c>
      <c r="B625" s="10" t="s">
        <v>62</v>
      </c>
      <c r="C625" s="10" t="s">
        <v>63</v>
      </c>
      <c r="D625" s="10" t="s">
        <v>167</v>
      </c>
      <c r="E625" s="10" t="s">
        <v>168</v>
      </c>
      <c r="F625" s="10" t="s">
        <v>169</v>
      </c>
      <c r="G625" s="10" t="s">
        <v>170</v>
      </c>
      <c r="H625" s="10" t="s">
        <v>67</v>
      </c>
      <c r="I625" s="10" t="s">
        <v>171</v>
      </c>
      <c r="J625" s="10" t="s">
        <v>172</v>
      </c>
      <c r="K625" s="10">
        <v>3107018925</v>
      </c>
      <c r="L625" s="10" t="s">
        <v>37</v>
      </c>
      <c r="M625" s="10" t="s">
        <v>38</v>
      </c>
      <c r="N625" s="10" t="s">
        <v>39</v>
      </c>
      <c r="O625" s="10">
        <v>44</v>
      </c>
      <c r="P625" s="10" t="s">
        <v>40</v>
      </c>
      <c r="Q625" s="10" t="str">
        <f t="shared" si="50"/>
        <v>12</v>
      </c>
      <c r="R625" s="10">
        <v>5</v>
      </c>
      <c r="S625" s="10">
        <v>118.8</v>
      </c>
      <c r="T625" s="10">
        <v>6</v>
      </c>
      <c r="Z625" s="10">
        <v>6</v>
      </c>
      <c r="AI625" s="39">
        <f t="shared" si="46"/>
        <v>6</v>
      </c>
      <c r="AJ625" s="79">
        <f t="shared" si="47"/>
        <v>19.8</v>
      </c>
      <c r="AK625" s="79">
        <f t="shared" si="48"/>
        <v>1.6500000000000001</v>
      </c>
      <c r="AL625" s="79">
        <f t="shared" si="49"/>
        <v>0.33</v>
      </c>
    </row>
    <row r="626" spans="1:38" x14ac:dyDescent="0.25">
      <c r="A626" s="10">
        <v>11.202400000000001</v>
      </c>
      <c r="B626" s="10" t="s">
        <v>62</v>
      </c>
      <c r="C626" s="10" t="s">
        <v>63</v>
      </c>
      <c r="D626" s="10" t="s">
        <v>93</v>
      </c>
      <c r="E626" s="10" t="s">
        <v>30</v>
      </c>
      <c r="F626" s="10" t="s">
        <v>94</v>
      </c>
      <c r="G626" s="10" t="s">
        <v>95</v>
      </c>
      <c r="H626" s="10" t="s">
        <v>96</v>
      </c>
      <c r="I626" s="10">
        <v>89103</v>
      </c>
      <c r="J626" s="10" t="s">
        <v>97</v>
      </c>
      <c r="K626" s="10">
        <v>7024965753</v>
      </c>
      <c r="L626" s="10" t="s">
        <v>98</v>
      </c>
      <c r="M626" s="10" t="s">
        <v>99</v>
      </c>
      <c r="N626" s="10" t="s">
        <v>61</v>
      </c>
      <c r="O626" s="10">
        <v>44</v>
      </c>
      <c r="P626" s="10" t="s">
        <v>40</v>
      </c>
      <c r="Q626" s="10" t="str">
        <f t="shared" si="50"/>
        <v>12</v>
      </c>
      <c r="R626" s="10">
        <v>5</v>
      </c>
      <c r="S626" s="10">
        <v>288</v>
      </c>
      <c r="T626" s="10">
        <v>10</v>
      </c>
      <c r="Z626" s="10">
        <v>10</v>
      </c>
      <c r="AI626" s="39">
        <f t="shared" si="46"/>
        <v>10</v>
      </c>
      <c r="AJ626" s="79">
        <f t="shared" si="47"/>
        <v>28.8</v>
      </c>
      <c r="AK626" s="79">
        <f t="shared" si="48"/>
        <v>2.4</v>
      </c>
      <c r="AL626" s="79">
        <f t="shared" si="49"/>
        <v>0.48</v>
      </c>
    </row>
    <row r="627" spans="1:38" x14ac:dyDescent="0.25">
      <c r="A627" s="10">
        <v>11.202400000000001</v>
      </c>
      <c r="B627" s="10" t="s">
        <v>62</v>
      </c>
      <c r="C627" s="10" t="s">
        <v>63</v>
      </c>
      <c r="D627" s="10" t="s">
        <v>1185</v>
      </c>
      <c r="E627" s="10" t="s">
        <v>570</v>
      </c>
      <c r="F627" s="10" t="s">
        <v>1186</v>
      </c>
      <c r="G627" s="10" t="s">
        <v>1187</v>
      </c>
      <c r="H627" s="10" t="s">
        <v>67</v>
      </c>
      <c r="I627" s="10">
        <v>92841</v>
      </c>
      <c r="J627" s="10" t="s">
        <v>1188</v>
      </c>
      <c r="K627" s="10">
        <v>7148992524</v>
      </c>
      <c r="L627" s="10" t="s">
        <v>70</v>
      </c>
      <c r="M627" s="10" t="s">
        <v>71</v>
      </c>
      <c r="N627" s="10" t="s">
        <v>61</v>
      </c>
      <c r="O627" s="10">
        <v>44</v>
      </c>
      <c r="P627" s="10" t="s">
        <v>40</v>
      </c>
      <c r="Q627" s="10" t="str">
        <f t="shared" si="50"/>
        <v>12</v>
      </c>
      <c r="R627" s="10">
        <v>8</v>
      </c>
      <c r="S627" s="10">
        <v>972</v>
      </c>
      <c r="T627" s="10">
        <v>30</v>
      </c>
      <c r="Z627" s="10">
        <v>30</v>
      </c>
      <c r="AI627" s="39">
        <f t="shared" si="46"/>
        <v>30</v>
      </c>
      <c r="AJ627" s="79">
        <f t="shared" si="47"/>
        <v>32.4</v>
      </c>
      <c r="AK627" s="79">
        <f t="shared" si="48"/>
        <v>2.6999999999999997</v>
      </c>
      <c r="AL627" s="79">
        <f t="shared" si="49"/>
        <v>0.33749999999999997</v>
      </c>
    </row>
    <row r="628" spans="1:38" x14ac:dyDescent="0.25">
      <c r="A628" s="10">
        <v>11.202400000000001</v>
      </c>
      <c r="B628" s="10" t="s">
        <v>62</v>
      </c>
      <c r="C628" s="10" t="s">
        <v>63</v>
      </c>
      <c r="D628" s="10" t="s">
        <v>1189</v>
      </c>
      <c r="E628" s="10" t="s">
        <v>570</v>
      </c>
      <c r="F628" s="10" t="s">
        <v>77</v>
      </c>
      <c r="G628" s="10" t="s">
        <v>78</v>
      </c>
      <c r="H628" s="10" t="s">
        <v>67</v>
      </c>
      <c r="I628" s="10" t="s">
        <v>79</v>
      </c>
      <c r="J628" s="10" t="s">
        <v>1190</v>
      </c>
      <c r="K628" s="10">
        <v>8189423381</v>
      </c>
      <c r="L628" s="10" t="s">
        <v>70</v>
      </c>
      <c r="M628" s="10" t="s">
        <v>71</v>
      </c>
      <c r="N628" s="10" t="s">
        <v>61</v>
      </c>
      <c r="O628" s="10">
        <v>44</v>
      </c>
      <c r="P628" s="10" t="s">
        <v>40</v>
      </c>
      <c r="Q628" s="10" t="str">
        <f t="shared" si="50"/>
        <v>12</v>
      </c>
      <c r="R628" s="10">
        <v>8</v>
      </c>
      <c r="S628" s="10">
        <v>1166.4000000000001</v>
      </c>
      <c r="T628" s="10">
        <v>36</v>
      </c>
      <c r="Z628" s="10">
        <v>36</v>
      </c>
      <c r="AI628" s="39">
        <f t="shared" si="46"/>
        <v>36</v>
      </c>
      <c r="AJ628" s="79">
        <f t="shared" si="47"/>
        <v>32.400000000000006</v>
      </c>
      <c r="AK628" s="79">
        <f t="shared" si="48"/>
        <v>2.7000000000000006</v>
      </c>
      <c r="AL628" s="79">
        <f t="shared" si="49"/>
        <v>0.33750000000000008</v>
      </c>
    </row>
    <row r="629" spans="1:38" x14ac:dyDescent="0.25">
      <c r="A629" s="10">
        <v>11.202400000000001</v>
      </c>
      <c r="B629" s="10" t="s">
        <v>62</v>
      </c>
      <c r="C629" s="10" t="s">
        <v>63</v>
      </c>
      <c r="D629" s="10" t="s">
        <v>1185</v>
      </c>
      <c r="E629" s="10" t="s">
        <v>570</v>
      </c>
      <c r="F629" s="10" t="s">
        <v>1186</v>
      </c>
      <c r="G629" s="10" t="s">
        <v>1187</v>
      </c>
      <c r="H629" s="10" t="s">
        <v>67</v>
      </c>
      <c r="I629" s="10">
        <v>92841</v>
      </c>
      <c r="J629" s="10" t="s">
        <v>1188</v>
      </c>
      <c r="K629" s="10">
        <v>7148992524</v>
      </c>
      <c r="L629" s="10" t="s">
        <v>72</v>
      </c>
      <c r="M629" s="10" t="s">
        <v>73</v>
      </c>
      <c r="N629" s="10" t="s">
        <v>61</v>
      </c>
      <c r="O629" s="10">
        <v>44</v>
      </c>
      <c r="P629" s="10" t="s">
        <v>40</v>
      </c>
      <c r="Q629" s="10" t="str">
        <f t="shared" si="50"/>
        <v>12</v>
      </c>
      <c r="R629" s="10">
        <v>8</v>
      </c>
      <c r="S629" s="10">
        <v>972</v>
      </c>
      <c r="T629" s="10">
        <v>30</v>
      </c>
      <c r="Z629" s="10">
        <v>30</v>
      </c>
      <c r="AI629" s="39">
        <f t="shared" si="46"/>
        <v>30</v>
      </c>
      <c r="AJ629" s="79">
        <f t="shared" si="47"/>
        <v>32.4</v>
      </c>
      <c r="AK629" s="79">
        <f t="shared" si="48"/>
        <v>2.6999999999999997</v>
      </c>
      <c r="AL629" s="79">
        <f t="shared" si="49"/>
        <v>0.33749999999999997</v>
      </c>
    </row>
    <row r="630" spans="1:38" x14ac:dyDescent="0.25">
      <c r="A630" s="10">
        <v>11.202400000000001</v>
      </c>
      <c r="B630" s="10" t="s">
        <v>62</v>
      </c>
      <c r="C630" s="10" t="s">
        <v>63</v>
      </c>
      <c r="D630" s="10" t="s">
        <v>1189</v>
      </c>
      <c r="E630" s="10" t="s">
        <v>570</v>
      </c>
      <c r="F630" s="10" t="s">
        <v>77</v>
      </c>
      <c r="G630" s="10" t="s">
        <v>78</v>
      </c>
      <c r="H630" s="10" t="s">
        <v>67</v>
      </c>
      <c r="I630" s="10" t="s">
        <v>79</v>
      </c>
      <c r="J630" s="10" t="s">
        <v>1190</v>
      </c>
      <c r="K630" s="10">
        <v>8189423381</v>
      </c>
      <c r="L630" s="10" t="s">
        <v>72</v>
      </c>
      <c r="M630" s="10" t="s">
        <v>73</v>
      </c>
      <c r="N630" s="10" t="s">
        <v>61</v>
      </c>
      <c r="O630" s="10">
        <v>44</v>
      </c>
      <c r="P630" s="10" t="s">
        <v>40</v>
      </c>
      <c r="Q630" s="10" t="str">
        <f t="shared" si="50"/>
        <v>12</v>
      </c>
      <c r="R630" s="10">
        <v>8</v>
      </c>
      <c r="S630" s="10">
        <v>1296</v>
      </c>
      <c r="T630" s="10">
        <v>40</v>
      </c>
      <c r="Z630" s="10">
        <v>40</v>
      </c>
      <c r="AI630" s="39">
        <f t="shared" si="46"/>
        <v>40</v>
      </c>
      <c r="AJ630" s="79">
        <f t="shared" si="47"/>
        <v>32.4</v>
      </c>
      <c r="AK630" s="79">
        <f t="shared" si="48"/>
        <v>2.6999999999999997</v>
      </c>
      <c r="AL630" s="79">
        <f t="shared" si="49"/>
        <v>0.33749999999999997</v>
      </c>
    </row>
    <row r="631" spans="1:38" x14ac:dyDescent="0.25">
      <c r="A631" s="10">
        <v>11.202400000000001</v>
      </c>
      <c r="B631" s="10" t="s">
        <v>154</v>
      </c>
      <c r="C631" s="10" t="s">
        <v>155</v>
      </c>
      <c r="D631" s="10" t="s">
        <v>1066</v>
      </c>
      <c r="E631" s="10" t="s">
        <v>168</v>
      </c>
      <c r="F631" s="10" t="s">
        <v>1067</v>
      </c>
      <c r="G631" s="10" t="s">
        <v>952</v>
      </c>
      <c r="H631" s="10" t="s">
        <v>210</v>
      </c>
      <c r="I631" s="10">
        <v>98118</v>
      </c>
      <c r="J631" s="10" t="s">
        <v>1068</v>
      </c>
      <c r="K631" s="10">
        <v>2063312741</v>
      </c>
      <c r="L631" s="10" t="s">
        <v>37</v>
      </c>
      <c r="M631" s="10" t="s">
        <v>38</v>
      </c>
      <c r="N631" s="10" t="s">
        <v>39</v>
      </c>
      <c r="O631" s="10">
        <v>44</v>
      </c>
      <c r="P631" s="10" t="s">
        <v>40</v>
      </c>
      <c r="Q631" s="10" t="str">
        <f t="shared" si="50"/>
        <v>12</v>
      </c>
      <c r="R631" s="10">
        <v>5</v>
      </c>
      <c r="S631" s="10">
        <v>19.8</v>
      </c>
      <c r="T631" s="10">
        <v>1</v>
      </c>
      <c r="Z631" s="10">
        <v>1</v>
      </c>
      <c r="AI631" s="39">
        <f t="shared" si="46"/>
        <v>1</v>
      </c>
      <c r="AJ631" s="79">
        <f t="shared" si="47"/>
        <v>19.8</v>
      </c>
      <c r="AK631" s="79">
        <f t="shared" si="48"/>
        <v>1.6500000000000001</v>
      </c>
      <c r="AL631" s="79">
        <f t="shared" si="49"/>
        <v>0.33</v>
      </c>
    </row>
    <row r="632" spans="1:38" x14ac:dyDescent="0.25">
      <c r="A632" s="10">
        <v>11.202400000000001</v>
      </c>
      <c r="B632" s="10" t="s">
        <v>154</v>
      </c>
      <c r="C632" s="10" t="s">
        <v>155</v>
      </c>
      <c r="D632" s="10" t="s">
        <v>1963</v>
      </c>
      <c r="E632" s="10" t="s">
        <v>30</v>
      </c>
      <c r="F632" s="10" t="s">
        <v>1964</v>
      </c>
      <c r="G632" s="10" t="s">
        <v>1965</v>
      </c>
      <c r="H632" s="10" t="s">
        <v>159</v>
      </c>
      <c r="I632" s="10" t="s">
        <v>1966</v>
      </c>
      <c r="J632" s="10" t="s">
        <v>1967</v>
      </c>
      <c r="K632" s="10">
        <v>9183513766</v>
      </c>
      <c r="L632" s="10" t="s">
        <v>37</v>
      </c>
      <c r="M632" s="10" t="s">
        <v>38</v>
      </c>
      <c r="N632" s="10" t="s">
        <v>39</v>
      </c>
      <c r="O632" s="10">
        <v>44</v>
      </c>
      <c r="P632" s="10" t="s">
        <v>40</v>
      </c>
      <c r="Q632" s="10" t="str">
        <f t="shared" si="50"/>
        <v>12</v>
      </c>
      <c r="R632" s="10">
        <v>5</v>
      </c>
      <c r="S632" s="10">
        <v>19.8</v>
      </c>
      <c r="T632" s="10">
        <v>1</v>
      </c>
      <c r="Z632" s="10">
        <v>1</v>
      </c>
      <c r="AI632" s="39">
        <f t="shared" si="46"/>
        <v>1</v>
      </c>
      <c r="AJ632" s="79">
        <f t="shared" si="47"/>
        <v>19.8</v>
      </c>
      <c r="AK632" s="79">
        <f t="shared" si="48"/>
        <v>1.6500000000000001</v>
      </c>
      <c r="AL632" s="79">
        <f t="shared" si="49"/>
        <v>0.33</v>
      </c>
    </row>
    <row r="633" spans="1:38" x14ac:dyDescent="0.25">
      <c r="A633" s="10">
        <v>11.202400000000001</v>
      </c>
      <c r="B633" s="10" t="s">
        <v>154</v>
      </c>
      <c r="C633" s="10" t="s">
        <v>155</v>
      </c>
      <c r="D633" s="10" t="s">
        <v>321</v>
      </c>
      <c r="E633" s="10" t="s">
        <v>168</v>
      </c>
      <c r="F633" s="10" t="s">
        <v>322</v>
      </c>
      <c r="G633" s="10" t="s">
        <v>323</v>
      </c>
      <c r="H633" s="10" t="s">
        <v>210</v>
      </c>
      <c r="I633" s="10" t="s">
        <v>324</v>
      </c>
      <c r="J633" s="10" t="s">
        <v>1069</v>
      </c>
      <c r="K633" s="10">
        <v>2064508378</v>
      </c>
      <c r="L633" s="10" t="s">
        <v>37</v>
      </c>
      <c r="M633" s="10" t="s">
        <v>38</v>
      </c>
      <c r="N633" s="10" t="s">
        <v>39</v>
      </c>
      <c r="O633" s="10">
        <v>44</v>
      </c>
      <c r="P633" s="10" t="s">
        <v>40</v>
      </c>
      <c r="Q633" s="10" t="str">
        <f t="shared" si="50"/>
        <v>12</v>
      </c>
      <c r="R633" s="10">
        <v>5</v>
      </c>
      <c r="S633" s="10">
        <v>79.2</v>
      </c>
      <c r="T633" s="10">
        <v>4</v>
      </c>
      <c r="Z633" s="10">
        <v>4</v>
      </c>
      <c r="AI633" s="39">
        <f t="shared" si="46"/>
        <v>4</v>
      </c>
      <c r="AJ633" s="79">
        <f t="shared" si="47"/>
        <v>19.8</v>
      </c>
      <c r="AK633" s="79">
        <f t="shared" si="48"/>
        <v>1.6500000000000001</v>
      </c>
      <c r="AL633" s="79">
        <f t="shared" si="49"/>
        <v>0.33</v>
      </c>
    </row>
    <row r="634" spans="1:38" x14ac:dyDescent="0.25">
      <c r="A634" s="10">
        <v>11.202400000000001</v>
      </c>
      <c r="B634" s="10" t="s">
        <v>154</v>
      </c>
      <c r="C634" s="10" t="s">
        <v>155</v>
      </c>
      <c r="D634" s="10" t="s">
        <v>482</v>
      </c>
      <c r="E634" s="10" t="s">
        <v>168</v>
      </c>
      <c r="F634" s="10" t="s">
        <v>483</v>
      </c>
      <c r="G634" s="10" t="s">
        <v>484</v>
      </c>
      <c r="H634" s="10" t="s">
        <v>210</v>
      </c>
      <c r="I634" s="10" t="s">
        <v>485</v>
      </c>
      <c r="J634" s="10" t="s">
        <v>486</v>
      </c>
      <c r="K634" s="10">
        <v>2063547470</v>
      </c>
      <c r="L634" s="10" t="s">
        <v>37</v>
      </c>
      <c r="M634" s="10" t="s">
        <v>38</v>
      </c>
      <c r="N634" s="10" t="s">
        <v>39</v>
      </c>
      <c r="O634" s="10">
        <v>44</v>
      </c>
      <c r="P634" s="10" t="s">
        <v>40</v>
      </c>
      <c r="Q634" s="10" t="str">
        <f t="shared" si="50"/>
        <v>12</v>
      </c>
      <c r="R634" s="10">
        <v>5</v>
      </c>
      <c r="S634" s="10">
        <v>19.8</v>
      </c>
      <c r="T634" s="10">
        <v>1</v>
      </c>
      <c r="Z634" s="10">
        <v>1</v>
      </c>
      <c r="AI634" s="39">
        <f t="shared" si="46"/>
        <v>1</v>
      </c>
      <c r="AJ634" s="79">
        <f t="shared" si="47"/>
        <v>19.8</v>
      </c>
      <c r="AK634" s="79">
        <f t="shared" si="48"/>
        <v>1.6500000000000001</v>
      </c>
      <c r="AL634" s="79">
        <f t="shared" si="49"/>
        <v>0.33</v>
      </c>
    </row>
    <row r="635" spans="1:38" x14ac:dyDescent="0.25">
      <c r="A635" s="10">
        <v>11.202400000000001</v>
      </c>
      <c r="B635" s="10" t="s">
        <v>154</v>
      </c>
      <c r="C635" s="10" t="s">
        <v>155</v>
      </c>
      <c r="D635" s="10" t="s">
        <v>1290</v>
      </c>
      <c r="E635" s="10" t="s">
        <v>348</v>
      </c>
      <c r="F635" s="10" t="s">
        <v>1291</v>
      </c>
      <c r="G635" s="10" t="s">
        <v>1292</v>
      </c>
      <c r="H635" s="10" t="s">
        <v>239</v>
      </c>
      <c r="I635" s="10" t="s">
        <v>1293</v>
      </c>
      <c r="J635" s="10" t="s">
        <v>1294</v>
      </c>
      <c r="K635" s="10">
        <v>2087035038</v>
      </c>
      <c r="L635" s="10" t="s">
        <v>37</v>
      </c>
      <c r="M635" s="10" t="s">
        <v>38</v>
      </c>
      <c r="N635" s="10" t="s">
        <v>39</v>
      </c>
      <c r="O635" s="10">
        <v>44</v>
      </c>
      <c r="P635" s="10" t="s">
        <v>40</v>
      </c>
      <c r="Q635" s="10" t="str">
        <f t="shared" si="50"/>
        <v>12</v>
      </c>
      <c r="R635" s="10">
        <v>5</v>
      </c>
      <c r="S635" s="10">
        <v>19.8</v>
      </c>
      <c r="T635" s="10">
        <v>1</v>
      </c>
      <c r="Z635" s="10">
        <v>1</v>
      </c>
      <c r="AI635" s="39">
        <f t="shared" si="46"/>
        <v>1</v>
      </c>
      <c r="AJ635" s="79">
        <f t="shared" si="47"/>
        <v>19.8</v>
      </c>
      <c r="AK635" s="79">
        <f t="shared" si="48"/>
        <v>1.6500000000000001</v>
      </c>
      <c r="AL635" s="79">
        <f t="shared" si="49"/>
        <v>0.33</v>
      </c>
    </row>
    <row r="636" spans="1:38" x14ac:dyDescent="0.25">
      <c r="A636" s="10">
        <v>11.202400000000001</v>
      </c>
      <c r="B636" s="10" t="s">
        <v>154</v>
      </c>
      <c r="C636" s="10" t="s">
        <v>155</v>
      </c>
      <c r="D636" s="10" t="s">
        <v>1066</v>
      </c>
      <c r="E636" s="10" t="s">
        <v>168</v>
      </c>
      <c r="F636" s="10" t="s">
        <v>1067</v>
      </c>
      <c r="G636" s="10" t="s">
        <v>952</v>
      </c>
      <c r="H636" s="10" t="s">
        <v>210</v>
      </c>
      <c r="I636" s="10">
        <v>98118</v>
      </c>
      <c r="J636" s="10" t="s">
        <v>1068</v>
      </c>
      <c r="K636" s="10">
        <v>2063312741</v>
      </c>
      <c r="L636" s="10" t="s">
        <v>115</v>
      </c>
      <c r="M636" s="10" t="s">
        <v>116</v>
      </c>
      <c r="N636" s="10" t="s">
        <v>39</v>
      </c>
      <c r="O636" s="10">
        <v>44</v>
      </c>
      <c r="P636" s="10" t="s">
        <v>40</v>
      </c>
      <c r="Q636" s="10" t="str">
        <f t="shared" si="50"/>
        <v>12</v>
      </c>
      <c r="R636" s="10">
        <v>5</v>
      </c>
      <c r="S636" s="10">
        <v>39.6</v>
      </c>
      <c r="T636" s="10">
        <v>2</v>
      </c>
      <c r="Z636" s="10">
        <v>2</v>
      </c>
      <c r="AI636" s="39">
        <f t="shared" si="46"/>
        <v>2</v>
      </c>
      <c r="AJ636" s="79">
        <f t="shared" si="47"/>
        <v>19.8</v>
      </c>
      <c r="AK636" s="79">
        <f t="shared" si="48"/>
        <v>1.6500000000000001</v>
      </c>
      <c r="AL636" s="79">
        <f t="shared" si="49"/>
        <v>0.33</v>
      </c>
    </row>
    <row r="637" spans="1:38" x14ac:dyDescent="0.25">
      <c r="A637" s="10">
        <v>11.202400000000001</v>
      </c>
      <c r="B637" s="10" t="s">
        <v>154</v>
      </c>
      <c r="C637" s="10" t="s">
        <v>155</v>
      </c>
      <c r="D637" s="10" t="s">
        <v>482</v>
      </c>
      <c r="E637" s="10" t="s">
        <v>168</v>
      </c>
      <c r="F637" s="10" t="s">
        <v>483</v>
      </c>
      <c r="G637" s="10" t="s">
        <v>484</v>
      </c>
      <c r="H637" s="10" t="s">
        <v>210</v>
      </c>
      <c r="I637" s="10" t="s">
        <v>485</v>
      </c>
      <c r="J637" s="10" t="s">
        <v>486</v>
      </c>
      <c r="K637" s="10">
        <v>2063547470</v>
      </c>
      <c r="L637" s="10" t="s">
        <v>115</v>
      </c>
      <c r="M637" s="10" t="s">
        <v>116</v>
      </c>
      <c r="N637" s="10" t="s">
        <v>39</v>
      </c>
      <c r="O637" s="10">
        <v>44</v>
      </c>
      <c r="P637" s="10" t="s">
        <v>40</v>
      </c>
      <c r="Q637" s="10" t="str">
        <f t="shared" si="50"/>
        <v>12</v>
      </c>
      <c r="R637" s="10">
        <v>5</v>
      </c>
      <c r="S637" s="10">
        <v>19.8</v>
      </c>
      <c r="T637" s="10">
        <v>1</v>
      </c>
      <c r="Z637" s="10">
        <v>1</v>
      </c>
      <c r="AI637" s="39">
        <f t="shared" si="46"/>
        <v>1</v>
      </c>
      <c r="AJ637" s="79">
        <f t="shared" si="47"/>
        <v>19.8</v>
      </c>
      <c r="AK637" s="79">
        <f t="shared" si="48"/>
        <v>1.6500000000000001</v>
      </c>
      <c r="AL637" s="79">
        <f t="shared" si="49"/>
        <v>0.33</v>
      </c>
    </row>
    <row r="638" spans="1:38" x14ac:dyDescent="0.25">
      <c r="A638" s="10">
        <v>11.202400000000001</v>
      </c>
      <c r="B638" s="10" t="s">
        <v>154</v>
      </c>
      <c r="C638" s="10" t="s">
        <v>155</v>
      </c>
      <c r="D638" s="10" t="s">
        <v>1071</v>
      </c>
      <c r="E638" s="10" t="s">
        <v>30</v>
      </c>
      <c r="F638" s="10" t="s">
        <v>1072</v>
      </c>
      <c r="G638" s="10" t="s">
        <v>1073</v>
      </c>
      <c r="H638" s="10" t="s">
        <v>67</v>
      </c>
      <c r="I638" s="10" t="s">
        <v>1074</v>
      </c>
      <c r="J638" s="10" t="s">
        <v>1075</v>
      </c>
      <c r="K638" s="10">
        <v>7074436773</v>
      </c>
      <c r="L638" s="10" t="s">
        <v>115</v>
      </c>
      <c r="M638" s="10" t="s">
        <v>116</v>
      </c>
      <c r="N638" s="10" t="s">
        <v>39</v>
      </c>
      <c r="O638" s="10">
        <v>44</v>
      </c>
      <c r="P638" s="10" t="s">
        <v>40</v>
      </c>
      <c r="Q638" s="10" t="str">
        <f t="shared" si="50"/>
        <v>12</v>
      </c>
      <c r="R638" s="10">
        <v>5</v>
      </c>
      <c r="S638" s="10">
        <v>19.8</v>
      </c>
      <c r="T638" s="10">
        <v>1</v>
      </c>
      <c r="Z638" s="10">
        <v>1</v>
      </c>
      <c r="AI638" s="39">
        <f t="shared" si="46"/>
        <v>1</v>
      </c>
      <c r="AJ638" s="79">
        <f t="shared" si="47"/>
        <v>19.8</v>
      </c>
      <c r="AK638" s="79">
        <f t="shared" si="48"/>
        <v>1.6500000000000001</v>
      </c>
      <c r="AL638" s="79">
        <f t="shared" si="49"/>
        <v>0.33</v>
      </c>
    </row>
    <row r="639" spans="1:38" x14ac:dyDescent="0.25">
      <c r="A639" s="10">
        <v>11.202400000000001</v>
      </c>
      <c r="B639" s="10" t="s">
        <v>154</v>
      </c>
      <c r="C639" s="10" t="s">
        <v>155</v>
      </c>
      <c r="D639" s="10" t="s">
        <v>1290</v>
      </c>
      <c r="E639" s="10" t="s">
        <v>348</v>
      </c>
      <c r="F639" s="10" t="s">
        <v>1291</v>
      </c>
      <c r="G639" s="10" t="s">
        <v>1292</v>
      </c>
      <c r="H639" s="10" t="s">
        <v>239</v>
      </c>
      <c r="I639" s="10" t="s">
        <v>1293</v>
      </c>
      <c r="J639" s="10" t="s">
        <v>1294</v>
      </c>
      <c r="K639" s="10">
        <v>2087035038</v>
      </c>
      <c r="L639" s="10" t="s">
        <v>115</v>
      </c>
      <c r="M639" s="10" t="s">
        <v>116</v>
      </c>
      <c r="N639" s="10" t="s">
        <v>39</v>
      </c>
      <c r="O639" s="10">
        <v>44</v>
      </c>
      <c r="P639" s="10" t="s">
        <v>40</v>
      </c>
      <c r="Q639" s="10" t="str">
        <f t="shared" si="50"/>
        <v>12</v>
      </c>
      <c r="R639" s="10">
        <v>5</v>
      </c>
      <c r="S639" s="10">
        <v>19.8</v>
      </c>
      <c r="T639" s="10">
        <v>1</v>
      </c>
      <c r="Z639" s="10">
        <v>1</v>
      </c>
      <c r="AI639" s="39">
        <f t="shared" si="46"/>
        <v>1</v>
      </c>
      <c r="AJ639" s="79">
        <f t="shared" si="47"/>
        <v>19.8</v>
      </c>
      <c r="AK639" s="79">
        <f t="shared" si="48"/>
        <v>1.6500000000000001</v>
      </c>
      <c r="AL639" s="79">
        <f t="shared" si="49"/>
        <v>0.33</v>
      </c>
    </row>
    <row r="640" spans="1:38" x14ac:dyDescent="0.25">
      <c r="A640" s="10">
        <v>11.202400000000001</v>
      </c>
      <c r="B640" s="10" t="s">
        <v>154</v>
      </c>
      <c r="C640" s="10" t="s">
        <v>155</v>
      </c>
      <c r="D640" s="10" t="s">
        <v>1207</v>
      </c>
      <c r="E640" s="10" t="s">
        <v>30</v>
      </c>
      <c r="F640" s="10" t="s">
        <v>1208</v>
      </c>
      <c r="G640" s="10" t="s">
        <v>356</v>
      </c>
      <c r="H640" s="10" t="s">
        <v>239</v>
      </c>
      <c r="I640" s="10" t="s">
        <v>1209</v>
      </c>
      <c r="J640" s="10" t="s">
        <v>1210</v>
      </c>
      <c r="K640" s="10">
        <v>2086297948</v>
      </c>
      <c r="L640" s="10" t="s">
        <v>49</v>
      </c>
      <c r="M640" s="10" t="s">
        <v>50</v>
      </c>
      <c r="N640" s="10" t="s">
        <v>39</v>
      </c>
      <c r="O640" s="10">
        <v>44</v>
      </c>
      <c r="P640" s="10" t="s">
        <v>40</v>
      </c>
      <c r="Q640" s="10" t="str">
        <f t="shared" si="50"/>
        <v>12</v>
      </c>
      <c r="R640" s="10">
        <v>5</v>
      </c>
      <c r="S640" s="10">
        <v>118.8</v>
      </c>
      <c r="T640" s="10">
        <v>6</v>
      </c>
      <c r="Z640" s="10">
        <v>6</v>
      </c>
      <c r="AI640" s="39">
        <f t="shared" si="46"/>
        <v>6</v>
      </c>
      <c r="AJ640" s="79">
        <f t="shared" si="47"/>
        <v>19.8</v>
      </c>
      <c r="AK640" s="79">
        <f t="shared" si="48"/>
        <v>1.6500000000000001</v>
      </c>
      <c r="AL640" s="79">
        <f t="shared" si="49"/>
        <v>0.33</v>
      </c>
    </row>
    <row r="641" spans="1:38" x14ac:dyDescent="0.25">
      <c r="A641" s="10">
        <v>11.202400000000001</v>
      </c>
      <c r="B641" s="10" t="s">
        <v>154</v>
      </c>
      <c r="C641" s="10" t="s">
        <v>155</v>
      </c>
      <c r="D641" s="10" t="s">
        <v>1963</v>
      </c>
      <c r="E641" s="10" t="s">
        <v>30</v>
      </c>
      <c r="F641" s="10" t="s">
        <v>1964</v>
      </c>
      <c r="G641" s="10" t="s">
        <v>1965</v>
      </c>
      <c r="H641" s="10" t="s">
        <v>159</v>
      </c>
      <c r="I641" s="10" t="s">
        <v>1966</v>
      </c>
      <c r="J641" s="10" t="s">
        <v>1967</v>
      </c>
      <c r="K641" s="10">
        <v>9183513766</v>
      </c>
      <c r="L641" s="10" t="s">
        <v>49</v>
      </c>
      <c r="M641" s="10" t="s">
        <v>50</v>
      </c>
      <c r="N641" s="10" t="s">
        <v>39</v>
      </c>
      <c r="O641" s="10">
        <v>44</v>
      </c>
      <c r="P641" s="10" t="s">
        <v>40</v>
      </c>
      <c r="Q641" s="10" t="str">
        <f t="shared" si="50"/>
        <v>12</v>
      </c>
      <c r="R641" s="10">
        <v>5</v>
      </c>
      <c r="S641" s="10">
        <v>19.8</v>
      </c>
      <c r="T641" s="10">
        <v>1</v>
      </c>
      <c r="Z641" s="10">
        <v>1</v>
      </c>
      <c r="AI641" s="39">
        <f t="shared" si="46"/>
        <v>1</v>
      </c>
      <c r="AJ641" s="79">
        <f t="shared" si="47"/>
        <v>19.8</v>
      </c>
      <c r="AK641" s="79">
        <f t="shared" si="48"/>
        <v>1.6500000000000001</v>
      </c>
      <c r="AL641" s="79">
        <f t="shared" si="49"/>
        <v>0.33</v>
      </c>
    </row>
    <row r="642" spans="1:38" x14ac:dyDescent="0.25">
      <c r="A642" s="10">
        <v>11.202400000000001</v>
      </c>
      <c r="B642" s="10" t="s">
        <v>134</v>
      </c>
      <c r="C642" s="10" t="s">
        <v>135</v>
      </c>
      <c r="D642" s="10" t="s">
        <v>136</v>
      </c>
      <c r="E642" s="10" t="s">
        <v>30</v>
      </c>
      <c r="F642" s="10" t="s">
        <v>137</v>
      </c>
      <c r="G642" s="10" t="s">
        <v>138</v>
      </c>
      <c r="H642" s="10" t="s">
        <v>139</v>
      </c>
      <c r="I642" s="10" t="s">
        <v>140</v>
      </c>
      <c r="J642" s="10" t="s">
        <v>141</v>
      </c>
      <c r="K642" s="10">
        <v>2627815855</v>
      </c>
      <c r="L642" s="10" t="s">
        <v>37</v>
      </c>
      <c r="M642" s="10" t="s">
        <v>38</v>
      </c>
      <c r="N642" s="10" t="s">
        <v>39</v>
      </c>
      <c r="O642" s="10">
        <v>44</v>
      </c>
      <c r="P642" s="10" t="s">
        <v>40</v>
      </c>
      <c r="Q642" s="10" t="str">
        <f t="shared" si="50"/>
        <v>12</v>
      </c>
      <c r="R642" s="10">
        <v>5</v>
      </c>
      <c r="S642" s="10">
        <v>237.6</v>
      </c>
      <c r="T642" s="10">
        <v>12</v>
      </c>
      <c r="Z642" s="10">
        <v>12</v>
      </c>
      <c r="AI642" s="39">
        <f t="shared" si="46"/>
        <v>12</v>
      </c>
      <c r="AJ642" s="79">
        <f t="shared" si="47"/>
        <v>19.8</v>
      </c>
      <c r="AK642" s="79">
        <f t="shared" si="48"/>
        <v>1.6500000000000001</v>
      </c>
      <c r="AL642" s="79">
        <f t="shared" si="49"/>
        <v>0.33</v>
      </c>
    </row>
    <row r="643" spans="1:38" x14ac:dyDescent="0.25">
      <c r="A643" s="10">
        <v>11.202400000000001</v>
      </c>
      <c r="B643" s="10" t="s">
        <v>134</v>
      </c>
      <c r="C643" s="10" t="s">
        <v>135</v>
      </c>
      <c r="D643" s="10" t="s">
        <v>136</v>
      </c>
      <c r="E643" s="10" t="s">
        <v>30</v>
      </c>
      <c r="F643" s="10" t="s">
        <v>137</v>
      </c>
      <c r="G643" s="10" t="s">
        <v>138</v>
      </c>
      <c r="H643" s="10" t="s">
        <v>139</v>
      </c>
      <c r="I643" s="10" t="s">
        <v>140</v>
      </c>
      <c r="J643" s="10" t="s">
        <v>141</v>
      </c>
      <c r="K643" s="10">
        <v>2627815855</v>
      </c>
      <c r="L643" s="10" t="s">
        <v>115</v>
      </c>
      <c r="M643" s="10" t="s">
        <v>116</v>
      </c>
      <c r="N643" s="10" t="s">
        <v>39</v>
      </c>
      <c r="O643" s="10">
        <v>44</v>
      </c>
      <c r="P643" s="10" t="s">
        <v>40</v>
      </c>
      <c r="Q643" s="10" t="str">
        <f t="shared" si="50"/>
        <v>12</v>
      </c>
      <c r="R643" s="10">
        <v>5</v>
      </c>
      <c r="S643" s="10">
        <v>178.2</v>
      </c>
      <c r="T643" s="10">
        <v>9</v>
      </c>
      <c r="Z643" s="10">
        <v>9</v>
      </c>
      <c r="AI643" s="39">
        <f t="shared" ref="AI643:AI706" si="51">SUM(U643:AH643)</f>
        <v>9</v>
      </c>
      <c r="AJ643" s="79">
        <f t="shared" ref="AJ643:AJ706" si="52">S643/T643</f>
        <v>19.799999999999997</v>
      </c>
      <c r="AK643" s="79">
        <f t="shared" ref="AK643:AK706" si="53">AJ643/Q643</f>
        <v>1.6499999999999997</v>
      </c>
      <c r="AL643" s="79">
        <f t="shared" ref="AL643:AL706" si="54">AK643/R643</f>
        <v>0.32999999999999996</v>
      </c>
    </row>
    <row r="644" spans="1:38" x14ac:dyDescent="0.25">
      <c r="A644" s="10">
        <v>12.202400000000001</v>
      </c>
      <c r="B644" s="10" t="s">
        <v>1303</v>
      </c>
      <c r="C644" s="10" t="s">
        <v>1304</v>
      </c>
      <c r="D644" s="10" t="s">
        <v>1305</v>
      </c>
      <c r="E644" s="10" t="s">
        <v>1306</v>
      </c>
      <c r="F644" s="10" t="s">
        <v>1307</v>
      </c>
      <c r="G644" s="10" t="s">
        <v>1308</v>
      </c>
      <c r="H644" s="10" t="s">
        <v>1309</v>
      </c>
      <c r="I644" s="10" t="s">
        <v>1310</v>
      </c>
      <c r="J644" s="10" t="s">
        <v>1311</v>
      </c>
      <c r="K644" s="10">
        <v>5059074874</v>
      </c>
      <c r="L644" s="10" t="s">
        <v>1312</v>
      </c>
      <c r="M644" s="10" t="s">
        <v>1313</v>
      </c>
      <c r="N644" s="10" t="s">
        <v>1314</v>
      </c>
      <c r="O644" s="10">
        <v>44</v>
      </c>
      <c r="P644" s="10" t="s">
        <v>1315</v>
      </c>
      <c r="Q644" s="10">
        <v>12</v>
      </c>
      <c r="R644" s="10">
        <v>8</v>
      </c>
      <c r="S644" s="10">
        <v>32.4</v>
      </c>
      <c r="T644" s="10">
        <v>1</v>
      </c>
      <c r="AA644" s="10">
        <v>1</v>
      </c>
      <c r="AI644" s="39">
        <f t="shared" si="51"/>
        <v>1</v>
      </c>
      <c r="AJ644" s="79">
        <f t="shared" si="52"/>
        <v>32.4</v>
      </c>
      <c r="AK644" s="79">
        <f t="shared" si="53"/>
        <v>2.6999999999999997</v>
      </c>
      <c r="AL644" s="79">
        <f t="shared" si="54"/>
        <v>0.33749999999999997</v>
      </c>
    </row>
    <row r="645" spans="1:38" x14ac:dyDescent="0.25">
      <c r="A645" s="10">
        <v>12.202400000000001</v>
      </c>
      <c r="B645" s="10" t="s">
        <v>1316</v>
      </c>
      <c r="C645" s="10" t="s">
        <v>1317</v>
      </c>
      <c r="D645" s="10" t="s">
        <v>1318</v>
      </c>
      <c r="E645" s="10" t="s">
        <v>1306</v>
      </c>
      <c r="F645" s="10" t="s">
        <v>1319</v>
      </c>
      <c r="G645" s="10" t="s">
        <v>1320</v>
      </c>
      <c r="H645" s="10" t="s">
        <v>1321</v>
      </c>
      <c r="I645" s="10">
        <v>55016</v>
      </c>
      <c r="J645" s="10" t="s">
        <v>1322</v>
      </c>
      <c r="K645" s="10">
        <v>6517346268</v>
      </c>
      <c r="L645" s="10" t="s">
        <v>1323</v>
      </c>
      <c r="M645" s="10" t="s">
        <v>1324</v>
      </c>
      <c r="N645" s="10" t="s">
        <v>1314</v>
      </c>
      <c r="O645" s="10">
        <v>44</v>
      </c>
      <c r="P645" s="10" t="s">
        <v>1315</v>
      </c>
      <c r="Q645" s="10">
        <v>12</v>
      </c>
      <c r="R645" s="10">
        <v>5</v>
      </c>
      <c r="S645" s="10">
        <v>57.6</v>
      </c>
      <c r="T645" s="10">
        <v>2</v>
      </c>
      <c r="AA645" s="10">
        <v>2</v>
      </c>
      <c r="AI645" s="39">
        <f t="shared" si="51"/>
        <v>2</v>
      </c>
      <c r="AJ645" s="79">
        <f t="shared" si="52"/>
        <v>28.8</v>
      </c>
      <c r="AK645" s="79">
        <f t="shared" si="53"/>
        <v>2.4</v>
      </c>
      <c r="AL645" s="79">
        <f t="shared" si="54"/>
        <v>0.48</v>
      </c>
    </row>
    <row r="646" spans="1:38" x14ac:dyDescent="0.25">
      <c r="A646" s="10">
        <v>12.202400000000001</v>
      </c>
      <c r="B646" s="10" t="s">
        <v>1316</v>
      </c>
      <c r="C646" s="10" t="s">
        <v>1317</v>
      </c>
      <c r="D646" s="10" t="s">
        <v>1325</v>
      </c>
      <c r="E646" s="10" t="s">
        <v>1306</v>
      </c>
      <c r="F646" s="10" t="s">
        <v>1326</v>
      </c>
      <c r="G646" s="10" t="s">
        <v>1327</v>
      </c>
      <c r="H646" s="10" t="s">
        <v>1321</v>
      </c>
      <c r="I646" s="10">
        <v>55435</v>
      </c>
      <c r="J646" s="10" t="s">
        <v>1328</v>
      </c>
      <c r="K646" s="10">
        <v>6512105870</v>
      </c>
      <c r="L646" s="10" t="s">
        <v>1329</v>
      </c>
      <c r="M646" s="10" t="s">
        <v>1330</v>
      </c>
      <c r="N646" s="10" t="s">
        <v>1331</v>
      </c>
      <c r="O646" s="10">
        <v>44</v>
      </c>
      <c r="P646" s="10" t="s">
        <v>1315</v>
      </c>
      <c r="Q646" s="10">
        <v>12</v>
      </c>
      <c r="R646" s="10">
        <v>5</v>
      </c>
      <c r="S646" s="10">
        <v>118.8</v>
      </c>
      <c r="T646" s="10">
        <v>6</v>
      </c>
      <c r="AA646" s="10">
        <v>6</v>
      </c>
      <c r="AI646" s="39">
        <f t="shared" si="51"/>
        <v>6</v>
      </c>
      <c r="AJ646" s="79">
        <f t="shared" si="52"/>
        <v>19.8</v>
      </c>
      <c r="AK646" s="79">
        <f t="shared" si="53"/>
        <v>1.6500000000000001</v>
      </c>
      <c r="AL646" s="79">
        <f t="shared" si="54"/>
        <v>0.33</v>
      </c>
    </row>
    <row r="647" spans="1:38" x14ac:dyDescent="0.25">
      <c r="A647" s="10">
        <v>12.202400000000001</v>
      </c>
      <c r="B647" s="10" t="s">
        <v>1316</v>
      </c>
      <c r="C647" s="10" t="s">
        <v>1317</v>
      </c>
      <c r="D647" s="10" t="s">
        <v>1318</v>
      </c>
      <c r="E647" s="10" t="s">
        <v>1306</v>
      </c>
      <c r="F647" s="10" t="s">
        <v>1319</v>
      </c>
      <c r="G647" s="10" t="s">
        <v>1320</v>
      </c>
      <c r="H647" s="10" t="s">
        <v>1321</v>
      </c>
      <c r="I647" s="10">
        <v>55016</v>
      </c>
      <c r="J647" s="10" t="s">
        <v>1322</v>
      </c>
      <c r="K647" s="10">
        <v>6517346268</v>
      </c>
      <c r="L647" s="10" t="s">
        <v>1329</v>
      </c>
      <c r="M647" s="10" t="s">
        <v>1330</v>
      </c>
      <c r="N647" s="10" t="s">
        <v>1331</v>
      </c>
      <c r="O647" s="10">
        <v>44</v>
      </c>
      <c r="P647" s="10" t="s">
        <v>1315</v>
      </c>
      <c r="Q647" s="10">
        <v>12</v>
      </c>
      <c r="R647" s="10">
        <v>5</v>
      </c>
      <c r="S647" s="10">
        <v>39.6</v>
      </c>
      <c r="T647" s="10">
        <v>2</v>
      </c>
      <c r="AA647" s="10">
        <v>2</v>
      </c>
      <c r="AI647" s="39">
        <f t="shared" si="51"/>
        <v>2</v>
      </c>
      <c r="AJ647" s="79">
        <f t="shared" si="52"/>
        <v>19.8</v>
      </c>
      <c r="AK647" s="79">
        <f t="shared" si="53"/>
        <v>1.6500000000000001</v>
      </c>
      <c r="AL647" s="79">
        <f t="shared" si="54"/>
        <v>0.33</v>
      </c>
    </row>
    <row r="648" spans="1:38" x14ac:dyDescent="0.25">
      <c r="A648" s="10">
        <v>12.202400000000001</v>
      </c>
      <c r="B648" s="10" t="s">
        <v>1316</v>
      </c>
      <c r="C648" s="10" t="s">
        <v>1317</v>
      </c>
      <c r="D648" s="10" t="s">
        <v>1318</v>
      </c>
      <c r="E648" s="10" t="s">
        <v>1306</v>
      </c>
      <c r="F648" s="10" t="s">
        <v>1319</v>
      </c>
      <c r="G648" s="10" t="s">
        <v>1320</v>
      </c>
      <c r="H648" s="10" t="s">
        <v>1321</v>
      </c>
      <c r="I648" s="10">
        <v>55016</v>
      </c>
      <c r="J648" s="10" t="s">
        <v>1322</v>
      </c>
      <c r="K648" s="10">
        <v>6517346268</v>
      </c>
      <c r="L648" s="10" t="s">
        <v>1332</v>
      </c>
      <c r="M648" s="10" t="s">
        <v>1333</v>
      </c>
      <c r="N648" s="10" t="s">
        <v>1314</v>
      </c>
      <c r="O648" s="10">
        <v>44</v>
      </c>
      <c r="P648" s="10" t="s">
        <v>1315</v>
      </c>
      <c r="Q648" s="10">
        <v>12</v>
      </c>
      <c r="R648" s="10">
        <v>4</v>
      </c>
      <c r="S648" s="10">
        <v>57.6</v>
      </c>
      <c r="T648" s="10">
        <v>2</v>
      </c>
      <c r="AA648" s="10">
        <v>2</v>
      </c>
      <c r="AI648" s="39">
        <f t="shared" si="51"/>
        <v>2</v>
      </c>
      <c r="AJ648" s="79">
        <f t="shared" si="52"/>
        <v>28.8</v>
      </c>
      <c r="AK648" s="79">
        <f t="shared" si="53"/>
        <v>2.4</v>
      </c>
      <c r="AL648" s="79">
        <f t="shared" si="54"/>
        <v>0.6</v>
      </c>
    </row>
    <row r="649" spans="1:38" x14ac:dyDescent="0.25">
      <c r="A649" s="10">
        <v>12.202400000000001</v>
      </c>
      <c r="B649" s="10" t="s">
        <v>1334</v>
      </c>
      <c r="C649" s="10" t="s">
        <v>1335</v>
      </c>
      <c r="D649" s="10" t="s">
        <v>1336</v>
      </c>
      <c r="E649" s="10" t="s">
        <v>1306</v>
      </c>
      <c r="F649" s="10" t="s">
        <v>1337</v>
      </c>
      <c r="G649" s="10" t="s">
        <v>1338</v>
      </c>
      <c r="H649" s="10" t="s">
        <v>1339</v>
      </c>
      <c r="I649" s="10" t="s">
        <v>1340</v>
      </c>
      <c r="J649" s="10" t="s">
        <v>1341</v>
      </c>
      <c r="K649" s="10">
        <v>8034901040</v>
      </c>
      <c r="L649" s="10" t="s">
        <v>1342</v>
      </c>
      <c r="M649" s="10" t="s">
        <v>1343</v>
      </c>
      <c r="N649" s="10" t="s">
        <v>1331</v>
      </c>
      <c r="O649" s="10">
        <v>44</v>
      </c>
      <c r="P649" s="10" t="s">
        <v>1315</v>
      </c>
      <c r="Q649" s="10">
        <v>12</v>
      </c>
      <c r="R649" s="10">
        <v>5</v>
      </c>
      <c r="S649" s="10">
        <v>19.8</v>
      </c>
      <c r="T649" s="10">
        <v>1</v>
      </c>
      <c r="AA649" s="10">
        <v>1</v>
      </c>
      <c r="AI649" s="39">
        <f t="shared" si="51"/>
        <v>1</v>
      </c>
      <c r="AJ649" s="79">
        <f t="shared" si="52"/>
        <v>19.8</v>
      </c>
      <c r="AK649" s="79">
        <f t="shared" si="53"/>
        <v>1.6500000000000001</v>
      </c>
      <c r="AL649" s="79">
        <f t="shared" si="54"/>
        <v>0.33</v>
      </c>
    </row>
    <row r="650" spans="1:38" x14ac:dyDescent="0.25">
      <c r="A650" s="10">
        <v>12.202400000000001</v>
      </c>
      <c r="B650" s="10" t="s">
        <v>1334</v>
      </c>
      <c r="C650" s="10" t="s">
        <v>1335</v>
      </c>
      <c r="D650" s="10" t="s">
        <v>1344</v>
      </c>
      <c r="E650" s="10" t="s">
        <v>1306</v>
      </c>
      <c r="F650" s="10" t="s">
        <v>145</v>
      </c>
      <c r="G650" s="10" t="s">
        <v>146</v>
      </c>
      <c r="H650" s="10" t="s">
        <v>1345</v>
      </c>
      <c r="I650" s="10">
        <v>999999999</v>
      </c>
      <c r="J650" s="10" t="s">
        <v>145</v>
      </c>
      <c r="K650" s="10">
        <v>9999999999</v>
      </c>
      <c r="L650" s="10" t="s">
        <v>1346</v>
      </c>
      <c r="M650" s="10" t="s">
        <v>1347</v>
      </c>
      <c r="N650" s="10" t="s">
        <v>1331</v>
      </c>
      <c r="O650" s="10">
        <v>44</v>
      </c>
      <c r="P650" s="10" t="s">
        <v>1315</v>
      </c>
      <c r="Q650" s="10">
        <v>12</v>
      </c>
      <c r="R650" s="10">
        <v>5</v>
      </c>
      <c r="S650" s="10">
        <v>19.8</v>
      </c>
      <c r="T650" s="10">
        <v>1</v>
      </c>
      <c r="AA650" s="10">
        <v>1</v>
      </c>
      <c r="AI650" s="39">
        <f t="shared" si="51"/>
        <v>1</v>
      </c>
      <c r="AJ650" s="79">
        <f t="shared" si="52"/>
        <v>19.8</v>
      </c>
      <c r="AK650" s="79">
        <f t="shared" si="53"/>
        <v>1.6500000000000001</v>
      </c>
      <c r="AL650" s="79">
        <f t="shared" si="54"/>
        <v>0.33</v>
      </c>
    </row>
    <row r="651" spans="1:38" x14ac:dyDescent="0.25">
      <c r="A651" s="10">
        <v>12.202400000000001</v>
      </c>
      <c r="B651" s="10" t="s">
        <v>1334</v>
      </c>
      <c r="C651" s="10" t="s">
        <v>1335</v>
      </c>
      <c r="D651" s="10" t="s">
        <v>1336</v>
      </c>
      <c r="E651" s="10" t="s">
        <v>1306</v>
      </c>
      <c r="F651" s="10" t="s">
        <v>1337</v>
      </c>
      <c r="G651" s="10" t="s">
        <v>1338</v>
      </c>
      <c r="H651" s="10" t="s">
        <v>1339</v>
      </c>
      <c r="I651" s="10" t="s">
        <v>1340</v>
      </c>
      <c r="J651" s="10" t="s">
        <v>1341</v>
      </c>
      <c r="K651" s="10">
        <v>8034901040</v>
      </c>
      <c r="L651" s="10" t="s">
        <v>1329</v>
      </c>
      <c r="M651" s="10" t="s">
        <v>1330</v>
      </c>
      <c r="N651" s="10" t="s">
        <v>1331</v>
      </c>
      <c r="O651" s="10">
        <v>44</v>
      </c>
      <c r="P651" s="10" t="s">
        <v>1315</v>
      </c>
      <c r="Q651" s="10">
        <v>12</v>
      </c>
      <c r="R651" s="10">
        <v>5</v>
      </c>
      <c r="S651" s="10">
        <v>19.8</v>
      </c>
      <c r="T651" s="10">
        <v>1</v>
      </c>
      <c r="AA651" s="10">
        <v>1</v>
      </c>
      <c r="AI651" s="39">
        <f t="shared" si="51"/>
        <v>1</v>
      </c>
      <c r="AJ651" s="79">
        <f t="shared" si="52"/>
        <v>19.8</v>
      </c>
      <c r="AK651" s="79">
        <f t="shared" si="53"/>
        <v>1.6500000000000001</v>
      </c>
      <c r="AL651" s="79">
        <f t="shared" si="54"/>
        <v>0.33</v>
      </c>
    </row>
    <row r="652" spans="1:38" x14ac:dyDescent="0.25">
      <c r="A652" s="10">
        <v>12.202400000000001</v>
      </c>
      <c r="B652" s="10" t="s">
        <v>1334</v>
      </c>
      <c r="C652" s="10" t="s">
        <v>1335</v>
      </c>
      <c r="D652" s="10" t="s">
        <v>1217</v>
      </c>
      <c r="E652" s="10" t="s">
        <v>1306</v>
      </c>
      <c r="F652" s="10" t="s">
        <v>1348</v>
      </c>
      <c r="G652" s="10" t="s">
        <v>1349</v>
      </c>
      <c r="H652" s="10" t="s">
        <v>1339</v>
      </c>
      <c r="I652" s="10" t="s">
        <v>1350</v>
      </c>
      <c r="J652" s="10" t="s">
        <v>1341</v>
      </c>
      <c r="K652" s="10">
        <v>8032203513</v>
      </c>
      <c r="L652" s="10" t="s">
        <v>1329</v>
      </c>
      <c r="M652" s="10" t="s">
        <v>1330</v>
      </c>
      <c r="N652" s="10" t="s">
        <v>1331</v>
      </c>
      <c r="O652" s="10">
        <v>44</v>
      </c>
      <c r="P652" s="10" t="s">
        <v>1315</v>
      </c>
      <c r="Q652" s="10">
        <v>12</v>
      </c>
      <c r="R652" s="10">
        <v>5</v>
      </c>
      <c r="S652" s="10">
        <v>19.8</v>
      </c>
      <c r="T652" s="10">
        <v>1</v>
      </c>
      <c r="AA652" s="10">
        <v>1</v>
      </c>
      <c r="AI652" s="39">
        <f t="shared" si="51"/>
        <v>1</v>
      </c>
      <c r="AJ652" s="79">
        <f t="shared" si="52"/>
        <v>19.8</v>
      </c>
      <c r="AK652" s="79">
        <f t="shared" si="53"/>
        <v>1.6500000000000001</v>
      </c>
      <c r="AL652" s="79">
        <f t="shared" si="54"/>
        <v>0.33</v>
      </c>
    </row>
    <row r="653" spans="1:38" x14ac:dyDescent="0.25">
      <c r="A653" s="10">
        <v>12.202400000000001</v>
      </c>
      <c r="B653" s="10" t="s">
        <v>1351</v>
      </c>
      <c r="C653" s="10" t="s">
        <v>1352</v>
      </c>
      <c r="D653" s="10" t="s">
        <v>1353</v>
      </c>
      <c r="E653" s="10" t="s">
        <v>1306</v>
      </c>
      <c r="F653" s="10" t="s">
        <v>1354</v>
      </c>
      <c r="G653" s="10" t="s">
        <v>1355</v>
      </c>
      <c r="H653" s="10" t="s">
        <v>1351</v>
      </c>
      <c r="I653" s="10">
        <v>60061</v>
      </c>
      <c r="J653" s="10" t="s">
        <v>1356</v>
      </c>
      <c r="K653" s="10">
        <v>8473716055</v>
      </c>
      <c r="L653" s="10" t="s">
        <v>1342</v>
      </c>
      <c r="M653" s="10" t="s">
        <v>1343</v>
      </c>
      <c r="N653" s="10" t="s">
        <v>1331</v>
      </c>
      <c r="O653" s="10">
        <v>44</v>
      </c>
      <c r="P653" s="10" t="s">
        <v>1315</v>
      </c>
      <c r="Q653" s="10">
        <v>12</v>
      </c>
      <c r="R653" s="10">
        <v>5</v>
      </c>
      <c r="S653" s="10">
        <v>19.8</v>
      </c>
      <c r="T653" s="10">
        <v>1</v>
      </c>
      <c r="AA653" s="10">
        <v>1</v>
      </c>
      <c r="AI653" s="39">
        <f t="shared" si="51"/>
        <v>1</v>
      </c>
      <c r="AJ653" s="79">
        <f t="shared" si="52"/>
        <v>19.8</v>
      </c>
      <c r="AK653" s="79">
        <f t="shared" si="53"/>
        <v>1.6500000000000001</v>
      </c>
      <c r="AL653" s="79">
        <f t="shared" si="54"/>
        <v>0.33</v>
      </c>
    </row>
    <row r="654" spans="1:38" x14ac:dyDescent="0.25">
      <c r="A654" s="10">
        <v>12.202400000000001</v>
      </c>
      <c r="B654" s="10" t="s">
        <v>1351</v>
      </c>
      <c r="C654" s="10" t="s">
        <v>1352</v>
      </c>
      <c r="D654" s="10" t="s">
        <v>1357</v>
      </c>
      <c r="E654" s="10" t="s">
        <v>1358</v>
      </c>
      <c r="F654" s="10" t="s">
        <v>1359</v>
      </c>
      <c r="G654" s="10" t="s">
        <v>1360</v>
      </c>
      <c r="H654" s="10" t="s">
        <v>1361</v>
      </c>
      <c r="I654" s="10" t="s">
        <v>1362</v>
      </c>
      <c r="J654" s="10" t="s">
        <v>1363</v>
      </c>
      <c r="K654" s="10">
        <v>2604827475</v>
      </c>
      <c r="L654" s="10" t="s">
        <v>1342</v>
      </c>
      <c r="M654" s="10" t="s">
        <v>1343</v>
      </c>
      <c r="N654" s="10" t="s">
        <v>1331</v>
      </c>
      <c r="O654" s="10">
        <v>44</v>
      </c>
      <c r="P654" s="10" t="s">
        <v>1315</v>
      </c>
      <c r="Q654" s="10">
        <v>12</v>
      </c>
      <c r="R654" s="10">
        <v>5</v>
      </c>
      <c r="S654" s="10">
        <v>79.2</v>
      </c>
      <c r="T654" s="10">
        <v>4</v>
      </c>
      <c r="AA654" s="10">
        <v>4</v>
      </c>
      <c r="AI654" s="39">
        <f t="shared" si="51"/>
        <v>4</v>
      </c>
      <c r="AJ654" s="79">
        <f t="shared" si="52"/>
        <v>19.8</v>
      </c>
      <c r="AK654" s="79">
        <f t="shared" si="53"/>
        <v>1.6500000000000001</v>
      </c>
      <c r="AL654" s="79">
        <f t="shared" si="54"/>
        <v>0.33</v>
      </c>
    </row>
    <row r="655" spans="1:38" x14ac:dyDescent="0.25">
      <c r="A655" s="10">
        <v>12.202400000000001</v>
      </c>
      <c r="B655" s="10" t="s">
        <v>1351</v>
      </c>
      <c r="C655" s="10" t="s">
        <v>1352</v>
      </c>
      <c r="D655" s="10" t="s">
        <v>1353</v>
      </c>
      <c r="E655" s="10" t="s">
        <v>1306</v>
      </c>
      <c r="F655" s="10" t="s">
        <v>1354</v>
      </c>
      <c r="G655" s="10" t="s">
        <v>1355</v>
      </c>
      <c r="H655" s="10" t="s">
        <v>1351</v>
      </c>
      <c r="I655" s="10">
        <v>60061</v>
      </c>
      <c r="J655" s="10" t="s">
        <v>1356</v>
      </c>
      <c r="K655" s="10">
        <v>8473716055</v>
      </c>
      <c r="L655" s="10" t="s">
        <v>1346</v>
      </c>
      <c r="M655" s="10" t="s">
        <v>1347</v>
      </c>
      <c r="N655" s="10" t="s">
        <v>1331</v>
      </c>
      <c r="O655" s="10">
        <v>44</v>
      </c>
      <c r="P655" s="10" t="s">
        <v>1315</v>
      </c>
      <c r="Q655" s="10">
        <v>12</v>
      </c>
      <c r="R655" s="10">
        <v>5</v>
      </c>
      <c r="S655" s="10">
        <v>19.8</v>
      </c>
      <c r="T655" s="10">
        <v>1</v>
      </c>
      <c r="AA655" s="10">
        <v>1</v>
      </c>
      <c r="AI655" s="39">
        <f t="shared" si="51"/>
        <v>1</v>
      </c>
      <c r="AJ655" s="79">
        <f t="shared" si="52"/>
        <v>19.8</v>
      </c>
      <c r="AK655" s="79">
        <f t="shared" si="53"/>
        <v>1.6500000000000001</v>
      </c>
      <c r="AL655" s="79">
        <f t="shared" si="54"/>
        <v>0.33</v>
      </c>
    </row>
    <row r="656" spans="1:38" x14ac:dyDescent="0.25">
      <c r="A656" s="10">
        <v>12.202400000000001</v>
      </c>
      <c r="B656" s="10" t="s">
        <v>1351</v>
      </c>
      <c r="C656" s="10" t="s">
        <v>1352</v>
      </c>
      <c r="D656" s="10" t="s">
        <v>1357</v>
      </c>
      <c r="E656" s="10" t="s">
        <v>1358</v>
      </c>
      <c r="F656" s="10" t="s">
        <v>1359</v>
      </c>
      <c r="G656" s="10" t="s">
        <v>1360</v>
      </c>
      <c r="H656" s="10" t="s">
        <v>1361</v>
      </c>
      <c r="I656" s="10" t="s">
        <v>1362</v>
      </c>
      <c r="J656" s="10" t="s">
        <v>1363</v>
      </c>
      <c r="K656" s="10">
        <v>2604827475</v>
      </c>
      <c r="L656" s="10" t="s">
        <v>1346</v>
      </c>
      <c r="M656" s="10" t="s">
        <v>1347</v>
      </c>
      <c r="N656" s="10" t="s">
        <v>1331</v>
      </c>
      <c r="O656" s="10">
        <v>44</v>
      </c>
      <c r="P656" s="10" t="s">
        <v>1315</v>
      </c>
      <c r="Q656" s="10">
        <v>12</v>
      </c>
      <c r="R656" s="10">
        <v>5</v>
      </c>
      <c r="S656" s="10">
        <v>79.2</v>
      </c>
      <c r="T656" s="10">
        <v>4</v>
      </c>
      <c r="AA656" s="10">
        <v>4</v>
      </c>
      <c r="AI656" s="39">
        <f t="shared" si="51"/>
        <v>4</v>
      </c>
      <c r="AJ656" s="79">
        <f t="shared" si="52"/>
        <v>19.8</v>
      </c>
      <c r="AK656" s="79">
        <f t="shared" si="53"/>
        <v>1.6500000000000001</v>
      </c>
      <c r="AL656" s="79">
        <f t="shared" si="54"/>
        <v>0.33</v>
      </c>
    </row>
    <row r="657" spans="1:38" x14ac:dyDescent="0.25">
      <c r="A657" s="10">
        <v>12.202400000000001</v>
      </c>
      <c r="B657" s="10" t="s">
        <v>1351</v>
      </c>
      <c r="C657" s="10" t="s">
        <v>1352</v>
      </c>
      <c r="D657" s="10" t="s">
        <v>1364</v>
      </c>
      <c r="E657" s="10" t="s">
        <v>1306</v>
      </c>
      <c r="F657" s="10" t="s">
        <v>1365</v>
      </c>
      <c r="G657" s="10" t="s">
        <v>1366</v>
      </c>
      <c r="H657" s="10" t="s">
        <v>1367</v>
      </c>
      <c r="I657" s="10" t="s">
        <v>1368</v>
      </c>
      <c r="J657" s="10" t="s">
        <v>1369</v>
      </c>
      <c r="K657" s="10">
        <v>3196658363</v>
      </c>
      <c r="L657" s="10" t="s">
        <v>1329</v>
      </c>
      <c r="M657" s="10" t="s">
        <v>1330</v>
      </c>
      <c r="N657" s="10" t="s">
        <v>1331</v>
      </c>
      <c r="O657" s="10">
        <v>44</v>
      </c>
      <c r="P657" s="10" t="s">
        <v>1315</v>
      </c>
      <c r="Q657" s="10">
        <v>12</v>
      </c>
      <c r="R657" s="10">
        <v>5</v>
      </c>
      <c r="S657" s="10">
        <v>118.8</v>
      </c>
      <c r="T657" s="10">
        <v>6</v>
      </c>
      <c r="AA657" s="10">
        <v>6</v>
      </c>
      <c r="AI657" s="39">
        <f t="shared" si="51"/>
        <v>6</v>
      </c>
      <c r="AJ657" s="79">
        <f t="shared" si="52"/>
        <v>19.8</v>
      </c>
      <c r="AK657" s="79">
        <f t="shared" si="53"/>
        <v>1.6500000000000001</v>
      </c>
      <c r="AL657" s="79">
        <f t="shared" si="54"/>
        <v>0.33</v>
      </c>
    </row>
    <row r="658" spans="1:38" x14ac:dyDescent="0.25">
      <c r="A658" s="10">
        <v>12.202400000000001</v>
      </c>
      <c r="B658" s="10" t="s">
        <v>1351</v>
      </c>
      <c r="C658" s="10" t="s">
        <v>1352</v>
      </c>
      <c r="D658" s="10" t="s">
        <v>1370</v>
      </c>
      <c r="E658" s="10" t="s">
        <v>1306</v>
      </c>
      <c r="F658" s="10" t="s">
        <v>1371</v>
      </c>
      <c r="G658" s="10" t="s">
        <v>1372</v>
      </c>
      <c r="H658" s="10" t="s">
        <v>1351</v>
      </c>
      <c r="I658" s="10">
        <v>62305</v>
      </c>
      <c r="J658" s="10" t="s">
        <v>1373</v>
      </c>
      <c r="K658" s="10">
        <v>2172223343</v>
      </c>
      <c r="L658" s="10" t="s">
        <v>1329</v>
      </c>
      <c r="M658" s="10" t="s">
        <v>1330</v>
      </c>
      <c r="N658" s="10" t="s">
        <v>1331</v>
      </c>
      <c r="O658" s="10">
        <v>44</v>
      </c>
      <c r="P658" s="10" t="s">
        <v>1315</v>
      </c>
      <c r="Q658" s="10">
        <v>12</v>
      </c>
      <c r="R658" s="10">
        <v>5</v>
      </c>
      <c r="S658" s="10">
        <v>174.2</v>
      </c>
      <c r="T658" s="10">
        <v>9</v>
      </c>
      <c r="AA658" s="10">
        <v>9</v>
      </c>
      <c r="AI658" s="39">
        <f t="shared" si="51"/>
        <v>9</v>
      </c>
      <c r="AJ658" s="79">
        <f t="shared" si="52"/>
        <v>19.355555555555554</v>
      </c>
      <c r="AK658" s="79">
        <f t="shared" si="53"/>
        <v>1.6129629629629629</v>
      </c>
      <c r="AL658" s="79">
        <f t="shared" si="54"/>
        <v>0.3225925925925926</v>
      </c>
    </row>
    <row r="659" spans="1:38" x14ac:dyDescent="0.25">
      <c r="A659" s="10">
        <v>12.202400000000001</v>
      </c>
      <c r="B659" s="10" t="s">
        <v>1351</v>
      </c>
      <c r="C659" s="10" t="s">
        <v>1352</v>
      </c>
      <c r="D659" s="10" t="s">
        <v>1374</v>
      </c>
      <c r="E659" s="10" t="s">
        <v>1306</v>
      </c>
      <c r="F659" s="10" t="s">
        <v>1375</v>
      </c>
      <c r="G659" s="10" t="s">
        <v>1376</v>
      </c>
      <c r="H659" s="10" t="s">
        <v>1351</v>
      </c>
      <c r="I659" s="10" t="s">
        <v>1377</v>
      </c>
      <c r="J659" s="10" t="s">
        <v>1378</v>
      </c>
      <c r="K659" s="10">
        <v>3093735502</v>
      </c>
      <c r="L659" s="10" t="s">
        <v>1329</v>
      </c>
      <c r="M659" s="10" t="s">
        <v>1330</v>
      </c>
      <c r="N659" s="10" t="s">
        <v>1331</v>
      </c>
      <c r="O659" s="10">
        <v>44</v>
      </c>
      <c r="P659" s="10" t="s">
        <v>1315</v>
      </c>
      <c r="Q659" s="10">
        <v>12</v>
      </c>
      <c r="R659" s="10">
        <v>5</v>
      </c>
      <c r="S659" s="10">
        <v>39.6</v>
      </c>
      <c r="T659" s="10">
        <v>2</v>
      </c>
      <c r="AA659" s="10">
        <v>2</v>
      </c>
      <c r="AI659" s="39">
        <f t="shared" si="51"/>
        <v>2</v>
      </c>
      <c r="AJ659" s="79">
        <f t="shared" si="52"/>
        <v>19.8</v>
      </c>
      <c r="AK659" s="79">
        <f t="shared" si="53"/>
        <v>1.6500000000000001</v>
      </c>
      <c r="AL659" s="79">
        <f t="shared" si="54"/>
        <v>0.33</v>
      </c>
    </row>
    <row r="660" spans="1:38" x14ac:dyDescent="0.25">
      <c r="A660" s="10">
        <v>12.202400000000001</v>
      </c>
      <c r="B660" s="10" t="s">
        <v>1351</v>
      </c>
      <c r="C660" s="10" t="s">
        <v>1352</v>
      </c>
      <c r="D660" s="10" t="s">
        <v>1357</v>
      </c>
      <c r="E660" s="10" t="s">
        <v>1358</v>
      </c>
      <c r="F660" s="10" t="s">
        <v>1359</v>
      </c>
      <c r="G660" s="10" t="s">
        <v>1360</v>
      </c>
      <c r="H660" s="10" t="s">
        <v>1361</v>
      </c>
      <c r="I660" s="10" t="s">
        <v>1362</v>
      </c>
      <c r="J660" s="10" t="s">
        <v>1363</v>
      </c>
      <c r="K660" s="10">
        <v>2604827475</v>
      </c>
      <c r="L660" s="10" t="s">
        <v>1329</v>
      </c>
      <c r="M660" s="10" t="s">
        <v>1330</v>
      </c>
      <c r="N660" s="10" t="s">
        <v>1331</v>
      </c>
      <c r="O660" s="10">
        <v>44</v>
      </c>
      <c r="P660" s="10" t="s">
        <v>1315</v>
      </c>
      <c r="Q660" s="10">
        <v>12</v>
      </c>
      <c r="R660" s="10">
        <v>5</v>
      </c>
      <c r="S660" s="10">
        <v>79.2</v>
      </c>
      <c r="T660" s="10">
        <v>4</v>
      </c>
      <c r="AA660" s="10">
        <v>4</v>
      </c>
      <c r="AI660" s="39">
        <f t="shared" si="51"/>
        <v>4</v>
      </c>
      <c r="AJ660" s="79">
        <f t="shared" si="52"/>
        <v>19.8</v>
      </c>
      <c r="AK660" s="79">
        <f t="shared" si="53"/>
        <v>1.6500000000000001</v>
      </c>
      <c r="AL660" s="79">
        <f t="shared" si="54"/>
        <v>0.33</v>
      </c>
    </row>
    <row r="661" spans="1:38" x14ac:dyDescent="0.25">
      <c r="A661" s="10">
        <v>12.202400000000001</v>
      </c>
      <c r="B661" s="10" t="s">
        <v>1379</v>
      </c>
      <c r="C661" s="10" t="s">
        <v>1380</v>
      </c>
      <c r="D661" s="10" t="s">
        <v>1381</v>
      </c>
      <c r="E661" s="10" t="s">
        <v>1306</v>
      </c>
      <c r="F661" s="10" t="s">
        <v>1382</v>
      </c>
      <c r="G661" s="10" t="s">
        <v>1383</v>
      </c>
      <c r="H661" s="10" t="s">
        <v>1384</v>
      </c>
      <c r="I661" s="10">
        <v>8010</v>
      </c>
      <c r="J661" s="10" t="s">
        <v>129</v>
      </c>
      <c r="K661" s="10">
        <v>6098354400</v>
      </c>
      <c r="L661" s="10" t="s">
        <v>1323</v>
      </c>
      <c r="M661" s="10" t="s">
        <v>1324</v>
      </c>
      <c r="N661" s="10" t="s">
        <v>1314</v>
      </c>
      <c r="O661" s="10">
        <v>44</v>
      </c>
      <c r="P661" s="10" t="s">
        <v>1315</v>
      </c>
      <c r="Q661" s="10">
        <v>12</v>
      </c>
      <c r="R661" s="10">
        <v>5</v>
      </c>
      <c r="S661" s="10">
        <v>144</v>
      </c>
      <c r="T661" s="10">
        <v>5</v>
      </c>
      <c r="AA661" s="10">
        <v>5</v>
      </c>
      <c r="AI661" s="39">
        <f t="shared" si="51"/>
        <v>5</v>
      </c>
      <c r="AJ661" s="79">
        <f t="shared" si="52"/>
        <v>28.8</v>
      </c>
      <c r="AK661" s="79">
        <f t="shared" si="53"/>
        <v>2.4</v>
      </c>
      <c r="AL661" s="79">
        <f t="shared" si="54"/>
        <v>0.48</v>
      </c>
    </row>
    <row r="662" spans="1:38" x14ac:dyDescent="0.25">
      <c r="A662" s="10">
        <v>12.202400000000001</v>
      </c>
      <c r="B662" s="10" t="s">
        <v>1379</v>
      </c>
      <c r="C662" s="10" t="s">
        <v>1380</v>
      </c>
      <c r="D662" s="10" t="s">
        <v>1385</v>
      </c>
      <c r="E662" s="10" t="s">
        <v>1306</v>
      </c>
      <c r="F662" s="10" t="s">
        <v>1386</v>
      </c>
      <c r="G662" s="10" t="s">
        <v>1387</v>
      </c>
      <c r="H662" s="10" t="s">
        <v>1388</v>
      </c>
      <c r="I662" s="10" t="s">
        <v>1389</v>
      </c>
      <c r="J662" s="10" t="s">
        <v>1390</v>
      </c>
      <c r="K662" s="10">
        <v>6108033951</v>
      </c>
      <c r="L662" s="10" t="s">
        <v>1323</v>
      </c>
      <c r="M662" s="10" t="s">
        <v>1324</v>
      </c>
      <c r="N662" s="10" t="s">
        <v>1314</v>
      </c>
      <c r="O662" s="10">
        <v>44</v>
      </c>
      <c r="P662" s="10" t="s">
        <v>1315</v>
      </c>
      <c r="Q662" s="10">
        <v>12</v>
      </c>
      <c r="R662" s="10">
        <v>5</v>
      </c>
      <c r="S662" s="10">
        <v>28.8</v>
      </c>
      <c r="T662" s="10">
        <v>1</v>
      </c>
      <c r="AA662" s="10">
        <v>1</v>
      </c>
      <c r="AI662" s="39">
        <f t="shared" si="51"/>
        <v>1</v>
      </c>
      <c r="AJ662" s="79">
        <f t="shared" si="52"/>
        <v>28.8</v>
      </c>
      <c r="AK662" s="79">
        <f t="shared" si="53"/>
        <v>2.4</v>
      </c>
      <c r="AL662" s="79">
        <f t="shared" si="54"/>
        <v>0.48</v>
      </c>
    </row>
    <row r="663" spans="1:38" x14ac:dyDescent="0.25">
      <c r="A663" s="10">
        <v>12.202400000000001</v>
      </c>
      <c r="B663" s="10" t="s">
        <v>1379</v>
      </c>
      <c r="C663" s="10" t="s">
        <v>1380</v>
      </c>
      <c r="D663" s="10" t="s">
        <v>1391</v>
      </c>
      <c r="E663" s="10" t="s">
        <v>1306</v>
      </c>
      <c r="F663" s="10" t="s">
        <v>1392</v>
      </c>
      <c r="G663" s="10" t="s">
        <v>1393</v>
      </c>
      <c r="H663" s="10" t="s">
        <v>1394</v>
      </c>
      <c r="I663" s="10" t="s">
        <v>1395</v>
      </c>
      <c r="J663" s="10" t="s">
        <v>1396</v>
      </c>
      <c r="K663" s="10">
        <v>6109350885</v>
      </c>
      <c r="L663" s="10" t="s">
        <v>1397</v>
      </c>
      <c r="M663" s="10" t="s">
        <v>1398</v>
      </c>
      <c r="N663" s="10" t="s">
        <v>124</v>
      </c>
      <c r="O663" s="10">
        <v>44</v>
      </c>
      <c r="P663" s="10" t="s">
        <v>1315</v>
      </c>
      <c r="Q663" s="10">
        <v>12</v>
      </c>
      <c r="R663" s="10">
        <v>4.5</v>
      </c>
      <c r="S663" s="10">
        <v>-237.6</v>
      </c>
      <c r="T663" s="10">
        <v>-12</v>
      </c>
      <c r="AA663" s="10">
        <v>-12</v>
      </c>
      <c r="AI663" s="39">
        <f t="shared" si="51"/>
        <v>-12</v>
      </c>
      <c r="AJ663" s="79">
        <f t="shared" si="52"/>
        <v>19.8</v>
      </c>
      <c r="AK663" s="79">
        <f t="shared" si="53"/>
        <v>1.6500000000000001</v>
      </c>
      <c r="AL663" s="79">
        <f t="shared" si="54"/>
        <v>0.3666666666666667</v>
      </c>
    </row>
    <row r="664" spans="1:38" x14ac:dyDescent="0.25">
      <c r="A664" s="10">
        <v>12.202400000000001</v>
      </c>
      <c r="B664" s="10" t="s">
        <v>1379</v>
      </c>
      <c r="C664" s="10" t="s">
        <v>1380</v>
      </c>
      <c r="D664" s="10" t="s">
        <v>1381</v>
      </c>
      <c r="E664" s="10" t="s">
        <v>1306</v>
      </c>
      <c r="F664" s="10" t="s">
        <v>1382</v>
      </c>
      <c r="G664" s="10" t="s">
        <v>1383</v>
      </c>
      <c r="H664" s="10" t="s">
        <v>1384</v>
      </c>
      <c r="I664" s="10">
        <v>8010</v>
      </c>
      <c r="J664" s="10" t="s">
        <v>129</v>
      </c>
      <c r="K664" s="10">
        <v>6098354400</v>
      </c>
      <c r="L664" s="10" t="s">
        <v>1399</v>
      </c>
      <c r="M664" s="10" t="s">
        <v>1400</v>
      </c>
      <c r="N664" s="10" t="s">
        <v>1401</v>
      </c>
      <c r="O664" s="10">
        <v>44</v>
      </c>
      <c r="P664" s="10" t="s">
        <v>1315</v>
      </c>
      <c r="Q664" s="10">
        <v>12</v>
      </c>
      <c r="R664" s="10">
        <v>8</v>
      </c>
      <c r="S664" s="10">
        <v>162</v>
      </c>
      <c r="T664" s="10">
        <v>6</v>
      </c>
      <c r="AA664" s="10">
        <v>6</v>
      </c>
      <c r="AI664" s="39">
        <f t="shared" si="51"/>
        <v>6</v>
      </c>
      <c r="AJ664" s="79">
        <f t="shared" si="52"/>
        <v>27</v>
      </c>
      <c r="AK664" s="79">
        <f t="shared" si="53"/>
        <v>2.25</v>
      </c>
      <c r="AL664" s="79">
        <f t="shared" si="54"/>
        <v>0.28125</v>
      </c>
    </row>
    <row r="665" spans="1:38" x14ac:dyDescent="0.25">
      <c r="A665" s="10">
        <v>12.202400000000001</v>
      </c>
      <c r="B665" s="10" t="s">
        <v>1379</v>
      </c>
      <c r="C665" s="10" t="s">
        <v>1380</v>
      </c>
      <c r="D665" s="10" t="s">
        <v>1391</v>
      </c>
      <c r="E665" s="10" t="s">
        <v>1306</v>
      </c>
      <c r="F665" s="10" t="s">
        <v>1392</v>
      </c>
      <c r="G665" s="10" t="s">
        <v>1393</v>
      </c>
      <c r="H665" s="10" t="s">
        <v>1394</v>
      </c>
      <c r="I665" s="10" t="s">
        <v>1395</v>
      </c>
      <c r="J665" s="10" t="s">
        <v>1396</v>
      </c>
      <c r="K665" s="10">
        <v>6109350885</v>
      </c>
      <c r="L665" s="10" t="s">
        <v>1399</v>
      </c>
      <c r="M665" s="10" t="s">
        <v>1400</v>
      </c>
      <c r="N665" s="10" t="s">
        <v>1401</v>
      </c>
      <c r="O665" s="10">
        <v>44</v>
      </c>
      <c r="P665" s="10" t="s">
        <v>1315</v>
      </c>
      <c r="Q665" s="10">
        <v>12</v>
      </c>
      <c r="R665" s="10">
        <v>8</v>
      </c>
      <c r="S665" s="10">
        <v>513</v>
      </c>
      <c r="T665" s="10">
        <v>19</v>
      </c>
      <c r="AA665" s="10">
        <v>19</v>
      </c>
      <c r="AI665" s="39">
        <f t="shared" si="51"/>
        <v>19</v>
      </c>
      <c r="AJ665" s="79">
        <f t="shared" si="52"/>
        <v>27</v>
      </c>
      <c r="AK665" s="79">
        <f t="shared" si="53"/>
        <v>2.25</v>
      </c>
      <c r="AL665" s="79">
        <f t="shared" si="54"/>
        <v>0.28125</v>
      </c>
    </row>
    <row r="666" spans="1:38" x14ac:dyDescent="0.25">
      <c r="A666" s="10">
        <v>12.202400000000001</v>
      </c>
      <c r="B666" s="10" t="s">
        <v>1379</v>
      </c>
      <c r="C666" s="10" t="s">
        <v>1380</v>
      </c>
      <c r="D666" s="10" t="s">
        <v>1344</v>
      </c>
      <c r="E666" s="10" t="s">
        <v>1358</v>
      </c>
      <c r="F666" s="10" t="s">
        <v>145</v>
      </c>
      <c r="G666" s="10" t="s">
        <v>146</v>
      </c>
      <c r="H666" s="10" t="s">
        <v>1345</v>
      </c>
      <c r="I666" s="10">
        <v>999999999</v>
      </c>
      <c r="J666" s="10" t="s">
        <v>145</v>
      </c>
      <c r="K666" s="10">
        <v>9999999999</v>
      </c>
      <c r="L666" s="10" t="s">
        <v>1399</v>
      </c>
      <c r="M666" s="10" t="s">
        <v>1400</v>
      </c>
      <c r="N666" s="10" t="s">
        <v>1401</v>
      </c>
      <c r="O666" s="10">
        <v>44</v>
      </c>
      <c r="P666" s="10" t="s">
        <v>1315</v>
      </c>
      <c r="Q666" s="10">
        <v>12</v>
      </c>
      <c r="R666" s="10">
        <v>8</v>
      </c>
      <c r="S666" s="10">
        <v>225</v>
      </c>
      <c r="T666" s="10">
        <v>9</v>
      </c>
      <c r="AA666" s="10">
        <v>9</v>
      </c>
      <c r="AI666" s="39">
        <f t="shared" si="51"/>
        <v>9</v>
      </c>
      <c r="AJ666" s="79">
        <f t="shared" si="52"/>
        <v>25</v>
      </c>
      <c r="AK666" s="79">
        <f t="shared" si="53"/>
        <v>2.0833333333333335</v>
      </c>
      <c r="AL666" s="79">
        <f t="shared" si="54"/>
        <v>0.26041666666666669</v>
      </c>
    </row>
    <row r="667" spans="1:38" x14ac:dyDescent="0.25">
      <c r="A667" s="10">
        <v>12.202400000000001</v>
      </c>
      <c r="B667" s="10" t="s">
        <v>1379</v>
      </c>
      <c r="C667" s="10" t="s">
        <v>1380</v>
      </c>
      <c r="D667" s="10" t="s">
        <v>1344</v>
      </c>
      <c r="E667" s="10" t="s">
        <v>1358</v>
      </c>
      <c r="F667" s="10" t="s">
        <v>145</v>
      </c>
      <c r="G667" s="10" t="s">
        <v>146</v>
      </c>
      <c r="H667" s="10" t="s">
        <v>1345</v>
      </c>
      <c r="I667" s="10">
        <v>999999999</v>
      </c>
      <c r="J667" s="10" t="s">
        <v>145</v>
      </c>
      <c r="K667" s="10">
        <v>9999999999</v>
      </c>
      <c r="L667" s="10" t="s">
        <v>1402</v>
      </c>
      <c r="M667" s="10" t="s">
        <v>1403</v>
      </c>
      <c r="N667" s="10" t="s">
        <v>1314</v>
      </c>
      <c r="O667" s="10">
        <v>44</v>
      </c>
      <c r="P667" s="10" t="s">
        <v>1315</v>
      </c>
      <c r="Q667" s="10">
        <v>12</v>
      </c>
      <c r="R667" s="10">
        <v>5</v>
      </c>
      <c r="S667" s="10">
        <v>160.80000000000001</v>
      </c>
      <c r="T667" s="10">
        <v>6</v>
      </c>
      <c r="AA667" s="10">
        <v>6</v>
      </c>
      <c r="AI667" s="39">
        <f t="shared" si="51"/>
        <v>6</v>
      </c>
      <c r="AJ667" s="79">
        <f t="shared" si="52"/>
        <v>26.8</v>
      </c>
      <c r="AK667" s="79">
        <f t="shared" si="53"/>
        <v>2.2333333333333334</v>
      </c>
      <c r="AL667" s="79">
        <f t="shared" si="54"/>
        <v>0.44666666666666666</v>
      </c>
    </row>
    <row r="668" spans="1:38" x14ac:dyDescent="0.25">
      <c r="A668" s="10">
        <v>12.202400000000001</v>
      </c>
      <c r="B668" s="10" t="s">
        <v>1379</v>
      </c>
      <c r="C668" s="10" t="s">
        <v>1380</v>
      </c>
      <c r="D668" s="10" t="s">
        <v>1404</v>
      </c>
      <c r="E668" s="10" t="s">
        <v>1306</v>
      </c>
      <c r="F668" s="10" t="s">
        <v>1405</v>
      </c>
      <c r="G668" s="10" t="s">
        <v>1406</v>
      </c>
      <c r="H668" s="10" t="s">
        <v>1394</v>
      </c>
      <c r="I668" s="10">
        <v>17931</v>
      </c>
      <c r="J668" s="10" t="s">
        <v>1407</v>
      </c>
      <c r="K668" s="10">
        <v>5708744782</v>
      </c>
      <c r="L668" s="10" t="s">
        <v>1408</v>
      </c>
      <c r="M668" s="10" t="s">
        <v>1409</v>
      </c>
      <c r="N668" s="10" t="s">
        <v>1314</v>
      </c>
      <c r="O668" s="10">
        <v>44</v>
      </c>
      <c r="P668" s="10" t="s">
        <v>1315</v>
      </c>
      <c r="Q668" s="10">
        <v>12</v>
      </c>
      <c r="R668" s="10">
        <v>5</v>
      </c>
      <c r="S668" s="10">
        <v>268</v>
      </c>
      <c r="T668" s="10">
        <v>10</v>
      </c>
      <c r="AA668" s="10">
        <v>10</v>
      </c>
      <c r="AI668" s="39">
        <f t="shared" si="51"/>
        <v>10</v>
      </c>
      <c r="AJ668" s="79">
        <f t="shared" si="52"/>
        <v>26.8</v>
      </c>
      <c r="AK668" s="79">
        <f t="shared" si="53"/>
        <v>2.2333333333333334</v>
      </c>
      <c r="AL668" s="79">
        <f t="shared" si="54"/>
        <v>0.44666666666666666</v>
      </c>
    </row>
    <row r="669" spans="1:38" x14ac:dyDescent="0.25">
      <c r="A669" s="10">
        <v>12.202400000000001</v>
      </c>
      <c r="B669" s="10" t="s">
        <v>1379</v>
      </c>
      <c r="C669" s="10" t="s">
        <v>1380</v>
      </c>
      <c r="D669" s="10" t="s">
        <v>1344</v>
      </c>
      <c r="E669" s="10" t="s">
        <v>1358</v>
      </c>
      <c r="F669" s="10" t="s">
        <v>145</v>
      </c>
      <c r="G669" s="10" t="s">
        <v>146</v>
      </c>
      <c r="H669" s="10" t="s">
        <v>1345</v>
      </c>
      <c r="I669" s="10">
        <v>999999999</v>
      </c>
      <c r="J669" s="10" t="s">
        <v>145</v>
      </c>
      <c r="K669" s="10">
        <v>9999999999</v>
      </c>
      <c r="L669" s="10" t="s">
        <v>1408</v>
      </c>
      <c r="M669" s="10" t="s">
        <v>1409</v>
      </c>
      <c r="N669" s="10" t="s">
        <v>1314</v>
      </c>
      <c r="O669" s="10">
        <v>44</v>
      </c>
      <c r="P669" s="10" t="s">
        <v>1315</v>
      </c>
      <c r="Q669" s="10">
        <v>12</v>
      </c>
      <c r="R669" s="10">
        <v>5</v>
      </c>
      <c r="S669" s="10">
        <v>241.2</v>
      </c>
      <c r="T669" s="10">
        <v>9</v>
      </c>
      <c r="AA669" s="10">
        <v>9</v>
      </c>
      <c r="AI669" s="39">
        <f t="shared" si="51"/>
        <v>9</v>
      </c>
      <c r="AJ669" s="79">
        <f t="shared" si="52"/>
        <v>26.799999999999997</v>
      </c>
      <c r="AK669" s="79">
        <f t="shared" si="53"/>
        <v>2.2333333333333329</v>
      </c>
      <c r="AL669" s="79">
        <f t="shared" si="54"/>
        <v>0.4466666666666666</v>
      </c>
    </row>
    <row r="670" spans="1:38" x14ac:dyDescent="0.25">
      <c r="A670" s="10">
        <v>12.202400000000001</v>
      </c>
      <c r="B670" s="10" t="s">
        <v>1379</v>
      </c>
      <c r="C670" s="10" t="s">
        <v>1380</v>
      </c>
      <c r="D670" s="10" t="s">
        <v>1404</v>
      </c>
      <c r="E670" s="10" t="s">
        <v>1306</v>
      </c>
      <c r="F670" s="10" t="s">
        <v>1405</v>
      </c>
      <c r="G670" s="10" t="s">
        <v>1406</v>
      </c>
      <c r="H670" s="10" t="s">
        <v>1394</v>
      </c>
      <c r="I670" s="10">
        <v>17931</v>
      </c>
      <c r="J670" s="10" t="s">
        <v>1407</v>
      </c>
      <c r="K670" s="10">
        <v>5708744782</v>
      </c>
      <c r="L670" s="10" t="s">
        <v>1410</v>
      </c>
      <c r="M670" s="10" t="s">
        <v>1411</v>
      </c>
      <c r="N670" s="10" t="s">
        <v>1314</v>
      </c>
      <c r="O670" s="10">
        <v>44</v>
      </c>
      <c r="P670" s="10" t="s">
        <v>1315</v>
      </c>
      <c r="Q670" s="10">
        <v>12</v>
      </c>
      <c r="R670" s="10">
        <v>8</v>
      </c>
      <c r="S670" s="10">
        <v>304</v>
      </c>
      <c r="T670" s="10">
        <v>10</v>
      </c>
      <c r="AA670" s="10">
        <v>10</v>
      </c>
      <c r="AI670" s="39">
        <f t="shared" si="51"/>
        <v>10</v>
      </c>
      <c r="AJ670" s="79">
        <f t="shared" si="52"/>
        <v>30.4</v>
      </c>
      <c r="AK670" s="79">
        <f t="shared" si="53"/>
        <v>2.5333333333333332</v>
      </c>
      <c r="AL670" s="79">
        <f t="shared" si="54"/>
        <v>0.31666666666666665</v>
      </c>
    </row>
    <row r="671" spans="1:38" x14ac:dyDescent="0.25">
      <c r="A671" s="10">
        <v>12.202400000000001</v>
      </c>
      <c r="B671" s="10" t="s">
        <v>1379</v>
      </c>
      <c r="C671" s="10" t="s">
        <v>1380</v>
      </c>
      <c r="D671" s="10" t="s">
        <v>1381</v>
      </c>
      <c r="E671" s="10" t="s">
        <v>1306</v>
      </c>
      <c r="F671" s="10" t="s">
        <v>1382</v>
      </c>
      <c r="G671" s="10" t="s">
        <v>1383</v>
      </c>
      <c r="H671" s="10" t="s">
        <v>1384</v>
      </c>
      <c r="I671" s="10">
        <v>8010</v>
      </c>
      <c r="J671" s="10" t="s">
        <v>129</v>
      </c>
      <c r="K671" s="10">
        <v>6098354400</v>
      </c>
      <c r="L671" s="10" t="s">
        <v>1332</v>
      </c>
      <c r="M671" s="10" t="s">
        <v>1333</v>
      </c>
      <c r="N671" s="10" t="s">
        <v>1314</v>
      </c>
      <c r="O671" s="10">
        <v>44</v>
      </c>
      <c r="P671" s="10" t="s">
        <v>1315</v>
      </c>
      <c r="Q671" s="10">
        <v>12</v>
      </c>
      <c r="R671" s="10">
        <v>4</v>
      </c>
      <c r="S671" s="10">
        <v>168.8</v>
      </c>
      <c r="T671" s="10">
        <v>6</v>
      </c>
      <c r="AA671" s="10">
        <v>6</v>
      </c>
      <c r="AI671" s="39">
        <f t="shared" si="51"/>
        <v>6</v>
      </c>
      <c r="AJ671" s="79">
        <f t="shared" si="52"/>
        <v>28.133333333333336</v>
      </c>
      <c r="AK671" s="79">
        <f t="shared" si="53"/>
        <v>2.3444444444444446</v>
      </c>
      <c r="AL671" s="79">
        <f t="shared" si="54"/>
        <v>0.58611111111111114</v>
      </c>
    </row>
    <row r="672" spans="1:38" x14ac:dyDescent="0.25">
      <c r="A672" s="10">
        <v>12.202400000000001</v>
      </c>
      <c r="B672" s="10" t="s">
        <v>1412</v>
      </c>
      <c r="C672" s="10" t="s">
        <v>1413</v>
      </c>
      <c r="D672" s="10" t="s">
        <v>1414</v>
      </c>
      <c r="E672" s="10" t="s">
        <v>1306</v>
      </c>
      <c r="F672" s="10" t="s">
        <v>1415</v>
      </c>
      <c r="G672" s="10" t="s">
        <v>1416</v>
      </c>
      <c r="H672" s="10" t="s">
        <v>1417</v>
      </c>
      <c r="I672" s="10">
        <v>95354</v>
      </c>
      <c r="J672" s="10" t="s">
        <v>1418</v>
      </c>
      <c r="K672" s="10">
        <v>2095295350</v>
      </c>
      <c r="L672" s="10" t="s">
        <v>1323</v>
      </c>
      <c r="M672" s="10" t="s">
        <v>1324</v>
      </c>
      <c r="N672" s="10" t="s">
        <v>1314</v>
      </c>
      <c r="O672" s="10">
        <v>44</v>
      </c>
      <c r="P672" s="10" t="s">
        <v>1315</v>
      </c>
      <c r="Q672" s="10">
        <v>12</v>
      </c>
      <c r="R672" s="10">
        <v>5</v>
      </c>
      <c r="S672" s="10">
        <v>345.6</v>
      </c>
      <c r="T672" s="10">
        <v>12</v>
      </c>
      <c r="AA672" s="10">
        <v>12</v>
      </c>
      <c r="AI672" s="39">
        <f t="shared" si="51"/>
        <v>12</v>
      </c>
      <c r="AJ672" s="79">
        <f t="shared" si="52"/>
        <v>28.8</v>
      </c>
      <c r="AK672" s="79">
        <f t="shared" si="53"/>
        <v>2.4</v>
      </c>
      <c r="AL672" s="79">
        <f t="shared" si="54"/>
        <v>0.48</v>
      </c>
    </row>
    <row r="673" spans="1:38" x14ac:dyDescent="0.25">
      <c r="A673" s="10">
        <v>12.202400000000001</v>
      </c>
      <c r="B673" s="10" t="s">
        <v>1412</v>
      </c>
      <c r="C673" s="10" t="s">
        <v>1413</v>
      </c>
      <c r="D673" s="10" t="s">
        <v>1419</v>
      </c>
      <c r="E673" s="10" t="s">
        <v>1420</v>
      </c>
      <c r="F673" s="10" t="s">
        <v>1421</v>
      </c>
      <c r="G673" s="10" t="s">
        <v>1422</v>
      </c>
      <c r="H673" s="10" t="s">
        <v>1423</v>
      </c>
      <c r="I673" s="10">
        <v>89557</v>
      </c>
      <c r="J673" s="10" t="s">
        <v>1424</v>
      </c>
      <c r="K673" s="10">
        <v>7753222537</v>
      </c>
      <c r="L673" s="10" t="s">
        <v>1323</v>
      </c>
      <c r="M673" s="10" t="s">
        <v>1324</v>
      </c>
      <c r="N673" s="10" t="s">
        <v>1314</v>
      </c>
      <c r="O673" s="10">
        <v>44</v>
      </c>
      <c r="P673" s="10" t="s">
        <v>1315</v>
      </c>
      <c r="Q673" s="10">
        <v>12</v>
      </c>
      <c r="R673" s="10">
        <v>5</v>
      </c>
      <c r="S673" s="10">
        <v>57.6</v>
      </c>
      <c r="T673" s="10">
        <v>2</v>
      </c>
      <c r="AA673" s="10">
        <v>2</v>
      </c>
      <c r="AI673" s="39">
        <f t="shared" si="51"/>
        <v>2</v>
      </c>
      <c r="AJ673" s="79">
        <f t="shared" si="52"/>
        <v>28.8</v>
      </c>
      <c r="AK673" s="79">
        <f t="shared" si="53"/>
        <v>2.4</v>
      </c>
      <c r="AL673" s="79">
        <f t="shared" si="54"/>
        <v>0.48</v>
      </c>
    </row>
    <row r="674" spans="1:38" x14ac:dyDescent="0.25">
      <c r="A674" s="10">
        <v>12.202400000000001</v>
      </c>
      <c r="B674" s="10" t="s">
        <v>1412</v>
      </c>
      <c r="C674" s="10" t="s">
        <v>1413</v>
      </c>
      <c r="D674" s="10" t="s">
        <v>1425</v>
      </c>
      <c r="E674" s="10" t="s">
        <v>1426</v>
      </c>
      <c r="F674" s="10" t="s">
        <v>1427</v>
      </c>
      <c r="G674" s="10" t="s">
        <v>1428</v>
      </c>
      <c r="H674" s="10" t="s">
        <v>1417</v>
      </c>
      <c r="I674" s="10">
        <v>95814</v>
      </c>
      <c r="J674" s="10" t="s">
        <v>1429</v>
      </c>
      <c r="K674" s="10">
        <v>9164430500</v>
      </c>
      <c r="L674" s="10" t="s">
        <v>1323</v>
      </c>
      <c r="M674" s="10" t="s">
        <v>1324</v>
      </c>
      <c r="N674" s="10" t="s">
        <v>1314</v>
      </c>
      <c r="O674" s="10">
        <v>44</v>
      </c>
      <c r="P674" s="10" t="s">
        <v>1315</v>
      </c>
      <c r="Q674" s="10">
        <v>12</v>
      </c>
      <c r="R674" s="10">
        <v>5</v>
      </c>
      <c r="S674" s="10">
        <v>57.6</v>
      </c>
      <c r="T674" s="10">
        <v>2</v>
      </c>
      <c r="AA674" s="10">
        <v>2</v>
      </c>
      <c r="AI674" s="39">
        <f t="shared" si="51"/>
        <v>2</v>
      </c>
      <c r="AJ674" s="79">
        <f t="shared" si="52"/>
        <v>28.8</v>
      </c>
      <c r="AK674" s="79">
        <f t="shared" si="53"/>
        <v>2.4</v>
      </c>
      <c r="AL674" s="79">
        <f t="shared" si="54"/>
        <v>0.48</v>
      </c>
    </row>
    <row r="675" spans="1:38" x14ac:dyDescent="0.25">
      <c r="A675" s="10">
        <v>12.202400000000001</v>
      </c>
      <c r="B675" s="10" t="s">
        <v>1412</v>
      </c>
      <c r="C675" s="10" t="s">
        <v>1413</v>
      </c>
      <c r="D675" s="10" t="s">
        <v>1430</v>
      </c>
      <c r="E675" s="10" t="s">
        <v>1306</v>
      </c>
      <c r="F675" s="10" t="s">
        <v>1431</v>
      </c>
      <c r="G675" s="10" t="s">
        <v>1432</v>
      </c>
      <c r="H675" s="10" t="s">
        <v>1417</v>
      </c>
      <c r="I675" s="10" t="s">
        <v>1433</v>
      </c>
      <c r="J675" s="10" t="s">
        <v>1434</v>
      </c>
      <c r="K675" s="10">
        <v>9258267841</v>
      </c>
      <c r="L675" s="10" t="s">
        <v>1323</v>
      </c>
      <c r="M675" s="10" t="s">
        <v>1324</v>
      </c>
      <c r="N675" s="10" t="s">
        <v>1314</v>
      </c>
      <c r="O675" s="10">
        <v>44</v>
      </c>
      <c r="P675" s="10" t="s">
        <v>1315</v>
      </c>
      <c r="Q675" s="10">
        <v>12</v>
      </c>
      <c r="R675" s="10">
        <v>5</v>
      </c>
      <c r="S675" s="10">
        <v>28.8</v>
      </c>
      <c r="T675" s="10">
        <v>1</v>
      </c>
      <c r="AA675" s="10">
        <v>1</v>
      </c>
      <c r="AI675" s="39">
        <f t="shared" si="51"/>
        <v>1</v>
      </c>
      <c r="AJ675" s="79">
        <f t="shared" si="52"/>
        <v>28.8</v>
      </c>
      <c r="AK675" s="79">
        <f t="shared" si="53"/>
        <v>2.4</v>
      </c>
      <c r="AL675" s="79">
        <f t="shared" si="54"/>
        <v>0.48</v>
      </c>
    </row>
    <row r="676" spans="1:38" x14ac:dyDescent="0.25">
      <c r="A676" s="10">
        <v>12.202400000000001</v>
      </c>
      <c r="B676" s="10" t="s">
        <v>1412</v>
      </c>
      <c r="C676" s="10" t="s">
        <v>1413</v>
      </c>
      <c r="D676" s="10" t="s">
        <v>1435</v>
      </c>
      <c r="E676" s="10" t="s">
        <v>1306</v>
      </c>
      <c r="F676" s="10" t="s">
        <v>1436</v>
      </c>
      <c r="G676" s="10" t="s">
        <v>1437</v>
      </c>
      <c r="H676" s="10" t="s">
        <v>1423</v>
      </c>
      <c r="I676" s="10" t="s">
        <v>1438</v>
      </c>
      <c r="J676" s="10" t="s">
        <v>1439</v>
      </c>
      <c r="K676" s="10">
        <v>9076024285</v>
      </c>
      <c r="L676" s="10" t="s">
        <v>1323</v>
      </c>
      <c r="M676" s="10" t="s">
        <v>1324</v>
      </c>
      <c r="N676" s="10" t="s">
        <v>1314</v>
      </c>
      <c r="O676" s="10">
        <v>44</v>
      </c>
      <c r="P676" s="10" t="s">
        <v>1315</v>
      </c>
      <c r="Q676" s="10">
        <v>12</v>
      </c>
      <c r="R676" s="10">
        <v>5</v>
      </c>
      <c r="S676" s="10">
        <v>201.6</v>
      </c>
      <c r="T676" s="10">
        <v>7</v>
      </c>
      <c r="AA676" s="10">
        <v>7</v>
      </c>
      <c r="AI676" s="39">
        <f t="shared" si="51"/>
        <v>7</v>
      </c>
      <c r="AJ676" s="79">
        <f t="shared" si="52"/>
        <v>28.8</v>
      </c>
      <c r="AK676" s="79">
        <f t="shared" si="53"/>
        <v>2.4</v>
      </c>
      <c r="AL676" s="79">
        <f t="shared" si="54"/>
        <v>0.48</v>
      </c>
    </row>
    <row r="677" spans="1:38" x14ac:dyDescent="0.25">
      <c r="A677" s="10">
        <v>12.202400000000001</v>
      </c>
      <c r="B677" s="10" t="s">
        <v>1412</v>
      </c>
      <c r="C677" s="10" t="s">
        <v>1413</v>
      </c>
      <c r="D677" s="10" t="s">
        <v>1440</v>
      </c>
      <c r="E677" s="10" t="s">
        <v>1426</v>
      </c>
      <c r="F677" s="10" t="s">
        <v>1441</v>
      </c>
      <c r="G677" s="10" t="s">
        <v>1442</v>
      </c>
      <c r="H677" s="10" t="s">
        <v>1417</v>
      </c>
      <c r="I677" s="10" t="s">
        <v>1443</v>
      </c>
      <c r="J677" s="10" t="s">
        <v>1444</v>
      </c>
      <c r="K677" s="10">
        <v>8312754500</v>
      </c>
      <c r="L677" s="10" t="s">
        <v>1323</v>
      </c>
      <c r="M677" s="10" t="s">
        <v>1324</v>
      </c>
      <c r="N677" s="10" t="s">
        <v>1314</v>
      </c>
      <c r="O677" s="10">
        <v>44</v>
      </c>
      <c r="P677" s="10" t="s">
        <v>1315</v>
      </c>
      <c r="Q677" s="10">
        <v>12</v>
      </c>
      <c r="R677" s="10">
        <v>5</v>
      </c>
      <c r="S677" s="10">
        <v>604.79999999999995</v>
      </c>
      <c r="T677" s="10">
        <v>21</v>
      </c>
      <c r="AA677" s="10">
        <v>21</v>
      </c>
      <c r="AI677" s="39">
        <f t="shared" si="51"/>
        <v>21</v>
      </c>
      <c r="AJ677" s="79">
        <f t="shared" si="52"/>
        <v>28.799999999999997</v>
      </c>
      <c r="AK677" s="79">
        <f t="shared" si="53"/>
        <v>2.4</v>
      </c>
      <c r="AL677" s="79">
        <f t="shared" si="54"/>
        <v>0.48</v>
      </c>
    </row>
    <row r="678" spans="1:38" x14ac:dyDescent="0.25">
      <c r="A678" s="10">
        <v>12.202400000000001</v>
      </c>
      <c r="B678" s="10" t="s">
        <v>1412</v>
      </c>
      <c r="C678" s="10" t="s">
        <v>1413</v>
      </c>
      <c r="D678" s="10" t="s">
        <v>1445</v>
      </c>
      <c r="E678" s="10" t="s">
        <v>1306</v>
      </c>
      <c r="F678" s="10" t="s">
        <v>1446</v>
      </c>
      <c r="G678" s="10" t="s">
        <v>1447</v>
      </c>
      <c r="H678" s="10" t="s">
        <v>1417</v>
      </c>
      <c r="I678" s="10">
        <v>94080</v>
      </c>
      <c r="J678" s="10" t="s">
        <v>1448</v>
      </c>
      <c r="K678" s="10">
        <v>6505895252</v>
      </c>
      <c r="L678" s="10" t="s">
        <v>1397</v>
      </c>
      <c r="M678" s="10" t="s">
        <v>1398</v>
      </c>
      <c r="N678" s="10" t="s">
        <v>124</v>
      </c>
      <c r="O678" s="10">
        <v>44</v>
      </c>
      <c r="P678" s="10" t="s">
        <v>1315</v>
      </c>
      <c r="Q678" s="10">
        <v>12</v>
      </c>
      <c r="R678" s="10">
        <v>4.5</v>
      </c>
      <c r="S678" s="10">
        <v>39.6</v>
      </c>
      <c r="T678" s="10">
        <v>2</v>
      </c>
      <c r="AA678" s="10">
        <v>2</v>
      </c>
      <c r="AI678" s="39">
        <f t="shared" si="51"/>
        <v>2</v>
      </c>
      <c r="AJ678" s="79">
        <f t="shared" si="52"/>
        <v>19.8</v>
      </c>
      <c r="AK678" s="79">
        <f t="shared" si="53"/>
        <v>1.6500000000000001</v>
      </c>
      <c r="AL678" s="79">
        <f t="shared" si="54"/>
        <v>0.3666666666666667</v>
      </c>
    </row>
    <row r="679" spans="1:38" x14ac:dyDescent="0.25">
      <c r="A679" s="10">
        <v>12.202400000000001</v>
      </c>
      <c r="B679" s="10" t="s">
        <v>1412</v>
      </c>
      <c r="C679" s="10" t="s">
        <v>1413</v>
      </c>
      <c r="D679" s="10" t="s">
        <v>1449</v>
      </c>
      <c r="E679" s="10" t="s">
        <v>1306</v>
      </c>
      <c r="F679" s="10" t="s">
        <v>1450</v>
      </c>
      <c r="G679" s="10" t="s">
        <v>1451</v>
      </c>
      <c r="H679" s="10" t="s">
        <v>1417</v>
      </c>
      <c r="I679" s="10">
        <v>95407</v>
      </c>
      <c r="J679" s="10" t="s">
        <v>1452</v>
      </c>
      <c r="K679" s="10">
        <v>7075464544</v>
      </c>
      <c r="L679" s="10" t="s">
        <v>1397</v>
      </c>
      <c r="M679" s="10" t="s">
        <v>1398</v>
      </c>
      <c r="N679" s="10" t="s">
        <v>124</v>
      </c>
      <c r="O679" s="10">
        <v>44</v>
      </c>
      <c r="P679" s="10" t="s">
        <v>1315</v>
      </c>
      <c r="Q679" s="10">
        <v>12</v>
      </c>
      <c r="R679" s="10">
        <v>4.5</v>
      </c>
      <c r="S679" s="10">
        <v>118.8</v>
      </c>
      <c r="T679" s="10">
        <v>6</v>
      </c>
      <c r="AA679" s="10">
        <v>6</v>
      </c>
      <c r="AI679" s="39">
        <f t="shared" si="51"/>
        <v>6</v>
      </c>
      <c r="AJ679" s="79">
        <f t="shared" si="52"/>
        <v>19.8</v>
      </c>
      <c r="AK679" s="79">
        <f t="shared" si="53"/>
        <v>1.6500000000000001</v>
      </c>
      <c r="AL679" s="79">
        <f t="shared" si="54"/>
        <v>0.3666666666666667</v>
      </c>
    </row>
    <row r="680" spans="1:38" x14ac:dyDescent="0.25">
      <c r="A680" s="10">
        <v>12.202400000000001</v>
      </c>
      <c r="B680" s="10" t="s">
        <v>1412</v>
      </c>
      <c r="C680" s="10" t="s">
        <v>1413</v>
      </c>
      <c r="D680" s="10" t="s">
        <v>1344</v>
      </c>
      <c r="E680" s="10" t="s">
        <v>1453</v>
      </c>
      <c r="F680" s="10" t="s">
        <v>145</v>
      </c>
      <c r="G680" s="10" t="s">
        <v>146</v>
      </c>
      <c r="H680" s="10" t="s">
        <v>1345</v>
      </c>
      <c r="I680" s="10">
        <v>999999999</v>
      </c>
      <c r="J680" s="10" t="s">
        <v>145</v>
      </c>
      <c r="K680" s="10">
        <v>9999999999</v>
      </c>
      <c r="L680" s="10" t="s">
        <v>1397</v>
      </c>
      <c r="M680" s="10" t="s">
        <v>1398</v>
      </c>
      <c r="N680" s="10" t="s">
        <v>124</v>
      </c>
      <c r="O680" s="10">
        <v>44</v>
      </c>
      <c r="P680" s="10" t="s">
        <v>1315</v>
      </c>
      <c r="Q680" s="10">
        <v>12</v>
      </c>
      <c r="R680" s="10">
        <v>4.5</v>
      </c>
      <c r="S680" s="10">
        <v>336.6</v>
      </c>
      <c r="T680" s="10">
        <v>17</v>
      </c>
      <c r="AA680" s="10">
        <v>17</v>
      </c>
      <c r="AI680" s="39">
        <f t="shared" si="51"/>
        <v>17</v>
      </c>
      <c r="AJ680" s="79">
        <f t="shared" si="52"/>
        <v>19.8</v>
      </c>
      <c r="AK680" s="79">
        <f t="shared" si="53"/>
        <v>1.6500000000000001</v>
      </c>
      <c r="AL680" s="79">
        <f t="shared" si="54"/>
        <v>0.3666666666666667</v>
      </c>
    </row>
    <row r="681" spans="1:38" x14ac:dyDescent="0.25">
      <c r="A681" s="10">
        <v>12.202400000000001</v>
      </c>
      <c r="B681" s="10" t="s">
        <v>1412</v>
      </c>
      <c r="C681" s="10" t="s">
        <v>1413</v>
      </c>
      <c r="D681" s="10" t="s">
        <v>1449</v>
      </c>
      <c r="E681" s="10" t="s">
        <v>1306</v>
      </c>
      <c r="F681" s="10" t="s">
        <v>1450</v>
      </c>
      <c r="G681" s="10" t="s">
        <v>1451</v>
      </c>
      <c r="H681" s="10" t="s">
        <v>1417</v>
      </c>
      <c r="I681" s="10">
        <v>95407</v>
      </c>
      <c r="J681" s="10" t="s">
        <v>1452</v>
      </c>
      <c r="K681" s="10">
        <v>7075464544</v>
      </c>
      <c r="L681" s="10" t="s">
        <v>1342</v>
      </c>
      <c r="M681" s="10" t="s">
        <v>1343</v>
      </c>
      <c r="N681" s="10" t="s">
        <v>1331</v>
      </c>
      <c r="O681" s="10">
        <v>44</v>
      </c>
      <c r="P681" s="10" t="s">
        <v>1315</v>
      </c>
      <c r="Q681" s="10">
        <v>12</v>
      </c>
      <c r="R681" s="10">
        <v>5</v>
      </c>
      <c r="S681" s="10">
        <v>316.8</v>
      </c>
      <c r="T681" s="10">
        <v>16</v>
      </c>
      <c r="AA681" s="10">
        <v>16</v>
      </c>
      <c r="AI681" s="39">
        <f t="shared" si="51"/>
        <v>16</v>
      </c>
      <c r="AJ681" s="79">
        <f t="shared" si="52"/>
        <v>19.8</v>
      </c>
      <c r="AK681" s="79">
        <f t="shared" si="53"/>
        <v>1.6500000000000001</v>
      </c>
      <c r="AL681" s="79">
        <f t="shared" si="54"/>
        <v>0.33</v>
      </c>
    </row>
    <row r="682" spans="1:38" x14ac:dyDescent="0.25">
      <c r="A682" s="10">
        <v>12.202400000000001</v>
      </c>
      <c r="B682" s="10" t="s">
        <v>1412</v>
      </c>
      <c r="C682" s="10" t="s">
        <v>1413</v>
      </c>
      <c r="D682" s="10" t="s">
        <v>1454</v>
      </c>
      <c r="E682" s="10" t="s">
        <v>1455</v>
      </c>
      <c r="F682" s="10" t="s">
        <v>1456</v>
      </c>
      <c r="G682" s="10" t="s">
        <v>1457</v>
      </c>
      <c r="H682" s="10" t="s">
        <v>1423</v>
      </c>
      <c r="I682" s="10">
        <v>89406</v>
      </c>
      <c r="J682" s="10" t="s">
        <v>1458</v>
      </c>
      <c r="K682" s="10">
        <v>7755415699</v>
      </c>
      <c r="L682" s="10" t="s">
        <v>1342</v>
      </c>
      <c r="M682" s="10" t="s">
        <v>1343</v>
      </c>
      <c r="N682" s="10" t="s">
        <v>1331</v>
      </c>
      <c r="O682" s="10">
        <v>44</v>
      </c>
      <c r="P682" s="10" t="s">
        <v>1315</v>
      </c>
      <c r="Q682" s="10">
        <v>12</v>
      </c>
      <c r="R682" s="10">
        <v>5</v>
      </c>
      <c r="S682" s="10">
        <v>39.6</v>
      </c>
      <c r="T682" s="10">
        <v>2</v>
      </c>
      <c r="AA682" s="10">
        <v>2</v>
      </c>
      <c r="AI682" s="39">
        <f t="shared" si="51"/>
        <v>2</v>
      </c>
      <c r="AJ682" s="79">
        <f t="shared" si="52"/>
        <v>19.8</v>
      </c>
      <c r="AK682" s="79">
        <f t="shared" si="53"/>
        <v>1.6500000000000001</v>
      </c>
      <c r="AL682" s="79">
        <f t="shared" si="54"/>
        <v>0.33</v>
      </c>
    </row>
    <row r="683" spans="1:38" x14ac:dyDescent="0.25">
      <c r="A683" s="10">
        <v>12.202400000000001</v>
      </c>
      <c r="B683" s="10" t="s">
        <v>1412</v>
      </c>
      <c r="C683" s="10" t="s">
        <v>1413</v>
      </c>
      <c r="D683" s="10" t="s">
        <v>1459</v>
      </c>
      <c r="E683" s="10" t="s">
        <v>1460</v>
      </c>
      <c r="F683" s="10" t="s">
        <v>1461</v>
      </c>
      <c r="G683" s="10" t="s">
        <v>1462</v>
      </c>
      <c r="H683" s="10" t="s">
        <v>1417</v>
      </c>
      <c r="I683" s="10" t="s">
        <v>1463</v>
      </c>
      <c r="J683" s="10" t="s">
        <v>1464</v>
      </c>
      <c r="K683" s="10">
        <v>8314403220</v>
      </c>
      <c r="L683" s="10" t="s">
        <v>1342</v>
      </c>
      <c r="M683" s="10" t="s">
        <v>1343</v>
      </c>
      <c r="N683" s="10" t="s">
        <v>1331</v>
      </c>
      <c r="O683" s="10">
        <v>44</v>
      </c>
      <c r="P683" s="10" t="s">
        <v>1315</v>
      </c>
      <c r="Q683" s="10">
        <v>12</v>
      </c>
      <c r="R683" s="10">
        <v>5</v>
      </c>
      <c r="S683" s="10">
        <v>39.6</v>
      </c>
      <c r="T683" s="10">
        <v>2</v>
      </c>
      <c r="AA683" s="10">
        <v>2</v>
      </c>
      <c r="AI683" s="39">
        <f t="shared" si="51"/>
        <v>2</v>
      </c>
      <c r="AJ683" s="79">
        <f t="shared" si="52"/>
        <v>19.8</v>
      </c>
      <c r="AK683" s="79">
        <f t="shared" si="53"/>
        <v>1.6500000000000001</v>
      </c>
      <c r="AL683" s="79">
        <f t="shared" si="54"/>
        <v>0.33</v>
      </c>
    </row>
    <row r="684" spans="1:38" x14ac:dyDescent="0.25">
      <c r="A684" s="10">
        <v>12.202400000000001</v>
      </c>
      <c r="B684" s="10" t="s">
        <v>1412</v>
      </c>
      <c r="C684" s="10" t="s">
        <v>1413</v>
      </c>
      <c r="D684" s="10" t="s">
        <v>202</v>
      </c>
      <c r="E684" s="10" t="s">
        <v>1460</v>
      </c>
      <c r="F684" s="10" t="s">
        <v>1465</v>
      </c>
      <c r="G684" s="10" t="s">
        <v>1466</v>
      </c>
      <c r="H684" s="10" t="s">
        <v>1417</v>
      </c>
      <c r="I684" s="10" t="s">
        <v>1467</v>
      </c>
      <c r="J684" s="10" t="s">
        <v>1468</v>
      </c>
      <c r="K684" s="10">
        <v>5102770646</v>
      </c>
      <c r="L684" s="10" t="s">
        <v>1342</v>
      </c>
      <c r="M684" s="10" t="s">
        <v>1343</v>
      </c>
      <c r="N684" s="10" t="s">
        <v>1331</v>
      </c>
      <c r="O684" s="10">
        <v>44</v>
      </c>
      <c r="P684" s="10" t="s">
        <v>1315</v>
      </c>
      <c r="Q684" s="10">
        <v>12</v>
      </c>
      <c r="R684" s="10">
        <v>5</v>
      </c>
      <c r="S684" s="10">
        <v>79.2</v>
      </c>
      <c r="T684" s="10">
        <v>4</v>
      </c>
      <c r="AA684" s="10">
        <v>4</v>
      </c>
      <c r="AI684" s="39">
        <f t="shared" si="51"/>
        <v>4</v>
      </c>
      <c r="AJ684" s="79">
        <f t="shared" si="52"/>
        <v>19.8</v>
      </c>
      <c r="AK684" s="79">
        <f t="shared" si="53"/>
        <v>1.6500000000000001</v>
      </c>
      <c r="AL684" s="79">
        <f t="shared" si="54"/>
        <v>0.33</v>
      </c>
    </row>
    <row r="685" spans="1:38" x14ac:dyDescent="0.25">
      <c r="A685" s="10">
        <v>12.202400000000001</v>
      </c>
      <c r="B685" s="10" t="s">
        <v>1412</v>
      </c>
      <c r="C685" s="10" t="s">
        <v>1413</v>
      </c>
      <c r="D685" s="10" t="s">
        <v>1469</v>
      </c>
      <c r="E685" s="10" t="s">
        <v>1460</v>
      </c>
      <c r="F685" s="10" t="s">
        <v>1470</v>
      </c>
      <c r="G685" s="10" t="s">
        <v>1471</v>
      </c>
      <c r="H685" s="10" t="s">
        <v>1417</v>
      </c>
      <c r="I685" s="10" t="s">
        <v>1472</v>
      </c>
      <c r="J685" s="10" t="s">
        <v>1473</v>
      </c>
      <c r="K685" s="10">
        <v>7078293456</v>
      </c>
      <c r="L685" s="10" t="s">
        <v>1342</v>
      </c>
      <c r="M685" s="10" t="s">
        <v>1343</v>
      </c>
      <c r="N685" s="10" t="s">
        <v>1331</v>
      </c>
      <c r="O685" s="10">
        <v>44</v>
      </c>
      <c r="P685" s="10" t="s">
        <v>1315</v>
      </c>
      <c r="Q685" s="10">
        <v>12</v>
      </c>
      <c r="R685" s="10">
        <v>5</v>
      </c>
      <c r="S685" s="10">
        <v>59.4</v>
      </c>
      <c r="T685" s="10">
        <v>3</v>
      </c>
      <c r="AA685" s="10">
        <v>3</v>
      </c>
      <c r="AI685" s="39">
        <f t="shared" si="51"/>
        <v>3</v>
      </c>
      <c r="AJ685" s="79">
        <f t="shared" si="52"/>
        <v>19.8</v>
      </c>
      <c r="AK685" s="79">
        <f t="shared" si="53"/>
        <v>1.6500000000000001</v>
      </c>
      <c r="AL685" s="79">
        <f t="shared" si="54"/>
        <v>0.33</v>
      </c>
    </row>
    <row r="686" spans="1:38" x14ac:dyDescent="0.25">
      <c r="A686" s="10">
        <v>12.202400000000001</v>
      </c>
      <c r="B686" s="10" t="s">
        <v>1412</v>
      </c>
      <c r="C686" s="10" t="s">
        <v>1413</v>
      </c>
      <c r="D686" s="10" t="s">
        <v>1454</v>
      </c>
      <c r="E686" s="10" t="s">
        <v>1455</v>
      </c>
      <c r="F686" s="10" t="s">
        <v>1456</v>
      </c>
      <c r="G686" s="10" t="s">
        <v>1457</v>
      </c>
      <c r="H686" s="10" t="s">
        <v>1423</v>
      </c>
      <c r="I686" s="10">
        <v>89406</v>
      </c>
      <c r="J686" s="10" t="s">
        <v>1458</v>
      </c>
      <c r="K686" s="10">
        <v>7755415699</v>
      </c>
      <c r="L686" s="10" t="s">
        <v>1346</v>
      </c>
      <c r="M686" s="10" t="s">
        <v>1347</v>
      </c>
      <c r="N686" s="10" t="s">
        <v>1331</v>
      </c>
      <c r="O686" s="10">
        <v>44</v>
      </c>
      <c r="P686" s="10" t="s">
        <v>1315</v>
      </c>
      <c r="Q686" s="10">
        <v>12</v>
      </c>
      <c r="R686" s="10">
        <v>5</v>
      </c>
      <c r="S686" s="10">
        <v>39.6</v>
      </c>
      <c r="T686" s="10">
        <v>2</v>
      </c>
      <c r="AA686" s="10">
        <v>2</v>
      </c>
      <c r="AI686" s="39">
        <f t="shared" si="51"/>
        <v>2</v>
      </c>
      <c r="AJ686" s="79">
        <f t="shared" si="52"/>
        <v>19.8</v>
      </c>
      <c r="AK686" s="79">
        <f t="shared" si="53"/>
        <v>1.6500000000000001</v>
      </c>
      <c r="AL686" s="79">
        <f t="shared" si="54"/>
        <v>0.33</v>
      </c>
    </row>
    <row r="687" spans="1:38" x14ac:dyDescent="0.25">
      <c r="A687" s="10">
        <v>12.202400000000001</v>
      </c>
      <c r="B687" s="10" t="s">
        <v>1412</v>
      </c>
      <c r="C687" s="10" t="s">
        <v>1413</v>
      </c>
      <c r="D687" s="10" t="s">
        <v>1474</v>
      </c>
      <c r="E687" s="10" t="s">
        <v>1306</v>
      </c>
      <c r="F687" s="10" t="s">
        <v>1475</v>
      </c>
      <c r="G687" s="10" t="s">
        <v>1437</v>
      </c>
      <c r="H687" s="10" t="s">
        <v>1423</v>
      </c>
      <c r="I687" s="10" t="s">
        <v>1476</v>
      </c>
      <c r="J687" s="10" t="s">
        <v>1477</v>
      </c>
      <c r="K687" s="10">
        <v>7754437931</v>
      </c>
      <c r="L687" s="10" t="s">
        <v>1346</v>
      </c>
      <c r="M687" s="10" t="s">
        <v>1347</v>
      </c>
      <c r="N687" s="10" t="s">
        <v>1331</v>
      </c>
      <c r="O687" s="10">
        <v>44</v>
      </c>
      <c r="P687" s="10" t="s">
        <v>1315</v>
      </c>
      <c r="Q687" s="10">
        <v>12</v>
      </c>
      <c r="R687" s="10">
        <v>5</v>
      </c>
      <c r="S687" s="10">
        <v>59.4</v>
      </c>
      <c r="T687" s="10">
        <v>3</v>
      </c>
      <c r="AA687" s="10">
        <v>3</v>
      </c>
      <c r="AI687" s="39">
        <f t="shared" si="51"/>
        <v>3</v>
      </c>
      <c r="AJ687" s="79">
        <f t="shared" si="52"/>
        <v>19.8</v>
      </c>
      <c r="AK687" s="79">
        <f t="shared" si="53"/>
        <v>1.6500000000000001</v>
      </c>
      <c r="AL687" s="79">
        <f t="shared" si="54"/>
        <v>0.33</v>
      </c>
    </row>
    <row r="688" spans="1:38" x14ac:dyDescent="0.25">
      <c r="A688" s="10">
        <v>12.202400000000001</v>
      </c>
      <c r="B688" s="10" t="s">
        <v>1412</v>
      </c>
      <c r="C688" s="10" t="s">
        <v>1413</v>
      </c>
      <c r="D688" s="10" t="s">
        <v>1469</v>
      </c>
      <c r="E688" s="10" t="s">
        <v>1460</v>
      </c>
      <c r="F688" s="10" t="s">
        <v>1470</v>
      </c>
      <c r="G688" s="10" t="s">
        <v>1471</v>
      </c>
      <c r="H688" s="10" t="s">
        <v>1417</v>
      </c>
      <c r="I688" s="10" t="s">
        <v>1472</v>
      </c>
      <c r="J688" s="10" t="s">
        <v>1473</v>
      </c>
      <c r="K688" s="10">
        <v>7078293456</v>
      </c>
      <c r="L688" s="10" t="s">
        <v>1346</v>
      </c>
      <c r="M688" s="10" t="s">
        <v>1347</v>
      </c>
      <c r="N688" s="10" t="s">
        <v>1331</v>
      </c>
      <c r="O688" s="10">
        <v>44</v>
      </c>
      <c r="P688" s="10" t="s">
        <v>1315</v>
      </c>
      <c r="Q688" s="10">
        <v>12</v>
      </c>
      <c r="R688" s="10">
        <v>5</v>
      </c>
      <c r="S688" s="10">
        <v>39.6</v>
      </c>
      <c r="T688" s="10">
        <v>2</v>
      </c>
      <c r="AA688" s="10">
        <v>2</v>
      </c>
      <c r="AI688" s="39">
        <f t="shared" si="51"/>
        <v>2</v>
      </c>
      <c r="AJ688" s="79">
        <f t="shared" si="52"/>
        <v>19.8</v>
      </c>
      <c r="AK688" s="79">
        <f t="shared" si="53"/>
        <v>1.6500000000000001</v>
      </c>
      <c r="AL688" s="79">
        <f t="shared" si="54"/>
        <v>0.33</v>
      </c>
    </row>
    <row r="689" spans="1:38" x14ac:dyDescent="0.25">
      <c r="A689" s="10">
        <v>12.202400000000001</v>
      </c>
      <c r="B689" s="10" t="s">
        <v>1412</v>
      </c>
      <c r="C689" s="10" t="s">
        <v>1413</v>
      </c>
      <c r="D689" s="10" t="s">
        <v>1414</v>
      </c>
      <c r="E689" s="10" t="s">
        <v>1306</v>
      </c>
      <c r="F689" s="10" t="s">
        <v>1415</v>
      </c>
      <c r="G689" s="10" t="s">
        <v>1416</v>
      </c>
      <c r="H689" s="10" t="s">
        <v>1417</v>
      </c>
      <c r="I689" s="10">
        <v>95354</v>
      </c>
      <c r="J689" s="10" t="s">
        <v>1418</v>
      </c>
      <c r="K689" s="10">
        <v>2095295350</v>
      </c>
      <c r="L689" s="10" t="s">
        <v>1329</v>
      </c>
      <c r="M689" s="10" t="s">
        <v>1330</v>
      </c>
      <c r="N689" s="10" t="s">
        <v>1331</v>
      </c>
      <c r="O689" s="10">
        <v>44</v>
      </c>
      <c r="P689" s="10" t="s">
        <v>1315</v>
      </c>
      <c r="Q689" s="10">
        <v>12</v>
      </c>
      <c r="R689" s="10">
        <v>5</v>
      </c>
      <c r="S689" s="10">
        <v>59.4</v>
      </c>
      <c r="T689" s="10">
        <v>3</v>
      </c>
      <c r="AA689" s="10">
        <v>3</v>
      </c>
      <c r="AI689" s="39">
        <f t="shared" si="51"/>
        <v>3</v>
      </c>
      <c r="AJ689" s="79">
        <f t="shared" si="52"/>
        <v>19.8</v>
      </c>
      <c r="AK689" s="79">
        <f t="shared" si="53"/>
        <v>1.6500000000000001</v>
      </c>
      <c r="AL689" s="79">
        <f t="shared" si="54"/>
        <v>0.33</v>
      </c>
    </row>
    <row r="690" spans="1:38" x14ac:dyDescent="0.25">
      <c r="A690" s="10">
        <v>12.202400000000001</v>
      </c>
      <c r="B690" s="10" t="s">
        <v>1412</v>
      </c>
      <c r="C690" s="10" t="s">
        <v>1413</v>
      </c>
      <c r="D690" s="10" t="s">
        <v>1454</v>
      </c>
      <c r="E690" s="10" t="s">
        <v>1455</v>
      </c>
      <c r="F690" s="10" t="s">
        <v>1456</v>
      </c>
      <c r="G690" s="10" t="s">
        <v>1457</v>
      </c>
      <c r="H690" s="10" t="s">
        <v>1423</v>
      </c>
      <c r="I690" s="10">
        <v>89406</v>
      </c>
      <c r="J690" s="10" t="s">
        <v>1458</v>
      </c>
      <c r="K690" s="10">
        <v>7755415699</v>
      </c>
      <c r="L690" s="10" t="s">
        <v>1329</v>
      </c>
      <c r="M690" s="10" t="s">
        <v>1330</v>
      </c>
      <c r="N690" s="10" t="s">
        <v>1331</v>
      </c>
      <c r="O690" s="10">
        <v>44</v>
      </c>
      <c r="P690" s="10" t="s">
        <v>1315</v>
      </c>
      <c r="Q690" s="10">
        <v>12</v>
      </c>
      <c r="R690" s="10">
        <v>5</v>
      </c>
      <c r="S690" s="10">
        <v>59.4</v>
      </c>
      <c r="T690" s="10">
        <v>3</v>
      </c>
      <c r="AA690" s="10">
        <v>3</v>
      </c>
      <c r="AI690" s="39">
        <f t="shared" si="51"/>
        <v>3</v>
      </c>
      <c r="AJ690" s="79">
        <f t="shared" si="52"/>
        <v>19.8</v>
      </c>
      <c r="AK690" s="79">
        <f t="shared" si="53"/>
        <v>1.6500000000000001</v>
      </c>
      <c r="AL690" s="79">
        <f t="shared" si="54"/>
        <v>0.33</v>
      </c>
    </row>
    <row r="691" spans="1:38" x14ac:dyDescent="0.25">
      <c r="A691" s="10">
        <v>12.202400000000001</v>
      </c>
      <c r="B691" s="10" t="s">
        <v>1412</v>
      </c>
      <c r="C691" s="10" t="s">
        <v>1413</v>
      </c>
      <c r="D691" s="10" t="s">
        <v>1478</v>
      </c>
      <c r="E691" s="10" t="s">
        <v>1306</v>
      </c>
      <c r="F691" s="10" t="s">
        <v>1479</v>
      </c>
      <c r="G691" s="10" t="s">
        <v>1416</v>
      </c>
      <c r="H691" s="10" t="s">
        <v>1417</v>
      </c>
      <c r="I691" s="10" t="s">
        <v>1480</v>
      </c>
      <c r="J691" s="10" t="s">
        <v>1481</v>
      </c>
      <c r="K691" s="10">
        <v>2096028622</v>
      </c>
      <c r="L691" s="10" t="s">
        <v>1329</v>
      </c>
      <c r="M691" s="10" t="s">
        <v>1330</v>
      </c>
      <c r="N691" s="10" t="s">
        <v>1331</v>
      </c>
      <c r="O691" s="10">
        <v>44</v>
      </c>
      <c r="P691" s="10" t="s">
        <v>1315</v>
      </c>
      <c r="Q691" s="10">
        <v>12</v>
      </c>
      <c r="R691" s="10">
        <v>5</v>
      </c>
      <c r="S691" s="10">
        <v>19.8</v>
      </c>
      <c r="T691" s="10">
        <v>1</v>
      </c>
      <c r="AA691" s="10">
        <v>1</v>
      </c>
      <c r="AI691" s="39">
        <f t="shared" si="51"/>
        <v>1</v>
      </c>
      <c r="AJ691" s="79">
        <f t="shared" si="52"/>
        <v>19.8</v>
      </c>
      <c r="AK691" s="79">
        <f t="shared" si="53"/>
        <v>1.6500000000000001</v>
      </c>
      <c r="AL691" s="79">
        <f t="shared" si="54"/>
        <v>0.33</v>
      </c>
    </row>
    <row r="692" spans="1:38" x14ac:dyDescent="0.25">
      <c r="A692" s="10">
        <v>12.202400000000001</v>
      </c>
      <c r="B692" s="10" t="s">
        <v>1412</v>
      </c>
      <c r="C692" s="10" t="s">
        <v>1413</v>
      </c>
      <c r="D692" s="10" t="s">
        <v>1435</v>
      </c>
      <c r="E692" s="10" t="s">
        <v>1306</v>
      </c>
      <c r="F692" s="10" t="s">
        <v>1436</v>
      </c>
      <c r="G692" s="10" t="s">
        <v>1437</v>
      </c>
      <c r="H692" s="10" t="s">
        <v>1423</v>
      </c>
      <c r="I692" s="10" t="s">
        <v>1438</v>
      </c>
      <c r="J692" s="10" t="s">
        <v>1439</v>
      </c>
      <c r="K692" s="10">
        <v>9076024285</v>
      </c>
      <c r="L692" s="10" t="s">
        <v>1329</v>
      </c>
      <c r="M692" s="10" t="s">
        <v>1330</v>
      </c>
      <c r="N692" s="10" t="s">
        <v>1331</v>
      </c>
      <c r="O692" s="10">
        <v>44</v>
      </c>
      <c r="P692" s="10" t="s">
        <v>1315</v>
      </c>
      <c r="Q692" s="10">
        <v>12</v>
      </c>
      <c r="R692" s="10">
        <v>5</v>
      </c>
      <c r="S692" s="10">
        <v>79.2</v>
      </c>
      <c r="T692" s="10">
        <v>4</v>
      </c>
      <c r="AA692" s="10">
        <v>4</v>
      </c>
      <c r="AI692" s="39">
        <f t="shared" si="51"/>
        <v>4</v>
      </c>
      <c r="AJ692" s="79">
        <f t="shared" si="52"/>
        <v>19.8</v>
      </c>
      <c r="AK692" s="79">
        <f t="shared" si="53"/>
        <v>1.6500000000000001</v>
      </c>
      <c r="AL692" s="79">
        <f t="shared" si="54"/>
        <v>0.33</v>
      </c>
    </row>
    <row r="693" spans="1:38" x14ac:dyDescent="0.25">
      <c r="A693" s="10">
        <v>12.202400000000001</v>
      </c>
      <c r="B693" s="10" t="s">
        <v>1412</v>
      </c>
      <c r="C693" s="10" t="s">
        <v>1413</v>
      </c>
      <c r="D693" s="10" t="s">
        <v>220</v>
      </c>
      <c r="E693" s="10" t="s">
        <v>1306</v>
      </c>
      <c r="F693" s="10" t="s">
        <v>1482</v>
      </c>
      <c r="G693" s="10" t="s">
        <v>1483</v>
      </c>
      <c r="H693" s="10" t="s">
        <v>1417</v>
      </c>
      <c r="I693" s="10">
        <v>95370</v>
      </c>
      <c r="J693" s="10" t="s">
        <v>1484</v>
      </c>
      <c r="K693" s="10">
        <v>2095363674</v>
      </c>
      <c r="L693" s="10" t="s">
        <v>1402</v>
      </c>
      <c r="M693" s="10" t="s">
        <v>1403</v>
      </c>
      <c r="N693" s="10" t="s">
        <v>1314</v>
      </c>
      <c r="O693" s="10">
        <v>44</v>
      </c>
      <c r="P693" s="10" t="s">
        <v>1315</v>
      </c>
      <c r="Q693" s="10">
        <v>12</v>
      </c>
      <c r="R693" s="10">
        <v>5</v>
      </c>
      <c r="S693" s="10">
        <v>144</v>
      </c>
      <c r="T693" s="10">
        <v>5</v>
      </c>
      <c r="AA693" s="10">
        <v>5</v>
      </c>
      <c r="AI693" s="39">
        <f t="shared" si="51"/>
        <v>5</v>
      </c>
      <c r="AJ693" s="79">
        <f t="shared" si="52"/>
        <v>28.8</v>
      </c>
      <c r="AK693" s="79">
        <f t="shared" si="53"/>
        <v>2.4</v>
      </c>
      <c r="AL693" s="79">
        <f t="shared" si="54"/>
        <v>0.48</v>
      </c>
    </row>
    <row r="694" spans="1:38" x14ac:dyDescent="0.25">
      <c r="A694" s="10">
        <v>12.202400000000001</v>
      </c>
      <c r="B694" s="10" t="s">
        <v>1412</v>
      </c>
      <c r="C694" s="10" t="s">
        <v>1413</v>
      </c>
      <c r="D694" s="10" t="s">
        <v>1425</v>
      </c>
      <c r="E694" s="10" t="s">
        <v>1426</v>
      </c>
      <c r="F694" s="10" t="s">
        <v>1427</v>
      </c>
      <c r="G694" s="10" t="s">
        <v>1428</v>
      </c>
      <c r="H694" s="10" t="s">
        <v>1417</v>
      </c>
      <c r="I694" s="10">
        <v>95814</v>
      </c>
      <c r="J694" s="10" t="s">
        <v>1429</v>
      </c>
      <c r="K694" s="10">
        <v>9164430500</v>
      </c>
      <c r="L694" s="10" t="s">
        <v>1402</v>
      </c>
      <c r="M694" s="10" t="s">
        <v>1403</v>
      </c>
      <c r="N694" s="10" t="s">
        <v>1314</v>
      </c>
      <c r="O694" s="10">
        <v>44</v>
      </c>
      <c r="P694" s="10" t="s">
        <v>1315</v>
      </c>
      <c r="Q694" s="10">
        <v>12</v>
      </c>
      <c r="R694" s="10">
        <v>5</v>
      </c>
      <c r="S694" s="10">
        <v>57.6</v>
      </c>
      <c r="T694" s="10">
        <v>2</v>
      </c>
      <c r="AA694" s="10">
        <v>2</v>
      </c>
      <c r="AI694" s="39">
        <f t="shared" si="51"/>
        <v>2</v>
      </c>
      <c r="AJ694" s="79">
        <f t="shared" si="52"/>
        <v>28.8</v>
      </c>
      <c r="AK694" s="79">
        <f t="shared" si="53"/>
        <v>2.4</v>
      </c>
      <c r="AL694" s="79">
        <f t="shared" si="54"/>
        <v>0.48</v>
      </c>
    </row>
    <row r="695" spans="1:38" x14ac:dyDescent="0.25">
      <c r="A695" s="10">
        <v>12.202400000000001</v>
      </c>
      <c r="B695" s="10" t="s">
        <v>1412</v>
      </c>
      <c r="C695" s="10" t="s">
        <v>1413</v>
      </c>
      <c r="D695" s="10" t="s">
        <v>1430</v>
      </c>
      <c r="E695" s="10" t="s">
        <v>1306</v>
      </c>
      <c r="F695" s="10" t="s">
        <v>1431</v>
      </c>
      <c r="G695" s="10" t="s">
        <v>1432</v>
      </c>
      <c r="H695" s="10" t="s">
        <v>1417</v>
      </c>
      <c r="I695" s="10" t="s">
        <v>1433</v>
      </c>
      <c r="J695" s="10" t="s">
        <v>1434</v>
      </c>
      <c r="K695" s="10">
        <v>9258267841</v>
      </c>
      <c r="L695" s="10" t="s">
        <v>1402</v>
      </c>
      <c r="M695" s="10" t="s">
        <v>1403</v>
      </c>
      <c r="N695" s="10" t="s">
        <v>1314</v>
      </c>
      <c r="O695" s="10">
        <v>44</v>
      </c>
      <c r="P695" s="10" t="s">
        <v>1315</v>
      </c>
      <c r="Q695" s="10">
        <v>12</v>
      </c>
      <c r="R695" s="10">
        <v>5</v>
      </c>
      <c r="S695" s="10">
        <v>57.6</v>
      </c>
      <c r="T695" s="10">
        <v>2</v>
      </c>
      <c r="AA695" s="10">
        <v>2</v>
      </c>
      <c r="AI695" s="39">
        <f t="shared" si="51"/>
        <v>2</v>
      </c>
      <c r="AJ695" s="79">
        <f t="shared" si="52"/>
        <v>28.8</v>
      </c>
      <c r="AK695" s="79">
        <f t="shared" si="53"/>
        <v>2.4</v>
      </c>
      <c r="AL695" s="79">
        <f t="shared" si="54"/>
        <v>0.48</v>
      </c>
    </row>
    <row r="696" spans="1:38" x14ac:dyDescent="0.25">
      <c r="A696" s="10">
        <v>12.202400000000001</v>
      </c>
      <c r="B696" s="10" t="s">
        <v>1412</v>
      </c>
      <c r="C696" s="10" t="s">
        <v>1413</v>
      </c>
      <c r="D696" s="10" t="s">
        <v>1485</v>
      </c>
      <c r="E696" s="10" t="s">
        <v>1426</v>
      </c>
      <c r="F696" s="10" t="s">
        <v>1486</v>
      </c>
      <c r="G696" s="10" t="s">
        <v>1422</v>
      </c>
      <c r="H696" s="10" t="s">
        <v>1423</v>
      </c>
      <c r="I696" s="10" t="s">
        <v>1487</v>
      </c>
      <c r="J696" s="10" t="s">
        <v>1488</v>
      </c>
      <c r="K696" s="10">
        <v>7755077248</v>
      </c>
      <c r="L696" s="10" t="s">
        <v>1402</v>
      </c>
      <c r="M696" s="10" t="s">
        <v>1403</v>
      </c>
      <c r="N696" s="10" t="s">
        <v>1314</v>
      </c>
      <c r="O696" s="10">
        <v>44</v>
      </c>
      <c r="P696" s="10" t="s">
        <v>1315</v>
      </c>
      <c r="Q696" s="10">
        <v>12</v>
      </c>
      <c r="R696" s="10">
        <v>5</v>
      </c>
      <c r="S696" s="10">
        <v>115.2</v>
      </c>
      <c r="T696" s="10">
        <v>4</v>
      </c>
      <c r="AA696" s="10">
        <v>4</v>
      </c>
      <c r="AI696" s="39">
        <f t="shared" si="51"/>
        <v>4</v>
      </c>
      <c r="AJ696" s="79">
        <f t="shared" si="52"/>
        <v>28.8</v>
      </c>
      <c r="AK696" s="79">
        <f t="shared" si="53"/>
        <v>2.4</v>
      </c>
      <c r="AL696" s="79">
        <f t="shared" si="54"/>
        <v>0.48</v>
      </c>
    </row>
    <row r="697" spans="1:38" x14ac:dyDescent="0.25">
      <c r="A697" s="10">
        <v>12.202400000000001</v>
      </c>
      <c r="B697" s="10" t="s">
        <v>1412</v>
      </c>
      <c r="C697" s="10" t="s">
        <v>1413</v>
      </c>
      <c r="D697" s="10" t="s">
        <v>1489</v>
      </c>
      <c r="E697" s="10" t="s">
        <v>1306</v>
      </c>
      <c r="F697" s="10" t="s">
        <v>1490</v>
      </c>
      <c r="G697" s="10" t="s">
        <v>1437</v>
      </c>
      <c r="H697" s="10" t="s">
        <v>1423</v>
      </c>
      <c r="I697" s="10" t="s">
        <v>1491</v>
      </c>
      <c r="J697" s="10" t="s">
        <v>1492</v>
      </c>
      <c r="K697" s="10">
        <v>7753991600</v>
      </c>
      <c r="L697" s="10" t="s">
        <v>1402</v>
      </c>
      <c r="M697" s="10" t="s">
        <v>1403</v>
      </c>
      <c r="N697" s="10" t="s">
        <v>1314</v>
      </c>
      <c r="O697" s="10">
        <v>44</v>
      </c>
      <c r="P697" s="10" t="s">
        <v>1315</v>
      </c>
      <c r="Q697" s="10">
        <v>12</v>
      </c>
      <c r="R697" s="10">
        <v>5</v>
      </c>
      <c r="S697" s="10">
        <v>57.6</v>
      </c>
      <c r="T697" s="10">
        <v>2</v>
      </c>
      <c r="AA697" s="10">
        <v>2</v>
      </c>
      <c r="AI697" s="39">
        <f t="shared" si="51"/>
        <v>2</v>
      </c>
      <c r="AJ697" s="79">
        <f t="shared" si="52"/>
        <v>28.8</v>
      </c>
      <c r="AK697" s="79">
        <f t="shared" si="53"/>
        <v>2.4</v>
      </c>
      <c r="AL697" s="79">
        <f t="shared" si="54"/>
        <v>0.48</v>
      </c>
    </row>
    <row r="698" spans="1:38" x14ac:dyDescent="0.25">
      <c r="A698" s="10">
        <v>12.202400000000001</v>
      </c>
      <c r="B698" s="10" t="s">
        <v>1412</v>
      </c>
      <c r="C698" s="10" t="s">
        <v>1413</v>
      </c>
      <c r="D698" s="10" t="s">
        <v>1493</v>
      </c>
      <c r="E698" s="10" t="s">
        <v>1494</v>
      </c>
      <c r="F698" s="10" t="s">
        <v>1495</v>
      </c>
      <c r="G698" s="10" t="s">
        <v>1496</v>
      </c>
      <c r="H698" s="10" t="s">
        <v>1417</v>
      </c>
      <c r="I698" s="10" t="s">
        <v>1497</v>
      </c>
      <c r="J698" s="10" t="s">
        <v>1498</v>
      </c>
      <c r="K698" s="10">
        <v>9162338469</v>
      </c>
      <c r="L698" s="10" t="s">
        <v>1402</v>
      </c>
      <c r="M698" s="10" t="s">
        <v>1403</v>
      </c>
      <c r="N698" s="10" t="s">
        <v>1314</v>
      </c>
      <c r="O698" s="10">
        <v>44</v>
      </c>
      <c r="P698" s="10" t="s">
        <v>1315</v>
      </c>
      <c r="Q698" s="10">
        <v>12</v>
      </c>
      <c r="R698" s="10">
        <v>5</v>
      </c>
      <c r="S698" s="10">
        <v>57.6</v>
      </c>
      <c r="T698" s="10">
        <v>2</v>
      </c>
      <c r="AA698" s="10">
        <v>2</v>
      </c>
      <c r="AI698" s="39">
        <f t="shared" si="51"/>
        <v>2</v>
      </c>
      <c r="AJ698" s="79">
        <f t="shared" si="52"/>
        <v>28.8</v>
      </c>
      <c r="AK698" s="79">
        <f t="shared" si="53"/>
        <v>2.4</v>
      </c>
      <c r="AL698" s="79">
        <f t="shared" si="54"/>
        <v>0.48</v>
      </c>
    </row>
    <row r="699" spans="1:38" x14ac:dyDescent="0.25">
      <c r="A699" s="10">
        <v>12.202400000000001</v>
      </c>
      <c r="B699" s="10" t="s">
        <v>1412</v>
      </c>
      <c r="C699" s="10" t="s">
        <v>1413</v>
      </c>
      <c r="D699" s="10" t="s">
        <v>1440</v>
      </c>
      <c r="E699" s="10" t="s">
        <v>1426</v>
      </c>
      <c r="F699" s="10" t="s">
        <v>1441</v>
      </c>
      <c r="G699" s="10" t="s">
        <v>1442</v>
      </c>
      <c r="H699" s="10" t="s">
        <v>1417</v>
      </c>
      <c r="I699" s="10" t="s">
        <v>1443</v>
      </c>
      <c r="J699" s="10" t="s">
        <v>1444</v>
      </c>
      <c r="K699" s="10">
        <v>8312754500</v>
      </c>
      <c r="L699" s="10" t="s">
        <v>1402</v>
      </c>
      <c r="M699" s="10" t="s">
        <v>1403</v>
      </c>
      <c r="N699" s="10" t="s">
        <v>1314</v>
      </c>
      <c r="O699" s="10">
        <v>44</v>
      </c>
      <c r="P699" s="10" t="s">
        <v>1315</v>
      </c>
      <c r="Q699" s="10">
        <v>12</v>
      </c>
      <c r="R699" s="10">
        <v>5</v>
      </c>
      <c r="S699" s="10">
        <v>144</v>
      </c>
      <c r="T699" s="10">
        <v>5</v>
      </c>
      <c r="AA699" s="10">
        <v>5</v>
      </c>
      <c r="AI699" s="39">
        <f t="shared" si="51"/>
        <v>5</v>
      </c>
      <c r="AJ699" s="79">
        <f t="shared" si="52"/>
        <v>28.8</v>
      </c>
      <c r="AK699" s="79">
        <f t="shared" si="53"/>
        <v>2.4</v>
      </c>
      <c r="AL699" s="79">
        <f t="shared" si="54"/>
        <v>0.48</v>
      </c>
    </row>
    <row r="700" spans="1:38" x14ac:dyDescent="0.25">
      <c r="A700" s="10">
        <v>12.202400000000001</v>
      </c>
      <c r="B700" s="10" t="s">
        <v>1412</v>
      </c>
      <c r="C700" s="10" t="s">
        <v>1413</v>
      </c>
      <c r="D700" s="10" t="s">
        <v>220</v>
      </c>
      <c r="E700" s="10" t="s">
        <v>1306</v>
      </c>
      <c r="F700" s="10" t="s">
        <v>1482</v>
      </c>
      <c r="G700" s="10" t="s">
        <v>1483</v>
      </c>
      <c r="H700" s="10" t="s">
        <v>1417</v>
      </c>
      <c r="I700" s="10">
        <v>95370</v>
      </c>
      <c r="J700" s="10" t="s">
        <v>1484</v>
      </c>
      <c r="K700" s="10">
        <v>2095363674</v>
      </c>
      <c r="L700" s="10" t="s">
        <v>1408</v>
      </c>
      <c r="M700" s="10" t="s">
        <v>1409</v>
      </c>
      <c r="N700" s="10" t="s">
        <v>1314</v>
      </c>
      <c r="O700" s="10">
        <v>44</v>
      </c>
      <c r="P700" s="10" t="s">
        <v>1315</v>
      </c>
      <c r="Q700" s="10">
        <v>12</v>
      </c>
      <c r="R700" s="10">
        <v>5</v>
      </c>
      <c r="S700" s="10">
        <v>115.2</v>
      </c>
      <c r="T700" s="10">
        <v>4</v>
      </c>
      <c r="AA700" s="10">
        <v>4</v>
      </c>
      <c r="AI700" s="39">
        <f t="shared" si="51"/>
        <v>4</v>
      </c>
      <c r="AJ700" s="79">
        <f t="shared" si="52"/>
        <v>28.8</v>
      </c>
      <c r="AK700" s="79">
        <f t="shared" si="53"/>
        <v>2.4</v>
      </c>
      <c r="AL700" s="79">
        <f t="shared" si="54"/>
        <v>0.48</v>
      </c>
    </row>
    <row r="701" spans="1:38" x14ac:dyDescent="0.25">
      <c r="A701" s="10">
        <v>12.202400000000001</v>
      </c>
      <c r="B701" s="10" t="s">
        <v>1412</v>
      </c>
      <c r="C701" s="10" t="s">
        <v>1413</v>
      </c>
      <c r="D701" s="10" t="s">
        <v>1430</v>
      </c>
      <c r="E701" s="10" t="s">
        <v>1306</v>
      </c>
      <c r="F701" s="10" t="s">
        <v>1431</v>
      </c>
      <c r="G701" s="10" t="s">
        <v>1432</v>
      </c>
      <c r="H701" s="10" t="s">
        <v>1417</v>
      </c>
      <c r="I701" s="10" t="s">
        <v>1433</v>
      </c>
      <c r="J701" s="10" t="s">
        <v>1434</v>
      </c>
      <c r="K701" s="10">
        <v>9258267841</v>
      </c>
      <c r="L701" s="10" t="s">
        <v>1408</v>
      </c>
      <c r="M701" s="10" t="s">
        <v>1409</v>
      </c>
      <c r="N701" s="10" t="s">
        <v>1314</v>
      </c>
      <c r="O701" s="10">
        <v>44</v>
      </c>
      <c r="P701" s="10" t="s">
        <v>1315</v>
      </c>
      <c r="Q701" s="10">
        <v>12</v>
      </c>
      <c r="R701" s="10">
        <v>5</v>
      </c>
      <c r="S701" s="10">
        <v>28.8</v>
      </c>
      <c r="T701" s="10">
        <v>1</v>
      </c>
      <c r="AA701" s="10">
        <v>1</v>
      </c>
      <c r="AI701" s="39">
        <f t="shared" si="51"/>
        <v>1</v>
      </c>
      <c r="AJ701" s="79">
        <f t="shared" si="52"/>
        <v>28.8</v>
      </c>
      <c r="AK701" s="79">
        <f t="shared" si="53"/>
        <v>2.4</v>
      </c>
      <c r="AL701" s="79">
        <f t="shared" si="54"/>
        <v>0.48</v>
      </c>
    </row>
    <row r="702" spans="1:38" x14ac:dyDescent="0.25">
      <c r="A702" s="10">
        <v>12.202400000000001</v>
      </c>
      <c r="B702" s="10" t="s">
        <v>1412</v>
      </c>
      <c r="C702" s="10" t="s">
        <v>1413</v>
      </c>
      <c r="D702" s="10" t="s">
        <v>1499</v>
      </c>
      <c r="E702" s="10" t="s">
        <v>1306</v>
      </c>
      <c r="F702" s="10" t="s">
        <v>1500</v>
      </c>
      <c r="G702" s="10" t="s">
        <v>1428</v>
      </c>
      <c r="H702" s="10" t="s">
        <v>1417</v>
      </c>
      <c r="I702" s="10" t="s">
        <v>1501</v>
      </c>
      <c r="J702" s="10" t="s">
        <v>1502</v>
      </c>
      <c r="K702" s="10">
        <v>9164724633</v>
      </c>
      <c r="L702" s="10" t="s">
        <v>1408</v>
      </c>
      <c r="M702" s="10" t="s">
        <v>1409</v>
      </c>
      <c r="N702" s="10" t="s">
        <v>1314</v>
      </c>
      <c r="O702" s="10">
        <v>44</v>
      </c>
      <c r="P702" s="10" t="s">
        <v>1315</v>
      </c>
      <c r="Q702" s="10">
        <v>12</v>
      </c>
      <c r="R702" s="10">
        <v>5</v>
      </c>
      <c r="S702" s="10">
        <v>28.8</v>
      </c>
      <c r="T702" s="10">
        <v>1</v>
      </c>
      <c r="AA702" s="10">
        <v>1</v>
      </c>
      <c r="AI702" s="39">
        <f t="shared" si="51"/>
        <v>1</v>
      </c>
      <c r="AJ702" s="79">
        <f t="shared" si="52"/>
        <v>28.8</v>
      </c>
      <c r="AK702" s="79">
        <f t="shared" si="53"/>
        <v>2.4</v>
      </c>
      <c r="AL702" s="79">
        <f t="shared" si="54"/>
        <v>0.48</v>
      </c>
    </row>
    <row r="703" spans="1:38" x14ac:dyDescent="0.25">
      <c r="A703" s="10">
        <v>12.202400000000001</v>
      </c>
      <c r="B703" s="10" t="s">
        <v>1412</v>
      </c>
      <c r="C703" s="10" t="s">
        <v>1413</v>
      </c>
      <c r="D703" s="10" t="s">
        <v>1440</v>
      </c>
      <c r="E703" s="10" t="s">
        <v>1426</v>
      </c>
      <c r="F703" s="10" t="s">
        <v>1441</v>
      </c>
      <c r="G703" s="10" t="s">
        <v>1442</v>
      </c>
      <c r="H703" s="10" t="s">
        <v>1417</v>
      </c>
      <c r="I703" s="10" t="s">
        <v>1443</v>
      </c>
      <c r="J703" s="10" t="s">
        <v>1444</v>
      </c>
      <c r="K703" s="10">
        <v>8312754500</v>
      </c>
      <c r="L703" s="10" t="s">
        <v>1408</v>
      </c>
      <c r="M703" s="10" t="s">
        <v>1409</v>
      </c>
      <c r="N703" s="10" t="s">
        <v>1314</v>
      </c>
      <c r="O703" s="10">
        <v>44</v>
      </c>
      <c r="P703" s="10" t="s">
        <v>1315</v>
      </c>
      <c r="Q703" s="10">
        <v>12</v>
      </c>
      <c r="R703" s="10">
        <v>5</v>
      </c>
      <c r="S703" s="10">
        <v>288</v>
      </c>
      <c r="T703" s="10">
        <v>10</v>
      </c>
      <c r="AA703" s="10">
        <v>10</v>
      </c>
      <c r="AI703" s="39">
        <f t="shared" si="51"/>
        <v>10</v>
      </c>
      <c r="AJ703" s="79">
        <f t="shared" si="52"/>
        <v>28.8</v>
      </c>
      <c r="AK703" s="79">
        <f t="shared" si="53"/>
        <v>2.4</v>
      </c>
      <c r="AL703" s="79">
        <f t="shared" si="54"/>
        <v>0.48</v>
      </c>
    </row>
    <row r="704" spans="1:38" x14ac:dyDescent="0.25">
      <c r="A704" s="10">
        <v>12.202400000000001</v>
      </c>
      <c r="B704" s="10" t="s">
        <v>1412</v>
      </c>
      <c r="C704" s="10" t="s">
        <v>1413</v>
      </c>
      <c r="D704" s="10" t="s">
        <v>1414</v>
      </c>
      <c r="E704" s="10" t="s">
        <v>1306</v>
      </c>
      <c r="F704" s="10" t="s">
        <v>1415</v>
      </c>
      <c r="G704" s="10" t="s">
        <v>1416</v>
      </c>
      <c r="H704" s="10" t="s">
        <v>1417</v>
      </c>
      <c r="I704" s="10">
        <v>95354</v>
      </c>
      <c r="J704" s="10" t="s">
        <v>1418</v>
      </c>
      <c r="K704" s="10">
        <v>2095295350</v>
      </c>
      <c r="L704" s="10" t="s">
        <v>1503</v>
      </c>
      <c r="M704" s="10" t="s">
        <v>92</v>
      </c>
      <c r="N704" s="10" t="s">
        <v>1314</v>
      </c>
      <c r="O704" s="10">
        <v>44</v>
      </c>
      <c r="P704" s="10" t="s">
        <v>1315</v>
      </c>
      <c r="Q704" s="10">
        <v>12</v>
      </c>
      <c r="R704" s="10">
        <v>8</v>
      </c>
      <c r="S704" s="10">
        <v>259.2</v>
      </c>
      <c r="T704" s="10">
        <v>8</v>
      </c>
      <c r="AA704" s="10">
        <v>8</v>
      </c>
      <c r="AI704" s="39">
        <f t="shared" si="51"/>
        <v>8</v>
      </c>
      <c r="AJ704" s="79">
        <f t="shared" si="52"/>
        <v>32.4</v>
      </c>
      <c r="AK704" s="79">
        <f t="shared" si="53"/>
        <v>2.6999999999999997</v>
      </c>
      <c r="AL704" s="79">
        <f t="shared" si="54"/>
        <v>0.33749999999999997</v>
      </c>
    </row>
    <row r="705" spans="1:38" x14ac:dyDescent="0.25">
      <c r="A705" s="10">
        <v>12.202400000000001</v>
      </c>
      <c r="B705" s="10" t="s">
        <v>1412</v>
      </c>
      <c r="C705" s="10" t="s">
        <v>1413</v>
      </c>
      <c r="D705" s="10" t="s">
        <v>1430</v>
      </c>
      <c r="E705" s="10" t="s">
        <v>1306</v>
      </c>
      <c r="F705" s="10" t="s">
        <v>1431</v>
      </c>
      <c r="G705" s="10" t="s">
        <v>1432</v>
      </c>
      <c r="H705" s="10" t="s">
        <v>1417</v>
      </c>
      <c r="I705" s="10" t="s">
        <v>1433</v>
      </c>
      <c r="J705" s="10" t="s">
        <v>1434</v>
      </c>
      <c r="K705" s="10">
        <v>9258267841</v>
      </c>
      <c r="L705" s="10" t="s">
        <v>1503</v>
      </c>
      <c r="M705" s="10" t="s">
        <v>92</v>
      </c>
      <c r="N705" s="10" t="s">
        <v>1314</v>
      </c>
      <c r="O705" s="10">
        <v>44</v>
      </c>
      <c r="P705" s="10" t="s">
        <v>1315</v>
      </c>
      <c r="Q705" s="10">
        <v>12</v>
      </c>
      <c r="R705" s="10">
        <v>8</v>
      </c>
      <c r="S705" s="10">
        <v>64.8</v>
      </c>
      <c r="T705" s="10">
        <v>2</v>
      </c>
      <c r="AA705" s="10">
        <v>2</v>
      </c>
      <c r="AI705" s="39">
        <f t="shared" si="51"/>
        <v>2</v>
      </c>
      <c r="AJ705" s="79">
        <f t="shared" si="52"/>
        <v>32.4</v>
      </c>
      <c r="AK705" s="79">
        <f t="shared" si="53"/>
        <v>2.6999999999999997</v>
      </c>
      <c r="AL705" s="79">
        <f t="shared" si="54"/>
        <v>0.33749999999999997</v>
      </c>
    </row>
    <row r="706" spans="1:38" x14ac:dyDescent="0.25">
      <c r="A706" s="10">
        <v>12.202400000000001</v>
      </c>
      <c r="B706" s="10" t="s">
        <v>1412</v>
      </c>
      <c r="C706" s="10" t="s">
        <v>1413</v>
      </c>
      <c r="D706" s="10" t="s">
        <v>1499</v>
      </c>
      <c r="E706" s="10" t="s">
        <v>1306</v>
      </c>
      <c r="F706" s="10" t="s">
        <v>1500</v>
      </c>
      <c r="G706" s="10" t="s">
        <v>1428</v>
      </c>
      <c r="H706" s="10" t="s">
        <v>1417</v>
      </c>
      <c r="I706" s="10" t="s">
        <v>1501</v>
      </c>
      <c r="J706" s="10" t="s">
        <v>1502</v>
      </c>
      <c r="K706" s="10">
        <v>9164724633</v>
      </c>
      <c r="L706" s="10" t="s">
        <v>1503</v>
      </c>
      <c r="M706" s="10" t="s">
        <v>92</v>
      </c>
      <c r="N706" s="10" t="s">
        <v>1314</v>
      </c>
      <c r="O706" s="10">
        <v>44</v>
      </c>
      <c r="P706" s="10" t="s">
        <v>1315</v>
      </c>
      <c r="Q706" s="10">
        <v>12</v>
      </c>
      <c r="R706" s="10">
        <v>8</v>
      </c>
      <c r="S706" s="10">
        <v>32.4</v>
      </c>
      <c r="T706" s="10">
        <v>1</v>
      </c>
      <c r="AA706" s="10">
        <v>1</v>
      </c>
      <c r="AI706" s="39">
        <f t="shared" si="51"/>
        <v>1</v>
      </c>
      <c r="AJ706" s="79">
        <f t="shared" si="52"/>
        <v>32.4</v>
      </c>
      <c r="AK706" s="79">
        <f t="shared" si="53"/>
        <v>2.6999999999999997</v>
      </c>
      <c r="AL706" s="79">
        <f t="shared" si="54"/>
        <v>0.33749999999999997</v>
      </c>
    </row>
    <row r="707" spans="1:38" x14ac:dyDescent="0.25">
      <c r="A707" s="10">
        <v>12.202400000000001</v>
      </c>
      <c r="B707" s="10" t="s">
        <v>1412</v>
      </c>
      <c r="C707" s="10" t="s">
        <v>1413</v>
      </c>
      <c r="D707" s="10" t="s">
        <v>1414</v>
      </c>
      <c r="E707" s="10" t="s">
        <v>1306</v>
      </c>
      <c r="F707" s="10" t="s">
        <v>1415</v>
      </c>
      <c r="G707" s="10" t="s">
        <v>1416</v>
      </c>
      <c r="H707" s="10" t="s">
        <v>1417</v>
      </c>
      <c r="I707" s="10">
        <v>95354</v>
      </c>
      <c r="J707" s="10" t="s">
        <v>1418</v>
      </c>
      <c r="K707" s="10">
        <v>2095295350</v>
      </c>
      <c r="L707" s="10" t="s">
        <v>1504</v>
      </c>
      <c r="M707" s="10" t="s">
        <v>1505</v>
      </c>
      <c r="N707" s="10" t="s">
        <v>1314</v>
      </c>
      <c r="O707" s="10">
        <v>44</v>
      </c>
      <c r="P707" s="10" t="s">
        <v>1315</v>
      </c>
      <c r="Q707" s="10">
        <v>12</v>
      </c>
      <c r="R707" s="10">
        <v>8</v>
      </c>
      <c r="S707" s="10">
        <v>388.8</v>
      </c>
      <c r="T707" s="10">
        <v>12</v>
      </c>
      <c r="AA707" s="10">
        <v>12</v>
      </c>
      <c r="AI707" s="39">
        <f t="shared" ref="AI707:AI770" si="55">SUM(U707:AH707)</f>
        <v>12</v>
      </c>
      <c r="AJ707" s="79">
        <f t="shared" ref="AJ707:AJ770" si="56">S707/T707</f>
        <v>32.4</v>
      </c>
      <c r="AK707" s="79">
        <f t="shared" ref="AK707:AK770" si="57">AJ707/Q707</f>
        <v>2.6999999999999997</v>
      </c>
      <c r="AL707" s="79">
        <f t="shared" ref="AL707:AL770" si="58">AK707/R707</f>
        <v>0.33749999999999997</v>
      </c>
    </row>
    <row r="708" spans="1:38" x14ac:dyDescent="0.25">
      <c r="A708" s="10">
        <v>12.202400000000001</v>
      </c>
      <c r="B708" s="10" t="s">
        <v>1412</v>
      </c>
      <c r="C708" s="10" t="s">
        <v>1413</v>
      </c>
      <c r="D708" s="10" t="s">
        <v>1506</v>
      </c>
      <c r="E708" s="10" t="s">
        <v>1306</v>
      </c>
      <c r="F708" s="10" t="s">
        <v>1507</v>
      </c>
      <c r="G708" s="10" t="s">
        <v>1508</v>
      </c>
      <c r="H708" s="10" t="s">
        <v>1417</v>
      </c>
      <c r="I708" s="10">
        <v>95045</v>
      </c>
      <c r="J708" s="10" t="s">
        <v>1509</v>
      </c>
      <c r="K708" s="10">
        <v>8316234073</v>
      </c>
      <c r="L708" s="10" t="s">
        <v>1504</v>
      </c>
      <c r="M708" s="10" t="s">
        <v>1505</v>
      </c>
      <c r="N708" s="10" t="s">
        <v>1314</v>
      </c>
      <c r="O708" s="10">
        <v>44</v>
      </c>
      <c r="P708" s="10" t="s">
        <v>1315</v>
      </c>
      <c r="Q708" s="10">
        <v>12</v>
      </c>
      <c r="R708" s="10">
        <v>8</v>
      </c>
      <c r="S708" s="10">
        <v>64.8</v>
      </c>
      <c r="T708" s="10">
        <v>2</v>
      </c>
      <c r="AA708" s="10">
        <v>2</v>
      </c>
      <c r="AI708" s="39">
        <f t="shared" si="55"/>
        <v>2</v>
      </c>
      <c r="AJ708" s="79">
        <f t="shared" si="56"/>
        <v>32.4</v>
      </c>
      <c r="AK708" s="79">
        <f t="shared" si="57"/>
        <v>2.6999999999999997</v>
      </c>
      <c r="AL708" s="79">
        <f t="shared" si="58"/>
        <v>0.33749999999999997</v>
      </c>
    </row>
    <row r="709" spans="1:38" x14ac:dyDescent="0.25">
      <c r="A709" s="10">
        <v>12.202400000000001</v>
      </c>
      <c r="B709" s="10" t="s">
        <v>1412</v>
      </c>
      <c r="C709" s="10" t="s">
        <v>1413</v>
      </c>
      <c r="D709" s="10" t="s">
        <v>1430</v>
      </c>
      <c r="E709" s="10" t="s">
        <v>1306</v>
      </c>
      <c r="F709" s="10" t="s">
        <v>1431</v>
      </c>
      <c r="G709" s="10" t="s">
        <v>1432</v>
      </c>
      <c r="H709" s="10" t="s">
        <v>1417</v>
      </c>
      <c r="I709" s="10" t="s">
        <v>1433</v>
      </c>
      <c r="J709" s="10" t="s">
        <v>1434</v>
      </c>
      <c r="K709" s="10">
        <v>9258267841</v>
      </c>
      <c r="L709" s="10" t="s">
        <v>1504</v>
      </c>
      <c r="M709" s="10" t="s">
        <v>1505</v>
      </c>
      <c r="N709" s="10" t="s">
        <v>1314</v>
      </c>
      <c r="O709" s="10">
        <v>44</v>
      </c>
      <c r="P709" s="10" t="s">
        <v>1315</v>
      </c>
      <c r="Q709" s="10">
        <v>12</v>
      </c>
      <c r="R709" s="10">
        <v>8</v>
      </c>
      <c r="S709" s="10">
        <v>32.4</v>
      </c>
      <c r="T709" s="10">
        <v>1</v>
      </c>
      <c r="AA709" s="10">
        <v>1</v>
      </c>
      <c r="AI709" s="39">
        <f t="shared" si="55"/>
        <v>1</v>
      </c>
      <c r="AJ709" s="79">
        <f t="shared" si="56"/>
        <v>32.4</v>
      </c>
      <c r="AK709" s="79">
        <f t="shared" si="57"/>
        <v>2.6999999999999997</v>
      </c>
      <c r="AL709" s="79">
        <f t="shared" si="58"/>
        <v>0.33749999999999997</v>
      </c>
    </row>
    <row r="710" spans="1:38" x14ac:dyDescent="0.25">
      <c r="A710" s="10">
        <v>12.202400000000001</v>
      </c>
      <c r="B710" s="10" t="s">
        <v>1412</v>
      </c>
      <c r="C710" s="10" t="s">
        <v>1413</v>
      </c>
      <c r="D710" s="10" t="s">
        <v>1435</v>
      </c>
      <c r="E710" s="10" t="s">
        <v>1306</v>
      </c>
      <c r="F710" s="10" t="s">
        <v>1436</v>
      </c>
      <c r="G710" s="10" t="s">
        <v>1437</v>
      </c>
      <c r="H710" s="10" t="s">
        <v>1423</v>
      </c>
      <c r="I710" s="10" t="s">
        <v>1438</v>
      </c>
      <c r="J710" s="10" t="s">
        <v>1439</v>
      </c>
      <c r="K710" s="10">
        <v>9076024285</v>
      </c>
      <c r="L710" s="10" t="s">
        <v>1504</v>
      </c>
      <c r="M710" s="10" t="s">
        <v>1505</v>
      </c>
      <c r="N710" s="10" t="s">
        <v>1314</v>
      </c>
      <c r="O710" s="10">
        <v>44</v>
      </c>
      <c r="P710" s="10" t="s">
        <v>1315</v>
      </c>
      <c r="Q710" s="10">
        <v>12</v>
      </c>
      <c r="R710" s="10">
        <v>8</v>
      </c>
      <c r="S710" s="10">
        <v>259.2</v>
      </c>
      <c r="T710" s="10">
        <v>8</v>
      </c>
      <c r="AA710" s="10">
        <v>8</v>
      </c>
      <c r="AI710" s="39">
        <f t="shared" si="55"/>
        <v>8</v>
      </c>
      <c r="AJ710" s="79">
        <f t="shared" si="56"/>
        <v>32.4</v>
      </c>
      <c r="AK710" s="79">
        <f t="shared" si="57"/>
        <v>2.6999999999999997</v>
      </c>
      <c r="AL710" s="79">
        <f t="shared" si="58"/>
        <v>0.33749999999999997</v>
      </c>
    </row>
    <row r="711" spans="1:38" x14ac:dyDescent="0.25">
      <c r="A711" s="10">
        <v>12.202400000000001</v>
      </c>
      <c r="B711" s="10" t="s">
        <v>1412</v>
      </c>
      <c r="C711" s="10" t="s">
        <v>1413</v>
      </c>
      <c r="D711" s="10" t="s">
        <v>1506</v>
      </c>
      <c r="E711" s="10" t="s">
        <v>1306</v>
      </c>
      <c r="F711" s="10" t="s">
        <v>1507</v>
      </c>
      <c r="G711" s="10" t="s">
        <v>1508</v>
      </c>
      <c r="H711" s="10" t="s">
        <v>1417</v>
      </c>
      <c r="I711" s="10">
        <v>95045</v>
      </c>
      <c r="J711" s="10" t="s">
        <v>1509</v>
      </c>
      <c r="K711" s="10">
        <v>8316234073</v>
      </c>
      <c r="L711" s="10" t="s">
        <v>1410</v>
      </c>
      <c r="M711" s="10" t="s">
        <v>1411</v>
      </c>
      <c r="N711" s="10" t="s">
        <v>1314</v>
      </c>
      <c r="O711" s="10">
        <v>44</v>
      </c>
      <c r="P711" s="10" t="s">
        <v>1315</v>
      </c>
      <c r="Q711" s="10">
        <v>12</v>
      </c>
      <c r="R711" s="10">
        <v>8</v>
      </c>
      <c r="S711" s="10">
        <v>64.8</v>
      </c>
      <c r="T711" s="10">
        <v>2</v>
      </c>
      <c r="AA711" s="10">
        <v>2</v>
      </c>
      <c r="AI711" s="39">
        <f t="shared" si="55"/>
        <v>2</v>
      </c>
      <c r="AJ711" s="79">
        <f t="shared" si="56"/>
        <v>32.4</v>
      </c>
      <c r="AK711" s="79">
        <f t="shared" si="57"/>
        <v>2.6999999999999997</v>
      </c>
      <c r="AL711" s="79">
        <f t="shared" si="58"/>
        <v>0.33749999999999997</v>
      </c>
    </row>
    <row r="712" spans="1:38" x14ac:dyDescent="0.25">
      <c r="A712" s="10">
        <v>12.202400000000001</v>
      </c>
      <c r="B712" s="10" t="s">
        <v>1412</v>
      </c>
      <c r="C712" s="10" t="s">
        <v>1413</v>
      </c>
      <c r="D712" s="10" t="s">
        <v>1430</v>
      </c>
      <c r="E712" s="10" t="s">
        <v>1306</v>
      </c>
      <c r="F712" s="10" t="s">
        <v>1431</v>
      </c>
      <c r="G712" s="10" t="s">
        <v>1432</v>
      </c>
      <c r="H712" s="10" t="s">
        <v>1417</v>
      </c>
      <c r="I712" s="10" t="s">
        <v>1433</v>
      </c>
      <c r="J712" s="10" t="s">
        <v>1434</v>
      </c>
      <c r="K712" s="10">
        <v>9258267841</v>
      </c>
      <c r="L712" s="10" t="s">
        <v>1410</v>
      </c>
      <c r="M712" s="10" t="s">
        <v>1411</v>
      </c>
      <c r="N712" s="10" t="s">
        <v>1314</v>
      </c>
      <c r="O712" s="10">
        <v>44</v>
      </c>
      <c r="P712" s="10" t="s">
        <v>1315</v>
      </c>
      <c r="Q712" s="10">
        <v>12</v>
      </c>
      <c r="R712" s="10">
        <v>8</v>
      </c>
      <c r="S712" s="10">
        <v>64.8</v>
      </c>
      <c r="T712" s="10">
        <v>2</v>
      </c>
      <c r="AA712" s="10">
        <v>2</v>
      </c>
      <c r="AI712" s="39">
        <f t="shared" si="55"/>
        <v>2</v>
      </c>
      <c r="AJ712" s="79">
        <f t="shared" si="56"/>
        <v>32.4</v>
      </c>
      <c r="AK712" s="79">
        <f t="shared" si="57"/>
        <v>2.6999999999999997</v>
      </c>
      <c r="AL712" s="79">
        <f t="shared" si="58"/>
        <v>0.33749999999999997</v>
      </c>
    </row>
    <row r="713" spans="1:38" x14ac:dyDescent="0.25">
      <c r="A713" s="10">
        <v>12.202400000000001</v>
      </c>
      <c r="B713" s="10" t="s">
        <v>1412</v>
      </c>
      <c r="C713" s="10" t="s">
        <v>1413</v>
      </c>
      <c r="D713" s="10" t="s">
        <v>1440</v>
      </c>
      <c r="E713" s="10" t="s">
        <v>1426</v>
      </c>
      <c r="F713" s="10" t="s">
        <v>1441</v>
      </c>
      <c r="G713" s="10" t="s">
        <v>1442</v>
      </c>
      <c r="H713" s="10" t="s">
        <v>1417</v>
      </c>
      <c r="I713" s="10" t="s">
        <v>1443</v>
      </c>
      <c r="J713" s="10" t="s">
        <v>1444</v>
      </c>
      <c r="K713" s="10">
        <v>8312754500</v>
      </c>
      <c r="L713" s="10" t="s">
        <v>1410</v>
      </c>
      <c r="M713" s="10" t="s">
        <v>1411</v>
      </c>
      <c r="N713" s="10" t="s">
        <v>1314</v>
      </c>
      <c r="O713" s="10">
        <v>44</v>
      </c>
      <c r="P713" s="10" t="s">
        <v>1315</v>
      </c>
      <c r="Q713" s="10">
        <v>12</v>
      </c>
      <c r="R713" s="10">
        <v>8</v>
      </c>
      <c r="S713" s="10">
        <v>97.2</v>
      </c>
      <c r="T713" s="10">
        <v>3</v>
      </c>
      <c r="AA713" s="10">
        <v>3</v>
      </c>
      <c r="AI713" s="39">
        <f t="shared" si="55"/>
        <v>3</v>
      </c>
      <c r="AJ713" s="79">
        <f t="shared" si="56"/>
        <v>32.4</v>
      </c>
      <c r="AK713" s="79">
        <f t="shared" si="57"/>
        <v>2.6999999999999997</v>
      </c>
      <c r="AL713" s="79">
        <f t="shared" si="58"/>
        <v>0.33749999999999997</v>
      </c>
    </row>
    <row r="714" spans="1:38" x14ac:dyDescent="0.25">
      <c r="A714" s="10">
        <v>12.202400000000001</v>
      </c>
      <c r="B714" s="10" t="s">
        <v>1412</v>
      </c>
      <c r="C714" s="10" t="s">
        <v>1413</v>
      </c>
      <c r="D714" s="10" t="s">
        <v>1510</v>
      </c>
      <c r="E714" s="10" t="s">
        <v>1306</v>
      </c>
      <c r="F714" s="10" t="s">
        <v>1511</v>
      </c>
      <c r="G714" s="10" t="s">
        <v>1512</v>
      </c>
      <c r="H714" s="10" t="s">
        <v>1417</v>
      </c>
      <c r="I714" s="10" t="s">
        <v>1513</v>
      </c>
      <c r="J714" s="10" t="s">
        <v>1514</v>
      </c>
      <c r="K714" s="10">
        <v>5089442083</v>
      </c>
      <c r="L714" s="10" t="s">
        <v>1410</v>
      </c>
      <c r="M714" s="10" t="s">
        <v>1411</v>
      </c>
      <c r="N714" s="10" t="s">
        <v>1314</v>
      </c>
      <c r="O714" s="10">
        <v>44</v>
      </c>
      <c r="P714" s="10" t="s">
        <v>1315</v>
      </c>
      <c r="Q714" s="10">
        <v>12</v>
      </c>
      <c r="R714" s="10">
        <v>8</v>
      </c>
      <c r="S714" s="10">
        <v>32.4</v>
      </c>
      <c r="T714" s="10">
        <v>1</v>
      </c>
      <c r="AA714" s="10">
        <v>1</v>
      </c>
      <c r="AI714" s="39">
        <f t="shared" si="55"/>
        <v>1</v>
      </c>
      <c r="AJ714" s="79">
        <f t="shared" si="56"/>
        <v>32.4</v>
      </c>
      <c r="AK714" s="79">
        <f t="shared" si="57"/>
        <v>2.6999999999999997</v>
      </c>
      <c r="AL714" s="79">
        <f t="shared" si="58"/>
        <v>0.33749999999999997</v>
      </c>
    </row>
    <row r="715" spans="1:38" x14ac:dyDescent="0.25">
      <c r="A715" s="10">
        <v>12.202400000000001</v>
      </c>
      <c r="B715" s="10" t="s">
        <v>1412</v>
      </c>
      <c r="C715" s="10" t="s">
        <v>1413</v>
      </c>
      <c r="D715" s="10" t="s">
        <v>1515</v>
      </c>
      <c r="E715" s="10" t="s">
        <v>1306</v>
      </c>
      <c r="F715" s="10" t="s">
        <v>1516</v>
      </c>
      <c r="G715" s="10" t="s">
        <v>1428</v>
      </c>
      <c r="H715" s="10" t="s">
        <v>1417</v>
      </c>
      <c r="I715" s="10">
        <v>95819</v>
      </c>
      <c r="J715" s="10" t="s">
        <v>1517</v>
      </c>
      <c r="K715" s="10">
        <v>9164524041</v>
      </c>
      <c r="L715" s="10" t="s">
        <v>1518</v>
      </c>
      <c r="M715" s="10" t="s">
        <v>1519</v>
      </c>
      <c r="N715" s="10" t="s">
        <v>1314</v>
      </c>
      <c r="O715" s="10">
        <v>44</v>
      </c>
      <c r="P715" s="10" t="s">
        <v>1315</v>
      </c>
      <c r="Q715" s="10">
        <v>12</v>
      </c>
      <c r="R715" s="10">
        <v>8</v>
      </c>
      <c r="S715" s="10">
        <v>162</v>
      </c>
      <c r="T715" s="10">
        <v>5</v>
      </c>
      <c r="AA715" s="10">
        <v>5</v>
      </c>
      <c r="AI715" s="39">
        <f t="shared" si="55"/>
        <v>5</v>
      </c>
      <c r="AJ715" s="79">
        <f t="shared" si="56"/>
        <v>32.4</v>
      </c>
      <c r="AK715" s="79">
        <f t="shared" si="57"/>
        <v>2.6999999999999997</v>
      </c>
      <c r="AL715" s="79">
        <f t="shared" si="58"/>
        <v>0.33749999999999997</v>
      </c>
    </row>
    <row r="716" spans="1:38" x14ac:dyDescent="0.25">
      <c r="A716" s="10">
        <v>12.202400000000001</v>
      </c>
      <c r="B716" s="10" t="s">
        <v>1412</v>
      </c>
      <c r="C716" s="10" t="s">
        <v>1413</v>
      </c>
      <c r="D716" s="10" t="s">
        <v>220</v>
      </c>
      <c r="E716" s="10" t="s">
        <v>1306</v>
      </c>
      <c r="F716" s="10" t="s">
        <v>1482</v>
      </c>
      <c r="G716" s="10" t="s">
        <v>1483</v>
      </c>
      <c r="H716" s="10" t="s">
        <v>1417</v>
      </c>
      <c r="I716" s="10">
        <v>95370</v>
      </c>
      <c r="J716" s="10" t="s">
        <v>1484</v>
      </c>
      <c r="K716" s="10">
        <v>2095363674</v>
      </c>
      <c r="L716" s="10" t="s">
        <v>1518</v>
      </c>
      <c r="M716" s="10" t="s">
        <v>1519</v>
      </c>
      <c r="N716" s="10" t="s">
        <v>1314</v>
      </c>
      <c r="O716" s="10">
        <v>44</v>
      </c>
      <c r="P716" s="10" t="s">
        <v>1315</v>
      </c>
      <c r="Q716" s="10">
        <v>12</v>
      </c>
      <c r="R716" s="10">
        <v>8</v>
      </c>
      <c r="S716" s="10">
        <v>32.4</v>
      </c>
      <c r="T716" s="10">
        <v>1</v>
      </c>
      <c r="AA716" s="10">
        <v>1</v>
      </c>
      <c r="AI716" s="39">
        <f t="shared" si="55"/>
        <v>1</v>
      </c>
      <c r="AJ716" s="79">
        <f t="shared" si="56"/>
        <v>32.4</v>
      </c>
      <c r="AK716" s="79">
        <f t="shared" si="57"/>
        <v>2.6999999999999997</v>
      </c>
      <c r="AL716" s="79">
        <f t="shared" si="58"/>
        <v>0.33749999999999997</v>
      </c>
    </row>
    <row r="717" spans="1:38" x14ac:dyDescent="0.25">
      <c r="A717" s="10">
        <v>12.202400000000001</v>
      </c>
      <c r="B717" s="10" t="s">
        <v>1412</v>
      </c>
      <c r="C717" s="10" t="s">
        <v>1413</v>
      </c>
      <c r="D717" s="10" t="s">
        <v>1414</v>
      </c>
      <c r="E717" s="10" t="s">
        <v>1306</v>
      </c>
      <c r="F717" s="10" t="s">
        <v>1415</v>
      </c>
      <c r="G717" s="10" t="s">
        <v>1416</v>
      </c>
      <c r="H717" s="10" t="s">
        <v>1417</v>
      </c>
      <c r="I717" s="10">
        <v>95354</v>
      </c>
      <c r="J717" s="10" t="s">
        <v>1418</v>
      </c>
      <c r="K717" s="10">
        <v>2095295350</v>
      </c>
      <c r="L717" s="10" t="s">
        <v>1312</v>
      </c>
      <c r="M717" s="10" t="s">
        <v>1313</v>
      </c>
      <c r="N717" s="10" t="s">
        <v>1314</v>
      </c>
      <c r="O717" s="10">
        <v>44</v>
      </c>
      <c r="P717" s="10" t="s">
        <v>1315</v>
      </c>
      <c r="Q717" s="10">
        <v>12</v>
      </c>
      <c r="R717" s="10">
        <v>8</v>
      </c>
      <c r="S717" s="10">
        <v>259.2</v>
      </c>
      <c r="T717" s="10">
        <v>8</v>
      </c>
      <c r="AA717" s="10">
        <v>8</v>
      </c>
      <c r="AI717" s="39">
        <f t="shared" si="55"/>
        <v>8</v>
      </c>
      <c r="AJ717" s="79">
        <f t="shared" si="56"/>
        <v>32.4</v>
      </c>
      <c r="AK717" s="79">
        <f t="shared" si="57"/>
        <v>2.6999999999999997</v>
      </c>
      <c r="AL717" s="79">
        <f t="shared" si="58"/>
        <v>0.33749999999999997</v>
      </c>
    </row>
    <row r="718" spans="1:38" x14ac:dyDescent="0.25">
      <c r="A718" s="10">
        <v>12.202400000000001</v>
      </c>
      <c r="B718" s="10" t="s">
        <v>1412</v>
      </c>
      <c r="C718" s="10" t="s">
        <v>1413</v>
      </c>
      <c r="D718" s="10" t="s">
        <v>1430</v>
      </c>
      <c r="E718" s="10" t="s">
        <v>1306</v>
      </c>
      <c r="F718" s="10" t="s">
        <v>1431</v>
      </c>
      <c r="G718" s="10" t="s">
        <v>1432</v>
      </c>
      <c r="H718" s="10" t="s">
        <v>1417</v>
      </c>
      <c r="I718" s="10" t="s">
        <v>1433</v>
      </c>
      <c r="J718" s="10" t="s">
        <v>1434</v>
      </c>
      <c r="K718" s="10">
        <v>9258267841</v>
      </c>
      <c r="L718" s="10" t="s">
        <v>1312</v>
      </c>
      <c r="M718" s="10" t="s">
        <v>1313</v>
      </c>
      <c r="N718" s="10" t="s">
        <v>1314</v>
      </c>
      <c r="O718" s="10">
        <v>44</v>
      </c>
      <c r="P718" s="10" t="s">
        <v>1315</v>
      </c>
      <c r="Q718" s="10">
        <v>12</v>
      </c>
      <c r="R718" s="10">
        <v>8</v>
      </c>
      <c r="S718" s="10">
        <v>64.8</v>
      </c>
      <c r="T718" s="10">
        <v>2</v>
      </c>
      <c r="AA718" s="10">
        <v>2</v>
      </c>
      <c r="AI718" s="39">
        <f t="shared" si="55"/>
        <v>2</v>
      </c>
      <c r="AJ718" s="79">
        <f t="shared" si="56"/>
        <v>32.4</v>
      </c>
      <c r="AK718" s="79">
        <f t="shared" si="57"/>
        <v>2.6999999999999997</v>
      </c>
      <c r="AL718" s="79">
        <f t="shared" si="58"/>
        <v>0.33749999999999997</v>
      </c>
    </row>
    <row r="719" spans="1:38" x14ac:dyDescent="0.25">
      <c r="A719" s="10">
        <v>12.202400000000001</v>
      </c>
      <c r="B719" s="10" t="s">
        <v>1412</v>
      </c>
      <c r="C719" s="10" t="s">
        <v>1413</v>
      </c>
      <c r="D719" s="10" t="s">
        <v>1506</v>
      </c>
      <c r="E719" s="10" t="s">
        <v>1306</v>
      </c>
      <c r="F719" s="10" t="s">
        <v>1507</v>
      </c>
      <c r="G719" s="10" t="s">
        <v>1508</v>
      </c>
      <c r="H719" s="10" t="s">
        <v>1417</v>
      </c>
      <c r="I719" s="10">
        <v>95045</v>
      </c>
      <c r="J719" s="10" t="s">
        <v>1509</v>
      </c>
      <c r="K719" s="10">
        <v>8316234073</v>
      </c>
      <c r="L719" s="10" t="s">
        <v>1332</v>
      </c>
      <c r="M719" s="10" t="s">
        <v>1333</v>
      </c>
      <c r="N719" s="10" t="s">
        <v>1314</v>
      </c>
      <c r="O719" s="10">
        <v>44</v>
      </c>
      <c r="P719" s="10" t="s">
        <v>1315</v>
      </c>
      <c r="Q719" s="10">
        <v>12</v>
      </c>
      <c r="R719" s="10">
        <v>4</v>
      </c>
      <c r="S719" s="10">
        <v>28.8</v>
      </c>
      <c r="T719" s="10">
        <v>1</v>
      </c>
      <c r="AA719" s="10">
        <v>1</v>
      </c>
      <c r="AI719" s="39">
        <f t="shared" si="55"/>
        <v>1</v>
      </c>
      <c r="AJ719" s="79">
        <f t="shared" si="56"/>
        <v>28.8</v>
      </c>
      <c r="AK719" s="79">
        <f t="shared" si="57"/>
        <v>2.4</v>
      </c>
      <c r="AL719" s="79">
        <f t="shared" si="58"/>
        <v>0.6</v>
      </c>
    </row>
    <row r="720" spans="1:38" x14ac:dyDescent="0.25">
      <c r="A720" s="10">
        <v>12.202400000000001</v>
      </c>
      <c r="B720" s="10" t="s">
        <v>1412</v>
      </c>
      <c r="C720" s="10" t="s">
        <v>1413</v>
      </c>
      <c r="D720" s="10" t="s">
        <v>1430</v>
      </c>
      <c r="E720" s="10" t="s">
        <v>1306</v>
      </c>
      <c r="F720" s="10" t="s">
        <v>1431</v>
      </c>
      <c r="G720" s="10" t="s">
        <v>1432</v>
      </c>
      <c r="H720" s="10" t="s">
        <v>1417</v>
      </c>
      <c r="I720" s="10" t="s">
        <v>1433</v>
      </c>
      <c r="J720" s="10" t="s">
        <v>1434</v>
      </c>
      <c r="K720" s="10">
        <v>9258267841</v>
      </c>
      <c r="L720" s="10" t="s">
        <v>1332</v>
      </c>
      <c r="M720" s="10" t="s">
        <v>1333</v>
      </c>
      <c r="N720" s="10" t="s">
        <v>1314</v>
      </c>
      <c r="O720" s="10">
        <v>44</v>
      </c>
      <c r="P720" s="10" t="s">
        <v>1315</v>
      </c>
      <c r="Q720" s="10">
        <v>12</v>
      </c>
      <c r="R720" s="10">
        <v>4</v>
      </c>
      <c r="S720" s="10">
        <v>57.6</v>
      </c>
      <c r="T720" s="10">
        <v>2</v>
      </c>
      <c r="AA720" s="10">
        <v>2</v>
      </c>
      <c r="AI720" s="39">
        <f t="shared" si="55"/>
        <v>2</v>
      </c>
      <c r="AJ720" s="79">
        <f t="shared" si="56"/>
        <v>28.8</v>
      </c>
      <c r="AK720" s="79">
        <f t="shared" si="57"/>
        <v>2.4</v>
      </c>
      <c r="AL720" s="79">
        <f t="shared" si="58"/>
        <v>0.6</v>
      </c>
    </row>
    <row r="721" spans="1:38" x14ac:dyDescent="0.25">
      <c r="A721" s="10">
        <v>12.202400000000001</v>
      </c>
      <c r="B721" s="10" t="s">
        <v>1412</v>
      </c>
      <c r="C721" s="10" t="s">
        <v>1413</v>
      </c>
      <c r="D721" s="10" t="s">
        <v>1520</v>
      </c>
      <c r="E721" s="10" t="s">
        <v>1306</v>
      </c>
      <c r="F721" s="10" t="s">
        <v>1521</v>
      </c>
      <c r="G721" s="10" t="s">
        <v>1512</v>
      </c>
      <c r="H721" s="10" t="s">
        <v>1417</v>
      </c>
      <c r="I721" s="10" t="s">
        <v>1522</v>
      </c>
      <c r="J721" s="10" t="s">
        <v>1523</v>
      </c>
      <c r="K721" s="10">
        <v>5107662337</v>
      </c>
      <c r="L721" s="10" t="s">
        <v>1332</v>
      </c>
      <c r="M721" s="10" t="s">
        <v>1333</v>
      </c>
      <c r="N721" s="10" t="s">
        <v>1314</v>
      </c>
      <c r="O721" s="10">
        <v>44</v>
      </c>
      <c r="P721" s="10" t="s">
        <v>1315</v>
      </c>
      <c r="Q721" s="10">
        <v>12</v>
      </c>
      <c r="R721" s="10">
        <v>4</v>
      </c>
      <c r="S721" s="10">
        <v>28.8</v>
      </c>
      <c r="T721" s="10">
        <v>1</v>
      </c>
      <c r="AA721" s="10">
        <v>1</v>
      </c>
      <c r="AI721" s="39">
        <f t="shared" si="55"/>
        <v>1</v>
      </c>
      <c r="AJ721" s="79">
        <f t="shared" si="56"/>
        <v>28.8</v>
      </c>
      <c r="AK721" s="79">
        <f t="shared" si="57"/>
        <v>2.4</v>
      </c>
      <c r="AL721" s="79">
        <f t="shared" si="58"/>
        <v>0.6</v>
      </c>
    </row>
    <row r="722" spans="1:38" x14ac:dyDescent="0.25">
      <c r="A722" s="10">
        <v>12.202400000000001</v>
      </c>
      <c r="B722" s="10" t="s">
        <v>1412</v>
      </c>
      <c r="C722" s="10" t="s">
        <v>1413</v>
      </c>
      <c r="D722" s="10" t="s">
        <v>1440</v>
      </c>
      <c r="E722" s="10" t="s">
        <v>1426</v>
      </c>
      <c r="F722" s="10" t="s">
        <v>1441</v>
      </c>
      <c r="G722" s="10" t="s">
        <v>1442</v>
      </c>
      <c r="H722" s="10" t="s">
        <v>1417</v>
      </c>
      <c r="I722" s="10" t="s">
        <v>1443</v>
      </c>
      <c r="J722" s="10" t="s">
        <v>1444</v>
      </c>
      <c r="K722" s="10">
        <v>8312754500</v>
      </c>
      <c r="L722" s="10" t="s">
        <v>1332</v>
      </c>
      <c r="M722" s="10" t="s">
        <v>1333</v>
      </c>
      <c r="N722" s="10" t="s">
        <v>1314</v>
      </c>
      <c r="O722" s="10">
        <v>44</v>
      </c>
      <c r="P722" s="10" t="s">
        <v>1315</v>
      </c>
      <c r="Q722" s="10">
        <v>12</v>
      </c>
      <c r="R722" s="10">
        <v>4</v>
      </c>
      <c r="S722" s="10">
        <v>489.6</v>
      </c>
      <c r="T722" s="10">
        <v>17</v>
      </c>
      <c r="AA722" s="10">
        <v>17</v>
      </c>
      <c r="AI722" s="39">
        <f t="shared" si="55"/>
        <v>17</v>
      </c>
      <c r="AJ722" s="79">
        <f t="shared" si="56"/>
        <v>28.8</v>
      </c>
      <c r="AK722" s="79">
        <f t="shared" si="57"/>
        <v>2.4</v>
      </c>
      <c r="AL722" s="79">
        <f t="shared" si="58"/>
        <v>0.6</v>
      </c>
    </row>
    <row r="723" spans="1:38" x14ac:dyDescent="0.25">
      <c r="A723" s="10">
        <v>12.202400000000001</v>
      </c>
      <c r="B723" s="10" t="s">
        <v>1524</v>
      </c>
      <c r="C723" s="10" t="s">
        <v>1525</v>
      </c>
      <c r="D723" s="10" t="s">
        <v>1526</v>
      </c>
      <c r="E723" s="10" t="s">
        <v>1306</v>
      </c>
      <c r="F723" s="10" t="s">
        <v>1527</v>
      </c>
      <c r="G723" s="10" t="s">
        <v>1528</v>
      </c>
      <c r="H723" s="10" t="s">
        <v>1524</v>
      </c>
      <c r="I723" s="10" t="s">
        <v>1529</v>
      </c>
      <c r="J723" s="10" t="s">
        <v>1530</v>
      </c>
      <c r="K723" s="10">
        <v>8455625400</v>
      </c>
      <c r="L723" s="10" t="s">
        <v>1323</v>
      </c>
      <c r="M723" s="10" t="s">
        <v>1324</v>
      </c>
      <c r="N723" s="10" t="s">
        <v>1314</v>
      </c>
      <c r="O723" s="10">
        <v>44</v>
      </c>
      <c r="P723" s="10" t="s">
        <v>1315</v>
      </c>
      <c r="Q723" s="10">
        <v>12</v>
      </c>
      <c r="R723" s="10">
        <v>5</v>
      </c>
      <c r="S723" s="10">
        <v>284</v>
      </c>
      <c r="T723" s="10">
        <v>10</v>
      </c>
      <c r="AA723" s="10">
        <v>10</v>
      </c>
      <c r="AI723" s="39">
        <f t="shared" si="55"/>
        <v>10</v>
      </c>
      <c r="AJ723" s="79">
        <f t="shared" si="56"/>
        <v>28.4</v>
      </c>
      <c r="AK723" s="79">
        <f t="shared" si="57"/>
        <v>2.3666666666666667</v>
      </c>
      <c r="AL723" s="79">
        <f t="shared" si="58"/>
        <v>0.47333333333333333</v>
      </c>
    </row>
    <row r="724" spans="1:38" x14ac:dyDescent="0.25">
      <c r="A724" s="10">
        <v>12.202400000000001</v>
      </c>
      <c r="B724" s="10" t="s">
        <v>1524</v>
      </c>
      <c r="C724" s="10" t="s">
        <v>1525</v>
      </c>
      <c r="D724" s="10" t="s">
        <v>1526</v>
      </c>
      <c r="E724" s="10" t="s">
        <v>1306</v>
      </c>
      <c r="F724" s="10" t="s">
        <v>1527</v>
      </c>
      <c r="G724" s="10" t="s">
        <v>1528</v>
      </c>
      <c r="H724" s="10" t="s">
        <v>1524</v>
      </c>
      <c r="I724" s="10" t="s">
        <v>1529</v>
      </c>
      <c r="J724" s="10" t="s">
        <v>1530</v>
      </c>
      <c r="K724" s="10">
        <v>8455625400</v>
      </c>
      <c r="L724" s="10" t="s">
        <v>1399</v>
      </c>
      <c r="M724" s="10" t="s">
        <v>1400</v>
      </c>
      <c r="N724" s="10" t="s">
        <v>1401</v>
      </c>
      <c r="O724" s="10">
        <v>44</v>
      </c>
      <c r="P724" s="10" t="s">
        <v>1315</v>
      </c>
      <c r="Q724" s="10">
        <v>12</v>
      </c>
      <c r="R724" s="10">
        <v>8</v>
      </c>
      <c r="S724" s="10">
        <v>320</v>
      </c>
      <c r="T724" s="10">
        <v>12</v>
      </c>
      <c r="AA724" s="10">
        <v>12</v>
      </c>
      <c r="AI724" s="39">
        <f t="shared" si="55"/>
        <v>12</v>
      </c>
      <c r="AJ724" s="79">
        <f t="shared" si="56"/>
        <v>26.666666666666668</v>
      </c>
      <c r="AK724" s="79">
        <f t="shared" si="57"/>
        <v>2.2222222222222223</v>
      </c>
      <c r="AL724" s="79">
        <f t="shared" si="58"/>
        <v>0.27777777777777779</v>
      </c>
    </row>
    <row r="725" spans="1:38" x14ac:dyDescent="0.25">
      <c r="A725" s="10">
        <v>12.202400000000001</v>
      </c>
      <c r="B725" s="10" t="s">
        <v>1531</v>
      </c>
      <c r="C725" s="10" t="s">
        <v>1532</v>
      </c>
      <c r="D725" s="10" t="s">
        <v>1533</v>
      </c>
      <c r="E725" s="10" t="s">
        <v>1306</v>
      </c>
      <c r="F725" s="10" t="s">
        <v>1534</v>
      </c>
      <c r="G725" s="10" t="s">
        <v>1535</v>
      </c>
      <c r="H725" s="10" t="s">
        <v>1394</v>
      </c>
      <c r="I725" s="10">
        <v>16115</v>
      </c>
      <c r="J725" s="10" t="s">
        <v>1536</v>
      </c>
      <c r="K725" s="10">
        <v>7248566960</v>
      </c>
      <c r="L725" s="10" t="s">
        <v>1408</v>
      </c>
      <c r="M725" s="10" t="s">
        <v>1409</v>
      </c>
      <c r="N725" s="10" t="s">
        <v>1314</v>
      </c>
      <c r="O725" s="10">
        <v>44</v>
      </c>
      <c r="P725" s="10" t="s">
        <v>1315</v>
      </c>
      <c r="Q725" s="10">
        <v>12</v>
      </c>
      <c r="R725" s="10">
        <v>5</v>
      </c>
      <c r="S725" s="10">
        <v>107.2</v>
      </c>
      <c r="T725" s="10">
        <v>4</v>
      </c>
      <c r="AA725" s="10">
        <v>4</v>
      </c>
      <c r="AI725" s="39">
        <f t="shared" si="55"/>
        <v>4</v>
      </c>
      <c r="AJ725" s="79">
        <f t="shared" si="56"/>
        <v>26.8</v>
      </c>
      <c r="AK725" s="79">
        <f t="shared" si="57"/>
        <v>2.2333333333333334</v>
      </c>
      <c r="AL725" s="79">
        <f t="shared" si="58"/>
        <v>0.44666666666666666</v>
      </c>
    </row>
    <row r="726" spans="1:38" x14ac:dyDescent="0.25">
      <c r="A726" s="10">
        <v>12.202400000000001</v>
      </c>
      <c r="B726" s="10" t="s">
        <v>1531</v>
      </c>
      <c r="C726" s="10" t="s">
        <v>1532</v>
      </c>
      <c r="D726" s="10" t="s">
        <v>1537</v>
      </c>
      <c r="E726" s="10" t="s">
        <v>1306</v>
      </c>
      <c r="F726" s="10" t="s">
        <v>1538</v>
      </c>
      <c r="G726" s="10" t="s">
        <v>1539</v>
      </c>
      <c r="H726" s="10" t="s">
        <v>1531</v>
      </c>
      <c r="I726" s="10" t="s">
        <v>1540</v>
      </c>
      <c r="J726" s="10" t="s">
        <v>1541</v>
      </c>
      <c r="K726" s="10">
        <v>4194484545</v>
      </c>
      <c r="L726" s="10" t="s">
        <v>1408</v>
      </c>
      <c r="M726" s="10" t="s">
        <v>1409</v>
      </c>
      <c r="N726" s="10" t="s">
        <v>1314</v>
      </c>
      <c r="O726" s="10">
        <v>44</v>
      </c>
      <c r="P726" s="10" t="s">
        <v>1315</v>
      </c>
      <c r="Q726" s="10">
        <v>12</v>
      </c>
      <c r="R726" s="10">
        <v>5</v>
      </c>
      <c r="S726" s="10">
        <v>134</v>
      </c>
      <c r="T726" s="10">
        <v>5</v>
      </c>
      <c r="AA726" s="10">
        <v>5</v>
      </c>
      <c r="AI726" s="39">
        <f t="shared" si="55"/>
        <v>5</v>
      </c>
      <c r="AJ726" s="79">
        <f t="shared" si="56"/>
        <v>26.8</v>
      </c>
      <c r="AK726" s="79">
        <f t="shared" si="57"/>
        <v>2.2333333333333334</v>
      </c>
      <c r="AL726" s="79">
        <f t="shared" si="58"/>
        <v>0.44666666666666666</v>
      </c>
    </row>
    <row r="727" spans="1:38" x14ac:dyDescent="0.25">
      <c r="A727" s="10">
        <v>12.202400000000001</v>
      </c>
      <c r="B727" s="10" t="s">
        <v>1531</v>
      </c>
      <c r="C727" s="10" t="s">
        <v>1532</v>
      </c>
      <c r="D727" s="10" t="s">
        <v>1537</v>
      </c>
      <c r="E727" s="10" t="s">
        <v>1306</v>
      </c>
      <c r="F727" s="10" t="s">
        <v>1538</v>
      </c>
      <c r="G727" s="10" t="s">
        <v>1539</v>
      </c>
      <c r="H727" s="10" t="s">
        <v>1531</v>
      </c>
      <c r="I727" s="10" t="s">
        <v>1540</v>
      </c>
      <c r="J727" s="10" t="s">
        <v>1541</v>
      </c>
      <c r="K727" s="10">
        <v>4194484545</v>
      </c>
      <c r="L727" s="10" t="s">
        <v>1332</v>
      </c>
      <c r="M727" s="10" t="s">
        <v>1333</v>
      </c>
      <c r="N727" s="10" t="s">
        <v>1314</v>
      </c>
      <c r="O727" s="10">
        <v>44</v>
      </c>
      <c r="P727" s="10" t="s">
        <v>1315</v>
      </c>
      <c r="Q727" s="10">
        <v>12</v>
      </c>
      <c r="R727" s="10">
        <v>4</v>
      </c>
      <c r="S727" s="10">
        <v>160.80000000000001</v>
      </c>
      <c r="T727" s="10">
        <v>6</v>
      </c>
      <c r="AA727" s="10">
        <v>6</v>
      </c>
      <c r="AI727" s="39">
        <f t="shared" si="55"/>
        <v>6</v>
      </c>
      <c r="AJ727" s="79">
        <f t="shared" si="56"/>
        <v>26.8</v>
      </c>
      <c r="AK727" s="79">
        <f t="shared" si="57"/>
        <v>2.2333333333333334</v>
      </c>
      <c r="AL727" s="79">
        <f t="shared" si="58"/>
        <v>0.55833333333333335</v>
      </c>
    </row>
    <row r="728" spans="1:38" x14ac:dyDescent="0.25">
      <c r="A728" s="10">
        <v>12.202400000000001</v>
      </c>
      <c r="B728" s="10" t="s">
        <v>1339</v>
      </c>
      <c r="C728" s="10" t="s">
        <v>1542</v>
      </c>
      <c r="D728" s="10" t="s">
        <v>1543</v>
      </c>
      <c r="E728" s="10" t="s">
        <v>1306</v>
      </c>
      <c r="F728" s="10" t="s">
        <v>1544</v>
      </c>
      <c r="G728" s="10" t="s">
        <v>1545</v>
      </c>
      <c r="H728" s="10" t="s">
        <v>1417</v>
      </c>
      <c r="I728" s="10">
        <v>92841</v>
      </c>
      <c r="J728" s="10" t="s">
        <v>1546</v>
      </c>
      <c r="K728" s="10">
        <v>7148992539</v>
      </c>
      <c r="L728" s="10" t="s">
        <v>1323</v>
      </c>
      <c r="M728" s="10" t="s">
        <v>1324</v>
      </c>
      <c r="N728" s="10" t="s">
        <v>1314</v>
      </c>
      <c r="O728" s="10">
        <v>44</v>
      </c>
      <c r="P728" s="10" t="s">
        <v>1315</v>
      </c>
      <c r="Q728" s="10">
        <v>12</v>
      </c>
      <c r="R728" s="10">
        <v>5</v>
      </c>
      <c r="S728" s="10">
        <v>1728</v>
      </c>
      <c r="T728" s="10">
        <v>60</v>
      </c>
      <c r="AA728" s="10">
        <v>60</v>
      </c>
      <c r="AI728" s="39">
        <f t="shared" si="55"/>
        <v>60</v>
      </c>
      <c r="AJ728" s="79">
        <f t="shared" si="56"/>
        <v>28.8</v>
      </c>
      <c r="AK728" s="79">
        <f t="shared" si="57"/>
        <v>2.4</v>
      </c>
      <c r="AL728" s="79">
        <f t="shared" si="58"/>
        <v>0.48</v>
      </c>
    </row>
    <row r="729" spans="1:38" x14ac:dyDescent="0.25">
      <c r="A729" s="10">
        <v>12.202400000000001</v>
      </c>
      <c r="B729" s="10" t="s">
        <v>1339</v>
      </c>
      <c r="C729" s="10" t="s">
        <v>1542</v>
      </c>
      <c r="D729" s="10" t="s">
        <v>1547</v>
      </c>
      <c r="E729" s="10" t="s">
        <v>1306</v>
      </c>
      <c r="F729" s="10" t="s">
        <v>1548</v>
      </c>
      <c r="G729" s="10" t="s">
        <v>1549</v>
      </c>
      <c r="H729" s="10" t="s">
        <v>1417</v>
      </c>
      <c r="I729" s="10" t="s">
        <v>1550</v>
      </c>
      <c r="J729" s="10" t="s">
        <v>1551</v>
      </c>
      <c r="K729" s="10">
        <v>8189423379</v>
      </c>
      <c r="L729" s="10" t="s">
        <v>1323</v>
      </c>
      <c r="M729" s="10" t="s">
        <v>1324</v>
      </c>
      <c r="N729" s="10" t="s">
        <v>1314</v>
      </c>
      <c r="O729" s="10">
        <v>44</v>
      </c>
      <c r="P729" s="10" t="s">
        <v>1315</v>
      </c>
      <c r="Q729" s="10">
        <v>12</v>
      </c>
      <c r="R729" s="10">
        <v>5</v>
      </c>
      <c r="S729" s="10">
        <v>604.79999999999995</v>
      </c>
      <c r="T729" s="10">
        <v>21</v>
      </c>
      <c r="AA729" s="10">
        <v>21</v>
      </c>
      <c r="AI729" s="39">
        <f t="shared" si="55"/>
        <v>21</v>
      </c>
      <c r="AJ729" s="79">
        <f t="shared" si="56"/>
        <v>28.799999999999997</v>
      </c>
      <c r="AK729" s="79">
        <f t="shared" si="57"/>
        <v>2.4</v>
      </c>
      <c r="AL729" s="79">
        <f t="shared" si="58"/>
        <v>0.48</v>
      </c>
    </row>
    <row r="730" spans="1:38" x14ac:dyDescent="0.25">
      <c r="A730" s="10">
        <v>12.202400000000001</v>
      </c>
      <c r="B730" s="10" t="s">
        <v>1339</v>
      </c>
      <c r="C730" s="10" t="s">
        <v>1542</v>
      </c>
      <c r="D730" s="10" t="s">
        <v>1552</v>
      </c>
      <c r="E730" s="10" t="s">
        <v>1358</v>
      </c>
      <c r="F730" s="10" t="s">
        <v>1544</v>
      </c>
      <c r="G730" s="10" t="s">
        <v>1545</v>
      </c>
      <c r="H730" s="10" t="s">
        <v>1417</v>
      </c>
      <c r="I730" s="10">
        <v>92841</v>
      </c>
      <c r="J730" s="10" t="s">
        <v>1553</v>
      </c>
      <c r="K730" s="10">
        <v>7148992524</v>
      </c>
      <c r="L730" s="10" t="s">
        <v>1323</v>
      </c>
      <c r="M730" s="10" t="s">
        <v>1324</v>
      </c>
      <c r="N730" s="10" t="s">
        <v>1314</v>
      </c>
      <c r="O730" s="10">
        <v>44</v>
      </c>
      <c r="P730" s="10" t="s">
        <v>1315</v>
      </c>
      <c r="Q730" s="10">
        <v>12</v>
      </c>
      <c r="R730" s="10">
        <v>5</v>
      </c>
      <c r="S730" s="10">
        <v>1929.6</v>
      </c>
      <c r="T730" s="10">
        <v>67</v>
      </c>
      <c r="AA730" s="10">
        <v>67</v>
      </c>
      <c r="AI730" s="39">
        <f t="shared" si="55"/>
        <v>67</v>
      </c>
      <c r="AJ730" s="79">
        <f t="shared" si="56"/>
        <v>28.799999999999997</v>
      </c>
      <c r="AK730" s="79">
        <f t="shared" si="57"/>
        <v>2.4</v>
      </c>
      <c r="AL730" s="79">
        <f t="shared" si="58"/>
        <v>0.48</v>
      </c>
    </row>
    <row r="731" spans="1:38" x14ac:dyDescent="0.25">
      <c r="A731" s="10">
        <v>12.202400000000001</v>
      </c>
      <c r="B731" s="10" t="s">
        <v>1339</v>
      </c>
      <c r="C731" s="10" t="s">
        <v>1542</v>
      </c>
      <c r="D731" s="10" t="s">
        <v>392</v>
      </c>
      <c r="E731" s="10" t="s">
        <v>1460</v>
      </c>
      <c r="F731" s="10" t="s">
        <v>1554</v>
      </c>
      <c r="G731" s="10" t="s">
        <v>1555</v>
      </c>
      <c r="H731" s="10" t="s">
        <v>1417</v>
      </c>
      <c r="I731" s="10">
        <v>91316</v>
      </c>
      <c r="J731" s="10" t="s">
        <v>1556</v>
      </c>
      <c r="K731" s="10">
        <v>8189819847</v>
      </c>
      <c r="L731" s="10" t="s">
        <v>1342</v>
      </c>
      <c r="M731" s="10" t="s">
        <v>1343</v>
      </c>
      <c r="N731" s="10" t="s">
        <v>1331</v>
      </c>
      <c r="O731" s="10">
        <v>44</v>
      </c>
      <c r="P731" s="10" t="s">
        <v>1315</v>
      </c>
      <c r="Q731" s="10">
        <v>12</v>
      </c>
      <c r="R731" s="10">
        <v>5</v>
      </c>
      <c r="S731" s="10">
        <v>19.8</v>
      </c>
      <c r="T731" s="10">
        <v>1</v>
      </c>
      <c r="AA731" s="10">
        <v>1</v>
      </c>
      <c r="AI731" s="39">
        <f t="shared" si="55"/>
        <v>1</v>
      </c>
      <c r="AJ731" s="79">
        <f t="shared" si="56"/>
        <v>19.8</v>
      </c>
      <c r="AK731" s="79">
        <f t="shared" si="57"/>
        <v>1.6500000000000001</v>
      </c>
      <c r="AL731" s="79">
        <f t="shared" si="58"/>
        <v>0.33</v>
      </c>
    </row>
    <row r="732" spans="1:38" x14ac:dyDescent="0.25">
      <c r="A732" s="10">
        <v>12.202400000000001</v>
      </c>
      <c r="B732" s="10" t="s">
        <v>1339</v>
      </c>
      <c r="C732" s="10" t="s">
        <v>1542</v>
      </c>
      <c r="D732" s="10" t="s">
        <v>1557</v>
      </c>
      <c r="E732" s="10" t="s">
        <v>1306</v>
      </c>
      <c r="F732" s="10" t="s">
        <v>1558</v>
      </c>
      <c r="G732" s="10" t="s">
        <v>1559</v>
      </c>
      <c r="H732" s="10" t="s">
        <v>1417</v>
      </c>
      <c r="I732" s="10">
        <v>91761</v>
      </c>
      <c r="J732" s="10" t="s">
        <v>1560</v>
      </c>
      <c r="K732" s="10">
        <v>9099306145</v>
      </c>
      <c r="L732" s="10" t="s">
        <v>1342</v>
      </c>
      <c r="M732" s="10" t="s">
        <v>1343</v>
      </c>
      <c r="N732" s="10" t="s">
        <v>1331</v>
      </c>
      <c r="O732" s="10">
        <v>44</v>
      </c>
      <c r="P732" s="10" t="s">
        <v>1315</v>
      </c>
      <c r="Q732" s="10">
        <v>12</v>
      </c>
      <c r="R732" s="10">
        <v>5</v>
      </c>
      <c r="S732" s="10">
        <v>39.6</v>
      </c>
      <c r="T732" s="10">
        <v>2</v>
      </c>
      <c r="AA732" s="10">
        <v>2</v>
      </c>
      <c r="AI732" s="39">
        <f t="shared" si="55"/>
        <v>2</v>
      </c>
      <c r="AJ732" s="79">
        <f t="shared" si="56"/>
        <v>19.8</v>
      </c>
      <c r="AK732" s="79">
        <f t="shared" si="57"/>
        <v>1.6500000000000001</v>
      </c>
      <c r="AL732" s="79">
        <f t="shared" si="58"/>
        <v>0.33</v>
      </c>
    </row>
    <row r="733" spans="1:38" x14ac:dyDescent="0.25">
      <c r="A733" s="10">
        <v>12.202400000000001</v>
      </c>
      <c r="B733" s="10" t="s">
        <v>1339</v>
      </c>
      <c r="C733" s="10" t="s">
        <v>1542</v>
      </c>
      <c r="D733" s="10" t="s">
        <v>1561</v>
      </c>
      <c r="E733" s="10" t="s">
        <v>1460</v>
      </c>
      <c r="F733" s="10" t="s">
        <v>1562</v>
      </c>
      <c r="G733" s="10" t="s">
        <v>1563</v>
      </c>
      <c r="H733" s="10" t="s">
        <v>1417</v>
      </c>
      <c r="I733" s="10" t="s">
        <v>1564</v>
      </c>
      <c r="J733" s="10" t="s">
        <v>1565</v>
      </c>
      <c r="K733" s="10">
        <v>9096215566</v>
      </c>
      <c r="L733" s="10" t="s">
        <v>1342</v>
      </c>
      <c r="M733" s="10" t="s">
        <v>1343</v>
      </c>
      <c r="N733" s="10" t="s">
        <v>1331</v>
      </c>
      <c r="O733" s="10">
        <v>44</v>
      </c>
      <c r="P733" s="10" t="s">
        <v>1315</v>
      </c>
      <c r="Q733" s="10">
        <v>12</v>
      </c>
      <c r="R733" s="10">
        <v>5</v>
      </c>
      <c r="S733" s="10">
        <v>19.8</v>
      </c>
      <c r="T733" s="10">
        <v>1</v>
      </c>
      <c r="AA733" s="10">
        <v>1</v>
      </c>
      <c r="AI733" s="39">
        <f t="shared" si="55"/>
        <v>1</v>
      </c>
      <c r="AJ733" s="79">
        <f t="shared" si="56"/>
        <v>19.8</v>
      </c>
      <c r="AK733" s="79">
        <f t="shared" si="57"/>
        <v>1.6500000000000001</v>
      </c>
      <c r="AL733" s="79">
        <f t="shared" si="58"/>
        <v>0.33</v>
      </c>
    </row>
    <row r="734" spans="1:38" x14ac:dyDescent="0.25">
      <c r="A734" s="10">
        <v>12.202400000000001</v>
      </c>
      <c r="B734" s="10" t="s">
        <v>1339</v>
      </c>
      <c r="C734" s="10" t="s">
        <v>1542</v>
      </c>
      <c r="D734" s="10" t="s">
        <v>1566</v>
      </c>
      <c r="E734" s="10" t="s">
        <v>1460</v>
      </c>
      <c r="F734" s="10" t="s">
        <v>1567</v>
      </c>
      <c r="G734" s="10" t="s">
        <v>1549</v>
      </c>
      <c r="H734" s="10" t="s">
        <v>1417</v>
      </c>
      <c r="I734" s="10" t="s">
        <v>1568</v>
      </c>
      <c r="J734" s="10" t="s">
        <v>1569</v>
      </c>
      <c r="K734" s="10">
        <v>8187626400</v>
      </c>
      <c r="L734" s="10" t="s">
        <v>1342</v>
      </c>
      <c r="M734" s="10" t="s">
        <v>1343</v>
      </c>
      <c r="N734" s="10" t="s">
        <v>1331</v>
      </c>
      <c r="O734" s="10">
        <v>44</v>
      </c>
      <c r="P734" s="10" t="s">
        <v>1315</v>
      </c>
      <c r="Q734" s="10">
        <v>12</v>
      </c>
      <c r="R734" s="10">
        <v>5</v>
      </c>
      <c r="S734" s="10">
        <v>39.6</v>
      </c>
      <c r="T734" s="10">
        <v>2</v>
      </c>
      <c r="AA734" s="10">
        <v>2</v>
      </c>
      <c r="AI734" s="39">
        <f t="shared" si="55"/>
        <v>2</v>
      </c>
      <c r="AJ734" s="79">
        <f t="shared" si="56"/>
        <v>19.8</v>
      </c>
      <c r="AK734" s="79">
        <f t="shared" si="57"/>
        <v>1.6500000000000001</v>
      </c>
      <c r="AL734" s="79">
        <f t="shared" si="58"/>
        <v>0.33</v>
      </c>
    </row>
    <row r="735" spans="1:38" x14ac:dyDescent="0.25">
      <c r="A735" s="10">
        <v>12.202400000000001</v>
      </c>
      <c r="B735" s="10" t="s">
        <v>1339</v>
      </c>
      <c r="C735" s="10" t="s">
        <v>1542</v>
      </c>
      <c r="D735" s="10" t="s">
        <v>1570</v>
      </c>
      <c r="E735" s="10" t="s">
        <v>1460</v>
      </c>
      <c r="F735" s="10" t="s">
        <v>1571</v>
      </c>
      <c r="G735" s="10" t="s">
        <v>1572</v>
      </c>
      <c r="H735" s="10" t="s">
        <v>1417</v>
      </c>
      <c r="I735" s="10" t="s">
        <v>1573</v>
      </c>
      <c r="J735" s="10" t="s">
        <v>1574</v>
      </c>
      <c r="K735" s="10">
        <v>8188397000</v>
      </c>
      <c r="L735" s="10" t="s">
        <v>1342</v>
      </c>
      <c r="M735" s="10" t="s">
        <v>1343</v>
      </c>
      <c r="N735" s="10" t="s">
        <v>1331</v>
      </c>
      <c r="O735" s="10">
        <v>44</v>
      </c>
      <c r="P735" s="10" t="s">
        <v>1315</v>
      </c>
      <c r="Q735" s="10">
        <v>12</v>
      </c>
      <c r="R735" s="10">
        <v>5</v>
      </c>
      <c r="S735" s="10">
        <v>59.4</v>
      </c>
      <c r="T735" s="10">
        <v>3</v>
      </c>
      <c r="AA735" s="10">
        <v>3</v>
      </c>
      <c r="AI735" s="39">
        <f t="shared" si="55"/>
        <v>3</v>
      </c>
      <c r="AJ735" s="79">
        <f t="shared" si="56"/>
        <v>19.8</v>
      </c>
      <c r="AK735" s="79">
        <f t="shared" si="57"/>
        <v>1.6500000000000001</v>
      </c>
      <c r="AL735" s="79">
        <f t="shared" si="58"/>
        <v>0.33</v>
      </c>
    </row>
    <row r="736" spans="1:38" x14ac:dyDescent="0.25">
      <c r="A736" s="10">
        <v>12.202400000000001</v>
      </c>
      <c r="B736" s="10" t="s">
        <v>1339</v>
      </c>
      <c r="C736" s="10" t="s">
        <v>1542</v>
      </c>
      <c r="D736" s="10" t="s">
        <v>167</v>
      </c>
      <c r="E736" s="10" t="s">
        <v>1460</v>
      </c>
      <c r="F736" s="10" t="s">
        <v>1575</v>
      </c>
      <c r="G736" s="10" t="s">
        <v>1576</v>
      </c>
      <c r="H736" s="10" t="s">
        <v>1417</v>
      </c>
      <c r="I736" s="10" t="s">
        <v>1577</v>
      </c>
      <c r="J736" s="10" t="s">
        <v>1578</v>
      </c>
      <c r="K736" s="10">
        <v>3107018925</v>
      </c>
      <c r="L736" s="10" t="s">
        <v>1342</v>
      </c>
      <c r="M736" s="10" t="s">
        <v>1343</v>
      </c>
      <c r="N736" s="10" t="s">
        <v>1331</v>
      </c>
      <c r="O736" s="10">
        <v>44</v>
      </c>
      <c r="P736" s="10" t="s">
        <v>1315</v>
      </c>
      <c r="Q736" s="10">
        <v>12</v>
      </c>
      <c r="R736" s="10">
        <v>5</v>
      </c>
      <c r="S736" s="10">
        <v>19.8</v>
      </c>
      <c r="T736" s="10">
        <v>1</v>
      </c>
      <c r="AA736" s="10">
        <v>1</v>
      </c>
      <c r="AI736" s="39">
        <f t="shared" si="55"/>
        <v>1</v>
      </c>
      <c r="AJ736" s="79">
        <f t="shared" si="56"/>
        <v>19.8</v>
      </c>
      <c r="AK736" s="79">
        <f t="shared" si="57"/>
        <v>1.6500000000000001</v>
      </c>
      <c r="AL736" s="79">
        <f t="shared" si="58"/>
        <v>0.33</v>
      </c>
    </row>
    <row r="737" spans="1:38" x14ac:dyDescent="0.25">
      <c r="A737" s="10">
        <v>12.202400000000001</v>
      </c>
      <c r="B737" s="10" t="s">
        <v>1339</v>
      </c>
      <c r="C737" s="10" t="s">
        <v>1542</v>
      </c>
      <c r="D737" s="10" t="s">
        <v>1579</v>
      </c>
      <c r="E737" s="10" t="s">
        <v>1460</v>
      </c>
      <c r="F737" s="10" t="s">
        <v>1580</v>
      </c>
      <c r="G737" s="10" t="s">
        <v>1581</v>
      </c>
      <c r="H737" s="10" t="s">
        <v>1417</v>
      </c>
      <c r="I737" s="10" t="s">
        <v>1582</v>
      </c>
      <c r="J737" s="10" t="s">
        <v>1583</v>
      </c>
      <c r="K737" s="10">
        <v>6614932663</v>
      </c>
      <c r="L737" s="10" t="s">
        <v>1342</v>
      </c>
      <c r="M737" s="10" t="s">
        <v>1343</v>
      </c>
      <c r="N737" s="10" t="s">
        <v>1331</v>
      </c>
      <c r="O737" s="10">
        <v>44</v>
      </c>
      <c r="P737" s="10" t="s">
        <v>1315</v>
      </c>
      <c r="Q737" s="10">
        <v>12</v>
      </c>
      <c r="R737" s="10">
        <v>5</v>
      </c>
      <c r="S737" s="10">
        <v>39.6</v>
      </c>
      <c r="T737" s="10">
        <v>2</v>
      </c>
      <c r="AA737" s="10">
        <v>2</v>
      </c>
      <c r="AI737" s="39">
        <f t="shared" si="55"/>
        <v>2</v>
      </c>
      <c r="AJ737" s="79">
        <f t="shared" si="56"/>
        <v>19.8</v>
      </c>
      <c r="AK737" s="79">
        <f t="shared" si="57"/>
        <v>1.6500000000000001</v>
      </c>
      <c r="AL737" s="79">
        <f t="shared" si="58"/>
        <v>0.33</v>
      </c>
    </row>
    <row r="738" spans="1:38" x14ac:dyDescent="0.25">
      <c r="A738" s="10">
        <v>12.202400000000001</v>
      </c>
      <c r="B738" s="10" t="s">
        <v>1339</v>
      </c>
      <c r="C738" s="10" t="s">
        <v>1542</v>
      </c>
      <c r="D738" s="10" t="s">
        <v>1584</v>
      </c>
      <c r="E738" s="10" t="s">
        <v>1306</v>
      </c>
      <c r="F738" s="10" t="s">
        <v>1585</v>
      </c>
      <c r="G738" s="10" t="s">
        <v>1586</v>
      </c>
      <c r="H738" s="10" t="s">
        <v>1423</v>
      </c>
      <c r="I738" s="10">
        <v>89103</v>
      </c>
      <c r="J738" s="10" t="s">
        <v>1587</v>
      </c>
      <c r="K738" s="10">
        <v>7024965753</v>
      </c>
      <c r="L738" s="10" t="s">
        <v>1402</v>
      </c>
      <c r="M738" s="10" t="s">
        <v>1403</v>
      </c>
      <c r="N738" s="10" t="s">
        <v>1314</v>
      </c>
      <c r="O738" s="10">
        <v>44</v>
      </c>
      <c r="P738" s="10" t="s">
        <v>1315</v>
      </c>
      <c r="Q738" s="10">
        <v>12</v>
      </c>
      <c r="R738" s="10">
        <v>5</v>
      </c>
      <c r="S738" s="10">
        <v>288</v>
      </c>
      <c r="T738" s="10">
        <v>10</v>
      </c>
      <c r="AA738" s="10">
        <v>10</v>
      </c>
      <c r="AI738" s="39">
        <f t="shared" si="55"/>
        <v>10</v>
      </c>
      <c r="AJ738" s="79">
        <f t="shared" si="56"/>
        <v>28.8</v>
      </c>
      <c r="AK738" s="79">
        <f t="shared" si="57"/>
        <v>2.4</v>
      </c>
      <c r="AL738" s="79">
        <f t="shared" si="58"/>
        <v>0.48</v>
      </c>
    </row>
    <row r="739" spans="1:38" x14ac:dyDescent="0.25">
      <c r="A739" s="10">
        <v>12.202400000000001</v>
      </c>
      <c r="B739" s="10" t="s">
        <v>1339</v>
      </c>
      <c r="C739" s="10" t="s">
        <v>1542</v>
      </c>
      <c r="D739" s="10" t="s">
        <v>1543</v>
      </c>
      <c r="E739" s="10" t="s">
        <v>1306</v>
      </c>
      <c r="F739" s="10" t="s">
        <v>1544</v>
      </c>
      <c r="G739" s="10" t="s">
        <v>1545</v>
      </c>
      <c r="H739" s="10" t="s">
        <v>1417</v>
      </c>
      <c r="I739" s="10">
        <v>92841</v>
      </c>
      <c r="J739" s="10" t="s">
        <v>1546</v>
      </c>
      <c r="K739" s="10">
        <v>7148992539</v>
      </c>
      <c r="L739" s="10" t="s">
        <v>1504</v>
      </c>
      <c r="M739" s="10" t="s">
        <v>1505</v>
      </c>
      <c r="N739" s="10" t="s">
        <v>1314</v>
      </c>
      <c r="O739" s="10">
        <v>44</v>
      </c>
      <c r="P739" s="10" t="s">
        <v>1315</v>
      </c>
      <c r="Q739" s="10">
        <v>12</v>
      </c>
      <c r="R739" s="10">
        <v>8</v>
      </c>
      <c r="S739" s="10">
        <v>1944</v>
      </c>
      <c r="T739" s="10">
        <v>60</v>
      </c>
      <c r="AA739" s="10">
        <v>60</v>
      </c>
      <c r="AI739" s="39">
        <f t="shared" si="55"/>
        <v>60</v>
      </c>
      <c r="AJ739" s="79">
        <f t="shared" si="56"/>
        <v>32.4</v>
      </c>
      <c r="AK739" s="79">
        <f t="shared" si="57"/>
        <v>2.6999999999999997</v>
      </c>
      <c r="AL739" s="79">
        <f t="shared" si="58"/>
        <v>0.33749999999999997</v>
      </c>
    </row>
    <row r="740" spans="1:38" x14ac:dyDescent="0.25">
      <c r="A740" s="10">
        <v>12.202400000000001</v>
      </c>
      <c r="B740" s="10" t="s">
        <v>1339</v>
      </c>
      <c r="C740" s="10" t="s">
        <v>1542</v>
      </c>
      <c r="D740" s="10" t="s">
        <v>1547</v>
      </c>
      <c r="E740" s="10" t="s">
        <v>1306</v>
      </c>
      <c r="F740" s="10" t="s">
        <v>1548</v>
      </c>
      <c r="G740" s="10" t="s">
        <v>1549</v>
      </c>
      <c r="H740" s="10" t="s">
        <v>1417</v>
      </c>
      <c r="I740" s="10" t="s">
        <v>1550</v>
      </c>
      <c r="J740" s="10" t="s">
        <v>1551</v>
      </c>
      <c r="K740" s="10">
        <v>8189423379</v>
      </c>
      <c r="L740" s="10" t="s">
        <v>1504</v>
      </c>
      <c r="M740" s="10" t="s">
        <v>1505</v>
      </c>
      <c r="N740" s="10" t="s">
        <v>1314</v>
      </c>
      <c r="O740" s="10">
        <v>44</v>
      </c>
      <c r="P740" s="10" t="s">
        <v>1315</v>
      </c>
      <c r="Q740" s="10">
        <v>12</v>
      </c>
      <c r="R740" s="10">
        <v>8</v>
      </c>
      <c r="S740" s="10">
        <v>388.8</v>
      </c>
      <c r="T740" s="10">
        <v>12</v>
      </c>
      <c r="AA740" s="10">
        <v>12</v>
      </c>
      <c r="AI740" s="39">
        <f t="shared" si="55"/>
        <v>12</v>
      </c>
      <c r="AJ740" s="79">
        <f t="shared" si="56"/>
        <v>32.4</v>
      </c>
      <c r="AK740" s="79">
        <f t="shared" si="57"/>
        <v>2.6999999999999997</v>
      </c>
      <c r="AL740" s="79">
        <f t="shared" si="58"/>
        <v>0.33749999999999997</v>
      </c>
    </row>
    <row r="741" spans="1:38" x14ac:dyDescent="0.25">
      <c r="A741" s="10">
        <v>12.202400000000001</v>
      </c>
      <c r="B741" s="10" t="s">
        <v>1339</v>
      </c>
      <c r="C741" s="10" t="s">
        <v>1542</v>
      </c>
      <c r="D741" s="10" t="s">
        <v>1552</v>
      </c>
      <c r="E741" s="10" t="s">
        <v>1358</v>
      </c>
      <c r="F741" s="10" t="s">
        <v>1544</v>
      </c>
      <c r="G741" s="10" t="s">
        <v>1545</v>
      </c>
      <c r="H741" s="10" t="s">
        <v>1417</v>
      </c>
      <c r="I741" s="10">
        <v>92841</v>
      </c>
      <c r="J741" s="10" t="s">
        <v>1553</v>
      </c>
      <c r="K741" s="10">
        <v>7148992524</v>
      </c>
      <c r="L741" s="10" t="s">
        <v>1504</v>
      </c>
      <c r="M741" s="10" t="s">
        <v>1505</v>
      </c>
      <c r="N741" s="10" t="s">
        <v>1314</v>
      </c>
      <c r="O741" s="10">
        <v>44</v>
      </c>
      <c r="P741" s="10" t="s">
        <v>1315</v>
      </c>
      <c r="Q741" s="10">
        <v>12</v>
      </c>
      <c r="R741" s="10">
        <v>8</v>
      </c>
      <c r="S741" s="10">
        <v>2592</v>
      </c>
      <c r="T741" s="10">
        <v>80</v>
      </c>
      <c r="AA741" s="10">
        <v>80</v>
      </c>
      <c r="AI741" s="39">
        <f t="shared" si="55"/>
        <v>80</v>
      </c>
      <c r="AJ741" s="79">
        <f t="shared" si="56"/>
        <v>32.4</v>
      </c>
      <c r="AK741" s="79">
        <f t="shared" si="57"/>
        <v>2.6999999999999997</v>
      </c>
      <c r="AL741" s="79">
        <f t="shared" si="58"/>
        <v>0.33749999999999997</v>
      </c>
    </row>
    <row r="742" spans="1:38" x14ac:dyDescent="0.25">
      <c r="A742" s="10">
        <v>12.202400000000001</v>
      </c>
      <c r="B742" s="10" t="s">
        <v>1339</v>
      </c>
      <c r="C742" s="10" t="s">
        <v>1542</v>
      </c>
      <c r="D742" s="10" t="s">
        <v>1588</v>
      </c>
      <c r="E742" s="10" t="s">
        <v>1426</v>
      </c>
      <c r="F742" s="10" t="s">
        <v>1589</v>
      </c>
      <c r="G742" s="10" t="s">
        <v>1590</v>
      </c>
      <c r="H742" s="10" t="s">
        <v>1423</v>
      </c>
      <c r="I742" s="10" t="s">
        <v>1591</v>
      </c>
      <c r="J742" s="10" t="s">
        <v>1592</v>
      </c>
      <c r="K742" s="10">
        <v>7027392512</v>
      </c>
      <c r="L742" s="10" t="s">
        <v>1504</v>
      </c>
      <c r="M742" s="10" t="s">
        <v>1505</v>
      </c>
      <c r="N742" s="10" t="s">
        <v>1314</v>
      </c>
      <c r="O742" s="10">
        <v>44</v>
      </c>
      <c r="P742" s="10" t="s">
        <v>1315</v>
      </c>
      <c r="Q742" s="10">
        <v>12</v>
      </c>
      <c r="R742" s="10">
        <v>8</v>
      </c>
      <c r="S742" s="10">
        <v>32.4</v>
      </c>
      <c r="T742" s="10">
        <v>1</v>
      </c>
      <c r="AA742" s="10">
        <v>1</v>
      </c>
      <c r="AI742" s="39">
        <f t="shared" si="55"/>
        <v>1</v>
      </c>
      <c r="AJ742" s="79">
        <f t="shared" si="56"/>
        <v>32.4</v>
      </c>
      <c r="AK742" s="79">
        <f t="shared" si="57"/>
        <v>2.6999999999999997</v>
      </c>
      <c r="AL742" s="79">
        <f t="shared" si="58"/>
        <v>0.33749999999999997</v>
      </c>
    </row>
    <row r="743" spans="1:38" x14ac:dyDescent="0.25">
      <c r="A743" s="10">
        <v>12.202400000000001</v>
      </c>
      <c r="B743" s="10" t="s">
        <v>1339</v>
      </c>
      <c r="C743" s="10" t="s">
        <v>1542</v>
      </c>
      <c r="D743" s="10" t="s">
        <v>1543</v>
      </c>
      <c r="E743" s="10" t="s">
        <v>1306</v>
      </c>
      <c r="F743" s="10" t="s">
        <v>1544</v>
      </c>
      <c r="G743" s="10" t="s">
        <v>1545</v>
      </c>
      <c r="H743" s="10" t="s">
        <v>1417</v>
      </c>
      <c r="I743" s="10">
        <v>92841</v>
      </c>
      <c r="J743" s="10" t="s">
        <v>1546</v>
      </c>
      <c r="K743" s="10">
        <v>7148992539</v>
      </c>
      <c r="L743" s="10" t="s">
        <v>1410</v>
      </c>
      <c r="M743" s="10" t="s">
        <v>1411</v>
      </c>
      <c r="N743" s="10" t="s">
        <v>1314</v>
      </c>
      <c r="O743" s="10">
        <v>44</v>
      </c>
      <c r="P743" s="10" t="s">
        <v>1315</v>
      </c>
      <c r="Q743" s="10">
        <v>12</v>
      </c>
      <c r="R743" s="10">
        <v>8</v>
      </c>
      <c r="S743" s="10">
        <v>1393.2</v>
      </c>
      <c r="T743" s="10">
        <v>43</v>
      </c>
      <c r="AA743" s="10">
        <v>43</v>
      </c>
      <c r="AI743" s="39">
        <f t="shared" si="55"/>
        <v>43</v>
      </c>
      <c r="AJ743" s="79">
        <f t="shared" si="56"/>
        <v>32.4</v>
      </c>
      <c r="AK743" s="79">
        <f t="shared" si="57"/>
        <v>2.6999999999999997</v>
      </c>
      <c r="AL743" s="79">
        <f t="shared" si="58"/>
        <v>0.33749999999999997</v>
      </c>
    </row>
    <row r="744" spans="1:38" x14ac:dyDescent="0.25">
      <c r="A744" s="10">
        <v>12.202400000000001</v>
      </c>
      <c r="B744" s="10" t="s">
        <v>1339</v>
      </c>
      <c r="C744" s="10" t="s">
        <v>1542</v>
      </c>
      <c r="D744" s="10" t="s">
        <v>1547</v>
      </c>
      <c r="E744" s="10" t="s">
        <v>1306</v>
      </c>
      <c r="F744" s="10" t="s">
        <v>1548</v>
      </c>
      <c r="G744" s="10" t="s">
        <v>1549</v>
      </c>
      <c r="H744" s="10" t="s">
        <v>1417</v>
      </c>
      <c r="I744" s="10" t="s">
        <v>1550</v>
      </c>
      <c r="J744" s="10" t="s">
        <v>1551</v>
      </c>
      <c r="K744" s="10">
        <v>8189423379</v>
      </c>
      <c r="L744" s="10" t="s">
        <v>1410</v>
      </c>
      <c r="M744" s="10" t="s">
        <v>1411</v>
      </c>
      <c r="N744" s="10" t="s">
        <v>1314</v>
      </c>
      <c r="O744" s="10">
        <v>44</v>
      </c>
      <c r="P744" s="10" t="s">
        <v>1315</v>
      </c>
      <c r="Q744" s="10">
        <v>12</v>
      </c>
      <c r="R744" s="10">
        <v>8</v>
      </c>
      <c r="S744" s="10">
        <v>712.8</v>
      </c>
      <c r="T744" s="10">
        <v>22</v>
      </c>
      <c r="AA744" s="10">
        <v>22</v>
      </c>
      <c r="AI744" s="39">
        <f t="shared" si="55"/>
        <v>22</v>
      </c>
      <c r="AJ744" s="79">
        <f t="shared" si="56"/>
        <v>32.4</v>
      </c>
      <c r="AK744" s="79">
        <f t="shared" si="57"/>
        <v>2.6999999999999997</v>
      </c>
      <c r="AL744" s="79">
        <f t="shared" si="58"/>
        <v>0.33749999999999997</v>
      </c>
    </row>
    <row r="745" spans="1:38" x14ac:dyDescent="0.25">
      <c r="A745" s="10">
        <v>12.202400000000001</v>
      </c>
      <c r="B745" s="10" t="s">
        <v>1339</v>
      </c>
      <c r="C745" s="10" t="s">
        <v>1542</v>
      </c>
      <c r="D745" s="10" t="s">
        <v>1552</v>
      </c>
      <c r="E745" s="10" t="s">
        <v>1358</v>
      </c>
      <c r="F745" s="10" t="s">
        <v>1544</v>
      </c>
      <c r="G745" s="10" t="s">
        <v>1545</v>
      </c>
      <c r="H745" s="10" t="s">
        <v>1417</v>
      </c>
      <c r="I745" s="10">
        <v>92841</v>
      </c>
      <c r="J745" s="10" t="s">
        <v>1553</v>
      </c>
      <c r="K745" s="10">
        <v>7148992524</v>
      </c>
      <c r="L745" s="10" t="s">
        <v>1410</v>
      </c>
      <c r="M745" s="10" t="s">
        <v>1411</v>
      </c>
      <c r="N745" s="10" t="s">
        <v>1314</v>
      </c>
      <c r="O745" s="10">
        <v>44</v>
      </c>
      <c r="P745" s="10" t="s">
        <v>1315</v>
      </c>
      <c r="Q745" s="10">
        <v>12</v>
      </c>
      <c r="R745" s="10">
        <v>8</v>
      </c>
      <c r="S745" s="10">
        <v>1782</v>
      </c>
      <c r="T745" s="10">
        <v>55</v>
      </c>
      <c r="AA745" s="10">
        <v>55</v>
      </c>
      <c r="AI745" s="39">
        <f t="shared" si="55"/>
        <v>55</v>
      </c>
      <c r="AJ745" s="79">
        <f t="shared" si="56"/>
        <v>32.4</v>
      </c>
      <c r="AK745" s="79">
        <f t="shared" si="57"/>
        <v>2.6999999999999997</v>
      </c>
      <c r="AL745" s="79">
        <f t="shared" si="58"/>
        <v>0.33749999999999997</v>
      </c>
    </row>
    <row r="746" spans="1:38" x14ac:dyDescent="0.25">
      <c r="A746" s="10">
        <v>12.202400000000001</v>
      </c>
      <c r="B746" s="10" t="s">
        <v>1339</v>
      </c>
      <c r="C746" s="10" t="s">
        <v>1542</v>
      </c>
      <c r="D746" s="10" t="s">
        <v>1593</v>
      </c>
      <c r="E746" s="10" t="s">
        <v>1426</v>
      </c>
      <c r="F746" s="10" t="s">
        <v>1594</v>
      </c>
      <c r="G746" s="10" t="s">
        <v>1595</v>
      </c>
      <c r="H746" s="10" t="s">
        <v>1417</v>
      </c>
      <c r="I746" s="10">
        <v>92106</v>
      </c>
      <c r="J746" s="10" t="s">
        <v>1596</v>
      </c>
      <c r="K746" s="10">
        <v>6192220500</v>
      </c>
      <c r="L746" s="10" t="s">
        <v>1312</v>
      </c>
      <c r="M746" s="10" t="s">
        <v>1313</v>
      </c>
      <c r="N746" s="10" t="s">
        <v>1314</v>
      </c>
      <c r="O746" s="10">
        <v>44</v>
      </c>
      <c r="P746" s="10" t="s">
        <v>1315</v>
      </c>
      <c r="Q746" s="10">
        <v>12</v>
      </c>
      <c r="R746" s="10">
        <v>8</v>
      </c>
      <c r="S746" s="10">
        <v>32.4</v>
      </c>
      <c r="T746" s="10">
        <v>1</v>
      </c>
      <c r="AA746" s="10">
        <v>1</v>
      </c>
      <c r="AI746" s="39">
        <f t="shared" si="55"/>
        <v>1</v>
      </c>
      <c r="AJ746" s="79">
        <f t="shared" si="56"/>
        <v>32.4</v>
      </c>
      <c r="AK746" s="79">
        <f t="shared" si="57"/>
        <v>2.6999999999999997</v>
      </c>
      <c r="AL746" s="79">
        <f t="shared" si="58"/>
        <v>0.33749999999999997</v>
      </c>
    </row>
    <row r="747" spans="1:38" x14ac:dyDescent="0.25">
      <c r="A747" s="10">
        <v>12.202400000000001</v>
      </c>
      <c r="B747" s="10" t="s">
        <v>1597</v>
      </c>
      <c r="C747" s="10" t="s">
        <v>1598</v>
      </c>
      <c r="D747" s="10" t="s">
        <v>1599</v>
      </c>
      <c r="E747" s="10" t="s">
        <v>1600</v>
      </c>
      <c r="F747" s="10" t="s">
        <v>1601</v>
      </c>
      <c r="G747" s="10" t="s">
        <v>1602</v>
      </c>
      <c r="H747" s="10" t="s">
        <v>1603</v>
      </c>
      <c r="I747" s="10" t="s">
        <v>1604</v>
      </c>
      <c r="J747" s="10" t="s">
        <v>1605</v>
      </c>
      <c r="K747" s="10">
        <v>5204811548</v>
      </c>
      <c r="L747" s="10" t="s">
        <v>1342</v>
      </c>
      <c r="M747" s="10" t="s">
        <v>1343</v>
      </c>
      <c r="N747" s="10" t="s">
        <v>1331</v>
      </c>
      <c r="O747" s="10">
        <v>44</v>
      </c>
      <c r="P747" s="10" t="s">
        <v>1315</v>
      </c>
      <c r="Q747" s="10">
        <v>12</v>
      </c>
      <c r="R747" s="10">
        <v>5</v>
      </c>
      <c r="S747" s="10">
        <v>19.8</v>
      </c>
      <c r="T747" s="10">
        <v>1</v>
      </c>
      <c r="AA747" s="10">
        <v>1</v>
      </c>
      <c r="AI747" s="39">
        <f t="shared" si="55"/>
        <v>1</v>
      </c>
      <c r="AJ747" s="79">
        <f t="shared" si="56"/>
        <v>19.8</v>
      </c>
      <c r="AK747" s="79">
        <f t="shared" si="57"/>
        <v>1.6500000000000001</v>
      </c>
      <c r="AL747" s="79">
        <f t="shared" si="58"/>
        <v>0.33</v>
      </c>
    </row>
    <row r="748" spans="1:38" x14ac:dyDescent="0.25">
      <c r="A748" s="10">
        <v>12.202400000000001</v>
      </c>
      <c r="B748" s="10" t="s">
        <v>1597</v>
      </c>
      <c r="C748" s="10" t="s">
        <v>1598</v>
      </c>
      <c r="D748" s="10" t="s">
        <v>1606</v>
      </c>
      <c r="E748" s="10" t="s">
        <v>1460</v>
      </c>
      <c r="F748" s="10" t="s">
        <v>1607</v>
      </c>
      <c r="G748" s="10" t="s">
        <v>1608</v>
      </c>
      <c r="H748" s="10" t="s">
        <v>1603</v>
      </c>
      <c r="I748" s="10">
        <v>98118</v>
      </c>
      <c r="J748" s="10" t="s">
        <v>1609</v>
      </c>
      <c r="K748" s="10">
        <v>2063312741</v>
      </c>
      <c r="L748" s="10" t="s">
        <v>1342</v>
      </c>
      <c r="M748" s="10" t="s">
        <v>1343</v>
      </c>
      <c r="N748" s="10" t="s">
        <v>1331</v>
      </c>
      <c r="O748" s="10">
        <v>44</v>
      </c>
      <c r="P748" s="10" t="s">
        <v>1315</v>
      </c>
      <c r="Q748" s="10">
        <v>12</v>
      </c>
      <c r="R748" s="10">
        <v>5</v>
      </c>
      <c r="S748" s="10">
        <v>39.6</v>
      </c>
      <c r="T748" s="10">
        <v>2</v>
      </c>
      <c r="AA748" s="10">
        <v>2</v>
      </c>
      <c r="AI748" s="39">
        <f t="shared" si="55"/>
        <v>2</v>
      </c>
      <c r="AJ748" s="79">
        <f t="shared" si="56"/>
        <v>19.8</v>
      </c>
      <c r="AK748" s="79">
        <f t="shared" si="57"/>
        <v>1.6500000000000001</v>
      </c>
      <c r="AL748" s="79">
        <f t="shared" si="58"/>
        <v>0.33</v>
      </c>
    </row>
    <row r="749" spans="1:38" x14ac:dyDescent="0.25">
      <c r="A749" s="10">
        <v>12.202400000000001</v>
      </c>
      <c r="B749" s="10" t="s">
        <v>1597</v>
      </c>
      <c r="C749" s="10" t="s">
        <v>1598</v>
      </c>
      <c r="D749" s="10" t="s">
        <v>1610</v>
      </c>
      <c r="E749" s="10" t="s">
        <v>1306</v>
      </c>
      <c r="F749" s="10" t="s">
        <v>1611</v>
      </c>
      <c r="G749" s="10" t="s">
        <v>1612</v>
      </c>
      <c r="H749" s="10" t="s">
        <v>1613</v>
      </c>
      <c r="I749" s="10" t="s">
        <v>1614</v>
      </c>
      <c r="J749" s="10" t="s">
        <v>1615</v>
      </c>
      <c r="K749" s="10">
        <v>9183513766</v>
      </c>
      <c r="L749" s="10" t="s">
        <v>1342</v>
      </c>
      <c r="M749" s="10" t="s">
        <v>1343</v>
      </c>
      <c r="N749" s="10" t="s">
        <v>1331</v>
      </c>
      <c r="O749" s="10">
        <v>44</v>
      </c>
      <c r="P749" s="10" t="s">
        <v>1315</v>
      </c>
      <c r="Q749" s="10">
        <v>12</v>
      </c>
      <c r="R749" s="10">
        <v>5</v>
      </c>
      <c r="S749" s="10">
        <v>19.8</v>
      </c>
      <c r="T749" s="10">
        <v>1</v>
      </c>
      <c r="AA749" s="10">
        <v>1</v>
      </c>
      <c r="AI749" s="39">
        <f t="shared" si="55"/>
        <v>1</v>
      </c>
      <c r="AJ749" s="79">
        <f t="shared" si="56"/>
        <v>19.8</v>
      </c>
      <c r="AK749" s="79">
        <f t="shared" si="57"/>
        <v>1.6500000000000001</v>
      </c>
      <c r="AL749" s="79">
        <f t="shared" si="58"/>
        <v>0.33</v>
      </c>
    </row>
    <row r="750" spans="1:38" x14ac:dyDescent="0.25">
      <c r="A750" s="10">
        <v>12.202400000000001</v>
      </c>
      <c r="B750" s="10" t="s">
        <v>1597</v>
      </c>
      <c r="C750" s="10" t="s">
        <v>1598</v>
      </c>
      <c r="D750" s="10" t="s">
        <v>321</v>
      </c>
      <c r="E750" s="10" t="s">
        <v>1460</v>
      </c>
      <c r="F750" s="10" t="s">
        <v>1616</v>
      </c>
      <c r="G750" s="10" t="s">
        <v>1617</v>
      </c>
      <c r="H750" s="10" t="s">
        <v>1603</v>
      </c>
      <c r="I750" s="10" t="s">
        <v>1618</v>
      </c>
      <c r="J750" s="10" t="s">
        <v>1619</v>
      </c>
      <c r="K750" s="10">
        <v>2064508378</v>
      </c>
      <c r="L750" s="10" t="s">
        <v>1342</v>
      </c>
      <c r="M750" s="10" t="s">
        <v>1343</v>
      </c>
      <c r="N750" s="10" t="s">
        <v>1331</v>
      </c>
      <c r="O750" s="10">
        <v>44</v>
      </c>
      <c r="P750" s="10" t="s">
        <v>1315</v>
      </c>
      <c r="Q750" s="10">
        <v>12</v>
      </c>
      <c r="R750" s="10">
        <v>5</v>
      </c>
      <c r="S750" s="10">
        <v>99</v>
      </c>
      <c r="T750" s="10">
        <v>5</v>
      </c>
      <c r="AA750" s="10">
        <v>5</v>
      </c>
      <c r="AI750" s="39">
        <f t="shared" si="55"/>
        <v>5</v>
      </c>
      <c r="AJ750" s="79">
        <f t="shared" si="56"/>
        <v>19.8</v>
      </c>
      <c r="AK750" s="79">
        <f t="shared" si="57"/>
        <v>1.6500000000000001</v>
      </c>
      <c r="AL750" s="79">
        <f t="shared" si="58"/>
        <v>0.33</v>
      </c>
    </row>
    <row r="751" spans="1:38" x14ac:dyDescent="0.25">
      <c r="A751" s="10">
        <v>12.202400000000001</v>
      </c>
      <c r="B751" s="10" t="s">
        <v>1597</v>
      </c>
      <c r="C751" s="10" t="s">
        <v>1598</v>
      </c>
      <c r="D751" s="10" t="s">
        <v>1620</v>
      </c>
      <c r="E751" s="10" t="s">
        <v>1306</v>
      </c>
      <c r="F751" s="10" t="s">
        <v>1621</v>
      </c>
      <c r="G751" s="10" t="s">
        <v>1622</v>
      </c>
      <c r="H751" s="10" t="s">
        <v>1613</v>
      </c>
      <c r="I751" s="10" t="s">
        <v>1623</v>
      </c>
      <c r="J751" s="10" t="s">
        <v>1624</v>
      </c>
      <c r="K751" s="10">
        <v>5039308914</v>
      </c>
      <c r="L751" s="10" t="s">
        <v>1342</v>
      </c>
      <c r="M751" s="10" t="s">
        <v>1343</v>
      </c>
      <c r="N751" s="10" t="s">
        <v>1331</v>
      </c>
      <c r="O751" s="10">
        <v>44</v>
      </c>
      <c r="P751" s="10" t="s">
        <v>1315</v>
      </c>
      <c r="Q751" s="10">
        <v>12</v>
      </c>
      <c r="R751" s="10">
        <v>5</v>
      </c>
      <c r="S751" s="10">
        <v>19.8</v>
      </c>
      <c r="T751" s="10">
        <v>1</v>
      </c>
      <c r="AA751" s="10">
        <v>1</v>
      </c>
      <c r="AI751" s="39">
        <f t="shared" si="55"/>
        <v>1</v>
      </c>
      <c r="AJ751" s="79">
        <f t="shared" si="56"/>
        <v>19.8</v>
      </c>
      <c r="AK751" s="79">
        <f t="shared" si="57"/>
        <v>1.6500000000000001</v>
      </c>
      <c r="AL751" s="79">
        <f t="shared" si="58"/>
        <v>0.33</v>
      </c>
    </row>
    <row r="752" spans="1:38" x14ac:dyDescent="0.25">
      <c r="A752" s="10">
        <v>12.202400000000001</v>
      </c>
      <c r="B752" s="10" t="s">
        <v>1597</v>
      </c>
      <c r="C752" s="10" t="s">
        <v>1598</v>
      </c>
      <c r="D752" s="10" t="s">
        <v>1625</v>
      </c>
      <c r="E752" s="10" t="s">
        <v>1306</v>
      </c>
      <c r="F752" s="10" t="s">
        <v>1626</v>
      </c>
      <c r="G752" s="10" t="s">
        <v>1627</v>
      </c>
      <c r="H752" s="10" t="s">
        <v>1613</v>
      </c>
      <c r="I752" s="10">
        <v>97223</v>
      </c>
      <c r="J752" s="10" t="s">
        <v>1628</v>
      </c>
      <c r="K752" s="10">
        <v>5034902132</v>
      </c>
      <c r="L752" s="10" t="s">
        <v>1346</v>
      </c>
      <c r="M752" s="10" t="s">
        <v>1347</v>
      </c>
      <c r="N752" s="10" t="s">
        <v>1331</v>
      </c>
      <c r="O752" s="10">
        <v>44</v>
      </c>
      <c r="P752" s="10" t="s">
        <v>1315</v>
      </c>
      <c r="Q752" s="10">
        <v>12</v>
      </c>
      <c r="R752" s="10">
        <v>5</v>
      </c>
      <c r="S752" s="10">
        <v>198</v>
      </c>
      <c r="T752" s="10">
        <v>10</v>
      </c>
      <c r="AA752" s="10">
        <v>10</v>
      </c>
      <c r="AI752" s="39">
        <f t="shared" si="55"/>
        <v>10</v>
      </c>
      <c r="AJ752" s="79">
        <f t="shared" si="56"/>
        <v>19.8</v>
      </c>
      <c r="AK752" s="79">
        <f t="shared" si="57"/>
        <v>1.6500000000000001</v>
      </c>
      <c r="AL752" s="79">
        <f t="shared" si="58"/>
        <v>0.33</v>
      </c>
    </row>
    <row r="753" spans="1:38" x14ac:dyDescent="0.25">
      <c r="A753" s="10">
        <v>12.202400000000001</v>
      </c>
      <c r="B753" s="10" t="s">
        <v>1597</v>
      </c>
      <c r="C753" s="10" t="s">
        <v>1598</v>
      </c>
      <c r="D753" s="10" t="s">
        <v>1599</v>
      </c>
      <c r="E753" s="10" t="s">
        <v>1600</v>
      </c>
      <c r="F753" s="10" t="s">
        <v>1601</v>
      </c>
      <c r="G753" s="10" t="s">
        <v>1602</v>
      </c>
      <c r="H753" s="10" t="s">
        <v>1603</v>
      </c>
      <c r="I753" s="10" t="s">
        <v>1604</v>
      </c>
      <c r="J753" s="10" t="s">
        <v>1605</v>
      </c>
      <c r="K753" s="10">
        <v>5204811548</v>
      </c>
      <c r="L753" s="10" t="s">
        <v>1346</v>
      </c>
      <c r="M753" s="10" t="s">
        <v>1347</v>
      </c>
      <c r="N753" s="10" t="s">
        <v>1331</v>
      </c>
      <c r="O753" s="10">
        <v>44</v>
      </c>
      <c r="P753" s="10" t="s">
        <v>1315</v>
      </c>
      <c r="Q753" s="10">
        <v>12</v>
      </c>
      <c r="R753" s="10">
        <v>5</v>
      </c>
      <c r="S753" s="10">
        <v>19.8</v>
      </c>
      <c r="T753" s="10">
        <v>1</v>
      </c>
      <c r="AA753" s="10">
        <v>1</v>
      </c>
      <c r="AI753" s="39">
        <f t="shared" si="55"/>
        <v>1</v>
      </c>
      <c r="AJ753" s="79">
        <f t="shared" si="56"/>
        <v>19.8</v>
      </c>
      <c r="AK753" s="79">
        <f t="shared" si="57"/>
        <v>1.6500000000000001</v>
      </c>
      <c r="AL753" s="79">
        <f t="shared" si="58"/>
        <v>0.33</v>
      </c>
    </row>
    <row r="754" spans="1:38" x14ac:dyDescent="0.25">
      <c r="A754" s="10">
        <v>12.202400000000001</v>
      </c>
      <c r="B754" s="10" t="s">
        <v>1597</v>
      </c>
      <c r="C754" s="10" t="s">
        <v>1598</v>
      </c>
      <c r="D754" s="10" t="s">
        <v>1606</v>
      </c>
      <c r="E754" s="10" t="s">
        <v>1460</v>
      </c>
      <c r="F754" s="10" t="s">
        <v>1607</v>
      </c>
      <c r="G754" s="10" t="s">
        <v>1608</v>
      </c>
      <c r="H754" s="10" t="s">
        <v>1603</v>
      </c>
      <c r="I754" s="10">
        <v>98118</v>
      </c>
      <c r="J754" s="10" t="s">
        <v>1609</v>
      </c>
      <c r="K754" s="10">
        <v>2063312741</v>
      </c>
      <c r="L754" s="10" t="s">
        <v>1346</v>
      </c>
      <c r="M754" s="10" t="s">
        <v>1347</v>
      </c>
      <c r="N754" s="10" t="s">
        <v>1331</v>
      </c>
      <c r="O754" s="10">
        <v>44</v>
      </c>
      <c r="P754" s="10" t="s">
        <v>1315</v>
      </c>
      <c r="Q754" s="10">
        <v>12</v>
      </c>
      <c r="R754" s="10">
        <v>5</v>
      </c>
      <c r="S754" s="10">
        <v>59.4</v>
      </c>
      <c r="T754" s="10">
        <v>3</v>
      </c>
      <c r="AA754" s="10">
        <v>3</v>
      </c>
      <c r="AI754" s="39">
        <f t="shared" si="55"/>
        <v>3</v>
      </c>
      <c r="AJ754" s="79">
        <f t="shared" si="56"/>
        <v>19.8</v>
      </c>
      <c r="AK754" s="79">
        <f t="shared" si="57"/>
        <v>1.6500000000000001</v>
      </c>
      <c r="AL754" s="79">
        <f t="shared" si="58"/>
        <v>0.33</v>
      </c>
    </row>
    <row r="755" spans="1:38" x14ac:dyDescent="0.25">
      <c r="A755" s="10">
        <v>12.202400000000001</v>
      </c>
      <c r="B755" s="10" t="s">
        <v>1597</v>
      </c>
      <c r="C755" s="10" t="s">
        <v>1598</v>
      </c>
      <c r="D755" s="10" t="s">
        <v>1620</v>
      </c>
      <c r="E755" s="10" t="s">
        <v>1306</v>
      </c>
      <c r="F755" s="10" t="s">
        <v>1621</v>
      </c>
      <c r="G755" s="10" t="s">
        <v>1622</v>
      </c>
      <c r="H755" s="10" t="s">
        <v>1613</v>
      </c>
      <c r="I755" s="10" t="s">
        <v>1623</v>
      </c>
      <c r="J755" s="10" t="s">
        <v>1624</v>
      </c>
      <c r="K755" s="10">
        <v>5039308914</v>
      </c>
      <c r="L755" s="10" t="s">
        <v>1346</v>
      </c>
      <c r="M755" s="10" t="s">
        <v>1347</v>
      </c>
      <c r="N755" s="10" t="s">
        <v>1331</v>
      </c>
      <c r="O755" s="10">
        <v>44</v>
      </c>
      <c r="P755" s="10" t="s">
        <v>1315</v>
      </c>
      <c r="Q755" s="10">
        <v>12</v>
      </c>
      <c r="R755" s="10">
        <v>5</v>
      </c>
      <c r="S755" s="10">
        <v>19.8</v>
      </c>
      <c r="T755" s="10">
        <v>1</v>
      </c>
      <c r="AA755" s="10">
        <v>1</v>
      </c>
      <c r="AI755" s="39">
        <f t="shared" si="55"/>
        <v>1</v>
      </c>
      <c r="AJ755" s="79">
        <f t="shared" si="56"/>
        <v>19.8</v>
      </c>
      <c r="AK755" s="79">
        <f t="shared" si="57"/>
        <v>1.6500000000000001</v>
      </c>
      <c r="AL755" s="79">
        <f t="shared" si="58"/>
        <v>0.33</v>
      </c>
    </row>
    <row r="756" spans="1:38" x14ac:dyDescent="0.25">
      <c r="A756" s="10">
        <v>12.202400000000001</v>
      </c>
      <c r="B756" s="10" t="s">
        <v>1597</v>
      </c>
      <c r="C756" s="10" t="s">
        <v>1598</v>
      </c>
      <c r="D756" s="10" t="s">
        <v>1629</v>
      </c>
      <c r="E756" s="10" t="s">
        <v>1306</v>
      </c>
      <c r="F756" s="10" t="s">
        <v>1630</v>
      </c>
      <c r="G756" s="10" t="s">
        <v>1631</v>
      </c>
      <c r="H756" s="10" t="s">
        <v>1417</v>
      </c>
      <c r="I756" s="10" t="s">
        <v>1632</v>
      </c>
      <c r="J756" s="10" t="s">
        <v>1633</v>
      </c>
      <c r="K756" s="10">
        <v>7074436773</v>
      </c>
      <c r="L756" s="10" t="s">
        <v>1346</v>
      </c>
      <c r="M756" s="10" t="s">
        <v>1347</v>
      </c>
      <c r="N756" s="10" t="s">
        <v>1331</v>
      </c>
      <c r="O756" s="10">
        <v>44</v>
      </c>
      <c r="P756" s="10" t="s">
        <v>1315</v>
      </c>
      <c r="Q756" s="10">
        <v>12</v>
      </c>
      <c r="R756" s="10">
        <v>5</v>
      </c>
      <c r="S756" s="10">
        <v>19.8</v>
      </c>
      <c r="T756" s="10">
        <v>1</v>
      </c>
      <c r="AA756" s="10">
        <v>1</v>
      </c>
      <c r="AI756" s="39">
        <f t="shared" si="55"/>
        <v>1</v>
      </c>
      <c r="AJ756" s="79">
        <f t="shared" si="56"/>
        <v>19.8</v>
      </c>
      <c r="AK756" s="79">
        <f t="shared" si="57"/>
        <v>1.6500000000000001</v>
      </c>
      <c r="AL756" s="79">
        <f t="shared" si="58"/>
        <v>0.33</v>
      </c>
    </row>
    <row r="757" spans="1:38" x14ac:dyDescent="0.25">
      <c r="A757" s="10">
        <v>12.202400000000001</v>
      </c>
      <c r="B757" s="10" t="s">
        <v>1597</v>
      </c>
      <c r="C757" s="10" t="s">
        <v>1598</v>
      </c>
      <c r="D757" s="10" t="s">
        <v>1634</v>
      </c>
      <c r="E757" s="10" t="s">
        <v>1306</v>
      </c>
      <c r="F757" s="10" t="s">
        <v>1635</v>
      </c>
      <c r="G757" s="10" t="s">
        <v>1636</v>
      </c>
      <c r="H757" s="10" t="s">
        <v>1637</v>
      </c>
      <c r="I757" s="10" t="s">
        <v>1638</v>
      </c>
      <c r="J757" s="10" t="s">
        <v>1639</v>
      </c>
      <c r="K757" s="10">
        <v>2086297948</v>
      </c>
      <c r="L757" s="10" t="s">
        <v>1329</v>
      </c>
      <c r="M757" s="10" t="s">
        <v>1330</v>
      </c>
      <c r="N757" s="10" t="s">
        <v>1331</v>
      </c>
      <c r="O757" s="10">
        <v>44</v>
      </c>
      <c r="P757" s="10" t="s">
        <v>1315</v>
      </c>
      <c r="Q757" s="10">
        <v>12</v>
      </c>
      <c r="R757" s="10">
        <v>5</v>
      </c>
      <c r="S757" s="10">
        <v>138.6</v>
      </c>
      <c r="T757" s="10">
        <v>7</v>
      </c>
      <c r="AA757" s="10">
        <v>7</v>
      </c>
      <c r="AI757" s="39">
        <f t="shared" si="55"/>
        <v>7</v>
      </c>
      <c r="AJ757" s="79">
        <f t="shared" si="56"/>
        <v>19.8</v>
      </c>
      <c r="AK757" s="79">
        <f t="shared" si="57"/>
        <v>1.6500000000000001</v>
      </c>
      <c r="AL757" s="79">
        <f t="shared" si="58"/>
        <v>0.33</v>
      </c>
    </row>
    <row r="758" spans="1:38" x14ac:dyDescent="0.25">
      <c r="A758" s="10">
        <v>12.202400000000001</v>
      </c>
      <c r="B758" s="10" t="s">
        <v>1597</v>
      </c>
      <c r="C758" s="10" t="s">
        <v>1598</v>
      </c>
      <c r="D758" s="10" t="s">
        <v>1610</v>
      </c>
      <c r="E758" s="10" t="s">
        <v>1306</v>
      </c>
      <c r="F758" s="10" t="s">
        <v>1611</v>
      </c>
      <c r="G758" s="10" t="s">
        <v>1612</v>
      </c>
      <c r="H758" s="10" t="s">
        <v>1613</v>
      </c>
      <c r="I758" s="10" t="s">
        <v>1614</v>
      </c>
      <c r="J758" s="10" t="s">
        <v>1615</v>
      </c>
      <c r="K758" s="10">
        <v>9183513766</v>
      </c>
      <c r="L758" s="10" t="s">
        <v>1329</v>
      </c>
      <c r="M758" s="10" t="s">
        <v>1330</v>
      </c>
      <c r="N758" s="10" t="s">
        <v>1331</v>
      </c>
      <c r="O758" s="10">
        <v>44</v>
      </c>
      <c r="P758" s="10" t="s">
        <v>1315</v>
      </c>
      <c r="Q758" s="10">
        <v>12</v>
      </c>
      <c r="R758" s="10">
        <v>5</v>
      </c>
      <c r="S758" s="10">
        <v>19.8</v>
      </c>
      <c r="T758" s="10">
        <v>1</v>
      </c>
      <c r="AA758" s="10">
        <v>1</v>
      </c>
      <c r="AI758" s="39">
        <f t="shared" si="55"/>
        <v>1</v>
      </c>
      <c r="AJ758" s="79">
        <f t="shared" si="56"/>
        <v>19.8</v>
      </c>
      <c r="AK758" s="79">
        <f t="shared" si="57"/>
        <v>1.6500000000000001</v>
      </c>
      <c r="AL758" s="79">
        <f t="shared" si="58"/>
        <v>0.33</v>
      </c>
    </row>
    <row r="759" spans="1:38" x14ac:dyDescent="0.25">
      <c r="A759" s="10">
        <v>12.202400000000001</v>
      </c>
      <c r="B759" s="10" t="s">
        <v>1597</v>
      </c>
      <c r="C759" s="10" t="s">
        <v>1598</v>
      </c>
      <c r="D759" s="10" t="s">
        <v>1620</v>
      </c>
      <c r="E759" s="10" t="s">
        <v>1306</v>
      </c>
      <c r="F759" s="10" t="s">
        <v>1621</v>
      </c>
      <c r="G759" s="10" t="s">
        <v>1622</v>
      </c>
      <c r="H759" s="10" t="s">
        <v>1613</v>
      </c>
      <c r="I759" s="10" t="s">
        <v>1623</v>
      </c>
      <c r="J759" s="10" t="s">
        <v>1624</v>
      </c>
      <c r="K759" s="10">
        <v>5039308914</v>
      </c>
      <c r="L759" s="10" t="s">
        <v>1329</v>
      </c>
      <c r="M759" s="10" t="s">
        <v>1330</v>
      </c>
      <c r="N759" s="10" t="s">
        <v>1331</v>
      </c>
      <c r="O759" s="10">
        <v>44</v>
      </c>
      <c r="P759" s="10" t="s">
        <v>1315</v>
      </c>
      <c r="Q759" s="10">
        <v>12</v>
      </c>
      <c r="R759" s="10">
        <v>5</v>
      </c>
      <c r="S759" s="10">
        <v>19.8</v>
      </c>
      <c r="T759" s="10">
        <v>1</v>
      </c>
      <c r="AA759" s="10">
        <v>1</v>
      </c>
      <c r="AI759" s="39">
        <f t="shared" si="55"/>
        <v>1</v>
      </c>
      <c r="AJ759" s="79">
        <f t="shared" si="56"/>
        <v>19.8</v>
      </c>
      <c r="AK759" s="79">
        <f t="shared" si="57"/>
        <v>1.6500000000000001</v>
      </c>
      <c r="AL759" s="79">
        <f t="shared" si="58"/>
        <v>0.33</v>
      </c>
    </row>
    <row r="760" spans="1:38" x14ac:dyDescent="0.25">
      <c r="A760" s="10">
        <v>12.202400000000001</v>
      </c>
      <c r="B760" s="10" t="s">
        <v>1597</v>
      </c>
      <c r="C760" s="10" t="s">
        <v>1598</v>
      </c>
      <c r="D760" s="10" t="s">
        <v>1640</v>
      </c>
      <c r="E760" s="10" t="s">
        <v>1306</v>
      </c>
      <c r="F760" s="10" t="s">
        <v>1641</v>
      </c>
      <c r="G760" s="10" t="s">
        <v>1642</v>
      </c>
      <c r="H760" s="10" t="s">
        <v>1637</v>
      </c>
      <c r="I760" s="10" t="s">
        <v>1643</v>
      </c>
      <c r="J760" s="10" t="s">
        <v>1644</v>
      </c>
      <c r="K760" s="10">
        <v>2087065205</v>
      </c>
      <c r="L760" s="10" t="s">
        <v>1645</v>
      </c>
      <c r="M760" s="10" t="s">
        <v>1646</v>
      </c>
      <c r="N760" s="10" t="s">
        <v>1401</v>
      </c>
      <c r="O760" s="10">
        <v>44</v>
      </c>
      <c r="P760" s="10" t="s">
        <v>1315</v>
      </c>
      <c r="Q760" s="10">
        <v>12</v>
      </c>
      <c r="R760" s="10">
        <v>8</v>
      </c>
      <c r="S760" s="10">
        <v>32.4</v>
      </c>
      <c r="T760" s="10">
        <v>1</v>
      </c>
      <c r="AA760" s="10">
        <v>1</v>
      </c>
      <c r="AI760" s="39">
        <f t="shared" si="55"/>
        <v>1</v>
      </c>
      <c r="AJ760" s="79">
        <f t="shared" si="56"/>
        <v>32.4</v>
      </c>
      <c r="AK760" s="79">
        <f t="shared" si="57"/>
        <v>2.6999999999999997</v>
      </c>
      <c r="AL760" s="79">
        <f t="shared" si="58"/>
        <v>0.33749999999999997</v>
      </c>
    </row>
    <row r="761" spans="1:38" x14ac:dyDescent="0.25">
      <c r="A761" s="10">
        <v>12.202400000000001</v>
      </c>
      <c r="B761" s="10" t="s">
        <v>1597</v>
      </c>
      <c r="C761" s="10" t="s">
        <v>1598</v>
      </c>
      <c r="D761" s="10" t="s">
        <v>1634</v>
      </c>
      <c r="E761" s="10" t="s">
        <v>1306</v>
      </c>
      <c r="F761" s="10" t="s">
        <v>1635</v>
      </c>
      <c r="G761" s="10" t="s">
        <v>1636</v>
      </c>
      <c r="H761" s="10" t="s">
        <v>1637</v>
      </c>
      <c r="I761" s="10" t="s">
        <v>1638</v>
      </c>
      <c r="J761" s="10" t="s">
        <v>1639</v>
      </c>
      <c r="K761" s="10">
        <v>2086297948</v>
      </c>
      <c r="L761" s="10" t="s">
        <v>1647</v>
      </c>
      <c r="M761" s="10" t="s">
        <v>1094</v>
      </c>
      <c r="N761" s="10" t="s">
        <v>1401</v>
      </c>
      <c r="O761" s="10">
        <v>44</v>
      </c>
      <c r="P761" s="10" t="s">
        <v>1315</v>
      </c>
      <c r="Q761" s="10">
        <v>12</v>
      </c>
      <c r="R761" s="10">
        <v>8</v>
      </c>
      <c r="S761" s="10">
        <v>129.6</v>
      </c>
      <c r="T761" s="10">
        <v>4</v>
      </c>
      <c r="AA761" s="10">
        <v>4</v>
      </c>
      <c r="AI761" s="39">
        <f t="shared" si="55"/>
        <v>4</v>
      </c>
      <c r="AJ761" s="79">
        <f t="shared" si="56"/>
        <v>32.4</v>
      </c>
      <c r="AK761" s="79">
        <f t="shared" si="57"/>
        <v>2.6999999999999997</v>
      </c>
      <c r="AL761" s="79">
        <f t="shared" si="58"/>
        <v>0.33749999999999997</v>
      </c>
    </row>
    <row r="762" spans="1:38" x14ac:dyDescent="0.25">
      <c r="A762" s="10">
        <v>12.202400000000001</v>
      </c>
      <c r="B762" s="10" t="s">
        <v>1597</v>
      </c>
      <c r="C762" s="10" t="s">
        <v>1598</v>
      </c>
      <c r="D762" s="10" t="s">
        <v>1640</v>
      </c>
      <c r="E762" s="10" t="s">
        <v>1306</v>
      </c>
      <c r="F762" s="10" t="s">
        <v>1641</v>
      </c>
      <c r="G762" s="10" t="s">
        <v>1642</v>
      </c>
      <c r="H762" s="10" t="s">
        <v>1637</v>
      </c>
      <c r="I762" s="10" t="s">
        <v>1643</v>
      </c>
      <c r="J762" s="10" t="s">
        <v>1644</v>
      </c>
      <c r="K762" s="10">
        <v>2087065205</v>
      </c>
      <c r="L762" s="10" t="s">
        <v>1647</v>
      </c>
      <c r="M762" s="10" t="s">
        <v>1094</v>
      </c>
      <c r="N762" s="10" t="s">
        <v>1401</v>
      </c>
      <c r="O762" s="10">
        <v>44</v>
      </c>
      <c r="P762" s="10" t="s">
        <v>1315</v>
      </c>
      <c r="Q762" s="10">
        <v>12</v>
      </c>
      <c r="R762" s="10">
        <v>8</v>
      </c>
      <c r="S762" s="10">
        <v>32.4</v>
      </c>
      <c r="T762" s="10">
        <v>1</v>
      </c>
      <c r="AA762" s="10">
        <v>1</v>
      </c>
      <c r="AI762" s="39">
        <f t="shared" si="55"/>
        <v>1</v>
      </c>
      <c r="AJ762" s="79">
        <f t="shared" si="56"/>
        <v>32.4</v>
      </c>
      <c r="AK762" s="79">
        <f t="shared" si="57"/>
        <v>2.6999999999999997</v>
      </c>
      <c r="AL762" s="79">
        <f t="shared" si="58"/>
        <v>0.33749999999999997</v>
      </c>
    </row>
    <row r="763" spans="1:38" x14ac:dyDescent="0.25">
      <c r="A763" s="10">
        <v>12.202400000000001</v>
      </c>
      <c r="B763" s="10" t="s">
        <v>1597</v>
      </c>
      <c r="C763" s="10" t="s">
        <v>1598</v>
      </c>
      <c r="D763" s="10" t="s">
        <v>1344</v>
      </c>
      <c r="E763" s="10" t="s">
        <v>1306</v>
      </c>
      <c r="F763" s="10" t="s">
        <v>145</v>
      </c>
      <c r="G763" s="10" t="s">
        <v>146</v>
      </c>
      <c r="H763" s="10" t="s">
        <v>1345</v>
      </c>
      <c r="I763" s="10">
        <v>999999999</v>
      </c>
      <c r="J763" s="10" t="s">
        <v>145</v>
      </c>
      <c r="K763" s="10">
        <v>9999999999</v>
      </c>
      <c r="L763" s="10" t="s">
        <v>1647</v>
      </c>
      <c r="M763" s="10" t="s">
        <v>1094</v>
      </c>
      <c r="N763" s="10" t="s">
        <v>1401</v>
      </c>
      <c r="O763" s="10">
        <v>44</v>
      </c>
      <c r="P763" s="10" t="s">
        <v>1315</v>
      </c>
      <c r="Q763" s="10">
        <v>12</v>
      </c>
      <c r="R763" s="10">
        <v>8</v>
      </c>
      <c r="S763" s="10">
        <v>32.4</v>
      </c>
      <c r="T763" s="10">
        <v>1</v>
      </c>
      <c r="AA763" s="10">
        <v>1</v>
      </c>
      <c r="AI763" s="39">
        <f t="shared" si="55"/>
        <v>1</v>
      </c>
      <c r="AJ763" s="79">
        <f t="shared" si="56"/>
        <v>32.4</v>
      </c>
      <c r="AK763" s="79">
        <f t="shared" si="57"/>
        <v>2.6999999999999997</v>
      </c>
      <c r="AL763" s="79">
        <f t="shared" si="58"/>
        <v>0.33749999999999997</v>
      </c>
    </row>
    <row r="764" spans="1:38" x14ac:dyDescent="0.25">
      <c r="A764" s="10">
        <v>12.202400000000001</v>
      </c>
      <c r="B764" s="10" t="s">
        <v>1597</v>
      </c>
      <c r="C764" s="10" t="s">
        <v>1598</v>
      </c>
      <c r="D764" s="10" t="s">
        <v>1648</v>
      </c>
      <c r="E764" s="10" t="s">
        <v>1306</v>
      </c>
      <c r="F764" s="10" t="s">
        <v>1649</v>
      </c>
      <c r="G764" s="10" t="s">
        <v>1636</v>
      </c>
      <c r="H764" s="10" t="s">
        <v>1637</v>
      </c>
      <c r="I764" s="10" t="s">
        <v>1650</v>
      </c>
      <c r="J764" s="10" t="s">
        <v>1651</v>
      </c>
      <c r="K764" s="10">
        <v>2083812442</v>
      </c>
      <c r="L764" s="10" t="s">
        <v>1652</v>
      </c>
      <c r="M764" s="10" t="s">
        <v>1653</v>
      </c>
      <c r="N764" s="10" t="s">
        <v>1314</v>
      </c>
      <c r="O764" s="10">
        <v>44</v>
      </c>
      <c r="P764" s="10" t="s">
        <v>1315</v>
      </c>
      <c r="Q764" s="10">
        <v>12</v>
      </c>
      <c r="R764" s="10">
        <v>8</v>
      </c>
      <c r="S764" s="10">
        <v>32.4</v>
      </c>
      <c r="T764" s="10">
        <v>1</v>
      </c>
      <c r="AA764" s="10">
        <v>1</v>
      </c>
      <c r="AI764" s="39">
        <f t="shared" si="55"/>
        <v>1</v>
      </c>
      <c r="AJ764" s="79">
        <f t="shared" si="56"/>
        <v>32.4</v>
      </c>
      <c r="AK764" s="79">
        <f t="shared" si="57"/>
        <v>2.6999999999999997</v>
      </c>
      <c r="AL764" s="79">
        <f t="shared" si="58"/>
        <v>0.33749999999999997</v>
      </c>
    </row>
    <row r="765" spans="1:38" x14ac:dyDescent="0.25">
      <c r="A765" s="10">
        <v>12.202400000000001</v>
      </c>
      <c r="B765" s="10" t="s">
        <v>1654</v>
      </c>
      <c r="C765" s="10" t="s">
        <v>1655</v>
      </c>
      <c r="D765" s="10" t="s">
        <v>1656</v>
      </c>
      <c r="E765" s="10" t="s">
        <v>1306</v>
      </c>
      <c r="F765" s="10" t="s">
        <v>1657</v>
      </c>
      <c r="G765" s="10" t="s">
        <v>1658</v>
      </c>
      <c r="H765" s="10" t="s">
        <v>1659</v>
      </c>
      <c r="I765" s="10" t="s">
        <v>1660</v>
      </c>
      <c r="J765" s="10" t="s">
        <v>1661</v>
      </c>
      <c r="K765" s="10">
        <v>2627815855</v>
      </c>
      <c r="L765" s="10" t="s">
        <v>1342</v>
      </c>
      <c r="M765" s="10" t="s">
        <v>1343</v>
      </c>
      <c r="N765" s="10" t="s">
        <v>1331</v>
      </c>
      <c r="O765" s="10">
        <v>44</v>
      </c>
      <c r="P765" s="10" t="s">
        <v>1315</v>
      </c>
      <c r="Q765" s="10">
        <v>12</v>
      </c>
      <c r="R765" s="10">
        <v>5</v>
      </c>
      <c r="S765" s="10">
        <v>237.6</v>
      </c>
      <c r="T765" s="10">
        <v>12</v>
      </c>
      <c r="AA765" s="10">
        <v>12</v>
      </c>
      <c r="AI765" s="39">
        <f t="shared" si="55"/>
        <v>12</v>
      </c>
      <c r="AJ765" s="79">
        <f t="shared" si="56"/>
        <v>19.8</v>
      </c>
      <c r="AK765" s="79">
        <f t="shared" si="57"/>
        <v>1.6500000000000001</v>
      </c>
      <c r="AL765" s="79">
        <f t="shared" si="58"/>
        <v>0.33</v>
      </c>
    </row>
    <row r="766" spans="1:38" x14ac:dyDescent="0.25">
      <c r="A766" s="10">
        <v>12.202400000000001</v>
      </c>
      <c r="B766" s="10" t="s">
        <v>1654</v>
      </c>
      <c r="C766" s="10" t="s">
        <v>1655</v>
      </c>
      <c r="D766" s="10" t="s">
        <v>1344</v>
      </c>
      <c r="E766" s="10" t="s">
        <v>1306</v>
      </c>
      <c r="F766" s="10" t="s">
        <v>145</v>
      </c>
      <c r="G766" s="10" t="s">
        <v>146</v>
      </c>
      <c r="H766" s="10" t="s">
        <v>1345</v>
      </c>
      <c r="I766" s="10">
        <v>999999999</v>
      </c>
      <c r="J766" s="10" t="s">
        <v>145</v>
      </c>
      <c r="K766" s="10">
        <v>9999999999</v>
      </c>
      <c r="L766" s="10" t="s">
        <v>1342</v>
      </c>
      <c r="M766" s="10" t="s">
        <v>1343</v>
      </c>
      <c r="N766" s="10" t="s">
        <v>1331</v>
      </c>
      <c r="O766" s="10">
        <v>44</v>
      </c>
      <c r="P766" s="10" t="s">
        <v>1315</v>
      </c>
      <c r="Q766" s="10">
        <v>12</v>
      </c>
      <c r="R766" s="10">
        <v>5</v>
      </c>
      <c r="S766" s="10">
        <v>19.8</v>
      </c>
      <c r="T766" s="10">
        <v>1</v>
      </c>
      <c r="AA766" s="10">
        <v>1</v>
      </c>
      <c r="AI766" s="39">
        <f t="shared" si="55"/>
        <v>1</v>
      </c>
      <c r="AJ766" s="79">
        <f t="shared" si="56"/>
        <v>19.8</v>
      </c>
      <c r="AK766" s="79">
        <f t="shared" si="57"/>
        <v>1.6500000000000001</v>
      </c>
      <c r="AL766" s="79">
        <f t="shared" si="58"/>
        <v>0.33</v>
      </c>
    </row>
    <row r="767" spans="1:38" x14ac:dyDescent="0.25">
      <c r="A767" s="10">
        <v>12.202400000000001</v>
      </c>
      <c r="B767" s="10" t="s">
        <v>1654</v>
      </c>
      <c r="C767" s="10" t="s">
        <v>1655</v>
      </c>
      <c r="D767" s="10" t="s">
        <v>1662</v>
      </c>
      <c r="E767" s="10" t="s">
        <v>1306</v>
      </c>
      <c r="F767" s="10" t="s">
        <v>1663</v>
      </c>
      <c r="G767" s="10" t="s">
        <v>1664</v>
      </c>
      <c r="H767" s="10" t="s">
        <v>1659</v>
      </c>
      <c r="I767" s="10" t="s">
        <v>1665</v>
      </c>
      <c r="J767" s="10" t="s">
        <v>1666</v>
      </c>
      <c r="K767" s="10">
        <v>7156762556</v>
      </c>
      <c r="L767" s="10" t="s">
        <v>1346</v>
      </c>
      <c r="M767" s="10" t="s">
        <v>1347</v>
      </c>
      <c r="N767" s="10" t="s">
        <v>1331</v>
      </c>
      <c r="O767" s="10">
        <v>44</v>
      </c>
      <c r="P767" s="10" t="s">
        <v>1315</v>
      </c>
      <c r="Q767" s="10">
        <v>12</v>
      </c>
      <c r="R767" s="10">
        <v>5</v>
      </c>
      <c r="S767" s="10">
        <v>19.8</v>
      </c>
      <c r="T767" s="10">
        <v>1</v>
      </c>
      <c r="AA767" s="10">
        <v>1</v>
      </c>
      <c r="AI767" s="39">
        <f t="shared" si="55"/>
        <v>1</v>
      </c>
      <c r="AJ767" s="79">
        <f t="shared" si="56"/>
        <v>19.8</v>
      </c>
      <c r="AK767" s="79">
        <f t="shared" si="57"/>
        <v>1.6500000000000001</v>
      </c>
      <c r="AL767" s="79">
        <f t="shared" si="58"/>
        <v>0.33</v>
      </c>
    </row>
    <row r="768" spans="1:38" x14ac:dyDescent="0.25">
      <c r="A768" s="10">
        <v>12.202400000000001</v>
      </c>
      <c r="B768" s="10" t="s">
        <v>1654</v>
      </c>
      <c r="C768" s="10" t="s">
        <v>1655</v>
      </c>
      <c r="D768" s="10" t="s">
        <v>1656</v>
      </c>
      <c r="E768" s="10" t="s">
        <v>1306</v>
      </c>
      <c r="F768" s="10" t="s">
        <v>1657</v>
      </c>
      <c r="G768" s="10" t="s">
        <v>1658</v>
      </c>
      <c r="H768" s="10" t="s">
        <v>1659</v>
      </c>
      <c r="I768" s="10" t="s">
        <v>1660</v>
      </c>
      <c r="J768" s="10" t="s">
        <v>1661</v>
      </c>
      <c r="K768" s="10">
        <v>2627815855</v>
      </c>
      <c r="L768" s="10" t="s">
        <v>1346</v>
      </c>
      <c r="M768" s="10" t="s">
        <v>1347</v>
      </c>
      <c r="N768" s="10" t="s">
        <v>1331</v>
      </c>
      <c r="O768" s="10">
        <v>44</v>
      </c>
      <c r="P768" s="10" t="s">
        <v>1315</v>
      </c>
      <c r="Q768" s="10">
        <v>12</v>
      </c>
      <c r="R768" s="10">
        <v>5</v>
      </c>
      <c r="S768" s="10">
        <v>178.2</v>
      </c>
      <c r="T768" s="10">
        <v>9</v>
      </c>
      <c r="AA768" s="10">
        <v>9</v>
      </c>
      <c r="AI768" s="39">
        <f t="shared" si="55"/>
        <v>9</v>
      </c>
      <c r="AJ768" s="79">
        <f t="shared" si="56"/>
        <v>19.799999999999997</v>
      </c>
      <c r="AK768" s="79">
        <f t="shared" si="57"/>
        <v>1.6499999999999997</v>
      </c>
      <c r="AL768" s="79">
        <f t="shared" si="58"/>
        <v>0.32999999999999996</v>
      </c>
    </row>
    <row r="769" spans="1:38" x14ac:dyDescent="0.25">
      <c r="A769" s="10">
        <v>12.202400000000001</v>
      </c>
      <c r="B769" s="10" t="s">
        <v>1654</v>
      </c>
      <c r="C769" s="10" t="s">
        <v>1655</v>
      </c>
      <c r="D769" s="10" t="s">
        <v>1344</v>
      </c>
      <c r="E769" s="10" t="s">
        <v>1306</v>
      </c>
      <c r="F769" s="10" t="s">
        <v>145</v>
      </c>
      <c r="G769" s="10" t="s">
        <v>146</v>
      </c>
      <c r="H769" s="10" t="s">
        <v>1345</v>
      </c>
      <c r="I769" s="10">
        <v>999999999</v>
      </c>
      <c r="J769" s="10" t="s">
        <v>145</v>
      </c>
      <c r="K769" s="10">
        <v>9999999999</v>
      </c>
      <c r="L769" s="10" t="s">
        <v>1346</v>
      </c>
      <c r="M769" s="10" t="s">
        <v>1347</v>
      </c>
      <c r="N769" s="10" t="s">
        <v>1331</v>
      </c>
      <c r="O769" s="10">
        <v>44</v>
      </c>
      <c r="P769" s="10" t="s">
        <v>1315</v>
      </c>
      <c r="Q769" s="10">
        <v>12</v>
      </c>
      <c r="R769" s="10">
        <v>5</v>
      </c>
      <c r="S769" s="10">
        <v>19.8</v>
      </c>
      <c r="T769" s="10">
        <v>1</v>
      </c>
      <c r="AA769" s="10">
        <v>1</v>
      </c>
      <c r="AI769" s="39">
        <f t="shared" si="55"/>
        <v>1</v>
      </c>
      <c r="AJ769" s="79">
        <f t="shared" si="56"/>
        <v>19.8</v>
      </c>
      <c r="AK769" s="79">
        <f t="shared" si="57"/>
        <v>1.6500000000000001</v>
      </c>
      <c r="AL769" s="79">
        <f t="shared" si="58"/>
        <v>0.33</v>
      </c>
    </row>
    <row r="770" spans="1:38" x14ac:dyDescent="0.25">
      <c r="A770" s="10">
        <v>1.2024999999999999</v>
      </c>
      <c r="B770" s="10" t="s">
        <v>326</v>
      </c>
      <c r="C770" s="10" t="s">
        <v>327</v>
      </c>
      <c r="D770" s="10" t="s">
        <v>1212</v>
      </c>
      <c r="E770" s="10" t="s">
        <v>362</v>
      </c>
      <c r="F770" s="10" t="s">
        <v>1213</v>
      </c>
      <c r="G770" s="10" t="s">
        <v>1214</v>
      </c>
      <c r="H770" s="10" t="s">
        <v>331</v>
      </c>
      <c r="I770" s="10" t="s">
        <v>1215</v>
      </c>
      <c r="J770" s="10" t="s">
        <v>1216</v>
      </c>
      <c r="K770" s="10">
        <v>4806592090</v>
      </c>
      <c r="L770" s="10" t="s">
        <v>74</v>
      </c>
      <c r="M770" s="10" t="s">
        <v>75</v>
      </c>
      <c r="N770" s="10" t="s">
        <v>61</v>
      </c>
      <c r="O770" s="10">
        <v>44</v>
      </c>
      <c r="P770" s="10" t="s">
        <v>40</v>
      </c>
      <c r="Q770" s="10" t="str">
        <f t="shared" ref="Q770:Q833" si="59">"12"</f>
        <v>12</v>
      </c>
      <c r="R770" s="10">
        <v>5</v>
      </c>
      <c r="S770" s="79">
        <v>172.8</v>
      </c>
      <c r="T770" s="10">
        <v>6</v>
      </c>
      <c r="AB770" s="10">
        <v>6</v>
      </c>
      <c r="AI770" s="39">
        <f t="shared" si="55"/>
        <v>6</v>
      </c>
      <c r="AJ770" s="79">
        <f t="shared" si="56"/>
        <v>28.8</v>
      </c>
      <c r="AK770" s="79">
        <f t="shared" si="57"/>
        <v>2.4</v>
      </c>
      <c r="AL770" s="79">
        <f t="shared" si="58"/>
        <v>0.48</v>
      </c>
    </row>
    <row r="771" spans="1:38" x14ac:dyDescent="0.25">
      <c r="A771" s="10">
        <v>1.2024999999999999</v>
      </c>
      <c r="B771" s="10" t="s">
        <v>326</v>
      </c>
      <c r="C771" s="10" t="s">
        <v>327</v>
      </c>
      <c r="D771" s="10" t="s">
        <v>487</v>
      </c>
      <c r="E771" s="10" t="s">
        <v>30</v>
      </c>
      <c r="F771" s="10" t="s">
        <v>488</v>
      </c>
      <c r="G771" s="10" t="s">
        <v>489</v>
      </c>
      <c r="H771" s="10" t="s">
        <v>490</v>
      </c>
      <c r="I771" s="10" t="s">
        <v>491</v>
      </c>
      <c r="J771" s="10" t="s">
        <v>492</v>
      </c>
      <c r="K771" s="10">
        <v>5056044304</v>
      </c>
      <c r="L771" s="10" t="s">
        <v>100</v>
      </c>
      <c r="M771" s="10" t="s">
        <v>101</v>
      </c>
      <c r="N771" s="10" t="s">
        <v>61</v>
      </c>
      <c r="O771" s="10">
        <v>44</v>
      </c>
      <c r="P771" s="10" t="s">
        <v>40</v>
      </c>
      <c r="Q771" s="10" t="str">
        <f t="shared" si="59"/>
        <v>12</v>
      </c>
      <c r="R771" s="10">
        <v>8</v>
      </c>
      <c r="S771" s="79">
        <v>32.4</v>
      </c>
      <c r="T771" s="10">
        <v>1</v>
      </c>
      <c r="AB771" s="10">
        <v>1</v>
      </c>
      <c r="AI771" s="39">
        <f t="shared" ref="AI771:AI834" si="60">SUM(U771:AH771)</f>
        <v>1</v>
      </c>
      <c r="AJ771" s="79">
        <f t="shared" ref="AJ771:AJ834" si="61">S771/T771</f>
        <v>32.4</v>
      </c>
      <c r="AK771" s="79">
        <f t="shared" ref="AK771:AK834" si="62">AJ771/Q771</f>
        <v>2.6999999999999997</v>
      </c>
      <c r="AL771" s="79">
        <f t="shared" ref="AL771:AL834" si="63">AK771/R771</f>
        <v>0.33749999999999997</v>
      </c>
    </row>
    <row r="772" spans="1:38" x14ac:dyDescent="0.25">
      <c r="A772" s="10">
        <v>1.2024999999999999</v>
      </c>
      <c r="B772" s="10" t="s">
        <v>41</v>
      </c>
      <c r="C772" s="10" t="s">
        <v>42</v>
      </c>
      <c r="D772" s="10" t="s">
        <v>283</v>
      </c>
      <c r="E772" s="10" t="s">
        <v>30</v>
      </c>
      <c r="F772" s="10" t="s">
        <v>284</v>
      </c>
      <c r="G772" s="10" t="s">
        <v>285</v>
      </c>
      <c r="H772" s="10" t="s">
        <v>46</v>
      </c>
      <c r="I772" s="10">
        <v>56301</v>
      </c>
      <c r="J772" s="10" t="s">
        <v>286</v>
      </c>
      <c r="K772" s="10">
        <v>3202515678</v>
      </c>
      <c r="L772" s="10" t="s">
        <v>37</v>
      </c>
      <c r="M772" s="10" t="s">
        <v>38</v>
      </c>
      <c r="N772" s="10" t="s">
        <v>39</v>
      </c>
      <c r="O772" s="10">
        <v>44</v>
      </c>
      <c r="P772" s="10" t="s">
        <v>40</v>
      </c>
      <c r="Q772" s="10" t="str">
        <f t="shared" si="59"/>
        <v>12</v>
      </c>
      <c r="R772" s="10">
        <v>5</v>
      </c>
      <c r="S772" s="79">
        <v>99</v>
      </c>
      <c r="T772" s="10">
        <v>5</v>
      </c>
      <c r="AB772" s="10">
        <v>5</v>
      </c>
      <c r="AI772" s="39">
        <f t="shared" si="60"/>
        <v>5</v>
      </c>
      <c r="AJ772" s="79">
        <f t="shared" si="61"/>
        <v>19.8</v>
      </c>
      <c r="AK772" s="79">
        <f t="shared" si="62"/>
        <v>1.6500000000000001</v>
      </c>
      <c r="AL772" s="79">
        <f t="shared" si="63"/>
        <v>0.33</v>
      </c>
    </row>
    <row r="773" spans="1:38" x14ac:dyDescent="0.25">
      <c r="A773" s="10">
        <v>1.2024999999999999</v>
      </c>
      <c r="B773" s="10" t="s">
        <v>41</v>
      </c>
      <c r="C773" s="10" t="s">
        <v>42</v>
      </c>
      <c r="D773" s="10" t="s">
        <v>283</v>
      </c>
      <c r="E773" s="10" t="s">
        <v>30</v>
      </c>
      <c r="F773" s="10" t="s">
        <v>284</v>
      </c>
      <c r="G773" s="10" t="s">
        <v>285</v>
      </c>
      <c r="H773" s="10" t="s">
        <v>46</v>
      </c>
      <c r="I773" s="10">
        <v>56301</v>
      </c>
      <c r="J773" s="10" t="s">
        <v>286</v>
      </c>
      <c r="K773" s="10">
        <v>3202515678</v>
      </c>
      <c r="L773" s="10" t="s">
        <v>115</v>
      </c>
      <c r="M773" s="10" t="s">
        <v>116</v>
      </c>
      <c r="N773" s="10" t="s">
        <v>39</v>
      </c>
      <c r="O773" s="10">
        <v>44</v>
      </c>
      <c r="P773" s="10" t="s">
        <v>40</v>
      </c>
      <c r="Q773" s="10" t="str">
        <f t="shared" si="59"/>
        <v>12</v>
      </c>
      <c r="R773" s="10">
        <v>5</v>
      </c>
      <c r="S773" s="79">
        <v>99</v>
      </c>
      <c r="T773" s="10">
        <v>5</v>
      </c>
      <c r="AB773" s="10">
        <v>5</v>
      </c>
      <c r="AI773" s="39">
        <f t="shared" si="60"/>
        <v>5</v>
      </c>
      <c r="AJ773" s="79">
        <f t="shared" si="61"/>
        <v>19.8</v>
      </c>
      <c r="AK773" s="79">
        <f t="shared" si="62"/>
        <v>1.6500000000000001</v>
      </c>
      <c r="AL773" s="79">
        <f t="shared" si="63"/>
        <v>0.33</v>
      </c>
    </row>
    <row r="774" spans="1:38" x14ac:dyDescent="0.25">
      <c r="A774" s="10">
        <v>1.2024999999999999</v>
      </c>
      <c r="B774" s="10" t="s">
        <v>41</v>
      </c>
      <c r="C774" s="10" t="s">
        <v>42</v>
      </c>
      <c r="D774" s="10" t="s">
        <v>283</v>
      </c>
      <c r="E774" s="10" t="s">
        <v>30</v>
      </c>
      <c r="F774" s="10" t="s">
        <v>284</v>
      </c>
      <c r="G774" s="10" t="s">
        <v>285</v>
      </c>
      <c r="H774" s="10" t="s">
        <v>46</v>
      </c>
      <c r="I774" s="10">
        <v>56301</v>
      </c>
      <c r="J774" s="10" t="s">
        <v>286</v>
      </c>
      <c r="K774" s="10">
        <v>3202515678</v>
      </c>
      <c r="L774" s="10" t="s">
        <v>49</v>
      </c>
      <c r="M774" s="10" t="s">
        <v>50</v>
      </c>
      <c r="N774" s="10" t="s">
        <v>39</v>
      </c>
      <c r="O774" s="10">
        <v>44</v>
      </c>
      <c r="P774" s="10" t="s">
        <v>40</v>
      </c>
      <c r="Q774" s="10" t="str">
        <f t="shared" si="59"/>
        <v>12</v>
      </c>
      <c r="R774" s="10">
        <v>5</v>
      </c>
      <c r="S774" s="79">
        <v>99</v>
      </c>
      <c r="T774" s="10">
        <v>5</v>
      </c>
      <c r="AB774" s="10">
        <v>5</v>
      </c>
      <c r="AI774" s="39">
        <f t="shared" si="60"/>
        <v>5</v>
      </c>
      <c r="AJ774" s="79">
        <f t="shared" si="61"/>
        <v>19.8</v>
      </c>
      <c r="AK774" s="79">
        <f t="shared" si="62"/>
        <v>1.6500000000000001</v>
      </c>
      <c r="AL774" s="79">
        <f t="shared" si="63"/>
        <v>0.33</v>
      </c>
    </row>
    <row r="775" spans="1:38" x14ac:dyDescent="0.25">
      <c r="A775" s="10">
        <v>1.2024999999999999</v>
      </c>
      <c r="B775" s="10" t="s">
        <v>381</v>
      </c>
      <c r="C775" s="10" t="s">
        <v>382</v>
      </c>
      <c r="D775" s="10" t="s">
        <v>1336</v>
      </c>
      <c r="E775" s="10" t="s">
        <v>30</v>
      </c>
      <c r="F775" s="10" t="s">
        <v>1896</v>
      </c>
      <c r="G775" s="10" t="s">
        <v>1897</v>
      </c>
      <c r="H775" s="10" t="s">
        <v>604</v>
      </c>
      <c r="I775" s="10" t="s">
        <v>1898</v>
      </c>
      <c r="J775" s="10" t="s">
        <v>1221</v>
      </c>
      <c r="K775" s="10">
        <v>8034901040</v>
      </c>
      <c r="L775" s="10" t="s">
        <v>37</v>
      </c>
      <c r="M775" s="10" t="s">
        <v>38</v>
      </c>
      <c r="N775" s="10" t="s">
        <v>39</v>
      </c>
      <c r="O775" s="10">
        <v>44</v>
      </c>
      <c r="P775" s="10" t="s">
        <v>40</v>
      </c>
      <c r="Q775" s="10" t="str">
        <f t="shared" si="59"/>
        <v>12</v>
      </c>
      <c r="R775" s="10">
        <v>5</v>
      </c>
      <c r="S775" s="79">
        <v>19.8</v>
      </c>
      <c r="T775" s="10">
        <v>1</v>
      </c>
      <c r="AB775" s="10">
        <v>1</v>
      </c>
      <c r="AI775" s="39">
        <f t="shared" si="60"/>
        <v>1</v>
      </c>
      <c r="AJ775" s="79">
        <f t="shared" si="61"/>
        <v>19.8</v>
      </c>
      <c r="AK775" s="79">
        <f t="shared" si="62"/>
        <v>1.6500000000000001</v>
      </c>
      <c r="AL775" s="79">
        <f t="shared" si="63"/>
        <v>0.33</v>
      </c>
    </row>
    <row r="776" spans="1:38" x14ac:dyDescent="0.25">
      <c r="A776" s="10">
        <v>1.2024999999999999</v>
      </c>
      <c r="B776" s="10" t="s">
        <v>107</v>
      </c>
      <c r="C776" s="10" t="s">
        <v>108</v>
      </c>
      <c r="D776" s="10" t="s">
        <v>751</v>
      </c>
      <c r="E776" s="10" t="s">
        <v>30</v>
      </c>
      <c r="F776" s="10" t="s">
        <v>752</v>
      </c>
      <c r="G776" s="10" t="s">
        <v>753</v>
      </c>
      <c r="H776" s="10" t="s">
        <v>199</v>
      </c>
      <c r="I776" s="10" t="s">
        <v>754</v>
      </c>
      <c r="J776" s="10" t="s">
        <v>755</v>
      </c>
      <c r="K776" s="10">
        <v>3093735502</v>
      </c>
      <c r="L776" s="10" t="s">
        <v>37</v>
      </c>
      <c r="M776" s="10" t="s">
        <v>38</v>
      </c>
      <c r="N776" s="10" t="s">
        <v>39</v>
      </c>
      <c r="O776" s="10">
        <v>44</v>
      </c>
      <c r="P776" s="10" t="s">
        <v>40</v>
      </c>
      <c r="Q776" s="10" t="str">
        <f t="shared" si="59"/>
        <v>12</v>
      </c>
      <c r="R776" s="10">
        <v>5</v>
      </c>
      <c r="S776" s="79">
        <v>198</v>
      </c>
      <c r="T776" s="10">
        <v>10</v>
      </c>
      <c r="AB776" s="10">
        <v>10</v>
      </c>
      <c r="AI776" s="39">
        <f t="shared" si="60"/>
        <v>10</v>
      </c>
      <c r="AJ776" s="79">
        <f t="shared" si="61"/>
        <v>19.8</v>
      </c>
      <c r="AK776" s="79">
        <f t="shared" si="62"/>
        <v>1.6500000000000001</v>
      </c>
      <c r="AL776" s="79">
        <f t="shared" si="63"/>
        <v>0.33</v>
      </c>
    </row>
    <row r="777" spans="1:38" x14ac:dyDescent="0.25">
      <c r="A777" s="10">
        <v>1.2024999999999999</v>
      </c>
      <c r="B777" s="10" t="s">
        <v>107</v>
      </c>
      <c r="C777" s="10" t="s">
        <v>108</v>
      </c>
      <c r="D777" s="10" t="s">
        <v>1149</v>
      </c>
      <c r="E777" s="10" t="s">
        <v>570</v>
      </c>
      <c r="F777" s="10" t="s">
        <v>191</v>
      </c>
      <c r="G777" s="10" t="s">
        <v>192</v>
      </c>
      <c r="H777" s="10" t="s">
        <v>193</v>
      </c>
      <c r="I777" s="10" t="s">
        <v>194</v>
      </c>
      <c r="J777" s="10" t="s">
        <v>607</v>
      </c>
      <c r="K777" s="10">
        <v>2604827475</v>
      </c>
      <c r="L777" s="10" t="s">
        <v>37</v>
      </c>
      <c r="M777" s="10" t="s">
        <v>38</v>
      </c>
      <c r="N777" s="10" t="s">
        <v>39</v>
      </c>
      <c r="O777" s="10">
        <v>44</v>
      </c>
      <c r="P777" s="10" t="s">
        <v>40</v>
      </c>
      <c r="Q777" s="10" t="str">
        <f t="shared" si="59"/>
        <v>12</v>
      </c>
      <c r="R777" s="10">
        <v>5</v>
      </c>
      <c r="S777" s="79">
        <v>118.8</v>
      </c>
      <c r="T777" s="10">
        <v>6</v>
      </c>
      <c r="AB777" s="10">
        <v>6</v>
      </c>
      <c r="AI777" s="39">
        <f t="shared" si="60"/>
        <v>6</v>
      </c>
      <c r="AJ777" s="79">
        <f t="shared" si="61"/>
        <v>19.8</v>
      </c>
      <c r="AK777" s="79">
        <f t="shared" si="62"/>
        <v>1.6500000000000001</v>
      </c>
      <c r="AL777" s="79">
        <f t="shared" si="63"/>
        <v>0.33</v>
      </c>
    </row>
    <row r="778" spans="1:38" x14ac:dyDescent="0.25">
      <c r="A778" s="10">
        <v>1.2024999999999999</v>
      </c>
      <c r="B778" s="10" t="s">
        <v>107</v>
      </c>
      <c r="C778" s="10" t="s">
        <v>108</v>
      </c>
      <c r="D778" s="10" t="s">
        <v>1149</v>
      </c>
      <c r="E778" s="10" t="s">
        <v>570</v>
      </c>
      <c r="F778" s="10" t="s">
        <v>191</v>
      </c>
      <c r="G778" s="10" t="s">
        <v>192</v>
      </c>
      <c r="H778" s="10" t="s">
        <v>193</v>
      </c>
      <c r="I778" s="10" t="s">
        <v>194</v>
      </c>
      <c r="J778" s="10" t="s">
        <v>607</v>
      </c>
      <c r="K778" s="10">
        <v>2604827475</v>
      </c>
      <c r="L778" s="10" t="s">
        <v>115</v>
      </c>
      <c r="M778" s="10" t="s">
        <v>116</v>
      </c>
      <c r="N778" s="10" t="s">
        <v>39</v>
      </c>
      <c r="O778" s="10">
        <v>44</v>
      </c>
      <c r="P778" s="10" t="s">
        <v>40</v>
      </c>
      <c r="Q778" s="10" t="str">
        <f t="shared" si="59"/>
        <v>12</v>
      </c>
      <c r="R778" s="10">
        <v>5</v>
      </c>
      <c r="S778" s="79">
        <v>118.8</v>
      </c>
      <c r="T778" s="10">
        <v>6</v>
      </c>
      <c r="AB778" s="10">
        <v>6</v>
      </c>
      <c r="AI778" s="39">
        <f t="shared" si="60"/>
        <v>6</v>
      </c>
      <c r="AJ778" s="79">
        <f t="shared" si="61"/>
        <v>19.8</v>
      </c>
      <c r="AK778" s="79">
        <f t="shared" si="62"/>
        <v>1.6500000000000001</v>
      </c>
      <c r="AL778" s="79">
        <f t="shared" si="63"/>
        <v>0.33</v>
      </c>
    </row>
    <row r="779" spans="1:38" x14ac:dyDescent="0.25">
      <c r="A779" s="10">
        <v>1.2024999999999999</v>
      </c>
      <c r="B779" s="10" t="s">
        <v>107</v>
      </c>
      <c r="C779" s="10" t="s">
        <v>108</v>
      </c>
      <c r="D779" s="10" t="s">
        <v>1232</v>
      </c>
      <c r="E779" s="10" t="s">
        <v>30</v>
      </c>
      <c r="F779" s="10" t="s">
        <v>1233</v>
      </c>
      <c r="G779" s="10" t="s">
        <v>1234</v>
      </c>
      <c r="H779" s="10" t="s">
        <v>112</v>
      </c>
      <c r="I779" s="10" t="s">
        <v>1235</v>
      </c>
      <c r="J779" s="10" t="s">
        <v>1236</v>
      </c>
      <c r="K779" s="10">
        <v>3196658363</v>
      </c>
      <c r="L779" s="10" t="s">
        <v>49</v>
      </c>
      <c r="M779" s="10" t="s">
        <v>50</v>
      </c>
      <c r="N779" s="10" t="s">
        <v>39</v>
      </c>
      <c r="O779" s="10">
        <v>44</v>
      </c>
      <c r="P779" s="10" t="s">
        <v>40</v>
      </c>
      <c r="Q779" s="10" t="str">
        <f t="shared" si="59"/>
        <v>12</v>
      </c>
      <c r="R779" s="10">
        <v>5</v>
      </c>
      <c r="S779" s="79">
        <v>178.2</v>
      </c>
      <c r="T779" s="10">
        <v>9</v>
      </c>
      <c r="AB779" s="10">
        <v>9</v>
      </c>
      <c r="AI779" s="39">
        <f t="shared" si="60"/>
        <v>9</v>
      </c>
      <c r="AJ779" s="79">
        <f t="shared" si="61"/>
        <v>19.799999999999997</v>
      </c>
      <c r="AK779" s="79">
        <f t="shared" si="62"/>
        <v>1.6499999999999997</v>
      </c>
      <c r="AL779" s="79">
        <f t="shared" si="63"/>
        <v>0.32999999999999996</v>
      </c>
    </row>
    <row r="780" spans="1:38" x14ac:dyDescent="0.25">
      <c r="A780" s="10">
        <v>1.2024999999999999</v>
      </c>
      <c r="B780" s="10" t="s">
        <v>107</v>
      </c>
      <c r="C780" s="10" t="s">
        <v>108</v>
      </c>
      <c r="D780" s="10" t="s">
        <v>248</v>
      </c>
      <c r="E780" s="10" t="s">
        <v>30</v>
      </c>
      <c r="F780" s="10" t="s">
        <v>249</v>
      </c>
      <c r="G780" s="10" t="s">
        <v>250</v>
      </c>
      <c r="H780" s="10" t="s">
        <v>199</v>
      </c>
      <c r="I780" s="10">
        <v>62305</v>
      </c>
      <c r="J780" s="10" t="s">
        <v>251</v>
      </c>
      <c r="K780" s="10">
        <v>2172223343</v>
      </c>
      <c r="L780" s="10" t="s">
        <v>49</v>
      </c>
      <c r="M780" s="10" t="s">
        <v>50</v>
      </c>
      <c r="N780" s="10" t="s">
        <v>39</v>
      </c>
      <c r="O780" s="10">
        <v>44</v>
      </c>
      <c r="P780" s="10" t="s">
        <v>40</v>
      </c>
      <c r="Q780" s="10" t="str">
        <f t="shared" si="59"/>
        <v>12</v>
      </c>
      <c r="R780" s="10">
        <v>5</v>
      </c>
      <c r="S780" s="79">
        <v>138.6</v>
      </c>
      <c r="T780" s="10">
        <v>7</v>
      </c>
      <c r="AB780" s="10">
        <v>7</v>
      </c>
      <c r="AI780" s="39">
        <f t="shared" si="60"/>
        <v>7</v>
      </c>
      <c r="AJ780" s="79">
        <f t="shared" si="61"/>
        <v>19.8</v>
      </c>
      <c r="AK780" s="79">
        <f t="shared" si="62"/>
        <v>1.6500000000000001</v>
      </c>
      <c r="AL780" s="79">
        <f t="shared" si="63"/>
        <v>0.33</v>
      </c>
    </row>
    <row r="781" spans="1:38" x14ac:dyDescent="0.25">
      <c r="A781" s="10">
        <v>1.2024999999999999</v>
      </c>
      <c r="B781" s="10" t="s">
        <v>107</v>
      </c>
      <c r="C781" s="10" t="s">
        <v>108</v>
      </c>
      <c r="D781" s="10" t="s">
        <v>751</v>
      </c>
      <c r="E781" s="10" t="s">
        <v>30</v>
      </c>
      <c r="F781" s="10" t="s">
        <v>752</v>
      </c>
      <c r="G781" s="10" t="s">
        <v>753</v>
      </c>
      <c r="H781" s="10" t="s">
        <v>199</v>
      </c>
      <c r="I781" s="10" t="s">
        <v>754</v>
      </c>
      <c r="J781" s="10" t="s">
        <v>755</v>
      </c>
      <c r="K781" s="10">
        <v>3093735502</v>
      </c>
      <c r="L781" s="10" t="s">
        <v>49</v>
      </c>
      <c r="M781" s="10" t="s">
        <v>50</v>
      </c>
      <c r="N781" s="10" t="s">
        <v>39</v>
      </c>
      <c r="O781" s="10">
        <v>44</v>
      </c>
      <c r="P781" s="10" t="s">
        <v>40</v>
      </c>
      <c r="Q781" s="10" t="str">
        <f t="shared" si="59"/>
        <v>12</v>
      </c>
      <c r="R781" s="10">
        <v>5</v>
      </c>
      <c r="S781" s="79">
        <v>198</v>
      </c>
      <c r="T781" s="10">
        <v>10</v>
      </c>
      <c r="AB781" s="10">
        <v>10</v>
      </c>
      <c r="AI781" s="39">
        <f t="shared" si="60"/>
        <v>10</v>
      </c>
      <c r="AJ781" s="79">
        <f t="shared" si="61"/>
        <v>19.8</v>
      </c>
      <c r="AK781" s="79">
        <f t="shared" si="62"/>
        <v>1.6500000000000001</v>
      </c>
      <c r="AL781" s="79">
        <f t="shared" si="63"/>
        <v>0.33</v>
      </c>
    </row>
    <row r="782" spans="1:38" x14ac:dyDescent="0.25">
      <c r="A782" s="10">
        <v>1.2024999999999999</v>
      </c>
      <c r="B782" s="10" t="s">
        <v>107</v>
      </c>
      <c r="C782" s="10" t="s">
        <v>108</v>
      </c>
      <c r="D782" s="10" t="s">
        <v>1149</v>
      </c>
      <c r="E782" s="10" t="s">
        <v>570</v>
      </c>
      <c r="F782" s="10" t="s">
        <v>191</v>
      </c>
      <c r="G782" s="10" t="s">
        <v>192</v>
      </c>
      <c r="H782" s="10" t="s">
        <v>193</v>
      </c>
      <c r="I782" s="10" t="s">
        <v>194</v>
      </c>
      <c r="J782" s="10" t="s">
        <v>607</v>
      </c>
      <c r="K782" s="10">
        <v>2604827475</v>
      </c>
      <c r="L782" s="10" t="s">
        <v>49</v>
      </c>
      <c r="M782" s="10" t="s">
        <v>50</v>
      </c>
      <c r="N782" s="10" t="s">
        <v>39</v>
      </c>
      <c r="O782" s="10">
        <v>44</v>
      </c>
      <c r="P782" s="10" t="s">
        <v>40</v>
      </c>
      <c r="Q782" s="10" t="str">
        <f t="shared" si="59"/>
        <v>12</v>
      </c>
      <c r="R782" s="10">
        <v>5</v>
      </c>
      <c r="S782" s="79">
        <v>118.8</v>
      </c>
      <c r="T782" s="10">
        <v>6</v>
      </c>
      <c r="AB782" s="10">
        <v>6</v>
      </c>
      <c r="AI782" s="39">
        <f t="shared" si="60"/>
        <v>6</v>
      </c>
      <c r="AJ782" s="79">
        <f t="shared" si="61"/>
        <v>19.8</v>
      </c>
      <c r="AK782" s="79">
        <f t="shared" si="62"/>
        <v>1.6500000000000001</v>
      </c>
      <c r="AL782" s="79">
        <f t="shared" si="63"/>
        <v>0.33</v>
      </c>
    </row>
    <row r="783" spans="1:38" x14ac:dyDescent="0.25">
      <c r="A783" s="10">
        <v>1.2024999999999999</v>
      </c>
      <c r="B783" s="10" t="s">
        <v>51</v>
      </c>
      <c r="C783" s="10" t="s">
        <v>52</v>
      </c>
      <c r="D783" s="10" t="s">
        <v>125</v>
      </c>
      <c r="E783" s="10" t="s">
        <v>30</v>
      </c>
      <c r="F783" s="10" t="s">
        <v>126</v>
      </c>
      <c r="G783" s="10" t="s">
        <v>127</v>
      </c>
      <c r="H783" s="10" t="s">
        <v>34</v>
      </c>
      <c r="I783" s="80" t="s">
        <v>128</v>
      </c>
      <c r="J783" s="10" t="s">
        <v>129</v>
      </c>
      <c r="K783" s="10">
        <v>6098354400</v>
      </c>
      <c r="L783" s="10" t="s">
        <v>74</v>
      </c>
      <c r="M783" s="10" t="s">
        <v>75</v>
      </c>
      <c r="N783" s="10" t="s">
        <v>61</v>
      </c>
      <c r="O783" s="10">
        <v>44</v>
      </c>
      <c r="P783" s="10" t="s">
        <v>40</v>
      </c>
      <c r="Q783" s="10" t="str">
        <f t="shared" si="59"/>
        <v>12</v>
      </c>
      <c r="R783" s="10">
        <v>5</v>
      </c>
      <c r="S783" s="79">
        <v>172.8</v>
      </c>
      <c r="T783" s="10">
        <v>6</v>
      </c>
      <c r="AB783" s="10">
        <v>6</v>
      </c>
      <c r="AI783" s="39">
        <f t="shared" si="60"/>
        <v>6</v>
      </c>
      <c r="AJ783" s="79">
        <f t="shared" si="61"/>
        <v>28.8</v>
      </c>
      <c r="AK783" s="79">
        <f t="shared" si="62"/>
        <v>2.4</v>
      </c>
      <c r="AL783" s="79">
        <f t="shared" si="63"/>
        <v>0.48</v>
      </c>
    </row>
    <row r="784" spans="1:38" x14ac:dyDescent="0.25">
      <c r="A784" s="10">
        <v>1.2024999999999999</v>
      </c>
      <c r="B784" s="10" t="s">
        <v>51</v>
      </c>
      <c r="C784" s="10" t="s">
        <v>52</v>
      </c>
      <c r="D784" s="10" t="s">
        <v>53</v>
      </c>
      <c r="E784" s="10" t="s">
        <v>30</v>
      </c>
      <c r="F784" s="10" t="s">
        <v>54</v>
      </c>
      <c r="G784" s="10" t="s">
        <v>55</v>
      </c>
      <c r="H784" s="10" t="s">
        <v>56</v>
      </c>
      <c r="I784" s="10" t="s">
        <v>57</v>
      </c>
      <c r="J784" s="10" t="s">
        <v>58</v>
      </c>
      <c r="K784" s="10">
        <v>6109350885</v>
      </c>
      <c r="L784" s="10" t="s">
        <v>74</v>
      </c>
      <c r="M784" s="10" t="s">
        <v>75</v>
      </c>
      <c r="N784" s="10" t="s">
        <v>61</v>
      </c>
      <c r="O784" s="10">
        <v>44</v>
      </c>
      <c r="P784" s="10" t="s">
        <v>40</v>
      </c>
      <c r="Q784" s="10" t="str">
        <f t="shared" si="59"/>
        <v>12</v>
      </c>
      <c r="R784" s="10">
        <v>5</v>
      </c>
      <c r="S784" s="79">
        <v>288</v>
      </c>
      <c r="T784" s="10">
        <v>10</v>
      </c>
      <c r="AB784" s="10">
        <v>10</v>
      </c>
      <c r="AI784" s="39">
        <f t="shared" si="60"/>
        <v>10</v>
      </c>
      <c r="AJ784" s="79">
        <f t="shared" si="61"/>
        <v>28.8</v>
      </c>
      <c r="AK784" s="79">
        <f t="shared" si="62"/>
        <v>2.4</v>
      </c>
      <c r="AL784" s="79">
        <f t="shared" si="63"/>
        <v>0.48</v>
      </c>
    </row>
    <row r="785" spans="1:38" x14ac:dyDescent="0.25">
      <c r="A785" s="10">
        <v>1.2024999999999999</v>
      </c>
      <c r="B785" s="10" t="s">
        <v>51</v>
      </c>
      <c r="C785" s="10" t="s">
        <v>52</v>
      </c>
      <c r="D785" s="10" t="s">
        <v>53</v>
      </c>
      <c r="E785" s="10" t="s">
        <v>30</v>
      </c>
      <c r="F785" s="10" t="s">
        <v>54</v>
      </c>
      <c r="G785" s="10" t="s">
        <v>55</v>
      </c>
      <c r="H785" s="10" t="s">
        <v>56</v>
      </c>
      <c r="I785" s="10" t="s">
        <v>57</v>
      </c>
      <c r="J785" s="10" t="s">
        <v>58</v>
      </c>
      <c r="K785" s="10">
        <v>6109350885</v>
      </c>
      <c r="L785" s="10" t="s">
        <v>122</v>
      </c>
      <c r="M785" s="10" t="s">
        <v>123</v>
      </c>
      <c r="N785" s="10" t="s">
        <v>124</v>
      </c>
      <c r="O785" s="10">
        <v>44</v>
      </c>
      <c r="P785" s="10" t="s">
        <v>40</v>
      </c>
      <c r="Q785" s="10" t="str">
        <f t="shared" si="59"/>
        <v>12</v>
      </c>
      <c r="R785" s="10">
        <v>4.5</v>
      </c>
      <c r="S785" s="79">
        <v>79.2</v>
      </c>
      <c r="T785" s="10">
        <v>4</v>
      </c>
      <c r="AB785" s="10">
        <v>4</v>
      </c>
      <c r="AI785" s="39">
        <f t="shared" si="60"/>
        <v>4</v>
      </c>
      <c r="AJ785" s="79">
        <f t="shared" si="61"/>
        <v>19.8</v>
      </c>
      <c r="AK785" s="79">
        <f t="shared" si="62"/>
        <v>1.6500000000000001</v>
      </c>
      <c r="AL785" s="79">
        <f t="shared" si="63"/>
        <v>0.3666666666666667</v>
      </c>
    </row>
    <row r="786" spans="1:38" x14ac:dyDescent="0.25">
      <c r="A786" s="10">
        <v>1.2024999999999999</v>
      </c>
      <c r="B786" s="10" t="s">
        <v>51</v>
      </c>
      <c r="C786" s="10" t="s">
        <v>52</v>
      </c>
      <c r="D786" s="10" t="s">
        <v>125</v>
      </c>
      <c r="E786" s="10" t="s">
        <v>30</v>
      </c>
      <c r="F786" s="10" t="s">
        <v>126</v>
      </c>
      <c r="G786" s="10" t="s">
        <v>127</v>
      </c>
      <c r="H786" s="10" t="s">
        <v>34</v>
      </c>
      <c r="I786" s="80" t="s">
        <v>128</v>
      </c>
      <c r="J786" s="10" t="s">
        <v>129</v>
      </c>
      <c r="K786" s="10">
        <v>6098354400</v>
      </c>
      <c r="L786" s="10" t="s">
        <v>81</v>
      </c>
      <c r="M786" s="10" t="s">
        <v>82</v>
      </c>
      <c r="N786" s="10" t="s">
        <v>83</v>
      </c>
      <c r="O786" s="10">
        <v>44</v>
      </c>
      <c r="P786" s="10" t="s">
        <v>40</v>
      </c>
      <c r="Q786" s="10" t="str">
        <f t="shared" si="59"/>
        <v>12</v>
      </c>
      <c r="R786" s="10">
        <v>8</v>
      </c>
      <c r="S786" s="79">
        <v>108</v>
      </c>
      <c r="T786" s="10">
        <v>4</v>
      </c>
      <c r="AB786" s="10">
        <v>4</v>
      </c>
      <c r="AI786" s="39">
        <f t="shared" si="60"/>
        <v>4</v>
      </c>
      <c r="AJ786" s="79">
        <f t="shared" si="61"/>
        <v>27</v>
      </c>
      <c r="AK786" s="79">
        <f t="shared" si="62"/>
        <v>2.25</v>
      </c>
      <c r="AL786" s="79">
        <f t="shared" si="63"/>
        <v>0.28125</v>
      </c>
    </row>
    <row r="787" spans="1:38" x14ac:dyDescent="0.25">
      <c r="A787" s="10">
        <v>1.2024999999999999</v>
      </c>
      <c r="B787" s="10" t="s">
        <v>51</v>
      </c>
      <c r="C787" s="10" t="s">
        <v>52</v>
      </c>
      <c r="D787" s="10" t="s">
        <v>53</v>
      </c>
      <c r="E787" s="10" t="s">
        <v>30</v>
      </c>
      <c r="F787" s="10" t="s">
        <v>54</v>
      </c>
      <c r="G787" s="10" t="s">
        <v>55</v>
      </c>
      <c r="H787" s="10" t="s">
        <v>56</v>
      </c>
      <c r="I787" s="10" t="s">
        <v>57</v>
      </c>
      <c r="J787" s="10" t="s">
        <v>58</v>
      </c>
      <c r="K787" s="10">
        <v>6109350885</v>
      </c>
      <c r="L787" s="10" t="s">
        <v>81</v>
      </c>
      <c r="M787" s="10" t="s">
        <v>82</v>
      </c>
      <c r="N787" s="10" t="s">
        <v>83</v>
      </c>
      <c r="O787" s="10">
        <v>44</v>
      </c>
      <c r="P787" s="10" t="s">
        <v>40</v>
      </c>
      <c r="Q787" s="10" t="str">
        <f t="shared" si="59"/>
        <v>12</v>
      </c>
      <c r="R787" s="10">
        <v>8</v>
      </c>
      <c r="S787" s="79">
        <v>702</v>
      </c>
      <c r="T787" s="10">
        <v>26</v>
      </c>
      <c r="AB787" s="10">
        <v>26</v>
      </c>
      <c r="AI787" s="39">
        <f t="shared" si="60"/>
        <v>26</v>
      </c>
      <c r="AJ787" s="79">
        <f t="shared" si="61"/>
        <v>27</v>
      </c>
      <c r="AK787" s="79">
        <f t="shared" si="62"/>
        <v>2.25</v>
      </c>
      <c r="AL787" s="79">
        <f t="shared" si="63"/>
        <v>0.28125</v>
      </c>
    </row>
    <row r="788" spans="1:38" x14ac:dyDescent="0.25">
      <c r="A788" s="10">
        <v>1.2024999999999999</v>
      </c>
      <c r="B788" s="10" t="s">
        <v>51</v>
      </c>
      <c r="C788" s="10" t="s">
        <v>52</v>
      </c>
      <c r="D788" s="10" t="s">
        <v>1899</v>
      </c>
      <c r="E788" s="10" t="s">
        <v>30</v>
      </c>
      <c r="F788" s="10" t="s">
        <v>1900</v>
      </c>
      <c r="G788" s="10" t="s">
        <v>1901</v>
      </c>
      <c r="H788" s="10" t="s">
        <v>56</v>
      </c>
      <c r="I788" s="10" t="s">
        <v>1902</v>
      </c>
      <c r="J788" s="10" t="s">
        <v>1903</v>
      </c>
      <c r="K788" s="10">
        <v>8142882724</v>
      </c>
      <c r="L788" s="10" t="s">
        <v>81</v>
      </c>
      <c r="M788" s="10" t="s">
        <v>82</v>
      </c>
      <c r="N788" s="10" t="s">
        <v>83</v>
      </c>
      <c r="O788" s="10">
        <v>44</v>
      </c>
      <c r="P788" s="10" t="s">
        <v>40</v>
      </c>
      <c r="Q788" s="10" t="str">
        <f t="shared" si="59"/>
        <v>12</v>
      </c>
      <c r="R788" s="10">
        <v>8</v>
      </c>
      <c r="S788" s="79">
        <v>27</v>
      </c>
      <c r="T788" s="10">
        <v>1</v>
      </c>
      <c r="AB788" s="10">
        <v>1</v>
      </c>
      <c r="AI788" s="39">
        <f t="shared" si="60"/>
        <v>1</v>
      </c>
      <c r="AJ788" s="79">
        <f t="shared" si="61"/>
        <v>27</v>
      </c>
      <c r="AK788" s="79">
        <f t="shared" si="62"/>
        <v>2.25</v>
      </c>
      <c r="AL788" s="79">
        <f t="shared" si="63"/>
        <v>0.28125</v>
      </c>
    </row>
    <row r="789" spans="1:38" x14ac:dyDescent="0.25">
      <c r="A789" s="10">
        <v>1.2024999999999999</v>
      </c>
      <c r="B789" s="10" t="s">
        <v>51</v>
      </c>
      <c r="C789" s="10" t="s">
        <v>52</v>
      </c>
      <c r="D789" s="10" t="s">
        <v>142</v>
      </c>
      <c r="E789" s="10" t="s">
        <v>570</v>
      </c>
      <c r="F789" s="10" t="s">
        <v>145</v>
      </c>
      <c r="G789" s="10" t="s">
        <v>146</v>
      </c>
      <c r="H789" s="10" t="s">
        <v>147</v>
      </c>
      <c r="I789" s="10">
        <v>999999999</v>
      </c>
      <c r="J789" s="10" t="s">
        <v>145</v>
      </c>
      <c r="K789" s="10">
        <v>9999999999</v>
      </c>
      <c r="L789" s="10" t="s">
        <v>81</v>
      </c>
      <c r="M789" s="10" t="s">
        <v>82</v>
      </c>
      <c r="N789" s="10" t="s">
        <v>83</v>
      </c>
      <c r="O789" s="10">
        <v>44</v>
      </c>
      <c r="P789" s="10" t="s">
        <v>40</v>
      </c>
      <c r="Q789" s="10" t="str">
        <f t="shared" si="59"/>
        <v>12</v>
      </c>
      <c r="R789" s="10">
        <v>8</v>
      </c>
      <c r="S789" s="79">
        <v>162</v>
      </c>
      <c r="T789" s="10">
        <v>6</v>
      </c>
      <c r="AB789" s="10">
        <v>6</v>
      </c>
      <c r="AI789" s="39">
        <f t="shared" si="60"/>
        <v>6</v>
      </c>
      <c r="AJ789" s="79">
        <f t="shared" si="61"/>
        <v>27</v>
      </c>
      <c r="AK789" s="79">
        <f t="shared" si="62"/>
        <v>2.25</v>
      </c>
      <c r="AL789" s="79">
        <f t="shared" si="63"/>
        <v>0.28125</v>
      </c>
    </row>
    <row r="790" spans="1:38" x14ac:dyDescent="0.25">
      <c r="A790" s="10">
        <v>1.2024999999999999</v>
      </c>
      <c r="B790" s="10" t="s">
        <v>51</v>
      </c>
      <c r="C790" s="10" t="s">
        <v>52</v>
      </c>
      <c r="D790" s="10" t="s">
        <v>1904</v>
      </c>
      <c r="E790" s="10" t="s">
        <v>30</v>
      </c>
      <c r="F790" s="10" t="s">
        <v>1905</v>
      </c>
      <c r="G790" s="10" t="s">
        <v>1906</v>
      </c>
      <c r="H790" s="10" t="s">
        <v>56</v>
      </c>
      <c r="I790" s="10" t="s">
        <v>1907</v>
      </c>
      <c r="J790" s="10" t="s">
        <v>1908</v>
      </c>
      <c r="K790" s="10">
        <v>7178458125</v>
      </c>
      <c r="L790" s="10" t="s">
        <v>115</v>
      </c>
      <c r="M790" s="10" t="s">
        <v>116</v>
      </c>
      <c r="N790" s="10" t="s">
        <v>39</v>
      </c>
      <c r="O790" s="10">
        <v>44</v>
      </c>
      <c r="P790" s="10" t="s">
        <v>40</v>
      </c>
      <c r="Q790" s="10" t="str">
        <f t="shared" si="59"/>
        <v>12</v>
      </c>
      <c r="R790" s="10">
        <v>5</v>
      </c>
      <c r="S790" s="79">
        <v>1188</v>
      </c>
      <c r="T790" s="10">
        <v>60</v>
      </c>
      <c r="AB790" s="10">
        <v>60</v>
      </c>
      <c r="AI790" s="39">
        <f t="shared" si="60"/>
        <v>60</v>
      </c>
      <c r="AJ790" s="79">
        <f t="shared" si="61"/>
        <v>19.8</v>
      </c>
      <c r="AK790" s="79">
        <f t="shared" si="62"/>
        <v>1.6500000000000001</v>
      </c>
      <c r="AL790" s="79">
        <f t="shared" si="63"/>
        <v>0.33</v>
      </c>
    </row>
    <row r="791" spans="1:38" x14ac:dyDescent="0.25">
      <c r="A791" s="10">
        <v>1.2024999999999999</v>
      </c>
      <c r="B791" s="10" t="s">
        <v>51</v>
      </c>
      <c r="C791" s="10" t="s">
        <v>52</v>
      </c>
      <c r="D791" s="10" t="s">
        <v>142</v>
      </c>
      <c r="E791" s="10" t="s">
        <v>570</v>
      </c>
      <c r="F791" s="10" t="s">
        <v>145</v>
      </c>
      <c r="G791" s="10" t="s">
        <v>146</v>
      </c>
      <c r="H791" s="10" t="s">
        <v>147</v>
      </c>
      <c r="I791" s="10">
        <v>999999999</v>
      </c>
      <c r="J791" s="10" t="s">
        <v>145</v>
      </c>
      <c r="K791" s="10">
        <v>9999999999</v>
      </c>
      <c r="L791" s="10" t="s">
        <v>224</v>
      </c>
      <c r="M791" s="10" t="s">
        <v>225</v>
      </c>
      <c r="N791" s="10" t="s">
        <v>61</v>
      </c>
      <c r="O791" s="10">
        <v>44</v>
      </c>
      <c r="P791" s="10" t="s">
        <v>40</v>
      </c>
      <c r="Q791" s="10" t="str">
        <f t="shared" si="59"/>
        <v>12</v>
      </c>
      <c r="R791" s="10">
        <v>5</v>
      </c>
      <c r="S791" s="79">
        <v>172.8</v>
      </c>
      <c r="T791" s="10">
        <v>6</v>
      </c>
      <c r="AB791" s="10">
        <v>6</v>
      </c>
      <c r="AI791" s="39">
        <f t="shared" si="60"/>
        <v>6</v>
      </c>
      <c r="AJ791" s="79">
        <f t="shared" si="61"/>
        <v>28.8</v>
      </c>
      <c r="AK791" s="79">
        <f t="shared" si="62"/>
        <v>2.4</v>
      </c>
      <c r="AL791" s="79">
        <f t="shared" si="63"/>
        <v>0.48</v>
      </c>
    </row>
    <row r="792" spans="1:38" x14ac:dyDescent="0.25">
      <c r="A792" s="10">
        <v>1.2024999999999999</v>
      </c>
      <c r="B792" s="10" t="s">
        <v>51</v>
      </c>
      <c r="C792" s="10" t="s">
        <v>52</v>
      </c>
      <c r="D792" s="10" t="s">
        <v>125</v>
      </c>
      <c r="E792" s="10" t="s">
        <v>30</v>
      </c>
      <c r="F792" s="10" t="s">
        <v>126</v>
      </c>
      <c r="G792" s="10" t="s">
        <v>127</v>
      </c>
      <c r="H792" s="10" t="s">
        <v>34</v>
      </c>
      <c r="I792" s="80" t="s">
        <v>128</v>
      </c>
      <c r="J792" s="10" t="s">
        <v>129</v>
      </c>
      <c r="K792" s="10">
        <v>6098354400</v>
      </c>
      <c r="L792" s="10" t="s">
        <v>59</v>
      </c>
      <c r="M792" s="10" t="s">
        <v>60</v>
      </c>
      <c r="N792" s="10" t="s">
        <v>61</v>
      </c>
      <c r="O792" s="10">
        <v>44</v>
      </c>
      <c r="P792" s="10" t="s">
        <v>40</v>
      </c>
      <c r="Q792" s="10" t="str">
        <f t="shared" si="59"/>
        <v>12</v>
      </c>
      <c r="R792" s="10">
        <v>4</v>
      </c>
      <c r="S792" s="79">
        <v>201.6</v>
      </c>
      <c r="T792" s="10">
        <v>7</v>
      </c>
      <c r="AB792" s="10">
        <v>7</v>
      </c>
      <c r="AI792" s="39">
        <f t="shared" si="60"/>
        <v>7</v>
      </c>
      <c r="AJ792" s="79">
        <f t="shared" si="61"/>
        <v>28.8</v>
      </c>
      <c r="AK792" s="79">
        <f t="shared" si="62"/>
        <v>2.4</v>
      </c>
      <c r="AL792" s="79">
        <f t="shared" si="63"/>
        <v>0.6</v>
      </c>
    </row>
    <row r="793" spans="1:38" x14ac:dyDescent="0.25">
      <c r="A793" s="10">
        <v>1.2024999999999999</v>
      </c>
      <c r="B793" s="10" t="s">
        <v>535</v>
      </c>
      <c r="C793" s="10" t="s">
        <v>536</v>
      </c>
      <c r="D793" s="10" t="s">
        <v>1909</v>
      </c>
      <c r="E793" s="10" t="s">
        <v>30</v>
      </c>
      <c r="F793" s="10" t="s">
        <v>1910</v>
      </c>
      <c r="G793" s="10" t="s">
        <v>826</v>
      </c>
      <c r="H793" s="10" t="s">
        <v>540</v>
      </c>
      <c r="I793" s="10">
        <v>48906</v>
      </c>
      <c r="J793" s="10" t="s">
        <v>1911</v>
      </c>
      <c r="K793" s="10">
        <v>5173234995</v>
      </c>
      <c r="L793" s="10" t="s">
        <v>72</v>
      </c>
      <c r="M793" s="10" t="s">
        <v>73</v>
      </c>
      <c r="N793" s="10" t="s">
        <v>61</v>
      </c>
      <c r="O793" s="10">
        <v>44</v>
      </c>
      <c r="P793" s="10" t="s">
        <v>40</v>
      </c>
      <c r="Q793" s="10" t="str">
        <f t="shared" si="59"/>
        <v>12</v>
      </c>
      <c r="R793" s="10">
        <v>8</v>
      </c>
      <c r="S793" s="79">
        <v>64.8</v>
      </c>
      <c r="T793" s="10">
        <v>2</v>
      </c>
      <c r="AB793" s="10">
        <v>2</v>
      </c>
      <c r="AI793" s="39">
        <f t="shared" si="60"/>
        <v>2</v>
      </c>
      <c r="AJ793" s="79">
        <f t="shared" si="61"/>
        <v>32.4</v>
      </c>
      <c r="AK793" s="79">
        <f t="shared" si="62"/>
        <v>2.6999999999999997</v>
      </c>
      <c r="AL793" s="79">
        <f t="shared" si="63"/>
        <v>0.33749999999999997</v>
      </c>
    </row>
    <row r="794" spans="1:38" x14ac:dyDescent="0.25">
      <c r="A794" s="10">
        <v>1.2024999999999999</v>
      </c>
      <c r="B794" s="10" t="s">
        <v>535</v>
      </c>
      <c r="C794" s="10" t="s">
        <v>536</v>
      </c>
      <c r="D794" s="10" t="s">
        <v>1909</v>
      </c>
      <c r="E794" s="10" t="s">
        <v>30</v>
      </c>
      <c r="F794" s="10" t="s">
        <v>1910</v>
      </c>
      <c r="G794" s="10" t="s">
        <v>826</v>
      </c>
      <c r="H794" s="10" t="s">
        <v>540</v>
      </c>
      <c r="I794" s="10">
        <v>48906</v>
      </c>
      <c r="J794" s="10" t="s">
        <v>1911</v>
      </c>
      <c r="K794" s="10">
        <v>5173234995</v>
      </c>
      <c r="L794" s="10" t="s">
        <v>100</v>
      </c>
      <c r="M794" s="10" t="s">
        <v>101</v>
      </c>
      <c r="N794" s="10" t="s">
        <v>61</v>
      </c>
      <c r="O794" s="10">
        <v>44</v>
      </c>
      <c r="P794" s="10" t="s">
        <v>40</v>
      </c>
      <c r="Q794" s="10" t="str">
        <f t="shared" si="59"/>
        <v>12</v>
      </c>
      <c r="R794" s="10">
        <v>8</v>
      </c>
      <c r="S794" s="79">
        <v>97.2</v>
      </c>
      <c r="T794" s="10">
        <v>3</v>
      </c>
      <c r="AB794" s="10">
        <v>3</v>
      </c>
      <c r="AI794" s="39">
        <f t="shared" si="60"/>
        <v>3</v>
      </c>
      <c r="AJ794" s="79">
        <f t="shared" si="61"/>
        <v>32.4</v>
      </c>
      <c r="AK794" s="79">
        <f t="shared" si="62"/>
        <v>2.6999999999999997</v>
      </c>
      <c r="AL794" s="79">
        <f t="shared" si="63"/>
        <v>0.33749999999999997</v>
      </c>
    </row>
    <row r="795" spans="1:38" x14ac:dyDescent="0.25">
      <c r="A795" s="10">
        <v>1.2024999999999999</v>
      </c>
      <c r="B795" s="10" t="s">
        <v>84</v>
      </c>
      <c r="C795" s="10" t="s">
        <v>85</v>
      </c>
      <c r="D795" s="10" t="s">
        <v>86</v>
      </c>
      <c r="E795" s="10" t="s">
        <v>30</v>
      </c>
      <c r="F795" s="10" t="s">
        <v>87</v>
      </c>
      <c r="G795" s="10" t="s">
        <v>88</v>
      </c>
      <c r="H795" s="10" t="s">
        <v>67</v>
      </c>
      <c r="I795" s="10">
        <v>95354</v>
      </c>
      <c r="J795" s="10" t="s">
        <v>90</v>
      </c>
      <c r="K795" s="10">
        <v>2095295350</v>
      </c>
      <c r="L795" s="10" t="s">
        <v>74</v>
      </c>
      <c r="M795" s="10" t="s">
        <v>75</v>
      </c>
      <c r="N795" s="10" t="s">
        <v>61</v>
      </c>
      <c r="O795" s="10">
        <v>44</v>
      </c>
      <c r="P795" s="10" t="s">
        <v>40</v>
      </c>
      <c r="Q795" s="10" t="str">
        <f t="shared" si="59"/>
        <v>12</v>
      </c>
      <c r="R795" s="10">
        <v>5</v>
      </c>
      <c r="S795" s="79">
        <v>115.2</v>
      </c>
      <c r="T795" s="10">
        <v>4</v>
      </c>
      <c r="AB795" s="10">
        <v>4</v>
      </c>
      <c r="AI795" s="39">
        <f t="shared" si="60"/>
        <v>4</v>
      </c>
      <c r="AJ795" s="79">
        <f t="shared" si="61"/>
        <v>28.8</v>
      </c>
      <c r="AK795" s="79">
        <f t="shared" si="62"/>
        <v>2.4</v>
      </c>
      <c r="AL795" s="79">
        <f t="shared" si="63"/>
        <v>0.48</v>
      </c>
    </row>
    <row r="796" spans="1:38" x14ac:dyDescent="0.25">
      <c r="A796" s="10">
        <v>1.2024999999999999</v>
      </c>
      <c r="B796" s="10" t="s">
        <v>84</v>
      </c>
      <c r="C796" s="10" t="s">
        <v>85</v>
      </c>
      <c r="D796" s="10" t="s">
        <v>1253</v>
      </c>
      <c r="E796" s="10" t="s">
        <v>362</v>
      </c>
      <c r="F796" s="10" t="s">
        <v>1254</v>
      </c>
      <c r="G796" s="10" t="s">
        <v>119</v>
      </c>
      <c r="H796" s="10" t="s">
        <v>67</v>
      </c>
      <c r="I796" s="10">
        <v>95833</v>
      </c>
      <c r="J796" s="10" t="s">
        <v>1255</v>
      </c>
      <c r="K796" s="10">
        <v>9165685400</v>
      </c>
      <c r="L796" s="10" t="s">
        <v>74</v>
      </c>
      <c r="M796" s="10" t="s">
        <v>75</v>
      </c>
      <c r="N796" s="10" t="s">
        <v>61</v>
      </c>
      <c r="O796" s="10">
        <v>44</v>
      </c>
      <c r="P796" s="10" t="s">
        <v>40</v>
      </c>
      <c r="Q796" s="10" t="str">
        <f t="shared" si="59"/>
        <v>12</v>
      </c>
      <c r="R796" s="10">
        <v>5</v>
      </c>
      <c r="S796" s="79">
        <v>28.8</v>
      </c>
      <c r="T796" s="10">
        <v>1</v>
      </c>
      <c r="AB796" s="10">
        <v>1</v>
      </c>
      <c r="AI796" s="39">
        <f t="shared" si="60"/>
        <v>1</v>
      </c>
      <c r="AJ796" s="79">
        <f t="shared" si="61"/>
        <v>28.8</v>
      </c>
      <c r="AK796" s="79">
        <f t="shared" si="62"/>
        <v>2.4</v>
      </c>
      <c r="AL796" s="79">
        <f t="shared" si="63"/>
        <v>0.48</v>
      </c>
    </row>
    <row r="797" spans="1:38" x14ac:dyDescent="0.25">
      <c r="A797" s="10">
        <v>1.2024999999999999</v>
      </c>
      <c r="B797" s="10" t="s">
        <v>84</v>
      </c>
      <c r="C797" s="10" t="s">
        <v>85</v>
      </c>
      <c r="D797" s="10" t="s">
        <v>213</v>
      </c>
      <c r="E797" s="10" t="s">
        <v>30</v>
      </c>
      <c r="F797" s="10" t="s">
        <v>214</v>
      </c>
      <c r="G797" s="10" t="s">
        <v>215</v>
      </c>
      <c r="H797" s="10" t="s">
        <v>67</v>
      </c>
      <c r="I797" s="10" t="s">
        <v>216</v>
      </c>
      <c r="J797" s="10" t="s">
        <v>217</v>
      </c>
      <c r="K797" s="10">
        <v>9258267841</v>
      </c>
      <c r="L797" s="10" t="s">
        <v>74</v>
      </c>
      <c r="M797" s="10" t="s">
        <v>75</v>
      </c>
      <c r="N797" s="10" t="s">
        <v>61</v>
      </c>
      <c r="O797" s="10">
        <v>44</v>
      </c>
      <c r="P797" s="10" t="s">
        <v>40</v>
      </c>
      <c r="Q797" s="10" t="str">
        <f t="shared" si="59"/>
        <v>12</v>
      </c>
      <c r="R797" s="10">
        <v>5</v>
      </c>
      <c r="S797" s="79">
        <v>115.2</v>
      </c>
      <c r="T797" s="10">
        <v>4</v>
      </c>
      <c r="AB797" s="10">
        <v>4</v>
      </c>
      <c r="AI797" s="39">
        <f t="shared" si="60"/>
        <v>4</v>
      </c>
      <c r="AJ797" s="79">
        <f t="shared" si="61"/>
        <v>28.8</v>
      </c>
      <c r="AK797" s="79">
        <f t="shared" si="62"/>
        <v>2.4</v>
      </c>
      <c r="AL797" s="79">
        <f t="shared" si="63"/>
        <v>0.48</v>
      </c>
    </row>
    <row r="798" spans="1:38" x14ac:dyDescent="0.25">
      <c r="A798" s="10">
        <v>1.2024999999999999</v>
      </c>
      <c r="B798" s="10" t="s">
        <v>84</v>
      </c>
      <c r="C798" s="10" t="s">
        <v>85</v>
      </c>
      <c r="D798" s="10" t="s">
        <v>102</v>
      </c>
      <c r="E798" s="10" t="s">
        <v>30</v>
      </c>
      <c r="F798" s="10" t="s">
        <v>103</v>
      </c>
      <c r="G798" s="10" t="s">
        <v>104</v>
      </c>
      <c r="H798" s="10" t="s">
        <v>96</v>
      </c>
      <c r="I798" s="10" t="s">
        <v>105</v>
      </c>
      <c r="J798" s="10" t="s">
        <v>106</v>
      </c>
      <c r="K798" s="10">
        <v>9076024285</v>
      </c>
      <c r="L798" s="10" t="s">
        <v>74</v>
      </c>
      <c r="M798" s="10" t="s">
        <v>75</v>
      </c>
      <c r="N798" s="10" t="s">
        <v>61</v>
      </c>
      <c r="O798" s="10">
        <v>44</v>
      </c>
      <c r="P798" s="10" t="s">
        <v>40</v>
      </c>
      <c r="Q798" s="10" t="str">
        <f t="shared" si="59"/>
        <v>12</v>
      </c>
      <c r="R798" s="10">
        <v>5</v>
      </c>
      <c r="S798" s="79">
        <v>316.8</v>
      </c>
      <c r="T798" s="10">
        <v>11</v>
      </c>
      <c r="AB798" s="10">
        <v>11</v>
      </c>
      <c r="AI798" s="39">
        <f t="shared" si="60"/>
        <v>11</v>
      </c>
      <c r="AJ798" s="79">
        <f t="shared" si="61"/>
        <v>28.8</v>
      </c>
      <c r="AK798" s="79">
        <f t="shared" si="62"/>
        <v>2.4</v>
      </c>
      <c r="AL798" s="79">
        <f t="shared" si="63"/>
        <v>0.48</v>
      </c>
    </row>
    <row r="799" spans="1:38" x14ac:dyDescent="0.25">
      <c r="A799" s="10">
        <v>1.2024999999999999</v>
      </c>
      <c r="B799" s="10" t="s">
        <v>84</v>
      </c>
      <c r="C799" s="10" t="s">
        <v>85</v>
      </c>
      <c r="D799" s="10" t="s">
        <v>989</v>
      </c>
      <c r="E799" s="10" t="s">
        <v>362</v>
      </c>
      <c r="F799" s="10" t="s">
        <v>990</v>
      </c>
      <c r="G799" s="10" t="s">
        <v>991</v>
      </c>
      <c r="H799" s="10" t="s">
        <v>67</v>
      </c>
      <c r="I799" s="10" t="s">
        <v>992</v>
      </c>
      <c r="J799" s="10" t="s">
        <v>993</v>
      </c>
      <c r="K799" s="10">
        <v>8312754500</v>
      </c>
      <c r="L799" s="10" t="s">
        <v>74</v>
      </c>
      <c r="M799" s="10" t="s">
        <v>75</v>
      </c>
      <c r="N799" s="10" t="s">
        <v>61</v>
      </c>
      <c r="O799" s="10">
        <v>44</v>
      </c>
      <c r="P799" s="10" t="s">
        <v>40</v>
      </c>
      <c r="Q799" s="10" t="str">
        <f t="shared" si="59"/>
        <v>12</v>
      </c>
      <c r="R799" s="10">
        <v>5</v>
      </c>
      <c r="S799" s="79">
        <v>489.6</v>
      </c>
      <c r="T799" s="10">
        <v>17</v>
      </c>
      <c r="AB799" s="10">
        <v>17</v>
      </c>
      <c r="AI799" s="39">
        <f t="shared" si="60"/>
        <v>17</v>
      </c>
      <c r="AJ799" s="79">
        <f t="shared" si="61"/>
        <v>28.8</v>
      </c>
      <c r="AK799" s="79">
        <f t="shared" si="62"/>
        <v>2.4</v>
      </c>
      <c r="AL799" s="79">
        <f t="shared" si="63"/>
        <v>0.48</v>
      </c>
    </row>
    <row r="800" spans="1:38" x14ac:dyDescent="0.25">
      <c r="A800" s="10">
        <v>1.2024999999999999</v>
      </c>
      <c r="B800" s="10" t="s">
        <v>84</v>
      </c>
      <c r="C800" s="10" t="s">
        <v>85</v>
      </c>
      <c r="D800" s="10" t="s">
        <v>130</v>
      </c>
      <c r="E800" s="10" t="s">
        <v>30</v>
      </c>
      <c r="F800" s="10" t="s">
        <v>131</v>
      </c>
      <c r="G800" s="10" t="s">
        <v>132</v>
      </c>
      <c r="H800" s="10" t="s">
        <v>67</v>
      </c>
      <c r="I800" s="10">
        <v>95407</v>
      </c>
      <c r="J800" s="10" t="s">
        <v>133</v>
      </c>
      <c r="K800" s="10">
        <v>7075464544</v>
      </c>
      <c r="L800" s="10" t="s">
        <v>122</v>
      </c>
      <c r="M800" s="10" t="s">
        <v>123</v>
      </c>
      <c r="N800" s="10" t="s">
        <v>124</v>
      </c>
      <c r="O800" s="10">
        <v>44</v>
      </c>
      <c r="P800" s="10" t="s">
        <v>40</v>
      </c>
      <c r="Q800" s="10" t="str">
        <f t="shared" si="59"/>
        <v>12</v>
      </c>
      <c r="R800" s="10">
        <v>4.5</v>
      </c>
      <c r="S800" s="79">
        <v>79.2</v>
      </c>
      <c r="T800" s="10">
        <v>4</v>
      </c>
      <c r="AB800" s="10">
        <v>4</v>
      </c>
      <c r="AI800" s="39">
        <f t="shared" si="60"/>
        <v>4</v>
      </c>
      <c r="AJ800" s="79">
        <f t="shared" si="61"/>
        <v>19.8</v>
      </c>
      <c r="AK800" s="79">
        <f t="shared" si="62"/>
        <v>1.6500000000000001</v>
      </c>
      <c r="AL800" s="79">
        <f t="shared" si="63"/>
        <v>0.3666666666666667</v>
      </c>
    </row>
    <row r="801" spans="1:38" x14ac:dyDescent="0.25">
      <c r="A801" s="10">
        <v>1.2024999999999999</v>
      </c>
      <c r="B801" s="10" t="s">
        <v>84</v>
      </c>
      <c r="C801" s="10" t="s">
        <v>85</v>
      </c>
      <c r="D801" s="10" t="s">
        <v>142</v>
      </c>
      <c r="E801" s="10" t="s">
        <v>143</v>
      </c>
      <c r="F801" s="10" t="s">
        <v>145</v>
      </c>
      <c r="G801" s="10" t="s">
        <v>146</v>
      </c>
      <c r="H801" s="10" t="s">
        <v>147</v>
      </c>
      <c r="I801" s="10">
        <v>999999999</v>
      </c>
      <c r="J801" s="10" t="s">
        <v>145</v>
      </c>
      <c r="K801" s="10">
        <v>9999999999</v>
      </c>
      <c r="L801" s="10" t="s">
        <v>122</v>
      </c>
      <c r="M801" s="10" t="s">
        <v>123</v>
      </c>
      <c r="N801" s="10" t="s">
        <v>124</v>
      </c>
      <c r="O801" s="10">
        <v>44</v>
      </c>
      <c r="P801" s="10" t="s">
        <v>40</v>
      </c>
      <c r="Q801" s="10" t="str">
        <f t="shared" si="59"/>
        <v>12</v>
      </c>
      <c r="R801" s="10">
        <v>4.5</v>
      </c>
      <c r="S801" s="79">
        <v>118.8</v>
      </c>
      <c r="T801" s="10">
        <v>6</v>
      </c>
      <c r="AB801" s="10">
        <v>6</v>
      </c>
      <c r="AI801" s="39">
        <f t="shared" si="60"/>
        <v>6</v>
      </c>
      <c r="AJ801" s="79">
        <f t="shared" si="61"/>
        <v>19.8</v>
      </c>
      <c r="AK801" s="79">
        <f t="shared" si="62"/>
        <v>1.6500000000000001</v>
      </c>
      <c r="AL801" s="79">
        <f t="shared" si="63"/>
        <v>0.3666666666666667</v>
      </c>
    </row>
    <row r="802" spans="1:38" x14ac:dyDescent="0.25">
      <c r="A802" s="10">
        <v>1.2024999999999999</v>
      </c>
      <c r="B802" s="10" t="s">
        <v>84</v>
      </c>
      <c r="C802" s="10" t="s">
        <v>85</v>
      </c>
      <c r="D802" s="10" t="s">
        <v>130</v>
      </c>
      <c r="E802" s="10" t="s">
        <v>30</v>
      </c>
      <c r="F802" s="10" t="s">
        <v>131</v>
      </c>
      <c r="G802" s="10" t="s">
        <v>132</v>
      </c>
      <c r="H802" s="10" t="s">
        <v>67</v>
      </c>
      <c r="I802" s="10">
        <v>95407</v>
      </c>
      <c r="J802" s="10" t="s">
        <v>133</v>
      </c>
      <c r="K802" s="10">
        <v>7075464544</v>
      </c>
      <c r="L802" s="10" t="s">
        <v>37</v>
      </c>
      <c r="M802" s="10" t="s">
        <v>38</v>
      </c>
      <c r="N802" s="10" t="s">
        <v>39</v>
      </c>
      <c r="O802" s="10">
        <v>44</v>
      </c>
      <c r="P802" s="10" t="s">
        <v>40</v>
      </c>
      <c r="Q802" s="10" t="str">
        <f t="shared" si="59"/>
        <v>12</v>
      </c>
      <c r="R802" s="10">
        <v>5</v>
      </c>
      <c r="S802" s="79">
        <v>178.2</v>
      </c>
      <c r="T802" s="10">
        <v>9</v>
      </c>
      <c r="AB802" s="10">
        <v>9</v>
      </c>
      <c r="AI802" s="39">
        <f t="shared" si="60"/>
        <v>9</v>
      </c>
      <c r="AJ802" s="79">
        <f t="shared" si="61"/>
        <v>19.799999999999997</v>
      </c>
      <c r="AK802" s="79">
        <f t="shared" si="62"/>
        <v>1.6499999999999997</v>
      </c>
      <c r="AL802" s="79">
        <f t="shared" si="63"/>
        <v>0.32999999999999996</v>
      </c>
    </row>
    <row r="803" spans="1:38" x14ac:dyDescent="0.25">
      <c r="A803" s="10">
        <v>1.2024999999999999</v>
      </c>
      <c r="B803" s="10" t="s">
        <v>84</v>
      </c>
      <c r="C803" s="10" t="s">
        <v>85</v>
      </c>
      <c r="D803" s="10" t="s">
        <v>300</v>
      </c>
      <c r="E803" s="10" t="s">
        <v>174</v>
      </c>
      <c r="F803" s="10" t="s">
        <v>301</v>
      </c>
      <c r="G803" s="10" t="s">
        <v>302</v>
      </c>
      <c r="H803" s="10" t="s">
        <v>96</v>
      </c>
      <c r="I803" s="10">
        <v>89406</v>
      </c>
      <c r="J803" s="10" t="s">
        <v>303</v>
      </c>
      <c r="K803" s="10">
        <v>7755415699</v>
      </c>
      <c r="L803" s="10" t="s">
        <v>37</v>
      </c>
      <c r="M803" s="10" t="s">
        <v>38</v>
      </c>
      <c r="N803" s="10" t="s">
        <v>39</v>
      </c>
      <c r="O803" s="10">
        <v>44</v>
      </c>
      <c r="P803" s="10" t="s">
        <v>40</v>
      </c>
      <c r="Q803" s="10" t="str">
        <f t="shared" si="59"/>
        <v>12</v>
      </c>
      <c r="R803" s="10">
        <v>5</v>
      </c>
      <c r="S803" s="79">
        <v>79.2</v>
      </c>
      <c r="T803" s="10">
        <v>4</v>
      </c>
      <c r="AB803" s="10">
        <v>4</v>
      </c>
      <c r="AI803" s="39">
        <f t="shared" si="60"/>
        <v>4</v>
      </c>
      <c r="AJ803" s="79">
        <f t="shared" si="61"/>
        <v>19.8</v>
      </c>
      <c r="AK803" s="79">
        <f t="shared" si="62"/>
        <v>1.6500000000000001</v>
      </c>
      <c r="AL803" s="79">
        <f t="shared" si="63"/>
        <v>0.33</v>
      </c>
    </row>
    <row r="804" spans="1:38" x14ac:dyDescent="0.25">
      <c r="A804" s="10">
        <v>1.2024999999999999</v>
      </c>
      <c r="B804" s="10" t="s">
        <v>84</v>
      </c>
      <c r="C804" s="10" t="s">
        <v>85</v>
      </c>
      <c r="D804" s="10" t="s">
        <v>467</v>
      </c>
      <c r="E804" s="10" t="s">
        <v>168</v>
      </c>
      <c r="F804" s="10" t="s">
        <v>468</v>
      </c>
      <c r="G804" s="10" t="s">
        <v>469</v>
      </c>
      <c r="H804" s="10" t="s">
        <v>67</v>
      </c>
      <c r="I804" s="10" t="s">
        <v>470</v>
      </c>
      <c r="J804" s="10" t="s">
        <v>471</v>
      </c>
      <c r="K804" s="10">
        <v>8314403220</v>
      </c>
      <c r="L804" s="10" t="s">
        <v>37</v>
      </c>
      <c r="M804" s="10" t="s">
        <v>38</v>
      </c>
      <c r="N804" s="10" t="s">
        <v>39</v>
      </c>
      <c r="O804" s="10">
        <v>44</v>
      </c>
      <c r="P804" s="10" t="s">
        <v>40</v>
      </c>
      <c r="Q804" s="10" t="str">
        <f t="shared" si="59"/>
        <v>12</v>
      </c>
      <c r="R804" s="10">
        <v>5</v>
      </c>
      <c r="S804" s="79">
        <v>19.8</v>
      </c>
      <c r="T804" s="10">
        <v>1</v>
      </c>
      <c r="AB804" s="10">
        <v>1</v>
      </c>
      <c r="AI804" s="39">
        <f t="shared" si="60"/>
        <v>1</v>
      </c>
      <c r="AJ804" s="79">
        <f t="shared" si="61"/>
        <v>19.8</v>
      </c>
      <c r="AK804" s="79">
        <f t="shared" si="62"/>
        <v>1.6500000000000001</v>
      </c>
      <c r="AL804" s="79">
        <f t="shared" si="63"/>
        <v>0.33</v>
      </c>
    </row>
    <row r="805" spans="1:38" x14ac:dyDescent="0.25">
      <c r="A805" s="10">
        <v>1.2024999999999999</v>
      </c>
      <c r="B805" s="10" t="s">
        <v>84</v>
      </c>
      <c r="C805" s="10" t="s">
        <v>85</v>
      </c>
      <c r="D805" s="10" t="s">
        <v>202</v>
      </c>
      <c r="E805" s="10" t="s">
        <v>168</v>
      </c>
      <c r="F805" s="10" t="s">
        <v>203</v>
      </c>
      <c r="G805" s="10" t="s">
        <v>204</v>
      </c>
      <c r="H805" s="10" t="s">
        <v>67</v>
      </c>
      <c r="I805" s="10" t="s">
        <v>205</v>
      </c>
      <c r="J805" s="10" t="s">
        <v>206</v>
      </c>
      <c r="K805" s="10">
        <v>5102770646</v>
      </c>
      <c r="L805" s="10" t="s">
        <v>37</v>
      </c>
      <c r="M805" s="10" t="s">
        <v>38</v>
      </c>
      <c r="N805" s="10" t="s">
        <v>39</v>
      </c>
      <c r="O805" s="10">
        <v>44</v>
      </c>
      <c r="P805" s="10" t="s">
        <v>40</v>
      </c>
      <c r="Q805" s="10" t="str">
        <f t="shared" si="59"/>
        <v>12</v>
      </c>
      <c r="R805" s="10">
        <v>5</v>
      </c>
      <c r="S805" s="79">
        <v>138.6</v>
      </c>
      <c r="T805" s="10">
        <v>7</v>
      </c>
      <c r="AB805" s="10">
        <v>7</v>
      </c>
      <c r="AI805" s="39">
        <f t="shared" si="60"/>
        <v>7</v>
      </c>
      <c r="AJ805" s="79">
        <f t="shared" si="61"/>
        <v>19.8</v>
      </c>
      <c r="AK805" s="79">
        <f t="shared" si="62"/>
        <v>1.6500000000000001</v>
      </c>
      <c r="AL805" s="79">
        <f t="shared" si="63"/>
        <v>0.33</v>
      </c>
    </row>
    <row r="806" spans="1:38" x14ac:dyDescent="0.25">
      <c r="A806" s="10">
        <v>1.2024999999999999</v>
      </c>
      <c r="B806" s="10" t="s">
        <v>84</v>
      </c>
      <c r="C806" s="10" t="s">
        <v>85</v>
      </c>
      <c r="D806" s="10" t="s">
        <v>437</v>
      </c>
      <c r="E806" s="10" t="s">
        <v>30</v>
      </c>
      <c r="F806" s="10" t="s">
        <v>438</v>
      </c>
      <c r="G806" s="10" t="s">
        <v>104</v>
      </c>
      <c r="H806" s="10" t="s">
        <v>96</v>
      </c>
      <c r="I806" s="10" t="s">
        <v>439</v>
      </c>
      <c r="J806" s="10" t="s">
        <v>440</v>
      </c>
      <c r="K806" s="10">
        <v>7753385335</v>
      </c>
      <c r="L806" s="10" t="s">
        <v>37</v>
      </c>
      <c r="M806" s="10" t="s">
        <v>38</v>
      </c>
      <c r="N806" s="10" t="s">
        <v>39</v>
      </c>
      <c r="O806" s="10">
        <v>44</v>
      </c>
      <c r="P806" s="10" t="s">
        <v>40</v>
      </c>
      <c r="Q806" s="10" t="str">
        <f t="shared" si="59"/>
        <v>12</v>
      </c>
      <c r="R806" s="10">
        <v>5</v>
      </c>
      <c r="S806" s="79">
        <v>99</v>
      </c>
      <c r="T806" s="10">
        <v>5</v>
      </c>
      <c r="AB806" s="10">
        <v>5</v>
      </c>
      <c r="AI806" s="39">
        <f t="shared" si="60"/>
        <v>5</v>
      </c>
      <c r="AJ806" s="79">
        <f t="shared" si="61"/>
        <v>19.8</v>
      </c>
      <c r="AK806" s="79">
        <f t="shared" si="62"/>
        <v>1.6500000000000001</v>
      </c>
      <c r="AL806" s="79">
        <f t="shared" si="63"/>
        <v>0.33</v>
      </c>
    </row>
    <row r="807" spans="1:38" x14ac:dyDescent="0.25">
      <c r="A807" s="10">
        <v>1.2024999999999999</v>
      </c>
      <c r="B807" s="10" t="s">
        <v>84</v>
      </c>
      <c r="C807" s="10" t="s">
        <v>85</v>
      </c>
      <c r="D807" s="10" t="s">
        <v>295</v>
      </c>
      <c r="E807" s="10" t="s">
        <v>168</v>
      </c>
      <c r="F807" s="10" t="s">
        <v>296</v>
      </c>
      <c r="G807" s="10" t="s">
        <v>297</v>
      </c>
      <c r="H807" s="10" t="s">
        <v>67</v>
      </c>
      <c r="I807" s="10" t="s">
        <v>298</v>
      </c>
      <c r="J807" s="10" t="s">
        <v>299</v>
      </c>
      <c r="K807" s="10">
        <v>7078293456</v>
      </c>
      <c r="L807" s="10" t="s">
        <v>37</v>
      </c>
      <c r="M807" s="10" t="s">
        <v>38</v>
      </c>
      <c r="N807" s="10" t="s">
        <v>39</v>
      </c>
      <c r="O807" s="10">
        <v>44</v>
      </c>
      <c r="P807" s="10" t="s">
        <v>40</v>
      </c>
      <c r="Q807" s="10" t="str">
        <f t="shared" si="59"/>
        <v>12</v>
      </c>
      <c r="R807" s="10">
        <v>5</v>
      </c>
      <c r="S807" s="79">
        <v>59.4</v>
      </c>
      <c r="T807" s="10">
        <v>3</v>
      </c>
      <c r="AB807" s="10">
        <v>3</v>
      </c>
      <c r="AI807" s="39">
        <f t="shared" si="60"/>
        <v>3</v>
      </c>
      <c r="AJ807" s="79">
        <f t="shared" si="61"/>
        <v>19.8</v>
      </c>
      <c r="AK807" s="79">
        <f t="shared" si="62"/>
        <v>1.6500000000000001</v>
      </c>
      <c r="AL807" s="79">
        <f t="shared" si="63"/>
        <v>0.33</v>
      </c>
    </row>
    <row r="808" spans="1:38" x14ac:dyDescent="0.25">
      <c r="A808" s="10">
        <v>1.2024999999999999</v>
      </c>
      <c r="B808" s="10" t="s">
        <v>84</v>
      </c>
      <c r="C808" s="10" t="s">
        <v>85</v>
      </c>
      <c r="D808" s="10" t="s">
        <v>1692</v>
      </c>
      <c r="E808" s="10" t="s">
        <v>348</v>
      </c>
      <c r="F808" s="10" t="s">
        <v>593</v>
      </c>
      <c r="G808" s="10" t="s">
        <v>594</v>
      </c>
      <c r="H808" s="10" t="s">
        <v>96</v>
      </c>
      <c r="I808" s="10" t="s">
        <v>1693</v>
      </c>
      <c r="J808" s="10" t="s">
        <v>1694</v>
      </c>
      <c r="K808" s="10">
        <v>4153780577</v>
      </c>
      <c r="L808" s="10" t="s">
        <v>37</v>
      </c>
      <c r="M808" s="10" t="s">
        <v>38</v>
      </c>
      <c r="N808" s="10" t="s">
        <v>39</v>
      </c>
      <c r="O808" s="10">
        <v>44</v>
      </c>
      <c r="P808" s="10" t="s">
        <v>40</v>
      </c>
      <c r="Q808" s="10" t="str">
        <f t="shared" si="59"/>
        <v>12</v>
      </c>
      <c r="R808" s="10">
        <v>5</v>
      </c>
      <c r="S808" s="79">
        <v>19.8</v>
      </c>
      <c r="T808" s="10">
        <v>1</v>
      </c>
      <c r="AB808" s="10">
        <v>1</v>
      </c>
      <c r="AI808" s="39">
        <f t="shared" si="60"/>
        <v>1</v>
      </c>
      <c r="AJ808" s="79">
        <f t="shared" si="61"/>
        <v>19.8</v>
      </c>
      <c r="AK808" s="79">
        <f t="shared" si="62"/>
        <v>1.6500000000000001</v>
      </c>
      <c r="AL808" s="79">
        <f t="shared" si="63"/>
        <v>0.33</v>
      </c>
    </row>
    <row r="809" spans="1:38" x14ac:dyDescent="0.25">
      <c r="A809" s="10">
        <v>1.2024999999999999</v>
      </c>
      <c r="B809" s="10" t="s">
        <v>84</v>
      </c>
      <c r="C809" s="10" t="s">
        <v>85</v>
      </c>
      <c r="D809" s="10" t="s">
        <v>383</v>
      </c>
      <c r="E809" s="10" t="s">
        <v>168</v>
      </c>
      <c r="F809" s="10" t="s">
        <v>384</v>
      </c>
      <c r="G809" s="10" t="s">
        <v>385</v>
      </c>
      <c r="H809" s="10" t="s">
        <v>67</v>
      </c>
      <c r="I809" s="10" t="s">
        <v>386</v>
      </c>
      <c r="J809" s="10" t="s">
        <v>387</v>
      </c>
      <c r="K809" s="10">
        <v>7074969725</v>
      </c>
      <c r="L809" s="10" t="s">
        <v>37</v>
      </c>
      <c r="M809" s="10" t="s">
        <v>38</v>
      </c>
      <c r="N809" s="10" t="s">
        <v>39</v>
      </c>
      <c r="O809" s="10">
        <v>44</v>
      </c>
      <c r="P809" s="10" t="s">
        <v>40</v>
      </c>
      <c r="Q809" s="10" t="str">
        <f t="shared" si="59"/>
        <v>12</v>
      </c>
      <c r="R809" s="10">
        <v>5</v>
      </c>
      <c r="S809" s="79">
        <v>19.8</v>
      </c>
      <c r="T809" s="10">
        <v>1</v>
      </c>
      <c r="AB809" s="10">
        <v>1</v>
      </c>
      <c r="AI809" s="39">
        <f t="shared" si="60"/>
        <v>1</v>
      </c>
      <c r="AJ809" s="79">
        <f t="shared" si="61"/>
        <v>19.8</v>
      </c>
      <c r="AK809" s="79">
        <f t="shared" si="62"/>
        <v>1.6500000000000001</v>
      </c>
      <c r="AL809" s="79">
        <f t="shared" si="63"/>
        <v>0.33</v>
      </c>
    </row>
    <row r="810" spans="1:38" x14ac:dyDescent="0.25">
      <c r="A810" s="10">
        <v>1.2024999999999999</v>
      </c>
      <c r="B810" s="10" t="s">
        <v>84</v>
      </c>
      <c r="C810" s="10" t="s">
        <v>85</v>
      </c>
      <c r="D810" s="10" t="s">
        <v>300</v>
      </c>
      <c r="E810" s="10" t="s">
        <v>174</v>
      </c>
      <c r="F810" s="10" t="s">
        <v>301</v>
      </c>
      <c r="G810" s="10" t="s">
        <v>302</v>
      </c>
      <c r="H810" s="10" t="s">
        <v>96</v>
      </c>
      <c r="I810" s="10">
        <v>89406</v>
      </c>
      <c r="J810" s="10" t="s">
        <v>303</v>
      </c>
      <c r="K810" s="10">
        <v>7755415699</v>
      </c>
      <c r="L810" s="10" t="s">
        <v>115</v>
      </c>
      <c r="M810" s="10" t="s">
        <v>116</v>
      </c>
      <c r="N810" s="10" t="s">
        <v>39</v>
      </c>
      <c r="O810" s="10">
        <v>44</v>
      </c>
      <c r="P810" s="10" t="s">
        <v>40</v>
      </c>
      <c r="Q810" s="10" t="str">
        <f t="shared" si="59"/>
        <v>12</v>
      </c>
      <c r="R810" s="10">
        <v>5</v>
      </c>
      <c r="S810" s="79">
        <v>99</v>
      </c>
      <c r="T810" s="10">
        <v>5</v>
      </c>
      <c r="AB810" s="10">
        <v>5</v>
      </c>
      <c r="AI810" s="39">
        <f t="shared" si="60"/>
        <v>5</v>
      </c>
      <c r="AJ810" s="79">
        <f t="shared" si="61"/>
        <v>19.8</v>
      </c>
      <c r="AK810" s="79">
        <f t="shared" si="62"/>
        <v>1.6500000000000001</v>
      </c>
      <c r="AL810" s="79">
        <f t="shared" si="63"/>
        <v>0.33</v>
      </c>
    </row>
    <row r="811" spans="1:38" x14ac:dyDescent="0.25">
      <c r="A811" s="10">
        <v>1.2024999999999999</v>
      </c>
      <c r="B811" s="10" t="s">
        <v>84</v>
      </c>
      <c r="C811" s="10" t="s">
        <v>85</v>
      </c>
      <c r="D811" s="10" t="s">
        <v>634</v>
      </c>
      <c r="E811" s="10" t="s">
        <v>30</v>
      </c>
      <c r="F811" s="10" t="s">
        <v>635</v>
      </c>
      <c r="G811" s="10" t="s">
        <v>588</v>
      </c>
      <c r="H811" s="10" t="s">
        <v>67</v>
      </c>
      <c r="I811" s="10" t="s">
        <v>636</v>
      </c>
      <c r="J811" s="10" t="s">
        <v>637</v>
      </c>
      <c r="K811" s="10">
        <v>6503228363</v>
      </c>
      <c r="L811" s="10" t="s">
        <v>115</v>
      </c>
      <c r="M811" s="10" t="s">
        <v>116</v>
      </c>
      <c r="N811" s="10" t="s">
        <v>39</v>
      </c>
      <c r="O811" s="10">
        <v>44</v>
      </c>
      <c r="P811" s="10" t="s">
        <v>40</v>
      </c>
      <c r="Q811" s="10" t="str">
        <f t="shared" si="59"/>
        <v>12</v>
      </c>
      <c r="R811" s="10">
        <v>5</v>
      </c>
      <c r="S811" s="79">
        <v>19.8</v>
      </c>
      <c r="T811" s="10">
        <v>1</v>
      </c>
      <c r="AB811" s="10">
        <v>1</v>
      </c>
      <c r="AI811" s="39">
        <f t="shared" si="60"/>
        <v>1</v>
      </c>
      <c r="AJ811" s="79">
        <f t="shared" si="61"/>
        <v>19.8</v>
      </c>
      <c r="AK811" s="79">
        <f t="shared" si="62"/>
        <v>1.6500000000000001</v>
      </c>
      <c r="AL811" s="79">
        <f t="shared" si="63"/>
        <v>0.33</v>
      </c>
    </row>
    <row r="812" spans="1:38" x14ac:dyDescent="0.25">
      <c r="A812" s="10">
        <v>1.2024999999999999</v>
      </c>
      <c r="B812" s="10" t="s">
        <v>84</v>
      </c>
      <c r="C812" s="10" t="s">
        <v>85</v>
      </c>
      <c r="D812" s="10" t="s">
        <v>291</v>
      </c>
      <c r="E812" s="10" t="s">
        <v>30</v>
      </c>
      <c r="F812" s="10" t="s">
        <v>292</v>
      </c>
      <c r="G812" s="10" t="s">
        <v>104</v>
      </c>
      <c r="H812" s="10" t="s">
        <v>96</v>
      </c>
      <c r="I812" s="10" t="s">
        <v>293</v>
      </c>
      <c r="J812" s="10" t="s">
        <v>294</v>
      </c>
      <c r="K812" s="10">
        <v>7754437931</v>
      </c>
      <c r="L812" s="10" t="s">
        <v>115</v>
      </c>
      <c r="M812" s="10" t="s">
        <v>116</v>
      </c>
      <c r="N812" s="10" t="s">
        <v>39</v>
      </c>
      <c r="O812" s="10">
        <v>44</v>
      </c>
      <c r="P812" s="10" t="s">
        <v>40</v>
      </c>
      <c r="Q812" s="10" t="str">
        <f t="shared" si="59"/>
        <v>12</v>
      </c>
      <c r="R812" s="10">
        <v>5</v>
      </c>
      <c r="S812" s="79">
        <v>79.2</v>
      </c>
      <c r="T812" s="10">
        <v>4</v>
      </c>
      <c r="AB812" s="10">
        <v>4</v>
      </c>
      <c r="AI812" s="39">
        <f t="shared" si="60"/>
        <v>4</v>
      </c>
      <c r="AJ812" s="79">
        <f t="shared" si="61"/>
        <v>19.8</v>
      </c>
      <c r="AK812" s="79">
        <f t="shared" si="62"/>
        <v>1.6500000000000001</v>
      </c>
      <c r="AL812" s="79">
        <f t="shared" si="63"/>
        <v>0.33</v>
      </c>
    </row>
    <row r="813" spans="1:38" x14ac:dyDescent="0.25">
      <c r="A813" s="10">
        <v>1.2024999999999999</v>
      </c>
      <c r="B813" s="10" t="s">
        <v>84</v>
      </c>
      <c r="C813" s="10" t="s">
        <v>85</v>
      </c>
      <c r="D813" s="10" t="s">
        <v>437</v>
      </c>
      <c r="E813" s="10" t="s">
        <v>30</v>
      </c>
      <c r="F813" s="10" t="s">
        <v>438</v>
      </c>
      <c r="G813" s="10" t="s">
        <v>104</v>
      </c>
      <c r="H813" s="10" t="s">
        <v>96</v>
      </c>
      <c r="I813" s="10" t="s">
        <v>439</v>
      </c>
      <c r="J813" s="10" t="s">
        <v>440</v>
      </c>
      <c r="K813" s="10">
        <v>7753385335</v>
      </c>
      <c r="L813" s="10" t="s">
        <v>115</v>
      </c>
      <c r="M813" s="10" t="s">
        <v>116</v>
      </c>
      <c r="N813" s="10" t="s">
        <v>39</v>
      </c>
      <c r="O813" s="10">
        <v>44</v>
      </c>
      <c r="P813" s="10" t="s">
        <v>40</v>
      </c>
      <c r="Q813" s="10" t="str">
        <f t="shared" si="59"/>
        <v>12</v>
      </c>
      <c r="R813" s="10">
        <v>5</v>
      </c>
      <c r="S813" s="79">
        <v>99</v>
      </c>
      <c r="T813" s="10">
        <v>5</v>
      </c>
      <c r="AB813" s="10">
        <v>5</v>
      </c>
      <c r="AI813" s="39">
        <f t="shared" si="60"/>
        <v>5</v>
      </c>
      <c r="AJ813" s="79">
        <f t="shared" si="61"/>
        <v>19.8</v>
      </c>
      <c r="AK813" s="79">
        <f t="shared" si="62"/>
        <v>1.6500000000000001</v>
      </c>
      <c r="AL813" s="79">
        <f t="shared" si="63"/>
        <v>0.33</v>
      </c>
    </row>
    <row r="814" spans="1:38" x14ac:dyDescent="0.25">
      <c r="A814" s="10">
        <v>1.2024999999999999</v>
      </c>
      <c r="B814" s="10" t="s">
        <v>84</v>
      </c>
      <c r="C814" s="10" t="s">
        <v>85</v>
      </c>
      <c r="D814" s="10" t="s">
        <v>295</v>
      </c>
      <c r="E814" s="10" t="s">
        <v>168</v>
      </c>
      <c r="F814" s="10" t="s">
        <v>296</v>
      </c>
      <c r="G814" s="10" t="s">
        <v>297</v>
      </c>
      <c r="H814" s="10" t="s">
        <v>67</v>
      </c>
      <c r="I814" s="10" t="s">
        <v>298</v>
      </c>
      <c r="J814" s="10" t="s">
        <v>299</v>
      </c>
      <c r="K814" s="10">
        <v>7078293456</v>
      </c>
      <c r="L814" s="10" t="s">
        <v>115</v>
      </c>
      <c r="M814" s="10" t="s">
        <v>116</v>
      </c>
      <c r="N814" s="10" t="s">
        <v>39</v>
      </c>
      <c r="O814" s="10">
        <v>44</v>
      </c>
      <c r="P814" s="10" t="s">
        <v>40</v>
      </c>
      <c r="Q814" s="10" t="str">
        <f t="shared" si="59"/>
        <v>12</v>
      </c>
      <c r="R814" s="10">
        <v>5</v>
      </c>
      <c r="S814" s="79">
        <v>59.4</v>
      </c>
      <c r="T814" s="10">
        <v>3</v>
      </c>
      <c r="AB814" s="10">
        <v>3</v>
      </c>
      <c r="AI814" s="39">
        <f t="shared" si="60"/>
        <v>3</v>
      </c>
      <c r="AJ814" s="79">
        <f t="shared" si="61"/>
        <v>19.8</v>
      </c>
      <c r="AK814" s="79">
        <f t="shared" si="62"/>
        <v>1.6500000000000001</v>
      </c>
      <c r="AL814" s="79">
        <f t="shared" si="63"/>
        <v>0.33</v>
      </c>
    </row>
    <row r="815" spans="1:38" x14ac:dyDescent="0.25">
      <c r="A815" s="10">
        <v>1.2024999999999999</v>
      </c>
      <c r="B815" s="10" t="s">
        <v>84</v>
      </c>
      <c r="C815" s="10" t="s">
        <v>85</v>
      </c>
      <c r="D815" s="10" t="s">
        <v>1692</v>
      </c>
      <c r="E815" s="10" t="s">
        <v>348</v>
      </c>
      <c r="F815" s="10" t="s">
        <v>593</v>
      </c>
      <c r="G815" s="10" t="s">
        <v>594</v>
      </c>
      <c r="H815" s="10" t="s">
        <v>96</v>
      </c>
      <c r="I815" s="10" t="s">
        <v>1693</v>
      </c>
      <c r="J815" s="10" t="s">
        <v>1694</v>
      </c>
      <c r="K815" s="10">
        <v>4153780577</v>
      </c>
      <c r="L815" s="10" t="s">
        <v>115</v>
      </c>
      <c r="M815" s="10" t="s">
        <v>116</v>
      </c>
      <c r="N815" s="10" t="s">
        <v>39</v>
      </c>
      <c r="O815" s="10">
        <v>44</v>
      </c>
      <c r="P815" s="10" t="s">
        <v>40</v>
      </c>
      <c r="Q815" s="10" t="str">
        <f t="shared" si="59"/>
        <v>12</v>
      </c>
      <c r="R815" s="10">
        <v>5</v>
      </c>
      <c r="S815" s="79">
        <v>19.8</v>
      </c>
      <c r="T815" s="10">
        <v>1</v>
      </c>
      <c r="AB815" s="10">
        <v>1</v>
      </c>
      <c r="AI815" s="39">
        <f t="shared" si="60"/>
        <v>1</v>
      </c>
      <c r="AJ815" s="79">
        <f t="shared" si="61"/>
        <v>19.8</v>
      </c>
      <c r="AK815" s="79">
        <f t="shared" si="62"/>
        <v>1.6500000000000001</v>
      </c>
      <c r="AL815" s="79">
        <f t="shared" si="63"/>
        <v>0.33</v>
      </c>
    </row>
    <row r="816" spans="1:38" x14ac:dyDescent="0.25">
      <c r="A816" s="10">
        <v>1.2024999999999999</v>
      </c>
      <c r="B816" s="10" t="s">
        <v>84</v>
      </c>
      <c r="C816" s="10" t="s">
        <v>85</v>
      </c>
      <c r="D816" s="10" t="s">
        <v>463</v>
      </c>
      <c r="E816" s="10" t="s">
        <v>30</v>
      </c>
      <c r="F816" s="10" t="s">
        <v>464</v>
      </c>
      <c r="G816" s="10" t="s">
        <v>465</v>
      </c>
      <c r="H816" s="10" t="s">
        <v>67</v>
      </c>
      <c r="I816" s="10">
        <v>94080</v>
      </c>
      <c r="J816" s="10" t="s">
        <v>466</v>
      </c>
      <c r="K816" s="10">
        <v>6505895252</v>
      </c>
      <c r="L816" s="10" t="s">
        <v>49</v>
      </c>
      <c r="M816" s="10" t="s">
        <v>50</v>
      </c>
      <c r="N816" s="10" t="s">
        <v>39</v>
      </c>
      <c r="O816" s="10">
        <v>44</v>
      </c>
      <c r="P816" s="10" t="s">
        <v>40</v>
      </c>
      <c r="Q816" s="10" t="str">
        <f t="shared" si="59"/>
        <v>12</v>
      </c>
      <c r="R816" s="10">
        <v>5</v>
      </c>
      <c r="S816" s="79">
        <v>59.4</v>
      </c>
      <c r="T816" s="10">
        <v>3</v>
      </c>
      <c r="AB816" s="10">
        <v>3</v>
      </c>
      <c r="AI816" s="39">
        <f t="shared" si="60"/>
        <v>3</v>
      </c>
      <c r="AJ816" s="79">
        <f t="shared" si="61"/>
        <v>19.8</v>
      </c>
      <c r="AK816" s="79">
        <f t="shared" si="62"/>
        <v>1.6500000000000001</v>
      </c>
      <c r="AL816" s="79">
        <f t="shared" si="63"/>
        <v>0.33</v>
      </c>
    </row>
    <row r="817" spans="1:38" x14ac:dyDescent="0.25">
      <c r="A817" s="10">
        <v>1.2024999999999999</v>
      </c>
      <c r="B817" s="10" t="s">
        <v>84</v>
      </c>
      <c r="C817" s="10" t="s">
        <v>85</v>
      </c>
      <c r="D817" s="10" t="s">
        <v>300</v>
      </c>
      <c r="E817" s="10" t="s">
        <v>174</v>
      </c>
      <c r="F817" s="10" t="s">
        <v>301</v>
      </c>
      <c r="G817" s="10" t="s">
        <v>302</v>
      </c>
      <c r="H817" s="10" t="s">
        <v>96</v>
      </c>
      <c r="I817" s="10">
        <v>89406</v>
      </c>
      <c r="J817" s="10" t="s">
        <v>303</v>
      </c>
      <c r="K817" s="10">
        <v>7755415699</v>
      </c>
      <c r="L817" s="10" t="s">
        <v>49</v>
      </c>
      <c r="M817" s="10" t="s">
        <v>50</v>
      </c>
      <c r="N817" s="10" t="s">
        <v>39</v>
      </c>
      <c r="O817" s="10">
        <v>44</v>
      </c>
      <c r="P817" s="10" t="s">
        <v>40</v>
      </c>
      <c r="Q817" s="10" t="str">
        <f t="shared" si="59"/>
        <v>12</v>
      </c>
      <c r="R817" s="10">
        <v>5</v>
      </c>
      <c r="S817" s="79">
        <v>99</v>
      </c>
      <c r="T817" s="10">
        <v>5</v>
      </c>
      <c r="AB817" s="10">
        <v>5</v>
      </c>
      <c r="AI817" s="39">
        <f t="shared" si="60"/>
        <v>5</v>
      </c>
      <c r="AJ817" s="79">
        <f t="shared" si="61"/>
        <v>19.8</v>
      </c>
      <c r="AK817" s="79">
        <f t="shared" si="62"/>
        <v>1.6500000000000001</v>
      </c>
      <c r="AL817" s="79">
        <f t="shared" si="63"/>
        <v>0.33</v>
      </c>
    </row>
    <row r="818" spans="1:38" x14ac:dyDescent="0.25">
      <c r="A818" s="10">
        <v>1.2024999999999999</v>
      </c>
      <c r="B818" s="10" t="s">
        <v>84</v>
      </c>
      <c r="C818" s="10" t="s">
        <v>85</v>
      </c>
      <c r="D818" s="10" t="s">
        <v>437</v>
      </c>
      <c r="E818" s="10" t="s">
        <v>30</v>
      </c>
      <c r="F818" s="10" t="s">
        <v>438</v>
      </c>
      <c r="G818" s="10" t="s">
        <v>104</v>
      </c>
      <c r="H818" s="10" t="s">
        <v>96</v>
      </c>
      <c r="I818" s="10" t="s">
        <v>439</v>
      </c>
      <c r="J818" s="10" t="s">
        <v>440</v>
      </c>
      <c r="K818" s="10">
        <v>7753385335</v>
      </c>
      <c r="L818" s="10" t="s">
        <v>49</v>
      </c>
      <c r="M818" s="10" t="s">
        <v>50</v>
      </c>
      <c r="N818" s="10" t="s">
        <v>39</v>
      </c>
      <c r="O818" s="10">
        <v>44</v>
      </c>
      <c r="P818" s="10" t="s">
        <v>40</v>
      </c>
      <c r="Q818" s="10" t="str">
        <f t="shared" si="59"/>
        <v>12</v>
      </c>
      <c r="R818" s="10">
        <v>5</v>
      </c>
      <c r="S818" s="79">
        <v>99</v>
      </c>
      <c r="T818" s="10">
        <v>5</v>
      </c>
      <c r="AB818" s="10">
        <v>5</v>
      </c>
      <c r="AI818" s="39">
        <f t="shared" si="60"/>
        <v>5</v>
      </c>
      <c r="AJ818" s="79">
        <f t="shared" si="61"/>
        <v>19.8</v>
      </c>
      <c r="AK818" s="79">
        <f t="shared" si="62"/>
        <v>1.6500000000000001</v>
      </c>
      <c r="AL818" s="79">
        <f t="shared" si="63"/>
        <v>0.33</v>
      </c>
    </row>
    <row r="819" spans="1:38" x14ac:dyDescent="0.25">
      <c r="A819" s="10">
        <v>1.2024999999999999</v>
      </c>
      <c r="B819" s="10" t="s">
        <v>84</v>
      </c>
      <c r="C819" s="10" t="s">
        <v>85</v>
      </c>
      <c r="D819" s="10" t="s">
        <v>102</v>
      </c>
      <c r="E819" s="10" t="s">
        <v>30</v>
      </c>
      <c r="F819" s="10" t="s">
        <v>103</v>
      </c>
      <c r="G819" s="10" t="s">
        <v>104</v>
      </c>
      <c r="H819" s="10" t="s">
        <v>96</v>
      </c>
      <c r="I819" s="10" t="s">
        <v>105</v>
      </c>
      <c r="J819" s="10" t="s">
        <v>106</v>
      </c>
      <c r="K819" s="10">
        <v>9076024285</v>
      </c>
      <c r="L819" s="10" t="s">
        <v>49</v>
      </c>
      <c r="M819" s="10" t="s">
        <v>50</v>
      </c>
      <c r="N819" s="10" t="s">
        <v>39</v>
      </c>
      <c r="O819" s="10">
        <v>44</v>
      </c>
      <c r="P819" s="10" t="s">
        <v>40</v>
      </c>
      <c r="Q819" s="10" t="str">
        <f t="shared" si="59"/>
        <v>12</v>
      </c>
      <c r="R819" s="10">
        <v>5</v>
      </c>
      <c r="S819" s="79">
        <v>59.4</v>
      </c>
      <c r="T819" s="10">
        <v>3</v>
      </c>
      <c r="AB819" s="10">
        <v>3</v>
      </c>
      <c r="AI819" s="39">
        <f t="shared" si="60"/>
        <v>3</v>
      </c>
      <c r="AJ819" s="79">
        <f t="shared" si="61"/>
        <v>19.8</v>
      </c>
      <c r="AK819" s="79">
        <f t="shared" si="62"/>
        <v>1.6500000000000001</v>
      </c>
      <c r="AL819" s="79">
        <f t="shared" si="63"/>
        <v>0.33</v>
      </c>
    </row>
    <row r="820" spans="1:38" x14ac:dyDescent="0.25">
      <c r="A820" s="10">
        <v>1.2024999999999999</v>
      </c>
      <c r="B820" s="10" t="s">
        <v>84</v>
      </c>
      <c r="C820" s="10" t="s">
        <v>85</v>
      </c>
      <c r="D820" s="10" t="s">
        <v>220</v>
      </c>
      <c r="E820" s="10" t="s">
        <v>30</v>
      </c>
      <c r="F820" s="10" t="s">
        <v>221</v>
      </c>
      <c r="G820" s="10" t="s">
        <v>222</v>
      </c>
      <c r="H820" s="10" t="s">
        <v>67</v>
      </c>
      <c r="I820" s="10">
        <v>95370</v>
      </c>
      <c r="J820" s="10" t="s">
        <v>223</v>
      </c>
      <c r="K820" s="10">
        <v>2095363674</v>
      </c>
      <c r="L820" s="10" t="s">
        <v>98</v>
      </c>
      <c r="M820" s="10" t="s">
        <v>99</v>
      </c>
      <c r="N820" s="10" t="s">
        <v>61</v>
      </c>
      <c r="O820" s="10">
        <v>44</v>
      </c>
      <c r="P820" s="10" t="s">
        <v>40</v>
      </c>
      <c r="Q820" s="10" t="str">
        <f t="shared" si="59"/>
        <v>12</v>
      </c>
      <c r="R820" s="10">
        <v>5</v>
      </c>
      <c r="S820" s="79">
        <v>57.6</v>
      </c>
      <c r="T820" s="10">
        <v>2</v>
      </c>
      <c r="AB820" s="10">
        <v>2</v>
      </c>
      <c r="AI820" s="39">
        <f t="shared" si="60"/>
        <v>2</v>
      </c>
      <c r="AJ820" s="79">
        <f t="shared" si="61"/>
        <v>28.8</v>
      </c>
      <c r="AK820" s="79">
        <f t="shared" si="62"/>
        <v>2.4</v>
      </c>
      <c r="AL820" s="79">
        <f t="shared" si="63"/>
        <v>0.48</v>
      </c>
    </row>
    <row r="821" spans="1:38" x14ac:dyDescent="0.25">
      <c r="A821" s="10">
        <v>1.2024999999999999</v>
      </c>
      <c r="B821" s="10" t="s">
        <v>84</v>
      </c>
      <c r="C821" s="10" t="s">
        <v>85</v>
      </c>
      <c r="D821" s="10" t="s">
        <v>213</v>
      </c>
      <c r="E821" s="10" t="s">
        <v>30</v>
      </c>
      <c r="F821" s="10" t="s">
        <v>214</v>
      </c>
      <c r="G821" s="10" t="s">
        <v>215</v>
      </c>
      <c r="H821" s="10" t="s">
        <v>67</v>
      </c>
      <c r="I821" s="10" t="s">
        <v>216</v>
      </c>
      <c r="J821" s="10" t="s">
        <v>217</v>
      </c>
      <c r="K821" s="10">
        <v>9258267841</v>
      </c>
      <c r="L821" s="10" t="s">
        <v>98</v>
      </c>
      <c r="M821" s="10" t="s">
        <v>99</v>
      </c>
      <c r="N821" s="10" t="s">
        <v>61</v>
      </c>
      <c r="O821" s="10">
        <v>44</v>
      </c>
      <c r="P821" s="10" t="s">
        <v>40</v>
      </c>
      <c r="Q821" s="10" t="str">
        <f t="shared" si="59"/>
        <v>12</v>
      </c>
      <c r="R821" s="10">
        <v>5</v>
      </c>
      <c r="S821" s="79">
        <v>28.8</v>
      </c>
      <c r="T821" s="10">
        <v>1</v>
      </c>
      <c r="AB821" s="10">
        <v>1</v>
      </c>
      <c r="AI821" s="39">
        <f t="shared" si="60"/>
        <v>1</v>
      </c>
      <c r="AJ821" s="79">
        <f t="shared" si="61"/>
        <v>28.8</v>
      </c>
      <c r="AK821" s="79">
        <f t="shared" si="62"/>
        <v>2.4</v>
      </c>
      <c r="AL821" s="79">
        <f t="shared" si="63"/>
        <v>0.48</v>
      </c>
    </row>
    <row r="822" spans="1:38" x14ac:dyDescent="0.25">
      <c r="A822" s="10">
        <v>1.2024999999999999</v>
      </c>
      <c r="B822" s="10" t="s">
        <v>84</v>
      </c>
      <c r="C822" s="10" t="s">
        <v>85</v>
      </c>
      <c r="D822" s="10" t="s">
        <v>1014</v>
      </c>
      <c r="E822" s="10" t="s">
        <v>362</v>
      </c>
      <c r="F822" s="10" t="s">
        <v>1015</v>
      </c>
      <c r="G822" s="10" t="s">
        <v>594</v>
      </c>
      <c r="H822" s="10" t="s">
        <v>96</v>
      </c>
      <c r="I822" s="10" t="s">
        <v>1016</v>
      </c>
      <c r="J822" s="10" t="s">
        <v>1265</v>
      </c>
      <c r="K822" s="10">
        <v>7755077248</v>
      </c>
      <c r="L822" s="10" t="s">
        <v>98</v>
      </c>
      <c r="M822" s="10" t="s">
        <v>99</v>
      </c>
      <c r="N822" s="10" t="s">
        <v>61</v>
      </c>
      <c r="O822" s="10">
        <v>44</v>
      </c>
      <c r="P822" s="10" t="s">
        <v>40</v>
      </c>
      <c r="Q822" s="10" t="str">
        <f t="shared" si="59"/>
        <v>12</v>
      </c>
      <c r="R822" s="10">
        <v>5</v>
      </c>
      <c r="S822" s="79">
        <v>432</v>
      </c>
      <c r="T822" s="10">
        <v>15</v>
      </c>
      <c r="AB822" s="10">
        <v>15</v>
      </c>
      <c r="AI822" s="39">
        <f t="shared" si="60"/>
        <v>15</v>
      </c>
      <c r="AJ822" s="79">
        <f t="shared" si="61"/>
        <v>28.8</v>
      </c>
      <c r="AK822" s="79">
        <f t="shared" si="62"/>
        <v>2.4</v>
      </c>
      <c r="AL822" s="79">
        <f t="shared" si="63"/>
        <v>0.48</v>
      </c>
    </row>
    <row r="823" spans="1:38" x14ac:dyDescent="0.25">
      <c r="A823" s="10">
        <v>1.2024999999999999</v>
      </c>
      <c r="B823" s="10" t="s">
        <v>84</v>
      </c>
      <c r="C823" s="10" t="s">
        <v>85</v>
      </c>
      <c r="D823" s="10" t="s">
        <v>493</v>
      </c>
      <c r="E823" s="10" t="s">
        <v>30</v>
      </c>
      <c r="F823" s="10" t="s">
        <v>494</v>
      </c>
      <c r="G823" s="10" t="s">
        <v>119</v>
      </c>
      <c r="H823" s="10" t="s">
        <v>67</v>
      </c>
      <c r="I823" s="10" t="s">
        <v>495</v>
      </c>
      <c r="J823" s="10" t="s">
        <v>496</v>
      </c>
      <c r="K823" s="10">
        <v>9164724633</v>
      </c>
      <c r="L823" s="10" t="s">
        <v>98</v>
      </c>
      <c r="M823" s="10" t="s">
        <v>99</v>
      </c>
      <c r="N823" s="10" t="s">
        <v>61</v>
      </c>
      <c r="O823" s="10">
        <v>44</v>
      </c>
      <c r="P823" s="10" t="s">
        <v>40</v>
      </c>
      <c r="Q823" s="10" t="str">
        <f t="shared" si="59"/>
        <v>12</v>
      </c>
      <c r="R823" s="10">
        <v>5</v>
      </c>
      <c r="S823" s="79">
        <v>28.8</v>
      </c>
      <c r="T823" s="10">
        <v>1</v>
      </c>
      <c r="AB823" s="10">
        <v>1</v>
      </c>
      <c r="AI823" s="39">
        <f t="shared" si="60"/>
        <v>1</v>
      </c>
      <c r="AJ823" s="79">
        <f t="shared" si="61"/>
        <v>28.8</v>
      </c>
      <c r="AK823" s="79">
        <f t="shared" si="62"/>
        <v>2.4</v>
      </c>
      <c r="AL823" s="79">
        <f t="shared" si="63"/>
        <v>0.48</v>
      </c>
    </row>
    <row r="824" spans="1:38" x14ac:dyDescent="0.25">
      <c r="A824" s="10">
        <v>1.2024999999999999</v>
      </c>
      <c r="B824" s="10" t="s">
        <v>84</v>
      </c>
      <c r="C824" s="10" t="s">
        <v>85</v>
      </c>
      <c r="D824" s="10" t="s">
        <v>1176</v>
      </c>
      <c r="E824" s="10" t="s">
        <v>30</v>
      </c>
      <c r="F824" s="10" t="s">
        <v>1177</v>
      </c>
      <c r="G824" s="10" t="s">
        <v>104</v>
      </c>
      <c r="H824" s="10" t="s">
        <v>96</v>
      </c>
      <c r="I824" s="10" t="s">
        <v>1178</v>
      </c>
      <c r="J824" s="10" t="s">
        <v>1179</v>
      </c>
      <c r="K824" s="10">
        <v>7753991600</v>
      </c>
      <c r="L824" s="10" t="s">
        <v>98</v>
      </c>
      <c r="M824" s="10" t="s">
        <v>99</v>
      </c>
      <c r="N824" s="10" t="s">
        <v>61</v>
      </c>
      <c r="O824" s="10">
        <v>44</v>
      </c>
      <c r="P824" s="10" t="s">
        <v>40</v>
      </c>
      <c r="Q824" s="10" t="str">
        <f t="shared" si="59"/>
        <v>12</v>
      </c>
      <c r="R824" s="10">
        <v>5</v>
      </c>
      <c r="S824" s="79">
        <v>57.6</v>
      </c>
      <c r="T824" s="10">
        <v>2</v>
      </c>
      <c r="AB824" s="10">
        <v>2</v>
      </c>
      <c r="AI824" s="39">
        <f t="shared" si="60"/>
        <v>2</v>
      </c>
      <c r="AJ824" s="79">
        <f t="shared" si="61"/>
        <v>28.8</v>
      </c>
      <c r="AK824" s="79">
        <f t="shared" si="62"/>
        <v>2.4</v>
      </c>
      <c r="AL824" s="79">
        <f t="shared" si="63"/>
        <v>0.48</v>
      </c>
    </row>
    <row r="825" spans="1:38" x14ac:dyDescent="0.25">
      <c r="A825" s="10">
        <v>1.2024999999999999</v>
      </c>
      <c r="B825" s="10" t="s">
        <v>84</v>
      </c>
      <c r="C825" s="10" t="s">
        <v>85</v>
      </c>
      <c r="D825" s="10" t="s">
        <v>266</v>
      </c>
      <c r="E825" s="10" t="s">
        <v>267</v>
      </c>
      <c r="F825" s="10" t="s">
        <v>268</v>
      </c>
      <c r="G825" s="10" t="s">
        <v>269</v>
      </c>
      <c r="H825" s="10" t="s">
        <v>67</v>
      </c>
      <c r="I825" s="10" t="s">
        <v>270</v>
      </c>
      <c r="J825" s="10" t="s">
        <v>271</v>
      </c>
      <c r="K825" s="10">
        <v>9162338469</v>
      </c>
      <c r="L825" s="10" t="s">
        <v>98</v>
      </c>
      <c r="M825" s="10" t="s">
        <v>99</v>
      </c>
      <c r="N825" s="10" t="s">
        <v>61</v>
      </c>
      <c r="O825" s="10">
        <v>44</v>
      </c>
      <c r="P825" s="10" t="s">
        <v>40</v>
      </c>
      <c r="Q825" s="10" t="str">
        <f t="shared" si="59"/>
        <v>12</v>
      </c>
      <c r="R825" s="10">
        <v>5</v>
      </c>
      <c r="S825" s="79">
        <v>57.6</v>
      </c>
      <c r="T825" s="10">
        <v>2</v>
      </c>
      <c r="AB825" s="10">
        <v>2</v>
      </c>
      <c r="AI825" s="39">
        <f t="shared" si="60"/>
        <v>2</v>
      </c>
      <c r="AJ825" s="79">
        <f t="shared" si="61"/>
        <v>28.8</v>
      </c>
      <c r="AK825" s="79">
        <f t="shared" si="62"/>
        <v>2.4</v>
      </c>
      <c r="AL825" s="79">
        <f t="shared" si="63"/>
        <v>0.48</v>
      </c>
    </row>
    <row r="826" spans="1:38" x14ac:dyDescent="0.25">
      <c r="A826" s="10">
        <v>1.2024999999999999</v>
      </c>
      <c r="B826" s="10" t="s">
        <v>84</v>
      </c>
      <c r="C826" s="10" t="s">
        <v>85</v>
      </c>
      <c r="D826" s="10" t="s">
        <v>989</v>
      </c>
      <c r="E826" s="10" t="s">
        <v>362</v>
      </c>
      <c r="F826" s="10" t="s">
        <v>990</v>
      </c>
      <c r="G826" s="10" t="s">
        <v>991</v>
      </c>
      <c r="H826" s="10" t="s">
        <v>67</v>
      </c>
      <c r="I826" s="10" t="s">
        <v>992</v>
      </c>
      <c r="J826" s="10" t="s">
        <v>993</v>
      </c>
      <c r="K826" s="10">
        <v>8312754500</v>
      </c>
      <c r="L826" s="10" t="s">
        <v>98</v>
      </c>
      <c r="M826" s="10" t="s">
        <v>99</v>
      </c>
      <c r="N826" s="10" t="s">
        <v>61</v>
      </c>
      <c r="O826" s="10">
        <v>44</v>
      </c>
      <c r="P826" s="10" t="s">
        <v>40</v>
      </c>
      <c r="Q826" s="10" t="str">
        <f t="shared" si="59"/>
        <v>12</v>
      </c>
      <c r="R826" s="10">
        <v>5</v>
      </c>
      <c r="S826" s="79">
        <v>86.4</v>
      </c>
      <c r="T826" s="10">
        <v>3</v>
      </c>
      <c r="AB826" s="10">
        <v>3</v>
      </c>
      <c r="AI826" s="39">
        <f t="shared" si="60"/>
        <v>3</v>
      </c>
      <c r="AJ826" s="79">
        <f t="shared" si="61"/>
        <v>28.8</v>
      </c>
      <c r="AK826" s="79">
        <f t="shared" si="62"/>
        <v>2.4</v>
      </c>
      <c r="AL826" s="79">
        <f t="shared" si="63"/>
        <v>0.48</v>
      </c>
    </row>
    <row r="827" spans="1:38" x14ac:dyDescent="0.25">
      <c r="A827" s="10">
        <v>1.2024999999999999</v>
      </c>
      <c r="B827" s="10" t="s">
        <v>84</v>
      </c>
      <c r="C827" s="10" t="s">
        <v>85</v>
      </c>
      <c r="D827" s="10" t="s">
        <v>1120</v>
      </c>
      <c r="E827" s="10" t="s">
        <v>174</v>
      </c>
      <c r="F827" s="10" t="s">
        <v>1121</v>
      </c>
      <c r="G827" s="10" t="s">
        <v>1122</v>
      </c>
      <c r="H827" s="10" t="s">
        <v>67</v>
      </c>
      <c r="I827" s="10">
        <v>93245</v>
      </c>
      <c r="J827" s="10" t="s">
        <v>1123</v>
      </c>
      <c r="K827" s="10">
        <v>5599984735</v>
      </c>
      <c r="L827" s="10" t="s">
        <v>224</v>
      </c>
      <c r="M827" s="10" t="s">
        <v>225</v>
      </c>
      <c r="N827" s="10" t="s">
        <v>61</v>
      </c>
      <c r="O827" s="10">
        <v>44</v>
      </c>
      <c r="P827" s="10" t="s">
        <v>40</v>
      </c>
      <c r="Q827" s="10" t="str">
        <f t="shared" si="59"/>
        <v>12</v>
      </c>
      <c r="R827" s="10">
        <v>5</v>
      </c>
      <c r="S827" s="79">
        <v>172.8</v>
      </c>
      <c r="T827" s="10">
        <v>6</v>
      </c>
      <c r="AB827" s="10">
        <v>6</v>
      </c>
      <c r="AI827" s="39">
        <f t="shared" si="60"/>
        <v>6</v>
      </c>
      <c r="AJ827" s="79">
        <f t="shared" si="61"/>
        <v>28.8</v>
      </c>
      <c r="AK827" s="79">
        <f t="shared" si="62"/>
        <v>2.4</v>
      </c>
      <c r="AL827" s="79">
        <f t="shared" si="63"/>
        <v>0.48</v>
      </c>
    </row>
    <row r="828" spans="1:38" x14ac:dyDescent="0.25">
      <c r="A828" s="10">
        <v>1.2024999999999999</v>
      </c>
      <c r="B828" s="10" t="s">
        <v>84</v>
      </c>
      <c r="C828" s="10" t="s">
        <v>85</v>
      </c>
      <c r="D828" s="10" t="s">
        <v>220</v>
      </c>
      <c r="E828" s="10" t="s">
        <v>30</v>
      </c>
      <c r="F828" s="10" t="s">
        <v>221</v>
      </c>
      <c r="G828" s="10" t="s">
        <v>222</v>
      </c>
      <c r="H828" s="10" t="s">
        <v>67</v>
      </c>
      <c r="I828" s="10">
        <v>95370</v>
      </c>
      <c r="J828" s="10" t="s">
        <v>223</v>
      </c>
      <c r="K828" s="10">
        <v>2095363674</v>
      </c>
      <c r="L828" s="10" t="s">
        <v>224</v>
      </c>
      <c r="M828" s="10" t="s">
        <v>225</v>
      </c>
      <c r="N828" s="10" t="s">
        <v>61</v>
      </c>
      <c r="O828" s="10">
        <v>44</v>
      </c>
      <c r="P828" s="10" t="s">
        <v>40</v>
      </c>
      <c r="Q828" s="10" t="str">
        <f t="shared" si="59"/>
        <v>12</v>
      </c>
      <c r="R828" s="10">
        <v>5</v>
      </c>
      <c r="S828" s="79">
        <v>28.8</v>
      </c>
      <c r="T828" s="10">
        <v>1</v>
      </c>
      <c r="AB828" s="10">
        <v>1</v>
      </c>
      <c r="AI828" s="39">
        <f t="shared" si="60"/>
        <v>1</v>
      </c>
      <c r="AJ828" s="79">
        <f t="shared" si="61"/>
        <v>28.8</v>
      </c>
      <c r="AK828" s="79">
        <f t="shared" si="62"/>
        <v>2.4</v>
      </c>
      <c r="AL828" s="79">
        <f t="shared" si="63"/>
        <v>0.48</v>
      </c>
    </row>
    <row r="829" spans="1:38" x14ac:dyDescent="0.25">
      <c r="A829" s="10">
        <v>1.2024999999999999</v>
      </c>
      <c r="B829" s="10" t="s">
        <v>84</v>
      </c>
      <c r="C829" s="10" t="s">
        <v>85</v>
      </c>
      <c r="D829" s="10" t="s">
        <v>213</v>
      </c>
      <c r="E829" s="10" t="s">
        <v>30</v>
      </c>
      <c r="F829" s="10" t="s">
        <v>214</v>
      </c>
      <c r="G829" s="10" t="s">
        <v>215</v>
      </c>
      <c r="H829" s="10" t="s">
        <v>67</v>
      </c>
      <c r="I829" s="10" t="s">
        <v>216</v>
      </c>
      <c r="J829" s="10" t="s">
        <v>217</v>
      </c>
      <c r="K829" s="10">
        <v>9258267841</v>
      </c>
      <c r="L829" s="10" t="s">
        <v>224</v>
      </c>
      <c r="M829" s="10" t="s">
        <v>225</v>
      </c>
      <c r="N829" s="10" t="s">
        <v>61</v>
      </c>
      <c r="O829" s="10">
        <v>44</v>
      </c>
      <c r="P829" s="10" t="s">
        <v>40</v>
      </c>
      <c r="Q829" s="10" t="str">
        <f t="shared" si="59"/>
        <v>12</v>
      </c>
      <c r="R829" s="10">
        <v>5</v>
      </c>
      <c r="S829" s="79">
        <v>57.6</v>
      </c>
      <c r="T829" s="10">
        <v>2</v>
      </c>
      <c r="AB829" s="10">
        <v>2</v>
      </c>
      <c r="AI829" s="39">
        <f t="shared" si="60"/>
        <v>2</v>
      </c>
      <c r="AJ829" s="79">
        <f t="shared" si="61"/>
        <v>28.8</v>
      </c>
      <c r="AK829" s="79">
        <f t="shared" si="62"/>
        <v>2.4</v>
      </c>
      <c r="AL829" s="79">
        <f t="shared" si="63"/>
        <v>0.48</v>
      </c>
    </row>
    <row r="830" spans="1:38" x14ac:dyDescent="0.25">
      <c r="A830" s="10">
        <v>1.2024999999999999</v>
      </c>
      <c r="B830" s="10" t="s">
        <v>84</v>
      </c>
      <c r="C830" s="10" t="s">
        <v>85</v>
      </c>
      <c r="D830" s="10" t="s">
        <v>989</v>
      </c>
      <c r="E830" s="10" t="s">
        <v>362</v>
      </c>
      <c r="F830" s="10" t="s">
        <v>990</v>
      </c>
      <c r="G830" s="10" t="s">
        <v>991</v>
      </c>
      <c r="H830" s="10" t="s">
        <v>67</v>
      </c>
      <c r="I830" s="10" t="s">
        <v>992</v>
      </c>
      <c r="J830" s="10" t="s">
        <v>993</v>
      </c>
      <c r="K830" s="10">
        <v>8312754500</v>
      </c>
      <c r="L830" s="10" t="s">
        <v>224</v>
      </c>
      <c r="M830" s="10" t="s">
        <v>225</v>
      </c>
      <c r="N830" s="10" t="s">
        <v>61</v>
      </c>
      <c r="O830" s="10">
        <v>44</v>
      </c>
      <c r="P830" s="10" t="s">
        <v>40</v>
      </c>
      <c r="Q830" s="10" t="str">
        <f t="shared" si="59"/>
        <v>12</v>
      </c>
      <c r="R830" s="10">
        <v>5</v>
      </c>
      <c r="S830" s="79">
        <v>576</v>
      </c>
      <c r="T830" s="10">
        <v>20</v>
      </c>
      <c r="AB830" s="10">
        <v>20</v>
      </c>
      <c r="AI830" s="39">
        <f t="shared" si="60"/>
        <v>20</v>
      </c>
      <c r="AJ830" s="79">
        <f t="shared" si="61"/>
        <v>28.8</v>
      </c>
      <c r="AK830" s="79">
        <f t="shared" si="62"/>
        <v>2.4</v>
      </c>
      <c r="AL830" s="79">
        <f t="shared" si="63"/>
        <v>0.48</v>
      </c>
    </row>
    <row r="831" spans="1:38" x14ac:dyDescent="0.25">
      <c r="A831" s="10">
        <v>1.2024999999999999</v>
      </c>
      <c r="B831" s="10" t="s">
        <v>84</v>
      </c>
      <c r="C831" s="10" t="s">
        <v>85</v>
      </c>
      <c r="D831" s="10" t="s">
        <v>86</v>
      </c>
      <c r="E831" s="10" t="s">
        <v>30</v>
      </c>
      <c r="F831" s="10" t="s">
        <v>87</v>
      </c>
      <c r="G831" s="10" t="s">
        <v>88</v>
      </c>
      <c r="H831" s="10" t="s">
        <v>67</v>
      </c>
      <c r="I831" s="10">
        <v>95354</v>
      </c>
      <c r="J831" s="10" t="s">
        <v>90</v>
      </c>
      <c r="K831" s="10">
        <v>2095295350</v>
      </c>
      <c r="L831" s="10" t="s">
        <v>91</v>
      </c>
      <c r="M831" s="10" t="s">
        <v>92</v>
      </c>
      <c r="N831" s="10" t="s">
        <v>61</v>
      </c>
      <c r="O831" s="10">
        <v>44</v>
      </c>
      <c r="P831" s="10" t="s">
        <v>40</v>
      </c>
      <c r="Q831" s="10" t="str">
        <f t="shared" si="59"/>
        <v>12</v>
      </c>
      <c r="R831" s="10">
        <v>8</v>
      </c>
      <c r="S831" s="79">
        <v>259.2</v>
      </c>
      <c r="T831" s="10">
        <v>8</v>
      </c>
      <c r="AB831" s="10">
        <v>8</v>
      </c>
      <c r="AI831" s="39">
        <f t="shared" si="60"/>
        <v>8</v>
      </c>
      <c r="AJ831" s="79">
        <f t="shared" si="61"/>
        <v>32.4</v>
      </c>
      <c r="AK831" s="79">
        <f t="shared" si="62"/>
        <v>2.6999999999999997</v>
      </c>
      <c r="AL831" s="79">
        <f t="shared" si="63"/>
        <v>0.33749999999999997</v>
      </c>
    </row>
    <row r="832" spans="1:38" x14ac:dyDescent="0.25">
      <c r="A832" s="10">
        <v>1.2024999999999999</v>
      </c>
      <c r="B832" s="10" t="s">
        <v>84</v>
      </c>
      <c r="C832" s="10" t="s">
        <v>85</v>
      </c>
      <c r="D832" s="10" t="s">
        <v>86</v>
      </c>
      <c r="E832" s="10" t="s">
        <v>30</v>
      </c>
      <c r="F832" s="10" t="s">
        <v>87</v>
      </c>
      <c r="G832" s="10" t="s">
        <v>88</v>
      </c>
      <c r="H832" s="10" t="s">
        <v>67</v>
      </c>
      <c r="I832" s="10">
        <v>95354</v>
      </c>
      <c r="J832" s="10" t="s">
        <v>90</v>
      </c>
      <c r="K832" s="10">
        <v>2095295350</v>
      </c>
      <c r="L832" s="10" t="s">
        <v>70</v>
      </c>
      <c r="M832" s="10" t="s">
        <v>71</v>
      </c>
      <c r="N832" s="10" t="s">
        <v>61</v>
      </c>
      <c r="O832" s="10">
        <v>44</v>
      </c>
      <c r="P832" s="10" t="s">
        <v>40</v>
      </c>
      <c r="Q832" s="10" t="str">
        <f t="shared" si="59"/>
        <v>12</v>
      </c>
      <c r="R832" s="10">
        <v>8</v>
      </c>
      <c r="S832" s="79">
        <v>259.2</v>
      </c>
      <c r="T832" s="10">
        <v>8</v>
      </c>
      <c r="AB832" s="10">
        <v>8</v>
      </c>
      <c r="AI832" s="39">
        <f t="shared" si="60"/>
        <v>8</v>
      </c>
      <c r="AJ832" s="79">
        <f t="shared" si="61"/>
        <v>32.4</v>
      </c>
      <c r="AK832" s="79">
        <f t="shared" si="62"/>
        <v>2.6999999999999997</v>
      </c>
      <c r="AL832" s="79">
        <f t="shared" si="63"/>
        <v>0.33749999999999997</v>
      </c>
    </row>
    <row r="833" spans="1:38" x14ac:dyDescent="0.25">
      <c r="A833" s="10">
        <v>1.2024999999999999</v>
      </c>
      <c r="B833" s="10" t="s">
        <v>84</v>
      </c>
      <c r="C833" s="10" t="s">
        <v>85</v>
      </c>
      <c r="D833" s="10" t="s">
        <v>213</v>
      </c>
      <c r="E833" s="10" t="s">
        <v>30</v>
      </c>
      <c r="F833" s="10" t="s">
        <v>214</v>
      </c>
      <c r="G833" s="10" t="s">
        <v>215</v>
      </c>
      <c r="H833" s="10" t="s">
        <v>67</v>
      </c>
      <c r="I833" s="10" t="s">
        <v>216</v>
      </c>
      <c r="J833" s="10" t="s">
        <v>217</v>
      </c>
      <c r="K833" s="10">
        <v>9258267841</v>
      </c>
      <c r="L833" s="10" t="s">
        <v>70</v>
      </c>
      <c r="M833" s="10" t="s">
        <v>71</v>
      </c>
      <c r="N833" s="10" t="s">
        <v>61</v>
      </c>
      <c r="O833" s="10">
        <v>44</v>
      </c>
      <c r="P833" s="10" t="s">
        <v>40</v>
      </c>
      <c r="Q833" s="10" t="str">
        <f t="shared" si="59"/>
        <v>12</v>
      </c>
      <c r="R833" s="10">
        <v>8</v>
      </c>
      <c r="S833" s="79">
        <v>162</v>
      </c>
      <c r="T833" s="10">
        <v>5</v>
      </c>
      <c r="AB833" s="10">
        <v>5</v>
      </c>
      <c r="AI833" s="39">
        <f t="shared" si="60"/>
        <v>5</v>
      </c>
      <c r="AJ833" s="79">
        <f t="shared" si="61"/>
        <v>32.4</v>
      </c>
      <c r="AK833" s="79">
        <f t="shared" si="62"/>
        <v>2.6999999999999997</v>
      </c>
      <c r="AL833" s="79">
        <f t="shared" si="63"/>
        <v>0.33749999999999997</v>
      </c>
    </row>
    <row r="834" spans="1:38" x14ac:dyDescent="0.25">
      <c r="A834" s="10">
        <v>1.2024999999999999</v>
      </c>
      <c r="B834" s="10" t="s">
        <v>84</v>
      </c>
      <c r="C834" s="10" t="s">
        <v>85</v>
      </c>
      <c r="D834" s="10" t="s">
        <v>102</v>
      </c>
      <c r="E834" s="10" t="s">
        <v>30</v>
      </c>
      <c r="F834" s="10" t="s">
        <v>103</v>
      </c>
      <c r="G834" s="10" t="s">
        <v>104</v>
      </c>
      <c r="H834" s="10" t="s">
        <v>96</v>
      </c>
      <c r="I834" s="10" t="s">
        <v>105</v>
      </c>
      <c r="J834" s="10" t="s">
        <v>106</v>
      </c>
      <c r="K834" s="10">
        <v>9076024285</v>
      </c>
      <c r="L834" s="10" t="s">
        <v>70</v>
      </c>
      <c r="M834" s="10" t="s">
        <v>71</v>
      </c>
      <c r="N834" s="10" t="s">
        <v>61</v>
      </c>
      <c r="O834" s="10">
        <v>44</v>
      </c>
      <c r="P834" s="10" t="s">
        <v>40</v>
      </c>
      <c r="Q834" s="10" t="str">
        <f t="shared" ref="Q834:Q897" si="64">"12"</f>
        <v>12</v>
      </c>
      <c r="R834" s="10">
        <v>8</v>
      </c>
      <c r="S834" s="79">
        <v>388.8</v>
      </c>
      <c r="T834" s="10">
        <v>12</v>
      </c>
      <c r="AB834" s="10">
        <v>12</v>
      </c>
      <c r="AI834" s="39">
        <f t="shared" si="60"/>
        <v>12</v>
      </c>
      <c r="AJ834" s="79">
        <f t="shared" si="61"/>
        <v>32.4</v>
      </c>
      <c r="AK834" s="79">
        <f t="shared" si="62"/>
        <v>2.6999999999999997</v>
      </c>
      <c r="AL834" s="79">
        <f t="shared" si="63"/>
        <v>0.33749999999999997</v>
      </c>
    </row>
    <row r="835" spans="1:38" x14ac:dyDescent="0.25">
      <c r="A835" s="10">
        <v>1.2024999999999999</v>
      </c>
      <c r="B835" s="10" t="s">
        <v>84</v>
      </c>
      <c r="C835" s="10" t="s">
        <v>85</v>
      </c>
      <c r="D835" s="10" t="s">
        <v>1912</v>
      </c>
      <c r="E835" s="10" t="s">
        <v>348</v>
      </c>
      <c r="F835" s="10" t="s">
        <v>1913</v>
      </c>
      <c r="G835" s="10" t="s">
        <v>640</v>
      </c>
      <c r="H835" s="10" t="s">
        <v>67</v>
      </c>
      <c r="I835" s="10" t="s">
        <v>1914</v>
      </c>
      <c r="J835" s="10" t="s">
        <v>642</v>
      </c>
      <c r="K835" s="10">
        <v>7078453030</v>
      </c>
      <c r="L835" s="10" t="s">
        <v>70</v>
      </c>
      <c r="M835" s="10" t="s">
        <v>71</v>
      </c>
      <c r="N835" s="10" t="s">
        <v>61</v>
      </c>
      <c r="O835" s="10">
        <v>44</v>
      </c>
      <c r="P835" s="10" t="s">
        <v>40</v>
      </c>
      <c r="Q835" s="10" t="str">
        <f t="shared" si="64"/>
        <v>12</v>
      </c>
      <c r="R835" s="10">
        <v>8</v>
      </c>
      <c r="S835" s="79">
        <v>32.4</v>
      </c>
      <c r="T835" s="10">
        <v>1</v>
      </c>
      <c r="AB835" s="10">
        <v>1</v>
      </c>
      <c r="AI835" s="39">
        <f t="shared" ref="AI835:AI898" si="65">SUM(U835:AH835)</f>
        <v>1</v>
      </c>
      <c r="AJ835" s="79">
        <f t="shared" ref="AJ835:AJ898" si="66">S835/T835</f>
        <v>32.4</v>
      </c>
      <c r="AK835" s="79">
        <f t="shared" ref="AK835:AK898" si="67">AJ835/Q835</f>
        <v>2.6999999999999997</v>
      </c>
      <c r="AL835" s="79">
        <f t="shared" ref="AL835:AL898" si="68">AK835/R835</f>
        <v>0.33749999999999997</v>
      </c>
    </row>
    <row r="836" spans="1:38" x14ac:dyDescent="0.25">
      <c r="A836" s="10">
        <v>1.2024999999999999</v>
      </c>
      <c r="B836" s="10" t="s">
        <v>84</v>
      </c>
      <c r="C836" s="10" t="s">
        <v>85</v>
      </c>
      <c r="D836" s="10" t="s">
        <v>338</v>
      </c>
      <c r="E836" s="10" t="s">
        <v>30</v>
      </c>
      <c r="F836" s="10" t="s">
        <v>339</v>
      </c>
      <c r="G836" s="10" t="s">
        <v>340</v>
      </c>
      <c r="H836" s="10" t="s">
        <v>67</v>
      </c>
      <c r="I836" s="10">
        <v>95045</v>
      </c>
      <c r="J836" s="10" t="s">
        <v>341</v>
      </c>
      <c r="K836" s="10">
        <v>8316234073</v>
      </c>
      <c r="L836" s="10" t="s">
        <v>72</v>
      </c>
      <c r="M836" s="10" t="s">
        <v>73</v>
      </c>
      <c r="N836" s="10" t="s">
        <v>61</v>
      </c>
      <c r="O836" s="10">
        <v>44</v>
      </c>
      <c r="P836" s="10" t="s">
        <v>40</v>
      </c>
      <c r="Q836" s="10" t="str">
        <f t="shared" si="64"/>
        <v>12</v>
      </c>
      <c r="R836" s="10">
        <v>8</v>
      </c>
      <c r="S836" s="79">
        <v>64.8</v>
      </c>
      <c r="T836" s="10">
        <v>2</v>
      </c>
      <c r="AB836" s="10">
        <v>2</v>
      </c>
      <c r="AI836" s="39">
        <f t="shared" si="65"/>
        <v>2</v>
      </c>
      <c r="AJ836" s="79">
        <f t="shared" si="66"/>
        <v>32.4</v>
      </c>
      <c r="AK836" s="79">
        <f t="shared" si="67"/>
        <v>2.6999999999999997</v>
      </c>
      <c r="AL836" s="79">
        <f t="shared" si="68"/>
        <v>0.33749999999999997</v>
      </c>
    </row>
    <row r="837" spans="1:38" x14ac:dyDescent="0.25">
      <c r="A837" s="10">
        <v>1.2024999999999999</v>
      </c>
      <c r="B837" s="10" t="s">
        <v>84</v>
      </c>
      <c r="C837" s="10" t="s">
        <v>85</v>
      </c>
      <c r="D837" s="10" t="s">
        <v>213</v>
      </c>
      <c r="E837" s="10" t="s">
        <v>30</v>
      </c>
      <c r="F837" s="10" t="s">
        <v>214</v>
      </c>
      <c r="G837" s="10" t="s">
        <v>215</v>
      </c>
      <c r="H837" s="10" t="s">
        <v>67</v>
      </c>
      <c r="I837" s="10" t="s">
        <v>216</v>
      </c>
      <c r="J837" s="10" t="s">
        <v>217</v>
      </c>
      <c r="K837" s="10">
        <v>9258267841</v>
      </c>
      <c r="L837" s="10" t="s">
        <v>72</v>
      </c>
      <c r="M837" s="10" t="s">
        <v>73</v>
      </c>
      <c r="N837" s="10" t="s">
        <v>61</v>
      </c>
      <c r="O837" s="10">
        <v>44</v>
      </c>
      <c r="P837" s="10" t="s">
        <v>40</v>
      </c>
      <c r="Q837" s="10" t="str">
        <f t="shared" si="64"/>
        <v>12</v>
      </c>
      <c r="R837" s="10">
        <v>8</v>
      </c>
      <c r="S837" s="79">
        <v>97.2</v>
      </c>
      <c r="T837" s="10">
        <v>3</v>
      </c>
      <c r="AB837" s="10">
        <v>3</v>
      </c>
      <c r="AI837" s="39">
        <f t="shared" si="65"/>
        <v>3</v>
      </c>
      <c r="AJ837" s="79">
        <f t="shared" si="66"/>
        <v>32.4</v>
      </c>
      <c r="AK837" s="79">
        <f t="shared" si="67"/>
        <v>2.6999999999999997</v>
      </c>
      <c r="AL837" s="79">
        <f t="shared" si="68"/>
        <v>0.33749999999999997</v>
      </c>
    </row>
    <row r="838" spans="1:38" x14ac:dyDescent="0.25">
      <c r="A838" s="10">
        <v>1.2024999999999999</v>
      </c>
      <c r="B838" s="10" t="s">
        <v>84</v>
      </c>
      <c r="C838" s="10" t="s">
        <v>85</v>
      </c>
      <c r="D838" s="10" t="s">
        <v>1176</v>
      </c>
      <c r="E838" s="10" t="s">
        <v>30</v>
      </c>
      <c r="F838" s="10" t="s">
        <v>1177</v>
      </c>
      <c r="G838" s="10" t="s">
        <v>104</v>
      </c>
      <c r="H838" s="10" t="s">
        <v>96</v>
      </c>
      <c r="I838" s="10" t="s">
        <v>1178</v>
      </c>
      <c r="J838" s="10" t="s">
        <v>1179</v>
      </c>
      <c r="K838" s="10">
        <v>7753991600</v>
      </c>
      <c r="L838" s="10" t="s">
        <v>72</v>
      </c>
      <c r="M838" s="10" t="s">
        <v>73</v>
      </c>
      <c r="N838" s="10" t="s">
        <v>61</v>
      </c>
      <c r="O838" s="10">
        <v>44</v>
      </c>
      <c r="P838" s="10" t="s">
        <v>40</v>
      </c>
      <c r="Q838" s="10" t="str">
        <f t="shared" si="64"/>
        <v>12</v>
      </c>
      <c r="R838" s="10">
        <v>8</v>
      </c>
      <c r="S838" s="79">
        <v>64.8</v>
      </c>
      <c r="T838" s="10">
        <v>2</v>
      </c>
      <c r="AB838" s="10">
        <v>2</v>
      </c>
      <c r="AI838" s="39">
        <f t="shared" si="65"/>
        <v>2</v>
      </c>
      <c r="AJ838" s="79">
        <f t="shared" si="66"/>
        <v>32.4</v>
      </c>
      <c r="AK838" s="79">
        <f t="shared" si="67"/>
        <v>2.6999999999999997</v>
      </c>
      <c r="AL838" s="79">
        <f t="shared" si="68"/>
        <v>0.33749999999999997</v>
      </c>
    </row>
    <row r="839" spans="1:38" x14ac:dyDescent="0.25">
      <c r="A839" s="10">
        <v>1.2024999999999999</v>
      </c>
      <c r="B839" s="10" t="s">
        <v>84</v>
      </c>
      <c r="C839" s="10" t="s">
        <v>85</v>
      </c>
      <c r="D839" s="10" t="s">
        <v>1912</v>
      </c>
      <c r="E839" s="10" t="s">
        <v>348</v>
      </c>
      <c r="F839" s="10" t="s">
        <v>1913</v>
      </c>
      <c r="G839" s="10" t="s">
        <v>640</v>
      </c>
      <c r="H839" s="10" t="s">
        <v>67</v>
      </c>
      <c r="I839" s="10" t="s">
        <v>1914</v>
      </c>
      <c r="J839" s="10" t="s">
        <v>642</v>
      </c>
      <c r="K839" s="10">
        <v>7078453030</v>
      </c>
      <c r="L839" s="10" t="s">
        <v>72</v>
      </c>
      <c r="M839" s="10" t="s">
        <v>73</v>
      </c>
      <c r="N839" s="10" t="s">
        <v>61</v>
      </c>
      <c r="O839" s="10">
        <v>44</v>
      </c>
      <c r="P839" s="10" t="s">
        <v>40</v>
      </c>
      <c r="Q839" s="10" t="str">
        <f t="shared" si="64"/>
        <v>12</v>
      </c>
      <c r="R839" s="10">
        <v>8</v>
      </c>
      <c r="S839" s="79">
        <v>32.4</v>
      </c>
      <c r="T839" s="10">
        <v>1</v>
      </c>
      <c r="AB839" s="10">
        <v>1</v>
      </c>
      <c r="AI839" s="39">
        <f t="shared" si="65"/>
        <v>1</v>
      </c>
      <c r="AJ839" s="79">
        <f t="shared" si="66"/>
        <v>32.4</v>
      </c>
      <c r="AK839" s="79">
        <f t="shared" si="67"/>
        <v>2.6999999999999997</v>
      </c>
      <c r="AL839" s="79">
        <f t="shared" si="68"/>
        <v>0.33749999999999997</v>
      </c>
    </row>
    <row r="840" spans="1:38" x14ac:dyDescent="0.25">
      <c r="A840" s="10">
        <v>1.2024999999999999</v>
      </c>
      <c r="B840" s="10" t="s">
        <v>84</v>
      </c>
      <c r="C840" s="10" t="s">
        <v>85</v>
      </c>
      <c r="D840" s="10" t="s">
        <v>142</v>
      </c>
      <c r="E840" s="10" t="s">
        <v>30</v>
      </c>
      <c r="F840" s="10" t="s">
        <v>145</v>
      </c>
      <c r="G840" s="10" t="s">
        <v>146</v>
      </c>
      <c r="H840" s="10" t="s">
        <v>147</v>
      </c>
      <c r="I840" s="10">
        <v>999999999</v>
      </c>
      <c r="J840" s="10" t="s">
        <v>145</v>
      </c>
      <c r="K840" s="10">
        <v>9999999999</v>
      </c>
      <c r="L840" s="10" t="s">
        <v>72</v>
      </c>
      <c r="M840" s="10" t="s">
        <v>73</v>
      </c>
      <c r="N840" s="10" t="s">
        <v>61</v>
      </c>
      <c r="O840" s="10">
        <v>44</v>
      </c>
      <c r="P840" s="10" t="s">
        <v>40</v>
      </c>
      <c r="Q840" s="10" t="str">
        <f t="shared" si="64"/>
        <v>12</v>
      </c>
      <c r="R840" s="10">
        <v>8</v>
      </c>
      <c r="S840" s="79">
        <v>32.4</v>
      </c>
      <c r="T840" s="10">
        <v>1</v>
      </c>
      <c r="AB840" s="10">
        <v>1</v>
      </c>
      <c r="AI840" s="39">
        <f t="shared" si="65"/>
        <v>1</v>
      </c>
      <c r="AJ840" s="79">
        <f t="shared" si="66"/>
        <v>32.4</v>
      </c>
      <c r="AK840" s="79">
        <f t="shared" si="67"/>
        <v>2.6999999999999997</v>
      </c>
      <c r="AL840" s="79">
        <f t="shared" si="68"/>
        <v>0.33749999999999997</v>
      </c>
    </row>
    <row r="841" spans="1:38" x14ac:dyDescent="0.25">
      <c r="A841" s="10">
        <v>1.2024999999999999</v>
      </c>
      <c r="B841" s="10" t="s">
        <v>84</v>
      </c>
      <c r="C841" s="10" t="s">
        <v>85</v>
      </c>
      <c r="D841" s="10" t="s">
        <v>117</v>
      </c>
      <c r="E841" s="10" t="s">
        <v>30</v>
      </c>
      <c r="F841" s="10" t="s">
        <v>118</v>
      </c>
      <c r="G841" s="10" t="s">
        <v>119</v>
      </c>
      <c r="H841" s="10" t="s">
        <v>67</v>
      </c>
      <c r="I841" s="10">
        <v>95819</v>
      </c>
      <c r="J841" s="10" t="s">
        <v>994</v>
      </c>
      <c r="K841" s="10">
        <v>9164524041</v>
      </c>
      <c r="L841" s="10" t="s">
        <v>218</v>
      </c>
      <c r="M841" s="10" t="s">
        <v>219</v>
      </c>
      <c r="N841" s="10" t="s">
        <v>61</v>
      </c>
      <c r="O841" s="10">
        <v>44</v>
      </c>
      <c r="P841" s="10" t="s">
        <v>40</v>
      </c>
      <c r="Q841" s="10" t="str">
        <f t="shared" si="64"/>
        <v>12</v>
      </c>
      <c r="R841" s="10">
        <v>8</v>
      </c>
      <c r="S841" s="79">
        <v>324</v>
      </c>
      <c r="T841" s="10">
        <v>10</v>
      </c>
      <c r="AB841" s="10">
        <v>10</v>
      </c>
      <c r="AI841" s="39">
        <f t="shared" si="65"/>
        <v>10</v>
      </c>
      <c r="AJ841" s="79">
        <f t="shared" si="66"/>
        <v>32.4</v>
      </c>
      <c r="AK841" s="79">
        <f t="shared" si="67"/>
        <v>2.6999999999999997</v>
      </c>
      <c r="AL841" s="79">
        <f t="shared" si="68"/>
        <v>0.33749999999999997</v>
      </c>
    </row>
    <row r="842" spans="1:38" x14ac:dyDescent="0.25">
      <c r="A842" s="10">
        <v>1.2024999999999999</v>
      </c>
      <c r="B842" s="10" t="s">
        <v>84</v>
      </c>
      <c r="C842" s="10" t="s">
        <v>85</v>
      </c>
      <c r="D842" s="10" t="s">
        <v>220</v>
      </c>
      <c r="E842" s="10" t="s">
        <v>30</v>
      </c>
      <c r="F842" s="10" t="s">
        <v>221</v>
      </c>
      <c r="G842" s="10" t="s">
        <v>222</v>
      </c>
      <c r="H842" s="10" t="s">
        <v>67</v>
      </c>
      <c r="I842" s="10">
        <v>95370</v>
      </c>
      <c r="J842" s="10" t="s">
        <v>223</v>
      </c>
      <c r="K842" s="10">
        <v>2095363674</v>
      </c>
      <c r="L842" s="10" t="s">
        <v>218</v>
      </c>
      <c r="M842" s="10" t="s">
        <v>219</v>
      </c>
      <c r="N842" s="10" t="s">
        <v>61</v>
      </c>
      <c r="O842" s="10">
        <v>44</v>
      </c>
      <c r="P842" s="10" t="s">
        <v>40</v>
      </c>
      <c r="Q842" s="10" t="str">
        <f t="shared" si="64"/>
        <v>12</v>
      </c>
      <c r="R842" s="10">
        <v>8</v>
      </c>
      <c r="S842" s="79">
        <v>32.4</v>
      </c>
      <c r="T842" s="10">
        <v>1</v>
      </c>
      <c r="AB842" s="10">
        <v>1</v>
      </c>
      <c r="AI842" s="39">
        <f t="shared" si="65"/>
        <v>1</v>
      </c>
      <c r="AJ842" s="79">
        <f t="shared" si="66"/>
        <v>32.4</v>
      </c>
      <c r="AK842" s="79">
        <f t="shared" si="67"/>
        <v>2.6999999999999997</v>
      </c>
      <c r="AL842" s="79">
        <f t="shared" si="68"/>
        <v>0.33749999999999997</v>
      </c>
    </row>
    <row r="843" spans="1:38" x14ac:dyDescent="0.25">
      <c r="A843" s="10">
        <v>1.2024999999999999</v>
      </c>
      <c r="B843" s="10" t="s">
        <v>84</v>
      </c>
      <c r="C843" s="10" t="s">
        <v>85</v>
      </c>
      <c r="D843" s="10" t="s">
        <v>608</v>
      </c>
      <c r="E843" s="10" t="s">
        <v>362</v>
      </c>
      <c r="F843" s="10" t="s">
        <v>609</v>
      </c>
      <c r="G843" s="10" t="s">
        <v>610</v>
      </c>
      <c r="H843" s="10" t="s">
        <v>67</v>
      </c>
      <c r="I843" s="10" t="s">
        <v>611</v>
      </c>
      <c r="J843" s="10" t="s">
        <v>612</v>
      </c>
      <c r="K843" s="10">
        <v>6508430795</v>
      </c>
      <c r="L843" s="10" t="s">
        <v>218</v>
      </c>
      <c r="M843" s="10" t="s">
        <v>219</v>
      </c>
      <c r="N843" s="10" t="s">
        <v>61</v>
      </c>
      <c r="O843" s="10">
        <v>44</v>
      </c>
      <c r="P843" s="10" t="s">
        <v>40</v>
      </c>
      <c r="Q843" s="10" t="str">
        <f t="shared" si="64"/>
        <v>12</v>
      </c>
      <c r="R843" s="10">
        <v>8</v>
      </c>
      <c r="S843" s="79">
        <v>64.8</v>
      </c>
      <c r="T843" s="10">
        <v>2</v>
      </c>
      <c r="AB843" s="10">
        <v>2</v>
      </c>
      <c r="AI843" s="39">
        <f t="shared" si="65"/>
        <v>2</v>
      </c>
      <c r="AJ843" s="79">
        <f t="shared" si="66"/>
        <v>32.4</v>
      </c>
      <c r="AK843" s="79">
        <f t="shared" si="67"/>
        <v>2.6999999999999997</v>
      </c>
      <c r="AL843" s="79">
        <f t="shared" si="68"/>
        <v>0.33749999999999997</v>
      </c>
    </row>
    <row r="844" spans="1:38" x14ac:dyDescent="0.25">
      <c r="A844" s="10">
        <v>1.2024999999999999</v>
      </c>
      <c r="B844" s="10" t="s">
        <v>84</v>
      </c>
      <c r="C844" s="10" t="s">
        <v>85</v>
      </c>
      <c r="D844" s="10" t="s">
        <v>213</v>
      </c>
      <c r="E844" s="10" t="s">
        <v>30</v>
      </c>
      <c r="F844" s="10" t="s">
        <v>214</v>
      </c>
      <c r="G844" s="10" t="s">
        <v>215</v>
      </c>
      <c r="H844" s="10" t="s">
        <v>67</v>
      </c>
      <c r="I844" s="10" t="s">
        <v>216</v>
      </c>
      <c r="J844" s="10" t="s">
        <v>217</v>
      </c>
      <c r="K844" s="10">
        <v>9258267841</v>
      </c>
      <c r="L844" s="10" t="s">
        <v>218</v>
      </c>
      <c r="M844" s="10" t="s">
        <v>219</v>
      </c>
      <c r="N844" s="10" t="s">
        <v>61</v>
      </c>
      <c r="O844" s="10">
        <v>44</v>
      </c>
      <c r="P844" s="10" t="s">
        <v>40</v>
      </c>
      <c r="Q844" s="10" t="str">
        <f t="shared" si="64"/>
        <v>12</v>
      </c>
      <c r="R844" s="10">
        <v>8</v>
      </c>
      <c r="S844" s="79">
        <v>129.6</v>
      </c>
      <c r="T844" s="10">
        <v>4</v>
      </c>
      <c r="AB844" s="10">
        <v>4</v>
      </c>
      <c r="AI844" s="39">
        <f t="shared" si="65"/>
        <v>4</v>
      </c>
      <c r="AJ844" s="79">
        <f t="shared" si="66"/>
        <v>32.4</v>
      </c>
      <c r="AK844" s="79">
        <f t="shared" si="67"/>
        <v>2.6999999999999997</v>
      </c>
      <c r="AL844" s="79">
        <f t="shared" si="68"/>
        <v>0.33749999999999997</v>
      </c>
    </row>
    <row r="845" spans="1:38" x14ac:dyDescent="0.25">
      <c r="A845" s="10">
        <v>1.2024999999999999</v>
      </c>
      <c r="B845" s="10" t="s">
        <v>84</v>
      </c>
      <c r="C845" s="10" t="s">
        <v>85</v>
      </c>
      <c r="D845" s="10" t="s">
        <v>86</v>
      </c>
      <c r="E845" s="10" t="s">
        <v>30</v>
      </c>
      <c r="F845" s="10" t="s">
        <v>87</v>
      </c>
      <c r="G845" s="10" t="s">
        <v>88</v>
      </c>
      <c r="H845" s="10" t="s">
        <v>67</v>
      </c>
      <c r="I845" s="10">
        <v>95354</v>
      </c>
      <c r="J845" s="10" t="s">
        <v>90</v>
      </c>
      <c r="K845" s="10">
        <v>2095295350</v>
      </c>
      <c r="L845" s="10" t="s">
        <v>100</v>
      </c>
      <c r="M845" s="10" t="s">
        <v>101</v>
      </c>
      <c r="N845" s="10" t="s">
        <v>61</v>
      </c>
      <c r="O845" s="10">
        <v>44</v>
      </c>
      <c r="P845" s="10" t="s">
        <v>40</v>
      </c>
      <c r="Q845" s="10" t="str">
        <f t="shared" si="64"/>
        <v>12</v>
      </c>
      <c r="R845" s="10">
        <v>8</v>
      </c>
      <c r="S845" s="79">
        <v>194.4</v>
      </c>
      <c r="T845" s="10">
        <v>6</v>
      </c>
      <c r="AB845" s="10">
        <v>6</v>
      </c>
      <c r="AI845" s="39">
        <f t="shared" si="65"/>
        <v>6</v>
      </c>
      <c r="AJ845" s="79">
        <f t="shared" si="66"/>
        <v>32.4</v>
      </c>
      <c r="AK845" s="79">
        <f t="shared" si="67"/>
        <v>2.6999999999999997</v>
      </c>
      <c r="AL845" s="79">
        <f t="shared" si="68"/>
        <v>0.33749999999999997</v>
      </c>
    </row>
    <row r="846" spans="1:38" x14ac:dyDescent="0.25">
      <c r="A846" s="10">
        <v>1.2024999999999999</v>
      </c>
      <c r="B846" s="10" t="s">
        <v>84</v>
      </c>
      <c r="C846" s="10" t="s">
        <v>85</v>
      </c>
      <c r="D846" s="10" t="s">
        <v>213</v>
      </c>
      <c r="E846" s="10" t="s">
        <v>30</v>
      </c>
      <c r="F846" s="10" t="s">
        <v>214</v>
      </c>
      <c r="G846" s="10" t="s">
        <v>215</v>
      </c>
      <c r="H846" s="10" t="s">
        <v>67</v>
      </c>
      <c r="I846" s="10" t="s">
        <v>216</v>
      </c>
      <c r="J846" s="10" t="s">
        <v>217</v>
      </c>
      <c r="K846" s="10">
        <v>9258267841</v>
      </c>
      <c r="L846" s="10" t="s">
        <v>100</v>
      </c>
      <c r="M846" s="10" t="s">
        <v>101</v>
      </c>
      <c r="N846" s="10" t="s">
        <v>61</v>
      </c>
      <c r="O846" s="10">
        <v>44</v>
      </c>
      <c r="P846" s="10" t="s">
        <v>40</v>
      </c>
      <c r="Q846" s="10" t="str">
        <f t="shared" si="64"/>
        <v>12</v>
      </c>
      <c r="R846" s="10">
        <v>8</v>
      </c>
      <c r="S846" s="79">
        <v>129.6</v>
      </c>
      <c r="T846" s="10">
        <v>4</v>
      </c>
      <c r="AB846" s="10">
        <v>4</v>
      </c>
      <c r="AI846" s="39">
        <f t="shared" si="65"/>
        <v>4</v>
      </c>
      <c r="AJ846" s="79">
        <f t="shared" si="66"/>
        <v>32.4</v>
      </c>
      <c r="AK846" s="79">
        <f t="shared" si="67"/>
        <v>2.6999999999999997</v>
      </c>
      <c r="AL846" s="79">
        <f t="shared" si="68"/>
        <v>0.33749999999999997</v>
      </c>
    </row>
    <row r="847" spans="1:38" x14ac:dyDescent="0.25">
      <c r="A847" s="10">
        <v>1.2024999999999999</v>
      </c>
      <c r="B847" s="10" t="s">
        <v>84</v>
      </c>
      <c r="C847" s="10" t="s">
        <v>85</v>
      </c>
      <c r="D847" s="10" t="s">
        <v>272</v>
      </c>
      <c r="E847" s="10" t="s">
        <v>30</v>
      </c>
      <c r="F847" s="10" t="s">
        <v>273</v>
      </c>
      <c r="G847" s="10" t="s">
        <v>274</v>
      </c>
      <c r="H847" s="10" t="s">
        <v>67</v>
      </c>
      <c r="I847" s="10" t="s">
        <v>275</v>
      </c>
      <c r="J847" s="10" t="s">
        <v>276</v>
      </c>
      <c r="K847" s="10">
        <v>5107662337</v>
      </c>
      <c r="L847" s="10" t="s">
        <v>100</v>
      </c>
      <c r="M847" s="10" t="s">
        <v>101</v>
      </c>
      <c r="N847" s="10" t="s">
        <v>61</v>
      </c>
      <c r="O847" s="10">
        <v>44</v>
      </c>
      <c r="P847" s="10" t="s">
        <v>40</v>
      </c>
      <c r="Q847" s="10" t="str">
        <f t="shared" si="64"/>
        <v>12</v>
      </c>
      <c r="R847" s="10">
        <v>8</v>
      </c>
      <c r="S847" s="79">
        <v>32.4</v>
      </c>
      <c r="T847" s="10">
        <v>1</v>
      </c>
      <c r="AB847" s="10">
        <v>1</v>
      </c>
      <c r="AI847" s="39">
        <f t="shared" si="65"/>
        <v>1</v>
      </c>
      <c r="AJ847" s="79">
        <f t="shared" si="66"/>
        <v>32.4</v>
      </c>
      <c r="AK847" s="79">
        <f t="shared" si="67"/>
        <v>2.6999999999999997</v>
      </c>
      <c r="AL847" s="79">
        <f t="shared" si="68"/>
        <v>0.33749999999999997</v>
      </c>
    </row>
    <row r="848" spans="1:38" x14ac:dyDescent="0.25">
      <c r="A848" s="10">
        <v>1.2024999999999999</v>
      </c>
      <c r="B848" s="10" t="s">
        <v>84</v>
      </c>
      <c r="C848" s="10" t="s">
        <v>85</v>
      </c>
      <c r="D848" s="10" t="s">
        <v>338</v>
      </c>
      <c r="E848" s="10" t="s">
        <v>30</v>
      </c>
      <c r="F848" s="10" t="s">
        <v>339</v>
      </c>
      <c r="G848" s="10" t="s">
        <v>340</v>
      </c>
      <c r="H848" s="10" t="s">
        <v>67</v>
      </c>
      <c r="I848" s="10">
        <v>95045</v>
      </c>
      <c r="J848" s="10" t="s">
        <v>341</v>
      </c>
      <c r="K848" s="10">
        <v>8316234073</v>
      </c>
      <c r="L848" s="10" t="s">
        <v>59</v>
      </c>
      <c r="M848" s="10" t="s">
        <v>60</v>
      </c>
      <c r="N848" s="10" t="s">
        <v>61</v>
      </c>
      <c r="O848" s="10">
        <v>44</v>
      </c>
      <c r="P848" s="10" t="s">
        <v>40</v>
      </c>
      <c r="Q848" s="10" t="str">
        <f t="shared" si="64"/>
        <v>12</v>
      </c>
      <c r="R848" s="10">
        <v>4</v>
      </c>
      <c r="S848" s="79">
        <v>28.8</v>
      </c>
      <c r="T848" s="10">
        <v>1</v>
      </c>
      <c r="AB848" s="10">
        <v>1</v>
      </c>
      <c r="AI848" s="39">
        <f t="shared" si="65"/>
        <v>1</v>
      </c>
      <c r="AJ848" s="79">
        <f t="shared" si="66"/>
        <v>28.8</v>
      </c>
      <c r="AK848" s="79">
        <f t="shared" si="67"/>
        <v>2.4</v>
      </c>
      <c r="AL848" s="79">
        <f t="shared" si="68"/>
        <v>0.6</v>
      </c>
    </row>
    <row r="849" spans="1:38" x14ac:dyDescent="0.25">
      <c r="A849" s="10">
        <v>1.2024999999999999</v>
      </c>
      <c r="B849" s="10" t="s">
        <v>84</v>
      </c>
      <c r="C849" s="10" t="s">
        <v>85</v>
      </c>
      <c r="D849" s="10" t="s">
        <v>213</v>
      </c>
      <c r="E849" s="10" t="s">
        <v>30</v>
      </c>
      <c r="F849" s="10" t="s">
        <v>214</v>
      </c>
      <c r="G849" s="10" t="s">
        <v>215</v>
      </c>
      <c r="H849" s="10" t="s">
        <v>67</v>
      </c>
      <c r="I849" s="10" t="s">
        <v>216</v>
      </c>
      <c r="J849" s="10" t="s">
        <v>217</v>
      </c>
      <c r="K849" s="10">
        <v>9258267841</v>
      </c>
      <c r="L849" s="10" t="s">
        <v>59</v>
      </c>
      <c r="M849" s="10" t="s">
        <v>60</v>
      </c>
      <c r="N849" s="10" t="s">
        <v>61</v>
      </c>
      <c r="O849" s="10">
        <v>44</v>
      </c>
      <c r="P849" s="10" t="s">
        <v>40</v>
      </c>
      <c r="Q849" s="10" t="str">
        <f t="shared" si="64"/>
        <v>12</v>
      </c>
      <c r="R849" s="10">
        <v>4</v>
      </c>
      <c r="S849" s="79">
        <v>57.6</v>
      </c>
      <c r="T849" s="10">
        <v>2</v>
      </c>
      <c r="AB849" s="10">
        <v>2</v>
      </c>
      <c r="AI849" s="39">
        <f t="shared" si="65"/>
        <v>2</v>
      </c>
      <c r="AJ849" s="79">
        <f t="shared" si="66"/>
        <v>28.8</v>
      </c>
      <c r="AK849" s="79">
        <f t="shared" si="67"/>
        <v>2.4</v>
      </c>
      <c r="AL849" s="79">
        <f t="shared" si="68"/>
        <v>0.6</v>
      </c>
    </row>
    <row r="850" spans="1:38" x14ac:dyDescent="0.25">
      <c r="A850" s="10">
        <v>1.2024999999999999</v>
      </c>
      <c r="B850" s="10" t="s">
        <v>84</v>
      </c>
      <c r="C850" s="10" t="s">
        <v>85</v>
      </c>
      <c r="D850" s="10" t="s">
        <v>272</v>
      </c>
      <c r="E850" s="10" t="s">
        <v>30</v>
      </c>
      <c r="F850" s="10" t="s">
        <v>273</v>
      </c>
      <c r="G850" s="10" t="s">
        <v>274</v>
      </c>
      <c r="H850" s="10" t="s">
        <v>67</v>
      </c>
      <c r="I850" s="10" t="s">
        <v>275</v>
      </c>
      <c r="J850" s="10" t="s">
        <v>276</v>
      </c>
      <c r="K850" s="10">
        <v>5107662337</v>
      </c>
      <c r="L850" s="10" t="s">
        <v>59</v>
      </c>
      <c r="M850" s="10" t="s">
        <v>60</v>
      </c>
      <c r="N850" s="10" t="s">
        <v>61</v>
      </c>
      <c r="O850" s="10">
        <v>44</v>
      </c>
      <c r="P850" s="10" t="s">
        <v>40</v>
      </c>
      <c r="Q850" s="10" t="str">
        <f t="shared" si="64"/>
        <v>12</v>
      </c>
      <c r="R850" s="10">
        <v>4</v>
      </c>
      <c r="S850" s="79">
        <v>86.4</v>
      </c>
      <c r="T850" s="10">
        <v>3</v>
      </c>
      <c r="AB850" s="10">
        <v>3</v>
      </c>
      <c r="AI850" s="39">
        <f t="shared" si="65"/>
        <v>3</v>
      </c>
      <c r="AJ850" s="79">
        <f t="shared" si="66"/>
        <v>28.8</v>
      </c>
      <c r="AK850" s="79">
        <f t="shared" si="67"/>
        <v>2.4</v>
      </c>
      <c r="AL850" s="79">
        <f t="shared" si="68"/>
        <v>0.6</v>
      </c>
    </row>
    <row r="851" spans="1:38" x14ac:dyDescent="0.25">
      <c r="A851" s="10">
        <v>1.2024999999999999</v>
      </c>
      <c r="B851" s="10" t="s">
        <v>84</v>
      </c>
      <c r="C851" s="10" t="s">
        <v>85</v>
      </c>
      <c r="D851" s="10" t="s">
        <v>989</v>
      </c>
      <c r="E851" s="10" t="s">
        <v>362</v>
      </c>
      <c r="F851" s="10" t="s">
        <v>990</v>
      </c>
      <c r="G851" s="10" t="s">
        <v>991</v>
      </c>
      <c r="H851" s="10" t="s">
        <v>67</v>
      </c>
      <c r="I851" s="10" t="s">
        <v>992</v>
      </c>
      <c r="J851" s="10" t="s">
        <v>993</v>
      </c>
      <c r="K851" s="10">
        <v>8312754500</v>
      </c>
      <c r="L851" s="10" t="s">
        <v>59</v>
      </c>
      <c r="M851" s="10" t="s">
        <v>60</v>
      </c>
      <c r="N851" s="10" t="s">
        <v>61</v>
      </c>
      <c r="O851" s="10">
        <v>44</v>
      </c>
      <c r="P851" s="10" t="s">
        <v>40</v>
      </c>
      <c r="Q851" s="10" t="str">
        <f t="shared" si="64"/>
        <v>12</v>
      </c>
      <c r="R851" s="10">
        <v>4</v>
      </c>
      <c r="S851" s="79">
        <v>576</v>
      </c>
      <c r="T851" s="10">
        <v>20</v>
      </c>
      <c r="AB851" s="10">
        <v>20</v>
      </c>
      <c r="AI851" s="39">
        <f t="shared" si="65"/>
        <v>20</v>
      </c>
      <c r="AJ851" s="79">
        <f t="shared" si="66"/>
        <v>28.8</v>
      </c>
      <c r="AK851" s="79">
        <f t="shared" si="67"/>
        <v>2.4</v>
      </c>
      <c r="AL851" s="79">
        <f t="shared" si="68"/>
        <v>0.6</v>
      </c>
    </row>
    <row r="852" spans="1:38" x14ac:dyDescent="0.25">
      <c r="A852" s="10">
        <v>1.2024999999999999</v>
      </c>
      <c r="B852" s="10" t="s">
        <v>27</v>
      </c>
      <c r="C852" s="10" t="s">
        <v>28</v>
      </c>
      <c r="D852" s="10" t="s">
        <v>1032</v>
      </c>
      <c r="E852" s="10" t="s">
        <v>30</v>
      </c>
      <c r="F852" s="10" t="s">
        <v>1033</v>
      </c>
      <c r="G852" s="10" t="s">
        <v>1034</v>
      </c>
      <c r="H852" s="10" t="s">
        <v>151</v>
      </c>
      <c r="I852" s="10" t="s">
        <v>1035</v>
      </c>
      <c r="J852" s="10" t="s">
        <v>1036</v>
      </c>
      <c r="K852" s="10">
        <v>8455625400</v>
      </c>
      <c r="L852" s="10" t="s">
        <v>74</v>
      </c>
      <c r="M852" s="10" t="s">
        <v>75</v>
      </c>
      <c r="N852" s="10" t="s">
        <v>61</v>
      </c>
      <c r="O852" s="10">
        <v>44</v>
      </c>
      <c r="P852" s="10" t="s">
        <v>40</v>
      </c>
      <c r="Q852" s="10" t="str">
        <f t="shared" si="64"/>
        <v>12</v>
      </c>
      <c r="R852" s="10">
        <v>5</v>
      </c>
      <c r="S852" s="79">
        <v>345.6</v>
      </c>
      <c r="T852" s="10">
        <v>12</v>
      </c>
      <c r="AB852" s="10">
        <v>12</v>
      </c>
      <c r="AI852" s="39">
        <f t="shared" si="65"/>
        <v>12</v>
      </c>
      <c r="AJ852" s="79">
        <f t="shared" si="66"/>
        <v>28.8</v>
      </c>
      <c r="AK852" s="79">
        <f t="shared" si="67"/>
        <v>2.4</v>
      </c>
      <c r="AL852" s="79">
        <f t="shared" si="68"/>
        <v>0.48</v>
      </c>
    </row>
    <row r="853" spans="1:38" x14ac:dyDescent="0.25">
      <c r="A853" s="10">
        <v>1.2024999999999999</v>
      </c>
      <c r="B853" s="10" t="s">
        <v>27</v>
      </c>
      <c r="C853" s="10" t="s">
        <v>28</v>
      </c>
      <c r="D853" s="10" t="s">
        <v>1266</v>
      </c>
      <c r="E853" s="10" t="s">
        <v>348</v>
      </c>
      <c r="F853" s="10" t="s">
        <v>1267</v>
      </c>
      <c r="G853" s="10" t="s">
        <v>1268</v>
      </c>
      <c r="H853" s="10" t="s">
        <v>151</v>
      </c>
      <c r="I853" s="10">
        <v>10023</v>
      </c>
      <c r="J853" s="10" t="s">
        <v>1269</v>
      </c>
      <c r="K853" s="10">
        <v>9173092522</v>
      </c>
      <c r="L853" s="10" t="s">
        <v>74</v>
      </c>
      <c r="M853" s="10" t="s">
        <v>75</v>
      </c>
      <c r="N853" s="10" t="s">
        <v>61</v>
      </c>
      <c r="O853" s="10">
        <v>44</v>
      </c>
      <c r="P853" s="10" t="s">
        <v>40</v>
      </c>
      <c r="Q853" s="10" t="str">
        <f t="shared" si="64"/>
        <v>12</v>
      </c>
      <c r="R853" s="10">
        <v>5</v>
      </c>
      <c r="S853" s="79">
        <v>28.8</v>
      </c>
      <c r="T853" s="10">
        <v>1</v>
      </c>
      <c r="AB853" s="10">
        <v>1</v>
      </c>
      <c r="AI853" s="39">
        <f t="shared" si="65"/>
        <v>1</v>
      </c>
      <c r="AJ853" s="79">
        <f t="shared" si="66"/>
        <v>28.8</v>
      </c>
      <c r="AK853" s="79">
        <f t="shared" si="67"/>
        <v>2.4</v>
      </c>
      <c r="AL853" s="79">
        <f t="shared" si="68"/>
        <v>0.48</v>
      </c>
    </row>
    <row r="854" spans="1:38" x14ac:dyDescent="0.25">
      <c r="A854" s="10">
        <v>1.2024999999999999</v>
      </c>
      <c r="B854" s="10" t="s">
        <v>27</v>
      </c>
      <c r="C854" s="10" t="s">
        <v>28</v>
      </c>
      <c r="D854" s="10" t="s">
        <v>1032</v>
      </c>
      <c r="E854" s="10" t="s">
        <v>30</v>
      </c>
      <c r="F854" s="10" t="s">
        <v>1033</v>
      </c>
      <c r="G854" s="10" t="s">
        <v>1034</v>
      </c>
      <c r="H854" s="10" t="s">
        <v>151</v>
      </c>
      <c r="I854" s="10" t="s">
        <v>1035</v>
      </c>
      <c r="J854" s="10" t="s">
        <v>1036</v>
      </c>
      <c r="K854" s="10">
        <v>8455625400</v>
      </c>
      <c r="L854" s="10" t="s">
        <v>81</v>
      </c>
      <c r="M854" s="10" t="s">
        <v>82</v>
      </c>
      <c r="N854" s="10" t="s">
        <v>83</v>
      </c>
      <c r="O854" s="10">
        <v>44</v>
      </c>
      <c r="P854" s="10" t="s">
        <v>40</v>
      </c>
      <c r="Q854" s="10" t="str">
        <f t="shared" si="64"/>
        <v>12</v>
      </c>
      <c r="R854" s="10">
        <v>8</v>
      </c>
      <c r="S854" s="79">
        <v>270</v>
      </c>
      <c r="T854" s="10">
        <v>10</v>
      </c>
      <c r="AB854" s="10">
        <v>10</v>
      </c>
      <c r="AI854" s="39">
        <f t="shared" si="65"/>
        <v>10</v>
      </c>
      <c r="AJ854" s="79">
        <f t="shared" si="66"/>
        <v>27</v>
      </c>
      <c r="AK854" s="79">
        <f t="shared" si="67"/>
        <v>2.25</v>
      </c>
      <c r="AL854" s="79">
        <f t="shared" si="68"/>
        <v>0.28125</v>
      </c>
    </row>
    <row r="855" spans="1:38" x14ac:dyDescent="0.25">
      <c r="A855" s="10">
        <v>1.2024999999999999</v>
      </c>
      <c r="B855" s="10" t="s">
        <v>27</v>
      </c>
      <c r="C855" s="10" t="s">
        <v>28</v>
      </c>
      <c r="D855" s="10" t="s">
        <v>1130</v>
      </c>
      <c r="E855" s="10" t="s">
        <v>30</v>
      </c>
      <c r="F855" s="10" t="s">
        <v>343</v>
      </c>
      <c r="G855" s="10" t="s">
        <v>344</v>
      </c>
      <c r="H855" s="10" t="s">
        <v>34</v>
      </c>
      <c r="I855" s="10" t="s">
        <v>345</v>
      </c>
      <c r="J855" s="10" t="s">
        <v>346</v>
      </c>
      <c r="K855" s="10">
        <v>7187889040</v>
      </c>
      <c r="L855" s="10" t="s">
        <v>100</v>
      </c>
      <c r="M855" s="10" t="s">
        <v>101</v>
      </c>
      <c r="N855" s="10" t="s">
        <v>61</v>
      </c>
      <c r="O855" s="10">
        <v>44</v>
      </c>
      <c r="P855" s="10" t="s">
        <v>40</v>
      </c>
      <c r="Q855" s="10" t="str">
        <f t="shared" si="64"/>
        <v>12</v>
      </c>
      <c r="R855" s="10">
        <v>8</v>
      </c>
      <c r="S855" s="79">
        <v>32.4</v>
      </c>
      <c r="T855" s="10">
        <v>1</v>
      </c>
      <c r="AB855" s="10">
        <v>1</v>
      </c>
      <c r="AI855" s="39">
        <f t="shared" si="65"/>
        <v>1</v>
      </c>
      <c r="AJ855" s="79">
        <f t="shared" si="66"/>
        <v>32.4</v>
      </c>
      <c r="AK855" s="79">
        <f t="shared" si="67"/>
        <v>2.6999999999999997</v>
      </c>
      <c r="AL855" s="79">
        <f t="shared" si="68"/>
        <v>0.33749999999999997</v>
      </c>
    </row>
    <row r="856" spans="1:38" x14ac:dyDescent="0.25">
      <c r="A856" s="10">
        <v>1.2024999999999999</v>
      </c>
      <c r="B856" s="10" t="s">
        <v>852</v>
      </c>
      <c r="C856" s="10" t="s">
        <v>853</v>
      </c>
      <c r="D856" s="10" t="s">
        <v>1274</v>
      </c>
      <c r="E856" s="10" t="s">
        <v>30</v>
      </c>
      <c r="F856" s="10" t="s">
        <v>1275</v>
      </c>
      <c r="G856" s="10" t="s">
        <v>1276</v>
      </c>
      <c r="H856" s="10" t="s">
        <v>1277</v>
      </c>
      <c r="I856" s="10">
        <v>44870</v>
      </c>
      <c r="J856" s="10" t="s">
        <v>1278</v>
      </c>
      <c r="K856" s="10">
        <v>4196098363</v>
      </c>
      <c r="L856" s="10" t="s">
        <v>49</v>
      </c>
      <c r="M856" s="10" t="s">
        <v>50</v>
      </c>
      <c r="N856" s="10" t="s">
        <v>39</v>
      </c>
      <c r="O856" s="10">
        <v>44</v>
      </c>
      <c r="P856" s="10" t="s">
        <v>40</v>
      </c>
      <c r="Q856" s="10" t="str">
        <f t="shared" si="64"/>
        <v>12</v>
      </c>
      <c r="R856" s="10">
        <v>5</v>
      </c>
      <c r="S856" s="79">
        <v>198</v>
      </c>
      <c r="T856" s="10">
        <v>10</v>
      </c>
      <c r="AB856" s="10">
        <v>10</v>
      </c>
      <c r="AI856" s="39">
        <f t="shared" si="65"/>
        <v>10</v>
      </c>
      <c r="AJ856" s="79">
        <f t="shared" si="66"/>
        <v>19.8</v>
      </c>
      <c r="AK856" s="79">
        <f t="shared" si="67"/>
        <v>1.6500000000000001</v>
      </c>
      <c r="AL856" s="79">
        <f t="shared" si="68"/>
        <v>0.33</v>
      </c>
    </row>
    <row r="857" spans="1:38" x14ac:dyDescent="0.25">
      <c r="A857" s="10">
        <v>1.2024999999999999</v>
      </c>
      <c r="B857" s="10" t="s">
        <v>852</v>
      </c>
      <c r="C857" s="10" t="s">
        <v>853</v>
      </c>
      <c r="D857" s="10" t="s">
        <v>1915</v>
      </c>
      <c r="E857" s="10" t="s">
        <v>30</v>
      </c>
      <c r="F857" s="10" t="s">
        <v>1916</v>
      </c>
      <c r="G857" s="10" t="s">
        <v>1917</v>
      </c>
      <c r="H857" s="10" t="s">
        <v>56</v>
      </c>
      <c r="I857" s="10">
        <v>16115</v>
      </c>
      <c r="J857" s="10" t="s">
        <v>1918</v>
      </c>
      <c r="K857" s="10">
        <v>7248566960</v>
      </c>
      <c r="L857" s="10" t="s">
        <v>224</v>
      </c>
      <c r="M857" s="10" t="s">
        <v>225</v>
      </c>
      <c r="N857" s="10" t="s">
        <v>61</v>
      </c>
      <c r="O857" s="10">
        <v>44</v>
      </c>
      <c r="P857" s="10" t="s">
        <v>40</v>
      </c>
      <c r="Q857" s="10" t="str">
        <f t="shared" si="64"/>
        <v>12</v>
      </c>
      <c r="R857" s="10">
        <v>5</v>
      </c>
      <c r="S857" s="79">
        <v>288</v>
      </c>
      <c r="T857" s="10">
        <v>10</v>
      </c>
      <c r="AB857" s="10">
        <v>10</v>
      </c>
      <c r="AI857" s="39">
        <f t="shared" si="65"/>
        <v>10</v>
      </c>
      <c r="AJ857" s="79">
        <f t="shared" si="66"/>
        <v>28.8</v>
      </c>
      <c r="AK857" s="79">
        <f t="shared" si="67"/>
        <v>2.4</v>
      </c>
      <c r="AL857" s="79">
        <f t="shared" si="68"/>
        <v>0.48</v>
      </c>
    </row>
    <row r="858" spans="1:38" x14ac:dyDescent="0.25">
      <c r="A858" s="10">
        <v>1.2024999999999999</v>
      </c>
      <c r="B858" s="10" t="s">
        <v>62</v>
      </c>
      <c r="C858" s="10" t="s">
        <v>63</v>
      </c>
      <c r="D858" s="10" t="s">
        <v>1279</v>
      </c>
      <c r="E858" s="10" t="s">
        <v>30</v>
      </c>
      <c r="F858" s="10" t="s">
        <v>1186</v>
      </c>
      <c r="G858" s="10" t="s">
        <v>1187</v>
      </c>
      <c r="H858" s="10" t="s">
        <v>67</v>
      </c>
      <c r="I858" s="10">
        <v>92841</v>
      </c>
      <c r="J858" s="10" t="s">
        <v>1280</v>
      </c>
      <c r="K858" s="10">
        <v>7148992539</v>
      </c>
      <c r="L858" s="10" t="s">
        <v>74</v>
      </c>
      <c r="M858" s="10" t="s">
        <v>75</v>
      </c>
      <c r="N858" s="10" t="s">
        <v>61</v>
      </c>
      <c r="O858" s="10">
        <v>44</v>
      </c>
      <c r="P858" s="10" t="s">
        <v>40</v>
      </c>
      <c r="Q858" s="10" t="str">
        <f t="shared" si="64"/>
        <v>12</v>
      </c>
      <c r="R858" s="10">
        <v>5</v>
      </c>
      <c r="S858" s="79">
        <v>1008</v>
      </c>
      <c r="T858" s="10">
        <v>35</v>
      </c>
      <c r="AB858" s="10">
        <v>35</v>
      </c>
      <c r="AI858" s="39">
        <f t="shared" si="65"/>
        <v>35</v>
      </c>
      <c r="AJ858" s="79">
        <f t="shared" si="66"/>
        <v>28.8</v>
      </c>
      <c r="AK858" s="79">
        <f t="shared" si="67"/>
        <v>2.4</v>
      </c>
      <c r="AL858" s="79">
        <f t="shared" si="68"/>
        <v>0.48</v>
      </c>
    </row>
    <row r="859" spans="1:38" x14ac:dyDescent="0.25">
      <c r="A859" s="10">
        <v>1.2024999999999999</v>
      </c>
      <c r="B859" s="10" t="s">
        <v>62</v>
      </c>
      <c r="C859" s="10" t="s">
        <v>63</v>
      </c>
      <c r="D859" s="10" t="s">
        <v>76</v>
      </c>
      <c r="E859" s="10" t="s">
        <v>30</v>
      </c>
      <c r="F859" s="10" t="s">
        <v>77</v>
      </c>
      <c r="G859" s="10" t="s">
        <v>78</v>
      </c>
      <c r="H859" s="10" t="s">
        <v>67</v>
      </c>
      <c r="I859" s="10" t="s">
        <v>79</v>
      </c>
      <c r="J859" s="10" t="s">
        <v>80</v>
      </c>
      <c r="K859" s="10">
        <v>8189423379</v>
      </c>
      <c r="L859" s="10" t="s">
        <v>74</v>
      </c>
      <c r="M859" s="10" t="s">
        <v>75</v>
      </c>
      <c r="N859" s="10" t="s">
        <v>61</v>
      </c>
      <c r="O859" s="10">
        <v>44</v>
      </c>
      <c r="P859" s="10" t="s">
        <v>40</v>
      </c>
      <c r="Q859" s="10" t="str">
        <f t="shared" si="64"/>
        <v>12</v>
      </c>
      <c r="R859" s="10">
        <v>5</v>
      </c>
      <c r="S859" s="79">
        <v>806.4</v>
      </c>
      <c r="T859" s="10">
        <v>28</v>
      </c>
      <c r="AB859" s="10">
        <v>28</v>
      </c>
      <c r="AI859" s="39">
        <f t="shared" si="65"/>
        <v>28</v>
      </c>
      <c r="AJ859" s="79">
        <f t="shared" si="66"/>
        <v>28.8</v>
      </c>
      <c r="AK859" s="79">
        <f t="shared" si="67"/>
        <v>2.4</v>
      </c>
      <c r="AL859" s="79">
        <f t="shared" si="68"/>
        <v>0.48</v>
      </c>
    </row>
    <row r="860" spans="1:38" x14ac:dyDescent="0.25">
      <c r="A860" s="10">
        <v>1.2024999999999999</v>
      </c>
      <c r="B860" s="10" t="s">
        <v>62</v>
      </c>
      <c r="C860" s="10" t="s">
        <v>63</v>
      </c>
      <c r="D860" s="10" t="s">
        <v>1185</v>
      </c>
      <c r="E860" s="10" t="s">
        <v>570</v>
      </c>
      <c r="F860" s="10" t="s">
        <v>1186</v>
      </c>
      <c r="G860" s="10" t="s">
        <v>1187</v>
      </c>
      <c r="H860" s="10" t="s">
        <v>67</v>
      </c>
      <c r="I860" s="10">
        <v>92841</v>
      </c>
      <c r="J860" s="10" t="s">
        <v>1188</v>
      </c>
      <c r="K860" s="10">
        <v>7148992524</v>
      </c>
      <c r="L860" s="10" t="s">
        <v>74</v>
      </c>
      <c r="M860" s="10" t="s">
        <v>75</v>
      </c>
      <c r="N860" s="10" t="s">
        <v>61</v>
      </c>
      <c r="O860" s="10">
        <v>44</v>
      </c>
      <c r="P860" s="10" t="s">
        <v>40</v>
      </c>
      <c r="Q860" s="10" t="str">
        <f t="shared" si="64"/>
        <v>12</v>
      </c>
      <c r="R860" s="10">
        <v>5</v>
      </c>
      <c r="S860" s="79">
        <v>2592</v>
      </c>
      <c r="T860" s="10">
        <v>90</v>
      </c>
      <c r="AB860" s="10">
        <v>90</v>
      </c>
      <c r="AI860" s="39">
        <f t="shared" si="65"/>
        <v>90</v>
      </c>
      <c r="AJ860" s="79">
        <f t="shared" si="66"/>
        <v>28.8</v>
      </c>
      <c r="AK860" s="79">
        <f t="shared" si="67"/>
        <v>2.4</v>
      </c>
      <c r="AL860" s="79">
        <f t="shared" si="68"/>
        <v>0.48</v>
      </c>
    </row>
    <row r="861" spans="1:38" x14ac:dyDescent="0.25">
      <c r="A861" s="10">
        <v>1.2024999999999999</v>
      </c>
      <c r="B861" s="10" t="s">
        <v>62</v>
      </c>
      <c r="C861" s="10" t="s">
        <v>63</v>
      </c>
      <c r="D861" s="10" t="s">
        <v>1919</v>
      </c>
      <c r="E861" s="10" t="s">
        <v>362</v>
      </c>
      <c r="F861" s="10" t="s">
        <v>1920</v>
      </c>
      <c r="G861" s="10" t="s">
        <v>1187</v>
      </c>
      <c r="H861" s="10" t="s">
        <v>67</v>
      </c>
      <c r="I861" s="10" t="s">
        <v>1921</v>
      </c>
      <c r="J861" s="10" t="s">
        <v>1922</v>
      </c>
      <c r="K861" s="10">
        <v>7144890966</v>
      </c>
      <c r="L861" s="10" t="s">
        <v>74</v>
      </c>
      <c r="M861" s="10" t="s">
        <v>75</v>
      </c>
      <c r="N861" s="10" t="s">
        <v>61</v>
      </c>
      <c r="O861" s="10">
        <v>44</v>
      </c>
      <c r="P861" s="10" t="s">
        <v>40</v>
      </c>
      <c r="Q861" s="10" t="str">
        <f t="shared" si="64"/>
        <v>12</v>
      </c>
      <c r="R861" s="10">
        <v>5</v>
      </c>
      <c r="S861" s="79">
        <v>28.8</v>
      </c>
      <c r="T861" s="10">
        <v>1</v>
      </c>
      <c r="AB861" s="10">
        <v>1</v>
      </c>
      <c r="AI861" s="39">
        <f t="shared" si="65"/>
        <v>1</v>
      </c>
      <c r="AJ861" s="79">
        <f t="shared" si="66"/>
        <v>28.8</v>
      </c>
      <c r="AK861" s="79">
        <f t="shared" si="67"/>
        <v>2.4</v>
      </c>
      <c r="AL861" s="79">
        <f t="shared" si="68"/>
        <v>0.48</v>
      </c>
    </row>
    <row r="862" spans="1:38" x14ac:dyDescent="0.25">
      <c r="A862" s="10">
        <v>1.2024999999999999</v>
      </c>
      <c r="B862" s="10" t="s">
        <v>62</v>
      </c>
      <c r="C862" s="10" t="s">
        <v>63</v>
      </c>
      <c r="D862" s="10" t="s">
        <v>262</v>
      </c>
      <c r="E862" s="10" t="s">
        <v>168</v>
      </c>
      <c r="F862" s="10" t="s">
        <v>263</v>
      </c>
      <c r="G862" s="10" t="s">
        <v>264</v>
      </c>
      <c r="H862" s="10" t="s">
        <v>67</v>
      </c>
      <c r="I862" s="10">
        <v>90025</v>
      </c>
      <c r="J862" s="10" t="s">
        <v>265</v>
      </c>
      <c r="K862" s="10">
        <v>3104781041</v>
      </c>
      <c r="L862" s="10" t="s">
        <v>37</v>
      </c>
      <c r="M862" s="10" t="s">
        <v>38</v>
      </c>
      <c r="N862" s="10" t="s">
        <v>39</v>
      </c>
      <c r="O862" s="10">
        <v>44</v>
      </c>
      <c r="P862" s="10" t="s">
        <v>40</v>
      </c>
      <c r="Q862" s="10" t="str">
        <f t="shared" si="64"/>
        <v>12</v>
      </c>
      <c r="R862" s="10">
        <v>5</v>
      </c>
      <c r="S862" s="79">
        <v>19.8</v>
      </c>
      <c r="T862" s="10">
        <v>1</v>
      </c>
      <c r="AB862" s="10">
        <v>1</v>
      </c>
      <c r="AI862" s="39">
        <f t="shared" si="65"/>
        <v>1</v>
      </c>
      <c r="AJ862" s="79">
        <f t="shared" si="66"/>
        <v>19.8</v>
      </c>
      <c r="AK862" s="79">
        <f t="shared" si="67"/>
        <v>1.6500000000000001</v>
      </c>
      <c r="AL862" s="79">
        <f t="shared" si="68"/>
        <v>0.33</v>
      </c>
    </row>
    <row r="863" spans="1:38" x14ac:dyDescent="0.25">
      <c r="A863" s="10">
        <v>1.2024999999999999</v>
      </c>
      <c r="B863" s="10" t="s">
        <v>62</v>
      </c>
      <c r="C863" s="10" t="s">
        <v>63</v>
      </c>
      <c r="D863" s="10" t="s">
        <v>388</v>
      </c>
      <c r="E863" s="10" t="s">
        <v>168</v>
      </c>
      <c r="F863" s="10" t="s">
        <v>389</v>
      </c>
      <c r="G863" s="10" t="s">
        <v>390</v>
      </c>
      <c r="H863" s="10" t="s">
        <v>67</v>
      </c>
      <c r="I863" s="10">
        <v>90401</v>
      </c>
      <c r="J863" s="10" t="s">
        <v>391</v>
      </c>
      <c r="K863" s="10">
        <v>3103949744</v>
      </c>
      <c r="L863" s="10" t="s">
        <v>37</v>
      </c>
      <c r="M863" s="10" t="s">
        <v>38</v>
      </c>
      <c r="N863" s="10" t="s">
        <v>39</v>
      </c>
      <c r="O863" s="10">
        <v>44</v>
      </c>
      <c r="P863" s="10" t="s">
        <v>40</v>
      </c>
      <c r="Q863" s="10" t="str">
        <f t="shared" si="64"/>
        <v>12</v>
      </c>
      <c r="R863" s="10">
        <v>5</v>
      </c>
      <c r="S863" s="79">
        <v>19.8</v>
      </c>
      <c r="T863" s="10">
        <v>1</v>
      </c>
      <c r="AB863" s="10">
        <v>1</v>
      </c>
      <c r="AI863" s="39">
        <f t="shared" si="65"/>
        <v>1</v>
      </c>
      <c r="AJ863" s="79">
        <f t="shared" si="66"/>
        <v>19.8</v>
      </c>
      <c r="AK863" s="79">
        <f t="shared" si="67"/>
        <v>1.6500000000000001</v>
      </c>
      <c r="AL863" s="79">
        <f t="shared" si="68"/>
        <v>0.33</v>
      </c>
    </row>
    <row r="864" spans="1:38" x14ac:dyDescent="0.25">
      <c r="A864" s="10">
        <v>1.2024999999999999</v>
      </c>
      <c r="B864" s="10" t="s">
        <v>62</v>
      </c>
      <c r="C864" s="10" t="s">
        <v>63</v>
      </c>
      <c r="D864" s="10" t="s">
        <v>400</v>
      </c>
      <c r="E864" s="10" t="s">
        <v>168</v>
      </c>
      <c r="F864" s="10" t="s">
        <v>401</v>
      </c>
      <c r="G864" s="10" t="s">
        <v>402</v>
      </c>
      <c r="H864" s="10" t="s">
        <v>67</v>
      </c>
      <c r="I864" s="10" t="s">
        <v>403</v>
      </c>
      <c r="J864" s="10" t="s">
        <v>404</v>
      </c>
      <c r="K864" s="10">
        <v>8188397000</v>
      </c>
      <c r="L864" s="10" t="s">
        <v>37</v>
      </c>
      <c r="M864" s="10" t="s">
        <v>38</v>
      </c>
      <c r="N864" s="10" t="s">
        <v>39</v>
      </c>
      <c r="O864" s="10">
        <v>44</v>
      </c>
      <c r="P864" s="10" t="s">
        <v>40</v>
      </c>
      <c r="Q864" s="10" t="str">
        <f t="shared" si="64"/>
        <v>12</v>
      </c>
      <c r="R864" s="10">
        <v>5</v>
      </c>
      <c r="S864" s="79">
        <v>39.6</v>
      </c>
      <c r="T864" s="10">
        <v>2</v>
      </c>
      <c r="AB864" s="10">
        <v>2</v>
      </c>
      <c r="AI864" s="39">
        <f t="shared" si="65"/>
        <v>2</v>
      </c>
      <c r="AJ864" s="79">
        <f t="shared" si="66"/>
        <v>19.8</v>
      </c>
      <c r="AK864" s="79">
        <f t="shared" si="67"/>
        <v>1.6500000000000001</v>
      </c>
      <c r="AL864" s="79">
        <f t="shared" si="68"/>
        <v>0.33</v>
      </c>
    </row>
    <row r="865" spans="1:38" x14ac:dyDescent="0.25">
      <c r="A865" s="10">
        <v>1.2024999999999999</v>
      </c>
      <c r="B865" s="10" t="s">
        <v>62</v>
      </c>
      <c r="C865" s="10" t="s">
        <v>63</v>
      </c>
      <c r="D865" s="10" t="s">
        <v>167</v>
      </c>
      <c r="E865" s="10" t="s">
        <v>168</v>
      </c>
      <c r="F865" s="10" t="s">
        <v>169</v>
      </c>
      <c r="G865" s="10" t="s">
        <v>170</v>
      </c>
      <c r="H865" s="10" t="s">
        <v>67</v>
      </c>
      <c r="I865" s="10" t="s">
        <v>171</v>
      </c>
      <c r="J865" s="10" t="s">
        <v>172</v>
      </c>
      <c r="K865" s="10">
        <v>3107018925</v>
      </c>
      <c r="L865" s="10" t="s">
        <v>37</v>
      </c>
      <c r="M865" s="10" t="s">
        <v>38</v>
      </c>
      <c r="N865" s="10" t="s">
        <v>39</v>
      </c>
      <c r="O865" s="10">
        <v>44</v>
      </c>
      <c r="P865" s="10" t="s">
        <v>40</v>
      </c>
      <c r="Q865" s="10" t="str">
        <f t="shared" si="64"/>
        <v>12</v>
      </c>
      <c r="R865" s="10">
        <v>5</v>
      </c>
      <c r="S865" s="79">
        <v>59.4</v>
      </c>
      <c r="T865" s="10">
        <v>3</v>
      </c>
      <c r="AB865" s="10">
        <v>3</v>
      </c>
      <c r="AI865" s="39">
        <f t="shared" si="65"/>
        <v>3</v>
      </c>
      <c r="AJ865" s="79">
        <f t="shared" si="66"/>
        <v>19.8</v>
      </c>
      <c r="AK865" s="79">
        <f t="shared" si="67"/>
        <v>1.6500000000000001</v>
      </c>
      <c r="AL865" s="79">
        <f t="shared" si="68"/>
        <v>0.33</v>
      </c>
    </row>
    <row r="866" spans="1:38" x14ac:dyDescent="0.25">
      <c r="A866" s="10">
        <v>1.2024999999999999</v>
      </c>
      <c r="B866" s="10" t="s">
        <v>62</v>
      </c>
      <c r="C866" s="10" t="s">
        <v>63</v>
      </c>
      <c r="D866" s="10" t="s">
        <v>477</v>
      </c>
      <c r="E866" s="10" t="s">
        <v>168</v>
      </c>
      <c r="F866" s="10" t="s">
        <v>478</v>
      </c>
      <c r="G866" s="10" t="s">
        <v>479</v>
      </c>
      <c r="H866" s="10" t="s">
        <v>67</v>
      </c>
      <c r="I866" s="10" t="s">
        <v>480</v>
      </c>
      <c r="J866" s="10" t="s">
        <v>481</v>
      </c>
      <c r="K866" s="10">
        <v>6614932663</v>
      </c>
      <c r="L866" s="10" t="s">
        <v>37</v>
      </c>
      <c r="M866" s="10" t="s">
        <v>38</v>
      </c>
      <c r="N866" s="10" t="s">
        <v>39</v>
      </c>
      <c r="O866" s="10">
        <v>44</v>
      </c>
      <c r="P866" s="10" t="s">
        <v>40</v>
      </c>
      <c r="Q866" s="10" t="str">
        <f t="shared" si="64"/>
        <v>12</v>
      </c>
      <c r="R866" s="10">
        <v>5</v>
      </c>
      <c r="S866" s="79">
        <v>39.6</v>
      </c>
      <c r="T866" s="10">
        <v>2</v>
      </c>
      <c r="AB866" s="10">
        <v>2</v>
      </c>
      <c r="AI866" s="39">
        <f t="shared" si="65"/>
        <v>2</v>
      </c>
      <c r="AJ866" s="79">
        <f t="shared" si="66"/>
        <v>19.8</v>
      </c>
      <c r="AK866" s="79">
        <f t="shared" si="67"/>
        <v>1.6500000000000001</v>
      </c>
      <c r="AL866" s="79">
        <f t="shared" si="68"/>
        <v>0.33</v>
      </c>
    </row>
    <row r="867" spans="1:38" x14ac:dyDescent="0.25">
      <c r="A867" s="10">
        <v>1.2024999999999999</v>
      </c>
      <c r="B867" s="10" t="s">
        <v>62</v>
      </c>
      <c r="C867" s="10" t="s">
        <v>63</v>
      </c>
      <c r="D867" s="10" t="s">
        <v>1923</v>
      </c>
      <c r="E867" s="10" t="s">
        <v>362</v>
      </c>
      <c r="F867" s="10" t="s">
        <v>1924</v>
      </c>
      <c r="G867" s="10" t="s">
        <v>1925</v>
      </c>
      <c r="H867" s="10" t="s">
        <v>67</v>
      </c>
      <c r="I867" s="10" t="s">
        <v>1926</v>
      </c>
      <c r="J867" s="10" t="s">
        <v>1927</v>
      </c>
      <c r="K867" s="10">
        <v>9498294906</v>
      </c>
      <c r="L867" s="10" t="s">
        <v>37</v>
      </c>
      <c r="M867" s="10" t="s">
        <v>38</v>
      </c>
      <c r="N867" s="10" t="s">
        <v>39</v>
      </c>
      <c r="O867" s="10">
        <v>44</v>
      </c>
      <c r="P867" s="10" t="s">
        <v>40</v>
      </c>
      <c r="Q867" s="10" t="str">
        <f t="shared" si="64"/>
        <v>12</v>
      </c>
      <c r="R867" s="10">
        <v>5</v>
      </c>
      <c r="S867" s="79">
        <v>19.8</v>
      </c>
      <c r="T867" s="10">
        <v>1</v>
      </c>
      <c r="AB867" s="10">
        <v>1</v>
      </c>
      <c r="AI867" s="39">
        <f t="shared" si="65"/>
        <v>1</v>
      </c>
      <c r="AJ867" s="79">
        <f t="shared" si="66"/>
        <v>19.8</v>
      </c>
      <c r="AK867" s="79">
        <f t="shared" si="67"/>
        <v>1.6500000000000001</v>
      </c>
      <c r="AL867" s="79">
        <f t="shared" si="68"/>
        <v>0.33</v>
      </c>
    </row>
    <row r="868" spans="1:38" x14ac:dyDescent="0.25">
      <c r="A868" s="10">
        <v>1.2024999999999999</v>
      </c>
      <c r="B868" s="10" t="s">
        <v>62</v>
      </c>
      <c r="C868" s="10" t="s">
        <v>63</v>
      </c>
      <c r="D868" s="10" t="s">
        <v>93</v>
      </c>
      <c r="E868" s="10" t="s">
        <v>30</v>
      </c>
      <c r="F868" s="10" t="s">
        <v>94</v>
      </c>
      <c r="G868" s="10" t="s">
        <v>95</v>
      </c>
      <c r="H868" s="10" t="s">
        <v>96</v>
      </c>
      <c r="I868" s="10">
        <v>89103</v>
      </c>
      <c r="J868" s="10" t="s">
        <v>97</v>
      </c>
      <c r="K868" s="10">
        <v>7024965753</v>
      </c>
      <c r="L868" s="10" t="s">
        <v>98</v>
      </c>
      <c r="M868" s="10" t="s">
        <v>99</v>
      </c>
      <c r="N868" s="10" t="s">
        <v>61</v>
      </c>
      <c r="O868" s="10">
        <v>44</v>
      </c>
      <c r="P868" s="10" t="s">
        <v>40</v>
      </c>
      <c r="Q868" s="10" t="str">
        <f t="shared" si="64"/>
        <v>12</v>
      </c>
      <c r="R868" s="10">
        <v>5</v>
      </c>
      <c r="S868" s="79">
        <v>230.4</v>
      </c>
      <c r="T868" s="10">
        <v>8</v>
      </c>
      <c r="AB868" s="10">
        <v>8</v>
      </c>
      <c r="AI868" s="39">
        <f t="shared" si="65"/>
        <v>8</v>
      </c>
      <c r="AJ868" s="79">
        <f t="shared" si="66"/>
        <v>28.8</v>
      </c>
      <c r="AK868" s="79">
        <f t="shared" si="67"/>
        <v>2.4</v>
      </c>
      <c r="AL868" s="79">
        <f t="shared" si="68"/>
        <v>0.48</v>
      </c>
    </row>
    <row r="869" spans="1:38" x14ac:dyDescent="0.25">
      <c r="A869" s="10">
        <v>1.2024999999999999</v>
      </c>
      <c r="B869" s="10" t="s">
        <v>62</v>
      </c>
      <c r="C869" s="10" t="s">
        <v>63</v>
      </c>
      <c r="D869" s="10" t="s">
        <v>1279</v>
      </c>
      <c r="E869" s="10" t="s">
        <v>30</v>
      </c>
      <c r="F869" s="10" t="s">
        <v>1186</v>
      </c>
      <c r="G869" s="10" t="s">
        <v>1187</v>
      </c>
      <c r="H869" s="10" t="s">
        <v>67</v>
      </c>
      <c r="I869" s="10">
        <v>92841</v>
      </c>
      <c r="J869" s="10" t="s">
        <v>1280</v>
      </c>
      <c r="K869" s="10">
        <v>7148992539</v>
      </c>
      <c r="L869" s="10" t="s">
        <v>70</v>
      </c>
      <c r="M869" s="10" t="s">
        <v>71</v>
      </c>
      <c r="N869" s="10" t="s">
        <v>61</v>
      </c>
      <c r="O869" s="10">
        <v>44</v>
      </c>
      <c r="P869" s="10" t="s">
        <v>40</v>
      </c>
      <c r="Q869" s="10" t="str">
        <f t="shared" si="64"/>
        <v>12</v>
      </c>
      <c r="R869" s="10">
        <v>8</v>
      </c>
      <c r="S869" s="79">
        <v>3240</v>
      </c>
      <c r="T869" s="10">
        <v>100</v>
      </c>
      <c r="AB869" s="10">
        <v>100</v>
      </c>
      <c r="AI869" s="39">
        <f t="shared" si="65"/>
        <v>100</v>
      </c>
      <c r="AJ869" s="79">
        <f t="shared" si="66"/>
        <v>32.4</v>
      </c>
      <c r="AK869" s="79">
        <f t="shared" si="67"/>
        <v>2.6999999999999997</v>
      </c>
      <c r="AL869" s="79">
        <f t="shared" si="68"/>
        <v>0.33749999999999997</v>
      </c>
    </row>
    <row r="870" spans="1:38" x14ac:dyDescent="0.25">
      <c r="A870" s="10">
        <v>1.2024999999999999</v>
      </c>
      <c r="B870" s="10" t="s">
        <v>62</v>
      </c>
      <c r="C870" s="10" t="s">
        <v>63</v>
      </c>
      <c r="D870" s="10" t="s">
        <v>76</v>
      </c>
      <c r="E870" s="10" t="s">
        <v>30</v>
      </c>
      <c r="F870" s="10" t="s">
        <v>77</v>
      </c>
      <c r="G870" s="10" t="s">
        <v>78</v>
      </c>
      <c r="H870" s="10" t="s">
        <v>67</v>
      </c>
      <c r="I870" s="10" t="s">
        <v>79</v>
      </c>
      <c r="J870" s="10" t="s">
        <v>80</v>
      </c>
      <c r="K870" s="10">
        <v>8189423379</v>
      </c>
      <c r="L870" s="10" t="s">
        <v>70</v>
      </c>
      <c r="M870" s="10" t="s">
        <v>71</v>
      </c>
      <c r="N870" s="10" t="s">
        <v>61</v>
      </c>
      <c r="O870" s="10">
        <v>44</v>
      </c>
      <c r="P870" s="10" t="s">
        <v>40</v>
      </c>
      <c r="Q870" s="10" t="str">
        <f t="shared" si="64"/>
        <v>12</v>
      </c>
      <c r="R870" s="10">
        <v>8</v>
      </c>
      <c r="S870" s="79">
        <v>777.6</v>
      </c>
      <c r="T870" s="10">
        <v>24</v>
      </c>
      <c r="AB870" s="10">
        <v>24</v>
      </c>
      <c r="AI870" s="39">
        <f t="shared" si="65"/>
        <v>24</v>
      </c>
      <c r="AJ870" s="79">
        <f t="shared" si="66"/>
        <v>32.4</v>
      </c>
      <c r="AK870" s="79">
        <f t="shared" si="67"/>
        <v>2.6999999999999997</v>
      </c>
      <c r="AL870" s="79">
        <f t="shared" si="68"/>
        <v>0.33749999999999997</v>
      </c>
    </row>
    <row r="871" spans="1:38" x14ac:dyDescent="0.25">
      <c r="A871" s="10">
        <v>1.2024999999999999</v>
      </c>
      <c r="B871" s="10" t="s">
        <v>62</v>
      </c>
      <c r="C871" s="10" t="s">
        <v>63</v>
      </c>
      <c r="D871" s="10" t="s">
        <v>1185</v>
      </c>
      <c r="E871" s="10" t="s">
        <v>570</v>
      </c>
      <c r="F871" s="10" t="s">
        <v>1186</v>
      </c>
      <c r="G871" s="10" t="s">
        <v>1187</v>
      </c>
      <c r="H871" s="10" t="s">
        <v>67</v>
      </c>
      <c r="I871" s="10">
        <v>92841</v>
      </c>
      <c r="J871" s="10" t="s">
        <v>1188</v>
      </c>
      <c r="K871" s="10">
        <v>7148992524</v>
      </c>
      <c r="L871" s="10" t="s">
        <v>70</v>
      </c>
      <c r="M871" s="10" t="s">
        <v>71</v>
      </c>
      <c r="N871" s="10" t="s">
        <v>61</v>
      </c>
      <c r="O871" s="10">
        <v>44</v>
      </c>
      <c r="P871" s="10" t="s">
        <v>40</v>
      </c>
      <c r="Q871" s="10" t="str">
        <f t="shared" si="64"/>
        <v>12</v>
      </c>
      <c r="R871" s="10">
        <v>8</v>
      </c>
      <c r="S871" s="79">
        <v>2430</v>
      </c>
      <c r="T871" s="10">
        <v>75</v>
      </c>
      <c r="AB871" s="10">
        <v>75</v>
      </c>
      <c r="AI871" s="39">
        <f t="shared" si="65"/>
        <v>75</v>
      </c>
      <c r="AJ871" s="79">
        <f t="shared" si="66"/>
        <v>32.4</v>
      </c>
      <c r="AK871" s="79">
        <f t="shared" si="67"/>
        <v>2.6999999999999997</v>
      </c>
      <c r="AL871" s="79">
        <f t="shared" si="68"/>
        <v>0.33749999999999997</v>
      </c>
    </row>
    <row r="872" spans="1:38" x14ac:dyDescent="0.25">
      <c r="A872" s="10">
        <v>1.2024999999999999</v>
      </c>
      <c r="B872" s="10" t="s">
        <v>62</v>
      </c>
      <c r="C872" s="10" t="s">
        <v>63</v>
      </c>
      <c r="D872" s="10" t="s">
        <v>504</v>
      </c>
      <c r="E872" s="10" t="s">
        <v>348</v>
      </c>
      <c r="F872" s="10" t="s">
        <v>505</v>
      </c>
      <c r="G872" s="10" t="s">
        <v>506</v>
      </c>
      <c r="H872" s="10" t="s">
        <v>67</v>
      </c>
      <c r="I872" s="10" t="s">
        <v>507</v>
      </c>
      <c r="J872" s="10" t="s">
        <v>500</v>
      </c>
      <c r="K872" s="10">
        <v>8052896485</v>
      </c>
      <c r="L872" s="10" t="s">
        <v>70</v>
      </c>
      <c r="M872" s="10" t="s">
        <v>71</v>
      </c>
      <c r="N872" s="10" t="s">
        <v>61</v>
      </c>
      <c r="O872" s="10">
        <v>44</v>
      </c>
      <c r="P872" s="10" t="s">
        <v>40</v>
      </c>
      <c r="Q872" s="10" t="str">
        <f t="shared" si="64"/>
        <v>12</v>
      </c>
      <c r="R872" s="10">
        <v>8</v>
      </c>
      <c r="S872" s="79">
        <v>32.4</v>
      </c>
      <c r="T872" s="10">
        <v>1</v>
      </c>
      <c r="AB872" s="10">
        <v>1</v>
      </c>
      <c r="AI872" s="39">
        <f t="shared" si="65"/>
        <v>1</v>
      </c>
      <c r="AJ872" s="79">
        <f t="shared" si="66"/>
        <v>32.4</v>
      </c>
      <c r="AK872" s="79">
        <f t="shared" si="67"/>
        <v>2.6999999999999997</v>
      </c>
      <c r="AL872" s="79">
        <f t="shared" si="68"/>
        <v>0.33749999999999997</v>
      </c>
    </row>
    <row r="873" spans="1:38" x14ac:dyDescent="0.25">
      <c r="A873" s="10">
        <v>1.2024999999999999</v>
      </c>
      <c r="B873" s="10" t="s">
        <v>62</v>
      </c>
      <c r="C873" s="10" t="s">
        <v>63</v>
      </c>
      <c r="D873" s="10" t="s">
        <v>1285</v>
      </c>
      <c r="E873" s="10" t="s">
        <v>348</v>
      </c>
      <c r="F873" s="10" t="s">
        <v>1286</v>
      </c>
      <c r="G873" s="10" t="s">
        <v>1287</v>
      </c>
      <c r="H873" s="10" t="s">
        <v>67</v>
      </c>
      <c r="I873" s="10" t="s">
        <v>1288</v>
      </c>
      <c r="J873" s="10" t="s">
        <v>1289</v>
      </c>
      <c r="K873" s="10">
        <v>8182908964</v>
      </c>
      <c r="L873" s="10" t="s">
        <v>70</v>
      </c>
      <c r="M873" s="10" t="s">
        <v>71</v>
      </c>
      <c r="N873" s="10" t="s">
        <v>61</v>
      </c>
      <c r="O873" s="10">
        <v>44</v>
      </c>
      <c r="P873" s="10" t="s">
        <v>40</v>
      </c>
      <c r="Q873" s="10" t="str">
        <f t="shared" si="64"/>
        <v>12</v>
      </c>
      <c r="R873" s="10">
        <v>8</v>
      </c>
      <c r="S873" s="79">
        <v>32.4</v>
      </c>
      <c r="T873" s="10">
        <v>1</v>
      </c>
      <c r="AB873" s="10">
        <v>1</v>
      </c>
      <c r="AI873" s="39">
        <f t="shared" si="65"/>
        <v>1</v>
      </c>
      <c r="AJ873" s="79">
        <f t="shared" si="66"/>
        <v>32.4</v>
      </c>
      <c r="AK873" s="79">
        <f t="shared" si="67"/>
        <v>2.6999999999999997</v>
      </c>
      <c r="AL873" s="79">
        <f t="shared" si="68"/>
        <v>0.33749999999999997</v>
      </c>
    </row>
    <row r="874" spans="1:38" x14ac:dyDescent="0.25">
      <c r="A874" s="10">
        <v>1.2024999999999999</v>
      </c>
      <c r="B874" s="10" t="s">
        <v>62</v>
      </c>
      <c r="C874" s="10" t="s">
        <v>63</v>
      </c>
      <c r="D874" s="10" t="s">
        <v>1279</v>
      </c>
      <c r="E874" s="10" t="s">
        <v>30</v>
      </c>
      <c r="F874" s="10" t="s">
        <v>1186</v>
      </c>
      <c r="G874" s="10" t="s">
        <v>1187</v>
      </c>
      <c r="H874" s="10" t="s">
        <v>67</v>
      </c>
      <c r="I874" s="10">
        <v>92841</v>
      </c>
      <c r="J874" s="10" t="s">
        <v>1280</v>
      </c>
      <c r="K874" s="10">
        <v>7148992539</v>
      </c>
      <c r="L874" s="10" t="s">
        <v>72</v>
      </c>
      <c r="M874" s="10" t="s">
        <v>73</v>
      </c>
      <c r="N874" s="10" t="s">
        <v>61</v>
      </c>
      <c r="O874" s="10">
        <v>44</v>
      </c>
      <c r="P874" s="10" t="s">
        <v>40</v>
      </c>
      <c r="Q874" s="10" t="str">
        <f t="shared" si="64"/>
        <v>12</v>
      </c>
      <c r="R874" s="10">
        <v>8</v>
      </c>
      <c r="S874" s="79">
        <v>2106</v>
      </c>
      <c r="T874" s="10">
        <v>65</v>
      </c>
      <c r="AB874" s="10">
        <v>65</v>
      </c>
      <c r="AI874" s="39">
        <f t="shared" si="65"/>
        <v>65</v>
      </c>
      <c r="AJ874" s="79">
        <f t="shared" si="66"/>
        <v>32.4</v>
      </c>
      <c r="AK874" s="79">
        <f t="shared" si="67"/>
        <v>2.6999999999999997</v>
      </c>
      <c r="AL874" s="79">
        <f t="shared" si="68"/>
        <v>0.33749999999999997</v>
      </c>
    </row>
    <row r="875" spans="1:38" x14ac:dyDescent="0.25">
      <c r="A875" s="10">
        <v>1.2024999999999999</v>
      </c>
      <c r="B875" s="10" t="s">
        <v>62</v>
      </c>
      <c r="C875" s="10" t="s">
        <v>63</v>
      </c>
      <c r="D875" s="10" t="s">
        <v>76</v>
      </c>
      <c r="E875" s="10" t="s">
        <v>30</v>
      </c>
      <c r="F875" s="10" t="s">
        <v>77</v>
      </c>
      <c r="G875" s="10" t="s">
        <v>78</v>
      </c>
      <c r="H875" s="10" t="s">
        <v>67</v>
      </c>
      <c r="I875" s="10" t="s">
        <v>79</v>
      </c>
      <c r="J875" s="10" t="s">
        <v>80</v>
      </c>
      <c r="K875" s="10">
        <v>8189423379</v>
      </c>
      <c r="L875" s="10" t="s">
        <v>72</v>
      </c>
      <c r="M875" s="10" t="s">
        <v>73</v>
      </c>
      <c r="N875" s="10" t="s">
        <v>61</v>
      </c>
      <c r="O875" s="10">
        <v>44</v>
      </c>
      <c r="P875" s="10" t="s">
        <v>40</v>
      </c>
      <c r="Q875" s="10" t="str">
        <f t="shared" si="64"/>
        <v>12</v>
      </c>
      <c r="R875" s="10">
        <v>8</v>
      </c>
      <c r="S875" s="79">
        <v>842.4</v>
      </c>
      <c r="T875" s="10">
        <v>26</v>
      </c>
      <c r="AB875" s="10">
        <v>26</v>
      </c>
      <c r="AI875" s="39">
        <f t="shared" si="65"/>
        <v>26</v>
      </c>
      <c r="AJ875" s="79">
        <f t="shared" si="66"/>
        <v>32.4</v>
      </c>
      <c r="AK875" s="79">
        <f t="shared" si="67"/>
        <v>2.6999999999999997</v>
      </c>
      <c r="AL875" s="79">
        <f t="shared" si="68"/>
        <v>0.33749999999999997</v>
      </c>
    </row>
    <row r="876" spans="1:38" x14ac:dyDescent="0.25">
      <c r="A876" s="10">
        <v>1.2024999999999999</v>
      </c>
      <c r="B876" s="10" t="s">
        <v>62</v>
      </c>
      <c r="C876" s="10" t="s">
        <v>63</v>
      </c>
      <c r="D876" s="10" t="s">
        <v>1185</v>
      </c>
      <c r="E876" s="10" t="s">
        <v>570</v>
      </c>
      <c r="F876" s="10" t="s">
        <v>1186</v>
      </c>
      <c r="G876" s="10" t="s">
        <v>1187</v>
      </c>
      <c r="H876" s="10" t="s">
        <v>67</v>
      </c>
      <c r="I876" s="10">
        <v>92841</v>
      </c>
      <c r="J876" s="10" t="s">
        <v>1188</v>
      </c>
      <c r="K876" s="10">
        <v>7148992524</v>
      </c>
      <c r="L876" s="10" t="s">
        <v>72</v>
      </c>
      <c r="M876" s="10" t="s">
        <v>73</v>
      </c>
      <c r="N876" s="10" t="s">
        <v>61</v>
      </c>
      <c r="O876" s="10">
        <v>44</v>
      </c>
      <c r="P876" s="10" t="s">
        <v>40</v>
      </c>
      <c r="Q876" s="10" t="str">
        <f t="shared" si="64"/>
        <v>12</v>
      </c>
      <c r="R876" s="10">
        <v>8</v>
      </c>
      <c r="S876" s="79">
        <v>2268</v>
      </c>
      <c r="T876" s="10">
        <v>70</v>
      </c>
      <c r="AB876" s="10">
        <v>70</v>
      </c>
      <c r="AI876" s="39">
        <f t="shared" si="65"/>
        <v>70</v>
      </c>
      <c r="AJ876" s="79">
        <f t="shared" si="66"/>
        <v>32.4</v>
      </c>
      <c r="AK876" s="79">
        <f t="shared" si="67"/>
        <v>2.6999999999999997</v>
      </c>
      <c r="AL876" s="79">
        <f t="shared" si="68"/>
        <v>0.33749999999999997</v>
      </c>
    </row>
    <row r="877" spans="1:38" x14ac:dyDescent="0.25">
      <c r="A877" s="10">
        <v>1.2024999999999999</v>
      </c>
      <c r="B877" s="10" t="s">
        <v>313</v>
      </c>
      <c r="C877" s="10" t="s">
        <v>314</v>
      </c>
      <c r="D877" s="10" t="s">
        <v>405</v>
      </c>
      <c r="E877" s="10" t="s">
        <v>30</v>
      </c>
      <c r="F877" s="10" t="s">
        <v>406</v>
      </c>
      <c r="G877" s="10" t="s">
        <v>407</v>
      </c>
      <c r="H877" s="10" t="s">
        <v>67</v>
      </c>
      <c r="I877" s="10">
        <v>90241</v>
      </c>
      <c r="J877" s="10" t="s">
        <v>408</v>
      </c>
      <c r="K877" s="10">
        <v>5626225562</v>
      </c>
      <c r="L877" s="10" t="s">
        <v>37</v>
      </c>
      <c r="M877" s="10" t="s">
        <v>38</v>
      </c>
      <c r="N877" s="10" t="s">
        <v>39</v>
      </c>
      <c r="O877" s="10">
        <v>44</v>
      </c>
      <c r="P877" s="10" t="s">
        <v>40</v>
      </c>
      <c r="Q877" s="10" t="str">
        <f t="shared" si="64"/>
        <v>12</v>
      </c>
      <c r="R877" s="10">
        <v>5</v>
      </c>
      <c r="S877" s="79">
        <v>19.8</v>
      </c>
      <c r="T877" s="10">
        <v>1</v>
      </c>
      <c r="AB877" s="10">
        <v>1</v>
      </c>
      <c r="AI877" s="39">
        <f t="shared" si="65"/>
        <v>1</v>
      </c>
      <c r="AJ877" s="79">
        <f t="shared" si="66"/>
        <v>19.8</v>
      </c>
      <c r="AK877" s="79">
        <f t="shared" si="67"/>
        <v>1.6500000000000001</v>
      </c>
      <c r="AL877" s="79">
        <f t="shared" si="68"/>
        <v>0.33</v>
      </c>
    </row>
    <row r="878" spans="1:38" x14ac:dyDescent="0.25">
      <c r="A878" s="10">
        <v>1.2024999999999999</v>
      </c>
      <c r="B878" s="10" t="s">
        <v>313</v>
      </c>
      <c r="C878" s="10" t="s">
        <v>314</v>
      </c>
      <c r="D878" s="10" t="s">
        <v>1928</v>
      </c>
      <c r="E878" s="10" t="s">
        <v>30</v>
      </c>
      <c r="F878" s="10" t="s">
        <v>1929</v>
      </c>
      <c r="G878" s="10" t="s">
        <v>1930</v>
      </c>
      <c r="H878" s="10" t="s">
        <v>67</v>
      </c>
      <c r="I878" s="10">
        <v>90040</v>
      </c>
      <c r="J878" s="10" t="s">
        <v>1931</v>
      </c>
      <c r="K878" s="10">
        <v>3232789437</v>
      </c>
      <c r="L878" s="10" t="s">
        <v>72</v>
      </c>
      <c r="M878" s="10" t="s">
        <v>73</v>
      </c>
      <c r="N878" s="10" t="s">
        <v>61</v>
      </c>
      <c r="O878" s="10">
        <v>44</v>
      </c>
      <c r="P878" s="10" t="s">
        <v>40</v>
      </c>
      <c r="Q878" s="10" t="str">
        <f t="shared" si="64"/>
        <v>12</v>
      </c>
      <c r="R878" s="10">
        <v>8</v>
      </c>
      <c r="S878" s="79">
        <v>32.4</v>
      </c>
      <c r="T878" s="10">
        <v>1</v>
      </c>
      <c r="AB878" s="10">
        <v>1</v>
      </c>
      <c r="AI878" s="39">
        <f t="shared" si="65"/>
        <v>1</v>
      </c>
      <c r="AJ878" s="79">
        <f t="shared" si="66"/>
        <v>32.4</v>
      </c>
      <c r="AK878" s="79">
        <f t="shared" si="67"/>
        <v>2.6999999999999997</v>
      </c>
      <c r="AL878" s="79">
        <f t="shared" si="68"/>
        <v>0.33749999999999997</v>
      </c>
    </row>
    <row r="879" spans="1:38" x14ac:dyDescent="0.25">
      <c r="A879" s="10">
        <v>1.2024999999999999</v>
      </c>
      <c r="B879" s="10" t="s">
        <v>154</v>
      </c>
      <c r="C879" s="10" t="s">
        <v>155</v>
      </c>
      <c r="D879" s="10" t="s">
        <v>156</v>
      </c>
      <c r="E879" s="10" t="s">
        <v>30</v>
      </c>
      <c r="F879" s="10" t="s">
        <v>157</v>
      </c>
      <c r="G879" s="10" t="s">
        <v>158</v>
      </c>
      <c r="H879" s="10" t="s">
        <v>159</v>
      </c>
      <c r="I879" s="10">
        <v>97223</v>
      </c>
      <c r="J879" s="10" t="s">
        <v>161</v>
      </c>
      <c r="K879" s="10">
        <v>5034902132</v>
      </c>
      <c r="L879" s="10" t="s">
        <v>37</v>
      </c>
      <c r="M879" s="10" t="s">
        <v>38</v>
      </c>
      <c r="N879" s="10" t="s">
        <v>39</v>
      </c>
      <c r="O879" s="10">
        <v>44</v>
      </c>
      <c r="P879" s="10" t="s">
        <v>40</v>
      </c>
      <c r="Q879" s="10" t="str">
        <f t="shared" si="64"/>
        <v>12</v>
      </c>
      <c r="R879" s="10">
        <v>5</v>
      </c>
      <c r="S879" s="79">
        <v>831.6</v>
      </c>
      <c r="T879" s="10">
        <v>42</v>
      </c>
      <c r="AB879" s="10">
        <v>42</v>
      </c>
      <c r="AI879" s="39">
        <f t="shared" si="65"/>
        <v>42</v>
      </c>
      <c r="AJ879" s="79">
        <f t="shared" si="66"/>
        <v>19.8</v>
      </c>
      <c r="AK879" s="79">
        <f t="shared" si="67"/>
        <v>1.6500000000000001</v>
      </c>
      <c r="AL879" s="79">
        <f t="shared" si="68"/>
        <v>0.33</v>
      </c>
    </row>
    <row r="880" spans="1:38" x14ac:dyDescent="0.25">
      <c r="A880" s="10">
        <v>1.2024999999999999</v>
      </c>
      <c r="B880" s="10" t="s">
        <v>154</v>
      </c>
      <c r="C880" s="10" t="s">
        <v>155</v>
      </c>
      <c r="D880" s="10" t="s">
        <v>448</v>
      </c>
      <c r="E880" s="10" t="s">
        <v>30</v>
      </c>
      <c r="F880" s="10" t="s">
        <v>449</v>
      </c>
      <c r="G880" s="10" t="s">
        <v>450</v>
      </c>
      <c r="H880" s="10" t="s">
        <v>210</v>
      </c>
      <c r="I880" s="10" t="s">
        <v>451</v>
      </c>
      <c r="J880" s="10" t="s">
        <v>452</v>
      </c>
      <c r="K880" s="10">
        <v>2085539584</v>
      </c>
      <c r="L880" s="10" t="s">
        <v>37</v>
      </c>
      <c r="M880" s="10" t="s">
        <v>38</v>
      </c>
      <c r="N880" s="10" t="s">
        <v>39</v>
      </c>
      <c r="O880" s="10">
        <v>44</v>
      </c>
      <c r="P880" s="10" t="s">
        <v>40</v>
      </c>
      <c r="Q880" s="10" t="str">
        <f t="shared" si="64"/>
        <v>12</v>
      </c>
      <c r="R880" s="10">
        <v>5</v>
      </c>
      <c r="S880" s="79">
        <v>59.4</v>
      </c>
      <c r="T880" s="10">
        <v>3</v>
      </c>
      <c r="AB880" s="10">
        <v>3</v>
      </c>
      <c r="AI880" s="39">
        <f t="shared" si="65"/>
        <v>3</v>
      </c>
      <c r="AJ880" s="79">
        <f t="shared" si="66"/>
        <v>19.8</v>
      </c>
      <c r="AK880" s="79">
        <f t="shared" si="67"/>
        <v>1.6500000000000001</v>
      </c>
      <c r="AL880" s="79">
        <f t="shared" si="68"/>
        <v>0.33</v>
      </c>
    </row>
    <row r="881" spans="1:38" x14ac:dyDescent="0.25">
      <c r="A881" s="10">
        <v>1.2024999999999999</v>
      </c>
      <c r="B881" s="10" t="s">
        <v>154</v>
      </c>
      <c r="C881" s="10" t="s">
        <v>155</v>
      </c>
      <c r="D881" s="10" t="s">
        <v>1066</v>
      </c>
      <c r="E881" s="10" t="s">
        <v>168</v>
      </c>
      <c r="F881" s="10" t="s">
        <v>1067</v>
      </c>
      <c r="G881" s="10" t="s">
        <v>952</v>
      </c>
      <c r="H881" s="10" t="s">
        <v>210</v>
      </c>
      <c r="I881" s="10">
        <v>98118</v>
      </c>
      <c r="J881" s="10" t="s">
        <v>1068</v>
      </c>
      <c r="K881" s="10">
        <v>2063312741</v>
      </c>
      <c r="L881" s="10" t="s">
        <v>37</v>
      </c>
      <c r="M881" s="10" t="s">
        <v>38</v>
      </c>
      <c r="N881" s="10" t="s">
        <v>39</v>
      </c>
      <c r="O881" s="10">
        <v>44</v>
      </c>
      <c r="P881" s="10" t="s">
        <v>40</v>
      </c>
      <c r="Q881" s="10" t="str">
        <f t="shared" si="64"/>
        <v>12</v>
      </c>
      <c r="R881" s="10">
        <v>5</v>
      </c>
      <c r="S881" s="79">
        <v>19.8</v>
      </c>
      <c r="T881" s="10">
        <v>1</v>
      </c>
      <c r="AB881" s="10">
        <v>1</v>
      </c>
      <c r="AI881" s="39">
        <f t="shared" si="65"/>
        <v>1</v>
      </c>
      <c r="AJ881" s="79">
        <f t="shared" si="66"/>
        <v>19.8</v>
      </c>
      <c r="AK881" s="79">
        <f t="shared" si="67"/>
        <v>1.6500000000000001</v>
      </c>
      <c r="AL881" s="79">
        <f t="shared" si="68"/>
        <v>0.33</v>
      </c>
    </row>
    <row r="882" spans="1:38" x14ac:dyDescent="0.25">
      <c r="A882" s="10">
        <v>1.2024999999999999</v>
      </c>
      <c r="B882" s="10" t="s">
        <v>154</v>
      </c>
      <c r="C882" s="10" t="s">
        <v>155</v>
      </c>
      <c r="D882" s="10" t="s">
        <v>321</v>
      </c>
      <c r="E882" s="10" t="s">
        <v>168</v>
      </c>
      <c r="F882" s="10" t="s">
        <v>322</v>
      </c>
      <c r="G882" s="10" t="s">
        <v>323</v>
      </c>
      <c r="H882" s="10" t="s">
        <v>210</v>
      </c>
      <c r="I882" s="10" t="s">
        <v>324</v>
      </c>
      <c r="J882" s="10" t="s">
        <v>1069</v>
      </c>
      <c r="K882" s="10">
        <v>2064508378</v>
      </c>
      <c r="L882" s="10" t="s">
        <v>37</v>
      </c>
      <c r="M882" s="10" t="s">
        <v>38</v>
      </c>
      <c r="N882" s="10" t="s">
        <v>39</v>
      </c>
      <c r="O882" s="10">
        <v>44</v>
      </c>
      <c r="P882" s="10" t="s">
        <v>40</v>
      </c>
      <c r="Q882" s="10" t="str">
        <f t="shared" si="64"/>
        <v>12</v>
      </c>
      <c r="R882" s="10">
        <v>5</v>
      </c>
      <c r="S882" s="79">
        <v>118.8</v>
      </c>
      <c r="T882" s="10">
        <v>6</v>
      </c>
      <c r="AB882" s="10">
        <v>6</v>
      </c>
      <c r="AI882" s="39">
        <f t="shared" si="65"/>
        <v>6</v>
      </c>
      <c r="AJ882" s="79">
        <f t="shared" si="66"/>
        <v>19.8</v>
      </c>
      <c r="AK882" s="79">
        <f t="shared" si="67"/>
        <v>1.6500000000000001</v>
      </c>
      <c r="AL882" s="79">
        <f t="shared" si="68"/>
        <v>0.33</v>
      </c>
    </row>
    <row r="883" spans="1:38" x14ac:dyDescent="0.25">
      <c r="A883" s="10">
        <v>1.2024999999999999</v>
      </c>
      <c r="B883" s="10" t="s">
        <v>154</v>
      </c>
      <c r="C883" s="10" t="s">
        <v>155</v>
      </c>
      <c r="D883" s="10" t="s">
        <v>448</v>
      </c>
      <c r="E883" s="10" t="s">
        <v>30</v>
      </c>
      <c r="F883" s="10" t="s">
        <v>449</v>
      </c>
      <c r="G883" s="10" t="s">
        <v>450</v>
      </c>
      <c r="H883" s="10" t="s">
        <v>210</v>
      </c>
      <c r="I883" s="10" t="s">
        <v>451</v>
      </c>
      <c r="J883" s="10" t="s">
        <v>452</v>
      </c>
      <c r="K883" s="10">
        <v>2085539584</v>
      </c>
      <c r="L883" s="10" t="s">
        <v>115</v>
      </c>
      <c r="M883" s="10" t="s">
        <v>116</v>
      </c>
      <c r="N883" s="10" t="s">
        <v>39</v>
      </c>
      <c r="O883" s="10">
        <v>44</v>
      </c>
      <c r="P883" s="10" t="s">
        <v>40</v>
      </c>
      <c r="Q883" s="10" t="str">
        <f t="shared" si="64"/>
        <v>12</v>
      </c>
      <c r="R883" s="10">
        <v>5</v>
      </c>
      <c r="S883" s="79">
        <v>59.4</v>
      </c>
      <c r="T883" s="10">
        <v>3</v>
      </c>
      <c r="AB883" s="10">
        <v>3</v>
      </c>
      <c r="AI883" s="39">
        <f t="shared" si="65"/>
        <v>3</v>
      </c>
      <c r="AJ883" s="79">
        <f t="shared" si="66"/>
        <v>19.8</v>
      </c>
      <c r="AK883" s="79">
        <f t="shared" si="67"/>
        <v>1.6500000000000001</v>
      </c>
      <c r="AL883" s="79">
        <f t="shared" si="68"/>
        <v>0.33</v>
      </c>
    </row>
    <row r="884" spans="1:38" x14ac:dyDescent="0.25">
      <c r="A884" s="10">
        <v>1.2024999999999999</v>
      </c>
      <c r="B884" s="10" t="s">
        <v>154</v>
      </c>
      <c r="C884" s="10" t="s">
        <v>155</v>
      </c>
      <c r="D884" s="10" t="s">
        <v>1066</v>
      </c>
      <c r="E884" s="10" t="s">
        <v>168</v>
      </c>
      <c r="F884" s="10" t="s">
        <v>1067</v>
      </c>
      <c r="G884" s="10" t="s">
        <v>952</v>
      </c>
      <c r="H884" s="10" t="s">
        <v>210</v>
      </c>
      <c r="I884" s="10">
        <v>98118</v>
      </c>
      <c r="J884" s="10" t="s">
        <v>1068</v>
      </c>
      <c r="K884" s="10">
        <v>2063312741</v>
      </c>
      <c r="L884" s="10" t="s">
        <v>115</v>
      </c>
      <c r="M884" s="10" t="s">
        <v>116</v>
      </c>
      <c r="N884" s="10" t="s">
        <v>39</v>
      </c>
      <c r="O884" s="10">
        <v>44</v>
      </c>
      <c r="P884" s="10" t="s">
        <v>40</v>
      </c>
      <c r="Q884" s="10" t="str">
        <f t="shared" si="64"/>
        <v>12</v>
      </c>
      <c r="R884" s="10">
        <v>5</v>
      </c>
      <c r="S884" s="79">
        <v>19.8</v>
      </c>
      <c r="T884" s="10">
        <v>1</v>
      </c>
      <c r="AB884" s="10">
        <v>1</v>
      </c>
      <c r="AI884" s="39">
        <f t="shared" si="65"/>
        <v>1</v>
      </c>
      <c r="AJ884" s="79">
        <f t="shared" si="66"/>
        <v>19.8</v>
      </c>
      <c r="AK884" s="79">
        <f t="shared" si="67"/>
        <v>1.6500000000000001</v>
      </c>
      <c r="AL884" s="79">
        <f t="shared" si="68"/>
        <v>0.33</v>
      </c>
    </row>
    <row r="885" spans="1:38" x14ac:dyDescent="0.25">
      <c r="A885" s="10">
        <v>1.2024999999999999</v>
      </c>
      <c r="B885" s="10" t="s">
        <v>154</v>
      </c>
      <c r="C885" s="10" t="s">
        <v>155</v>
      </c>
      <c r="D885" s="10" t="s">
        <v>1071</v>
      </c>
      <c r="E885" s="10" t="s">
        <v>30</v>
      </c>
      <c r="F885" s="10" t="s">
        <v>1072</v>
      </c>
      <c r="G885" s="10" t="s">
        <v>1073</v>
      </c>
      <c r="H885" s="10" t="s">
        <v>67</v>
      </c>
      <c r="I885" s="10" t="s">
        <v>1074</v>
      </c>
      <c r="J885" s="10" t="s">
        <v>1075</v>
      </c>
      <c r="K885" s="10">
        <v>7074436773</v>
      </c>
      <c r="L885" s="10" t="s">
        <v>115</v>
      </c>
      <c r="M885" s="10" t="s">
        <v>116</v>
      </c>
      <c r="N885" s="10" t="s">
        <v>39</v>
      </c>
      <c r="O885" s="10">
        <v>44</v>
      </c>
      <c r="P885" s="10" t="s">
        <v>40</v>
      </c>
      <c r="Q885" s="10" t="str">
        <f t="shared" si="64"/>
        <v>12</v>
      </c>
      <c r="R885" s="10">
        <v>5</v>
      </c>
      <c r="S885" s="79">
        <v>39.6</v>
      </c>
      <c r="T885" s="10">
        <v>2</v>
      </c>
      <c r="AB885" s="10">
        <v>2</v>
      </c>
      <c r="AI885" s="39">
        <f t="shared" si="65"/>
        <v>2</v>
      </c>
      <c r="AJ885" s="79">
        <f t="shared" si="66"/>
        <v>19.8</v>
      </c>
      <c r="AK885" s="79">
        <f t="shared" si="67"/>
        <v>1.6500000000000001</v>
      </c>
      <c r="AL885" s="79">
        <f t="shared" si="68"/>
        <v>0.33</v>
      </c>
    </row>
    <row r="886" spans="1:38" x14ac:dyDescent="0.25">
      <c r="A886" s="10">
        <v>1.2024999999999999</v>
      </c>
      <c r="B886" s="10" t="s">
        <v>154</v>
      </c>
      <c r="C886" s="10" t="s">
        <v>155</v>
      </c>
      <c r="D886" s="10" t="s">
        <v>156</v>
      </c>
      <c r="E886" s="10" t="s">
        <v>30</v>
      </c>
      <c r="F886" s="10" t="s">
        <v>157</v>
      </c>
      <c r="G886" s="10" t="s">
        <v>158</v>
      </c>
      <c r="H886" s="10" t="s">
        <v>159</v>
      </c>
      <c r="I886" s="10">
        <v>97223</v>
      </c>
      <c r="J886" s="10" t="s">
        <v>161</v>
      </c>
      <c r="K886" s="10">
        <v>5034902132</v>
      </c>
      <c r="L886" s="10" t="s">
        <v>49</v>
      </c>
      <c r="M886" s="10" t="s">
        <v>50</v>
      </c>
      <c r="N886" s="10" t="s">
        <v>39</v>
      </c>
      <c r="O886" s="10">
        <v>44</v>
      </c>
      <c r="P886" s="10" t="s">
        <v>40</v>
      </c>
      <c r="Q886" s="10" t="str">
        <f t="shared" si="64"/>
        <v>12</v>
      </c>
      <c r="R886" s="10">
        <v>5</v>
      </c>
      <c r="S886" s="79">
        <v>237.6</v>
      </c>
      <c r="T886" s="10">
        <v>12</v>
      </c>
      <c r="AB886" s="10">
        <v>12</v>
      </c>
      <c r="AI886" s="39">
        <f t="shared" si="65"/>
        <v>12</v>
      </c>
      <c r="AJ886" s="79">
        <f t="shared" si="66"/>
        <v>19.8</v>
      </c>
      <c r="AK886" s="79">
        <f t="shared" si="67"/>
        <v>1.6500000000000001</v>
      </c>
      <c r="AL886" s="79">
        <f t="shared" si="68"/>
        <v>0.33</v>
      </c>
    </row>
    <row r="887" spans="1:38" x14ac:dyDescent="0.25">
      <c r="A887" s="10">
        <v>1.2024999999999999</v>
      </c>
      <c r="B887" s="10" t="s">
        <v>154</v>
      </c>
      <c r="C887" s="10" t="s">
        <v>155</v>
      </c>
      <c r="D887" s="10" t="s">
        <v>1207</v>
      </c>
      <c r="E887" s="10" t="s">
        <v>30</v>
      </c>
      <c r="F887" s="10" t="s">
        <v>1208</v>
      </c>
      <c r="G887" s="10" t="s">
        <v>356</v>
      </c>
      <c r="H887" s="10" t="s">
        <v>239</v>
      </c>
      <c r="I887" s="10" t="s">
        <v>1209</v>
      </c>
      <c r="J887" s="10" t="s">
        <v>1210</v>
      </c>
      <c r="K887" s="10">
        <v>2086297948</v>
      </c>
      <c r="L887" s="10" t="s">
        <v>49</v>
      </c>
      <c r="M887" s="10" t="s">
        <v>50</v>
      </c>
      <c r="N887" s="10" t="s">
        <v>39</v>
      </c>
      <c r="O887" s="10">
        <v>44</v>
      </c>
      <c r="P887" s="10" t="s">
        <v>40</v>
      </c>
      <c r="Q887" s="10" t="str">
        <f t="shared" si="64"/>
        <v>12</v>
      </c>
      <c r="R887" s="10">
        <v>5</v>
      </c>
      <c r="S887" s="79">
        <v>59.4</v>
      </c>
      <c r="T887" s="10">
        <v>3</v>
      </c>
      <c r="AB887" s="10">
        <v>3</v>
      </c>
      <c r="AI887" s="39">
        <f t="shared" si="65"/>
        <v>3</v>
      </c>
      <c r="AJ887" s="79">
        <f t="shared" si="66"/>
        <v>19.8</v>
      </c>
      <c r="AK887" s="79">
        <f t="shared" si="67"/>
        <v>1.6500000000000001</v>
      </c>
      <c r="AL887" s="79">
        <f t="shared" si="68"/>
        <v>0.33</v>
      </c>
    </row>
    <row r="888" spans="1:38" x14ac:dyDescent="0.25">
      <c r="A888" s="10">
        <v>1.2024999999999999</v>
      </c>
      <c r="B888" s="10" t="s">
        <v>154</v>
      </c>
      <c r="C888" s="10" t="s">
        <v>155</v>
      </c>
      <c r="D888" s="10" t="s">
        <v>1932</v>
      </c>
      <c r="E888" s="10" t="s">
        <v>348</v>
      </c>
      <c r="F888" s="10" t="s">
        <v>1933</v>
      </c>
      <c r="G888" s="10" t="s">
        <v>962</v>
      </c>
      <c r="H888" s="10" t="s">
        <v>159</v>
      </c>
      <c r="I888" s="10" t="s">
        <v>1934</v>
      </c>
      <c r="J888" s="10" t="s">
        <v>1935</v>
      </c>
      <c r="K888" s="10">
        <v>5039437303</v>
      </c>
      <c r="L888" s="10" t="s">
        <v>49</v>
      </c>
      <c r="M888" s="10" t="s">
        <v>50</v>
      </c>
      <c r="N888" s="10" t="s">
        <v>39</v>
      </c>
      <c r="O888" s="10">
        <v>44</v>
      </c>
      <c r="P888" s="10" t="s">
        <v>40</v>
      </c>
      <c r="Q888" s="10" t="str">
        <f t="shared" si="64"/>
        <v>12</v>
      </c>
      <c r="R888" s="10">
        <v>5</v>
      </c>
      <c r="S888" s="79">
        <v>19.8</v>
      </c>
      <c r="T888" s="10">
        <v>1</v>
      </c>
      <c r="AB888" s="10">
        <v>1</v>
      </c>
      <c r="AI888" s="39">
        <f t="shared" si="65"/>
        <v>1</v>
      </c>
      <c r="AJ888" s="79">
        <f t="shared" si="66"/>
        <v>19.8</v>
      </c>
      <c r="AK888" s="79">
        <f t="shared" si="67"/>
        <v>1.6500000000000001</v>
      </c>
      <c r="AL888" s="79">
        <f t="shared" si="68"/>
        <v>0.33</v>
      </c>
    </row>
    <row r="889" spans="1:38" x14ac:dyDescent="0.25">
      <c r="A889" s="10">
        <v>1.2024999999999999</v>
      </c>
      <c r="B889" s="10" t="s">
        <v>154</v>
      </c>
      <c r="C889" s="10" t="s">
        <v>155</v>
      </c>
      <c r="D889" s="10" t="s">
        <v>1936</v>
      </c>
      <c r="E889" s="10" t="s">
        <v>362</v>
      </c>
      <c r="F889" s="10" t="s">
        <v>1937</v>
      </c>
      <c r="G889" s="10" t="s">
        <v>952</v>
      </c>
      <c r="H889" s="10" t="s">
        <v>210</v>
      </c>
      <c r="I889" s="10" t="s">
        <v>1938</v>
      </c>
      <c r="J889" s="10" t="s">
        <v>1939</v>
      </c>
      <c r="K889" s="10">
        <v>2063408428</v>
      </c>
      <c r="L889" s="10" t="s">
        <v>242</v>
      </c>
      <c r="M889" s="10" t="s">
        <v>243</v>
      </c>
      <c r="N889" s="10" t="s">
        <v>83</v>
      </c>
      <c r="O889" s="10">
        <v>44</v>
      </c>
      <c r="P889" s="10" t="s">
        <v>40</v>
      </c>
      <c r="Q889" s="10" t="str">
        <f t="shared" si="64"/>
        <v>12</v>
      </c>
      <c r="R889" s="10">
        <v>8</v>
      </c>
      <c r="S889" s="79">
        <v>32.4</v>
      </c>
      <c r="T889" s="10">
        <v>1</v>
      </c>
      <c r="AB889" s="10">
        <v>1</v>
      </c>
      <c r="AI889" s="39">
        <f t="shared" si="65"/>
        <v>1</v>
      </c>
      <c r="AJ889" s="79">
        <f t="shared" si="66"/>
        <v>32.4</v>
      </c>
      <c r="AK889" s="79">
        <f t="shared" si="67"/>
        <v>2.6999999999999997</v>
      </c>
      <c r="AL889" s="79">
        <f t="shared" si="68"/>
        <v>0.33749999999999997</v>
      </c>
    </row>
    <row r="890" spans="1:38" x14ac:dyDescent="0.25">
      <c r="A890" s="10">
        <v>1.2024999999999999</v>
      </c>
      <c r="B890" s="10" t="s">
        <v>154</v>
      </c>
      <c r="C890" s="10" t="s">
        <v>155</v>
      </c>
      <c r="D890" s="10" t="s">
        <v>354</v>
      </c>
      <c r="E890" s="10" t="s">
        <v>30</v>
      </c>
      <c r="F890" s="10" t="s">
        <v>355</v>
      </c>
      <c r="G890" s="10" t="s">
        <v>356</v>
      </c>
      <c r="H890" s="10" t="s">
        <v>239</v>
      </c>
      <c r="I890" s="10" t="s">
        <v>357</v>
      </c>
      <c r="J890" s="10" t="s">
        <v>358</v>
      </c>
      <c r="K890" s="10">
        <v>2083812442</v>
      </c>
      <c r="L890" s="10" t="s">
        <v>359</v>
      </c>
      <c r="M890" s="10" t="s">
        <v>360</v>
      </c>
      <c r="N890" s="10" t="s">
        <v>61</v>
      </c>
      <c r="O890" s="10">
        <v>44</v>
      </c>
      <c r="P890" s="10" t="s">
        <v>40</v>
      </c>
      <c r="Q890" s="10" t="str">
        <f t="shared" si="64"/>
        <v>12</v>
      </c>
      <c r="R890" s="10">
        <v>8</v>
      </c>
      <c r="S890" s="79">
        <v>32.4</v>
      </c>
      <c r="T890" s="10">
        <v>1</v>
      </c>
      <c r="AB890" s="10">
        <v>1</v>
      </c>
      <c r="AI890" s="39">
        <f t="shared" si="65"/>
        <v>1</v>
      </c>
      <c r="AJ890" s="79">
        <f t="shared" si="66"/>
        <v>32.4</v>
      </c>
      <c r="AK890" s="79">
        <f t="shared" si="67"/>
        <v>2.6999999999999997</v>
      </c>
      <c r="AL890" s="79">
        <f t="shared" si="68"/>
        <v>0.33749999999999997</v>
      </c>
    </row>
    <row r="891" spans="1:38" x14ac:dyDescent="0.25">
      <c r="A891" s="10">
        <v>1.2024999999999999</v>
      </c>
      <c r="B891" s="10" t="s">
        <v>134</v>
      </c>
      <c r="C891" s="10" t="s">
        <v>135</v>
      </c>
      <c r="D891" s="10" t="s">
        <v>136</v>
      </c>
      <c r="E891" s="10" t="s">
        <v>30</v>
      </c>
      <c r="F891" s="10" t="s">
        <v>137</v>
      </c>
      <c r="G891" s="10" t="s">
        <v>138</v>
      </c>
      <c r="H891" s="10" t="s">
        <v>139</v>
      </c>
      <c r="I891" s="10" t="s">
        <v>140</v>
      </c>
      <c r="J891" s="10" t="s">
        <v>141</v>
      </c>
      <c r="K891" s="10">
        <v>2627815855</v>
      </c>
      <c r="L891" s="10" t="s">
        <v>37</v>
      </c>
      <c r="M891" s="10" t="s">
        <v>38</v>
      </c>
      <c r="N891" s="10" t="s">
        <v>39</v>
      </c>
      <c r="O891" s="10">
        <v>44</v>
      </c>
      <c r="P891" s="10" t="s">
        <v>40</v>
      </c>
      <c r="Q891" s="10" t="str">
        <f t="shared" si="64"/>
        <v>12</v>
      </c>
      <c r="R891" s="10">
        <v>5</v>
      </c>
      <c r="S891" s="79">
        <v>475.2</v>
      </c>
      <c r="T891" s="10">
        <v>24</v>
      </c>
      <c r="AB891" s="10">
        <v>24</v>
      </c>
      <c r="AI891" s="39">
        <f t="shared" si="65"/>
        <v>24</v>
      </c>
      <c r="AJ891" s="79">
        <f t="shared" si="66"/>
        <v>19.8</v>
      </c>
      <c r="AK891" s="79">
        <f t="shared" si="67"/>
        <v>1.6500000000000001</v>
      </c>
      <c r="AL891" s="79">
        <f t="shared" si="68"/>
        <v>0.33</v>
      </c>
    </row>
    <row r="892" spans="1:38" x14ac:dyDescent="0.25">
      <c r="A892" s="10">
        <v>1.2024999999999999</v>
      </c>
      <c r="B892" s="10" t="s">
        <v>134</v>
      </c>
      <c r="C892" s="10" t="s">
        <v>135</v>
      </c>
      <c r="D892" s="10" t="s">
        <v>136</v>
      </c>
      <c r="E892" s="10" t="s">
        <v>30</v>
      </c>
      <c r="F892" s="10" t="s">
        <v>137</v>
      </c>
      <c r="G892" s="10" t="s">
        <v>138</v>
      </c>
      <c r="H892" s="10" t="s">
        <v>139</v>
      </c>
      <c r="I892" s="10" t="s">
        <v>140</v>
      </c>
      <c r="J892" s="10" t="s">
        <v>141</v>
      </c>
      <c r="K892" s="10">
        <v>2627815855</v>
      </c>
      <c r="L892" s="10" t="s">
        <v>115</v>
      </c>
      <c r="M892" s="10" t="s">
        <v>116</v>
      </c>
      <c r="N892" s="10" t="s">
        <v>39</v>
      </c>
      <c r="O892" s="10">
        <v>44</v>
      </c>
      <c r="P892" s="10" t="s">
        <v>40</v>
      </c>
      <c r="Q892" s="10" t="str">
        <f t="shared" si="64"/>
        <v>12</v>
      </c>
      <c r="R892" s="10">
        <v>5</v>
      </c>
      <c r="S892" s="79">
        <v>178.2</v>
      </c>
      <c r="T892" s="10">
        <v>9</v>
      </c>
      <c r="AB892" s="10">
        <v>9</v>
      </c>
      <c r="AI892" s="39">
        <f t="shared" si="65"/>
        <v>9</v>
      </c>
      <c r="AJ892" s="79">
        <f t="shared" si="66"/>
        <v>19.799999999999997</v>
      </c>
      <c r="AK892" s="79">
        <f t="shared" si="67"/>
        <v>1.6499999999999997</v>
      </c>
      <c r="AL892" s="79">
        <f t="shared" si="68"/>
        <v>0.32999999999999996</v>
      </c>
    </row>
    <row r="893" spans="1:38" x14ac:dyDescent="0.25">
      <c r="A893" s="10">
        <v>2.2025000000000001</v>
      </c>
      <c r="B893" s="10" t="s">
        <v>326</v>
      </c>
      <c r="C893" s="10" t="s">
        <v>327</v>
      </c>
      <c r="D893" s="10" t="s">
        <v>679</v>
      </c>
      <c r="E893" s="10" t="s">
        <v>30</v>
      </c>
      <c r="F893" s="10" t="s">
        <v>680</v>
      </c>
      <c r="G893" s="10" t="s">
        <v>681</v>
      </c>
      <c r="H893" s="10" t="s">
        <v>331</v>
      </c>
      <c r="I893" s="10">
        <v>85027</v>
      </c>
      <c r="J893" s="10" t="s">
        <v>1211</v>
      </c>
      <c r="K893" s="10">
        <v>6237803036</v>
      </c>
      <c r="L893" s="10" t="s">
        <v>74</v>
      </c>
      <c r="M893" s="10" t="s">
        <v>75</v>
      </c>
      <c r="N893" s="10" t="s">
        <v>61</v>
      </c>
      <c r="O893" s="10">
        <v>44</v>
      </c>
      <c r="P893" s="10" t="s">
        <v>40</v>
      </c>
      <c r="Q893" s="10" t="str">
        <f t="shared" si="64"/>
        <v>12</v>
      </c>
      <c r="R893" s="10">
        <v>5</v>
      </c>
      <c r="S893" s="79">
        <v>288</v>
      </c>
      <c r="T893" s="10">
        <v>10</v>
      </c>
      <c r="AC893" s="10">
        <v>10</v>
      </c>
      <c r="AI893" s="39">
        <f t="shared" si="65"/>
        <v>10</v>
      </c>
      <c r="AJ893" s="79">
        <f t="shared" si="66"/>
        <v>28.8</v>
      </c>
      <c r="AK893" s="79">
        <f t="shared" si="67"/>
        <v>2.4</v>
      </c>
      <c r="AL893" s="79">
        <f t="shared" si="68"/>
        <v>0.48</v>
      </c>
    </row>
    <row r="894" spans="1:38" x14ac:dyDescent="0.25">
      <c r="A894" s="10">
        <v>2.2025000000000001</v>
      </c>
      <c r="B894" s="10" t="s">
        <v>326</v>
      </c>
      <c r="C894" s="10" t="s">
        <v>327</v>
      </c>
      <c r="D894" s="10" t="s">
        <v>1212</v>
      </c>
      <c r="E894" s="10" t="s">
        <v>362</v>
      </c>
      <c r="F894" s="10" t="s">
        <v>1213</v>
      </c>
      <c r="G894" s="10" t="s">
        <v>1214</v>
      </c>
      <c r="H894" s="10" t="s">
        <v>331</v>
      </c>
      <c r="I894" s="10" t="s">
        <v>1215</v>
      </c>
      <c r="J894" s="10" t="s">
        <v>1216</v>
      </c>
      <c r="K894" s="10">
        <v>4806592090</v>
      </c>
      <c r="L894" s="10" t="s">
        <v>74</v>
      </c>
      <c r="M894" s="10" t="s">
        <v>75</v>
      </c>
      <c r="N894" s="10" t="s">
        <v>61</v>
      </c>
      <c r="O894" s="10">
        <v>44</v>
      </c>
      <c r="P894" s="10" t="s">
        <v>40</v>
      </c>
      <c r="Q894" s="10" t="str">
        <f t="shared" si="64"/>
        <v>12</v>
      </c>
      <c r="R894" s="10">
        <v>5</v>
      </c>
      <c r="S894" s="79">
        <v>144</v>
      </c>
      <c r="T894" s="10">
        <v>5</v>
      </c>
      <c r="AC894" s="10">
        <v>5</v>
      </c>
      <c r="AI894" s="39">
        <f t="shared" si="65"/>
        <v>5</v>
      </c>
      <c r="AJ894" s="79">
        <f t="shared" si="66"/>
        <v>28.8</v>
      </c>
      <c r="AK894" s="79">
        <f t="shared" si="67"/>
        <v>2.4</v>
      </c>
      <c r="AL894" s="79">
        <f t="shared" si="68"/>
        <v>0.48</v>
      </c>
    </row>
    <row r="895" spans="1:38" x14ac:dyDescent="0.25">
      <c r="A895" s="10">
        <v>2.2025000000000001</v>
      </c>
      <c r="B895" s="10" t="s">
        <v>41</v>
      </c>
      <c r="C895" s="10" t="s">
        <v>42</v>
      </c>
      <c r="D895" s="10" t="s">
        <v>184</v>
      </c>
      <c r="E895" s="10" t="s">
        <v>30</v>
      </c>
      <c r="F895" s="10" t="s">
        <v>185</v>
      </c>
      <c r="G895" s="10" t="s">
        <v>186</v>
      </c>
      <c r="H895" s="10" t="s">
        <v>46</v>
      </c>
      <c r="I895" s="10">
        <v>55016</v>
      </c>
      <c r="J895" s="10" t="s">
        <v>187</v>
      </c>
      <c r="K895" s="10">
        <v>6517346268</v>
      </c>
      <c r="L895" s="10" t="s">
        <v>74</v>
      </c>
      <c r="M895" s="10" t="s">
        <v>75</v>
      </c>
      <c r="N895" s="10" t="s">
        <v>61</v>
      </c>
      <c r="O895" s="10">
        <v>44</v>
      </c>
      <c r="P895" s="10" t="s">
        <v>40</v>
      </c>
      <c r="Q895" s="10" t="str">
        <f t="shared" si="64"/>
        <v>12</v>
      </c>
      <c r="R895" s="10">
        <v>5</v>
      </c>
      <c r="S895" s="79">
        <v>28.8</v>
      </c>
      <c r="T895" s="10">
        <v>1</v>
      </c>
      <c r="AC895" s="10">
        <v>1</v>
      </c>
      <c r="AI895" s="39">
        <f t="shared" si="65"/>
        <v>1</v>
      </c>
      <c r="AJ895" s="79">
        <f t="shared" si="66"/>
        <v>28.8</v>
      </c>
      <c r="AK895" s="79">
        <f t="shared" si="67"/>
        <v>2.4</v>
      </c>
      <c r="AL895" s="79">
        <f t="shared" si="68"/>
        <v>0.48</v>
      </c>
    </row>
    <row r="896" spans="1:38" x14ac:dyDescent="0.25">
      <c r="A896" s="10">
        <v>2.2025000000000001</v>
      </c>
      <c r="B896" s="10" t="s">
        <v>41</v>
      </c>
      <c r="C896" s="10" t="s">
        <v>42</v>
      </c>
      <c r="D896" s="10" t="s">
        <v>283</v>
      </c>
      <c r="E896" s="10" t="s">
        <v>30</v>
      </c>
      <c r="F896" s="10" t="s">
        <v>284</v>
      </c>
      <c r="G896" s="10" t="s">
        <v>285</v>
      </c>
      <c r="H896" s="10" t="s">
        <v>46</v>
      </c>
      <c r="I896" s="10">
        <v>56301</v>
      </c>
      <c r="J896" s="10" t="s">
        <v>286</v>
      </c>
      <c r="K896" s="10">
        <v>3202515678</v>
      </c>
      <c r="L896" s="10" t="s">
        <v>37</v>
      </c>
      <c r="M896" s="10" t="s">
        <v>38</v>
      </c>
      <c r="N896" s="10" t="s">
        <v>39</v>
      </c>
      <c r="O896" s="10">
        <v>44</v>
      </c>
      <c r="P896" s="10" t="s">
        <v>40</v>
      </c>
      <c r="Q896" s="10" t="str">
        <f t="shared" si="64"/>
        <v>12</v>
      </c>
      <c r="R896" s="10">
        <v>5</v>
      </c>
      <c r="S896" s="79">
        <v>39.6</v>
      </c>
      <c r="T896" s="10">
        <v>2</v>
      </c>
      <c r="AC896" s="10">
        <v>2</v>
      </c>
      <c r="AI896" s="39">
        <f t="shared" si="65"/>
        <v>2</v>
      </c>
      <c r="AJ896" s="79">
        <f t="shared" si="66"/>
        <v>19.8</v>
      </c>
      <c r="AK896" s="79">
        <f t="shared" si="67"/>
        <v>1.6500000000000001</v>
      </c>
      <c r="AL896" s="79">
        <f t="shared" si="68"/>
        <v>0.33</v>
      </c>
    </row>
    <row r="897" spans="1:38" x14ac:dyDescent="0.25">
      <c r="A897" s="10">
        <v>2.2025000000000001</v>
      </c>
      <c r="B897" s="10" t="s">
        <v>41</v>
      </c>
      <c r="C897" s="10" t="s">
        <v>42</v>
      </c>
      <c r="D897" s="10" t="s">
        <v>683</v>
      </c>
      <c r="E897" s="10" t="s">
        <v>30</v>
      </c>
      <c r="F897" s="10" t="s">
        <v>684</v>
      </c>
      <c r="G897" s="10" t="s">
        <v>685</v>
      </c>
      <c r="H897" s="10" t="s">
        <v>139</v>
      </c>
      <c r="I897" s="10" t="s">
        <v>686</v>
      </c>
      <c r="J897" s="10" t="s">
        <v>687</v>
      </c>
      <c r="K897" s="10">
        <v>7152355820</v>
      </c>
      <c r="L897" s="10" t="s">
        <v>37</v>
      </c>
      <c r="M897" s="10" t="s">
        <v>38</v>
      </c>
      <c r="N897" s="10" t="s">
        <v>39</v>
      </c>
      <c r="O897" s="10">
        <v>44</v>
      </c>
      <c r="P897" s="10" t="s">
        <v>40</v>
      </c>
      <c r="Q897" s="10" t="str">
        <f t="shared" si="64"/>
        <v>12</v>
      </c>
      <c r="R897" s="10">
        <v>5</v>
      </c>
      <c r="S897" s="79">
        <v>59.4</v>
      </c>
      <c r="T897" s="10">
        <v>3</v>
      </c>
      <c r="AC897" s="10">
        <v>3</v>
      </c>
      <c r="AI897" s="39">
        <f t="shared" si="65"/>
        <v>3</v>
      </c>
      <c r="AJ897" s="79">
        <f t="shared" si="66"/>
        <v>19.8</v>
      </c>
      <c r="AK897" s="79">
        <f t="shared" si="67"/>
        <v>1.6500000000000001</v>
      </c>
      <c r="AL897" s="79">
        <f t="shared" si="68"/>
        <v>0.33</v>
      </c>
    </row>
    <row r="898" spans="1:38" x14ac:dyDescent="0.25">
      <c r="A898" s="10">
        <v>2.2025000000000001</v>
      </c>
      <c r="B898" s="10" t="s">
        <v>41</v>
      </c>
      <c r="C898" s="10" t="s">
        <v>42</v>
      </c>
      <c r="D898" s="10" t="s">
        <v>283</v>
      </c>
      <c r="E898" s="10" t="s">
        <v>30</v>
      </c>
      <c r="F898" s="10" t="s">
        <v>284</v>
      </c>
      <c r="G898" s="10" t="s">
        <v>285</v>
      </c>
      <c r="H898" s="10" t="s">
        <v>46</v>
      </c>
      <c r="I898" s="10">
        <v>56301</v>
      </c>
      <c r="J898" s="10" t="s">
        <v>286</v>
      </c>
      <c r="K898" s="10">
        <v>3202515678</v>
      </c>
      <c r="L898" s="10" t="s">
        <v>115</v>
      </c>
      <c r="M898" s="10" t="s">
        <v>116</v>
      </c>
      <c r="N898" s="10" t="s">
        <v>39</v>
      </c>
      <c r="O898" s="10">
        <v>44</v>
      </c>
      <c r="P898" s="10" t="s">
        <v>40</v>
      </c>
      <c r="Q898" s="10" t="str">
        <f t="shared" ref="Q898:Q961" si="69">"12"</f>
        <v>12</v>
      </c>
      <c r="R898" s="10">
        <v>5</v>
      </c>
      <c r="S898" s="79">
        <v>19.8</v>
      </c>
      <c r="T898" s="10">
        <v>1</v>
      </c>
      <c r="AC898" s="10">
        <v>1</v>
      </c>
      <c r="AI898" s="39">
        <f t="shared" si="65"/>
        <v>1</v>
      </c>
      <c r="AJ898" s="79">
        <f t="shared" si="66"/>
        <v>19.8</v>
      </c>
      <c r="AK898" s="79">
        <f t="shared" si="67"/>
        <v>1.6500000000000001</v>
      </c>
      <c r="AL898" s="79">
        <f t="shared" si="68"/>
        <v>0.33</v>
      </c>
    </row>
    <row r="899" spans="1:38" x14ac:dyDescent="0.25">
      <c r="A899" s="10">
        <v>2.2025000000000001</v>
      </c>
      <c r="B899" s="10" t="s">
        <v>41</v>
      </c>
      <c r="C899" s="10" t="s">
        <v>42</v>
      </c>
      <c r="D899" s="10" t="s">
        <v>184</v>
      </c>
      <c r="E899" s="10" t="s">
        <v>30</v>
      </c>
      <c r="F899" s="10" t="s">
        <v>185</v>
      </c>
      <c r="G899" s="10" t="s">
        <v>186</v>
      </c>
      <c r="H899" s="10" t="s">
        <v>46</v>
      </c>
      <c r="I899" s="10">
        <v>55016</v>
      </c>
      <c r="J899" s="10" t="s">
        <v>187</v>
      </c>
      <c r="K899" s="10">
        <v>6517346268</v>
      </c>
      <c r="L899" s="10" t="s">
        <v>115</v>
      </c>
      <c r="M899" s="10" t="s">
        <v>116</v>
      </c>
      <c r="N899" s="10" t="s">
        <v>39</v>
      </c>
      <c r="O899" s="10">
        <v>44</v>
      </c>
      <c r="P899" s="10" t="s">
        <v>40</v>
      </c>
      <c r="Q899" s="10" t="str">
        <f t="shared" si="69"/>
        <v>12</v>
      </c>
      <c r="R899" s="10">
        <v>5</v>
      </c>
      <c r="S899" s="79">
        <v>19.8</v>
      </c>
      <c r="T899" s="10">
        <v>1</v>
      </c>
      <c r="AC899" s="10">
        <v>1</v>
      </c>
      <c r="AI899" s="39">
        <f t="shared" ref="AI899:AI962" si="70">SUM(U899:AH899)</f>
        <v>1</v>
      </c>
      <c r="AJ899" s="79">
        <f t="shared" ref="AJ899:AJ962" si="71">S899/T899</f>
        <v>19.8</v>
      </c>
      <c r="AK899" s="79">
        <f t="shared" ref="AK899:AK962" si="72">AJ899/Q899</f>
        <v>1.6500000000000001</v>
      </c>
      <c r="AL899" s="79">
        <f t="shared" ref="AL899:AL962" si="73">AK899/R899</f>
        <v>0.33</v>
      </c>
    </row>
    <row r="900" spans="1:38" x14ac:dyDescent="0.25">
      <c r="A900" s="10">
        <v>2.2025000000000001</v>
      </c>
      <c r="B900" s="10" t="s">
        <v>41</v>
      </c>
      <c r="C900" s="10" t="s">
        <v>42</v>
      </c>
      <c r="D900" s="10" t="s">
        <v>283</v>
      </c>
      <c r="E900" s="10" t="s">
        <v>30</v>
      </c>
      <c r="F900" s="10" t="s">
        <v>284</v>
      </c>
      <c r="G900" s="10" t="s">
        <v>285</v>
      </c>
      <c r="H900" s="10" t="s">
        <v>46</v>
      </c>
      <c r="I900" s="10">
        <v>56301</v>
      </c>
      <c r="J900" s="10" t="s">
        <v>286</v>
      </c>
      <c r="K900" s="10">
        <v>3202515678</v>
      </c>
      <c r="L900" s="10" t="s">
        <v>49</v>
      </c>
      <c r="M900" s="10" t="s">
        <v>50</v>
      </c>
      <c r="N900" s="10" t="s">
        <v>39</v>
      </c>
      <c r="O900" s="10">
        <v>44</v>
      </c>
      <c r="P900" s="10" t="s">
        <v>40</v>
      </c>
      <c r="Q900" s="10" t="str">
        <f t="shared" si="69"/>
        <v>12</v>
      </c>
      <c r="R900" s="10">
        <v>5</v>
      </c>
      <c r="S900" s="79">
        <v>39.6</v>
      </c>
      <c r="T900" s="10">
        <v>2</v>
      </c>
      <c r="AC900" s="10">
        <v>2</v>
      </c>
      <c r="AI900" s="39">
        <f t="shared" si="70"/>
        <v>2</v>
      </c>
      <c r="AJ900" s="79">
        <f t="shared" si="71"/>
        <v>19.8</v>
      </c>
      <c r="AK900" s="79">
        <f t="shared" si="72"/>
        <v>1.6500000000000001</v>
      </c>
      <c r="AL900" s="79">
        <f t="shared" si="73"/>
        <v>0.33</v>
      </c>
    </row>
    <row r="901" spans="1:38" x14ac:dyDescent="0.25">
      <c r="A901" s="10">
        <v>2.2025000000000001</v>
      </c>
      <c r="B901" s="10" t="s">
        <v>41</v>
      </c>
      <c r="C901" s="10" t="s">
        <v>42</v>
      </c>
      <c r="D901" s="10" t="s">
        <v>184</v>
      </c>
      <c r="E901" s="10" t="s">
        <v>30</v>
      </c>
      <c r="F901" s="10" t="s">
        <v>185</v>
      </c>
      <c r="G901" s="10" t="s">
        <v>186</v>
      </c>
      <c r="H901" s="10" t="s">
        <v>46</v>
      </c>
      <c r="I901" s="10">
        <v>55016</v>
      </c>
      <c r="J901" s="10" t="s">
        <v>187</v>
      </c>
      <c r="K901" s="10">
        <v>6517346268</v>
      </c>
      <c r="L901" s="10" t="s">
        <v>49</v>
      </c>
      <c r="M901" s="10" t="s">
        <v>50</v>
      </c>
      <c r="N901" s="10" t="s">
        <v>39</v>
      </c>
      <c r="O901" s="10">
        <v>44</v>
      </c>
      <c r="P901" s="10" t="s">
        <v>40</v>
      </c>
      <c r="Q901" s="10" t="str">
        <f t="shared" si="69"/>
        <v>12</v>
      </c>
      <c r="R901" s="10">
        <v>5</v>
      </c>
      <c r="S901" s="79">
        <v>19.8</v>
      </c>
      <c r="T901" s="10">
        <v>1</v>
      </c>
      <c r="AC901" s="10">
        <v>1</v>
      </c>
      <c r="AI901" s="39">
        <f t="shared" si="70"/>
        <v>1</v>
      </c>
      <c r="AJ901" s="79">
        <f t="shared" si="71"/>
        <v>19.8</v>
      </c>
      <c r="AK901" s="79">
        <f t="shared" si="72"/>
        <v>1.6500000000000001</v>
      </c>
      <c r="AL901" s="79">
        <f t="shared" si="73"/>
        <v>0.33</v>
      </c>
    </row>
    <row r="902" spans="1:38" x14ac:dyDescent="0.25">
      <c r="A902" s="10">
        <v>2.2025000000000001</v>
      </c>
      <c r="B902" s="10" t="s">
        <v>381</v>
      </c>
      <c r="C902" s="10" t="s">
        <v>382</v>
      </c>
      <c r="D902" s="10" t="s">
        <v>142</v>
      </c>
      <c r="E902" s="10" t="s">
        <v>30</v>
      </c>
      <c r="F902" s="10" t="s">
        <v>145</v>
      </c>
      <c r="G902" s="10" t="s">
        <v>146</v>
      </c>
      <c r="H902" s="10" t="s">
        <v>147</v>
      </c>
      <c r="I902" s="10">
        <v>999999999</v>
      </c>
      <c r="J902" s="10" t="s">
        <v>145</v>
      </c>
      <c r="K902" s="10">
        <v>9999999999</v>
      </c>
      <c r="L902" s="10" t="s">
        <v>37</v>
      </c>
      <c r="M902" s="10" t="s">
        <v>38</v>
      </c>
      <c r="N902" s="10" t="s">
        <v>39</v>
      </c>
      <c r="O902" s="10">
        <v>44</v>
      </c>
      <c r="P902" s="10" t="s">
        <v>40</v>
      </c>
      <c r="Q902" s="10" t="str">
        <f t="shared" si="69"/>
        <v>12</v>
      </c>
      <c r="R902" s="10">
        <v>5</v>
      </c>
      <c r="S902" s="79">
        <v>217.8</v>
      </c>
      <c r="T902" s="10">
        <v>11</v>
      </c>
      <c r="AC902" s="10">
        <v>11</v>
      </c>
      <c r="AI902" s="39">
        <f t="shared" si="70"/>
        <v>11</v>
      </c>
      <c r="AJ902" s="79">
        <f t="shared" si="71"/>
        <v>19.8</v>
      </c>
      <c r="AK902" s="79">
        <f t="shared" si="72"/>
        <v>1.6500000000000001</v>
      </c>
      <c r="AL902" s="79">
        <f t="shared" si="73"/>
        <v>0.33</v>
      </c>
    </row>
    <row r="903" spans="1:38" x14ac:dyDescent="0.25">
      <c r="A903" s="10">
        <v>2.2025000000000001</v>
      </c>
      <c r="B903" s="10" t="s">
        <v>381</v>
      </c>
      <c r="C903" s="10" t="s">
        <v>382</v>
      </c>
      <c r="D903" s="10" t="s">
        <v>1217</v>
      </c>
      <c r="E903" s="10" t="s">
        <v>30</v>
      </c>
      <c r="F903" s="10" t="s">
        <v>1218</v>
      </c>
      <c r="G903" s="10" t="s">
        <v>1219</v>
      </c>
      <c r="H903" s="10" t="s">
        <v>604</v>
      </c>
      <c r="I903" s="10" t="s">
        <v>1220</v>
      </c>
      <c r="J903" s="10" t="s">
        <v>1221</v>
      </c>
      <c r="K903" s="10">
        <v>8032203513</v>
      </c>
      <c r="L903" s="10" t="s">
        <v>49</v>
      </c>
      <c r="M903" s="10" t="s">
        <v>50</v>
      </c>
      <c r="N903" s="10" t="s">
        <v>39</v>
      </c>
      <c r="O903" s="10">
        <v>44</v>
      </c>
      <c r="P903" s="10" t="s">
        <v>40</v>
      </c>
      <c r="Q903" s="10" t="str">
        <f t="shared" si="69"/>
        <v>12</v>
      </c>
      <c r="R903" s="10">
        <v>5</v>
      </c>
      <c r="S903" s="79">
        <v>19.8</v>
      </c>
      <c r="T903" s="10">
        <v>1</v>
      </c>
      <c r="AC903" s="10">
        <v>1</v>
      </c>
      <c r="AI903" s="39">
        <f t="shared" si="70"/>
        <v>1</v>
      </c>
      <c r="AJ903" s="79">
        <f t="shared" si="71"/>
        <v>19.8</v>
      </c>
      <c r="AK903" s="79">
        <f t="shared" si="72"/>
        <v>1.6500000000000001</v>
      </c>
      <c r="AL903" s="79">
        <f t="shared" si="73"/>
        <v>0.33</v>
      </c>
    </row>
    <row r="904" spans="1:38" x14ac:dyDescent="0.25">
      <c r="A904" s="10">
        <v>2.2025000000000001</v>
      </c>
      <c r="B904" s="10" t="s">
        <v>107</v>
      </c>
      <c r="C904" s="10" t="s">
        <v>108</v>
      </c>
      <c r="D904" s="10" t="s">
        <v>1149</v>
      </c>
      <c r="E904" s="10" t="s">
        <v>570</v>
      </c>
      <c r="F904" s="10" t="s">
        <v>191</v>
      </c>
      <c r="G904" s="10" t="s">
        <v>192</v>
      </c>
      <c r="H904" s="10" t="s">
        <v>193</v>
      </c>
      <c r="I904" s="10" t="s">
        <v>194</v>
      </c>
      <c r="J904" s="10" t="s">
        <v>607</v>
      </c>
      <c r="K904" s="10">
        <v>2604827475</v>
      </c>
      <c r="L904" s="10" t="s">
        <v>37</v>
      </c>
      <c r="M904" s="10" t="s">
        <v>38</v>
      </c>
      <c r="N904" s="10" t="s">
        <v>39</v>
      </c>
      <c r="O904" s="10">
        <v>44</v>
      </c>
      <c r="P904" s="10" t="s">
        <v>40</v>
      </c>
      <c r="Q904" s="10" t="str">
        <f t="shared" si="69"/>
        <v>12</v>
      </c>
      <c r="R904" s="10">
        <v>5</v>
      </c>
      <c r="S904" s="79">
        <v>99</v>
      </c>
      <c r="T904" s="10">
        <v>5</v>
      </c>
      <c r="AC904" s="10">
        <v>5</v>
      </c>
      <c r="AI904" s="39">
        <f t="shared" si="70"/>
        <v>5</v>
      </c>
      <c r="AJ904" s="79">
        <f t="shared" si="71"/>
        <v>19.8</v>
      </c>
      <c r="AK904" s="79">
        <f t="shared" si="72"/>
        <v>1.6500000000000001</v>
      </c>
      <c r="AL904" s="79">
        <f t="shared" si="73"/>
        <v>0.33</v>
      </c>
    </row>
    <row r="905" spans="1:38" x14ac:dyDescent="0.25">
      <c r="A905" s="10">
        <v>2.2025000000000001</v>
      </c>
      <c r="B905" s="10" t="s">
        <v>107</v>
      </c>
      <c r="C905" s="10" t="s">
        <v>108</v>
      </c>
      <c r="D905" s="10" t="s">
        <v>1222</v>
      </c>
      <c r="E905" s="10" t="s">
        <v>348</v>
      </c>
      <c r="F905" s="10" t="s">
        <v>1223</v>
      </c>
      <c r="G905" s="10" t="s">
        <v>1224</v>
      </c>
      <c r="H905" s="10" t="s">
        <v>540</v>
      </c>
      <c r="I905" s="10" t="s">
        <v>1225</v>
      </c>
      <c r="J905" s="10" t="s">
        <v>1226</v>
      </c>
      <c r="K905" s="10">
        <v>6615788478</v>
      </c>
      <c r="L905" s="10" t="s">
        <v>37</v>
      </c>
      <c r="M905" s="10" t="s">
        <v>38</v>
      </c>
      <c r="N905" s="10" t="s">
        <v>39</v>
      </c>
      <c r="O905" s="10">
        <v>44</v>
      </c>
      <c r="P905" s="10" t="s">
        <v>40</v>
      </c>
      <c r="Q905" s="10" t="str">
        <f t="shared" si="69"/>
        <v>12</v>
      </c>
      <c r="R905" s="10">
        <v>5</v>
      </c>
      <c r="S905" s="79">
        <v>39.6</v>
      </c>
      <c r="T905" s="10">
        <v>2</v>
      </c>
      <c r="AC905" s="10">
        <v>2</v>
      </c>
      <c r="AI905" s="39">
        <f t="shared" si="70"/>
        <v>2</v>
      </c>
      <c r="AJ905" s="79">
        <f t="shared" si="71"/>
        <v>19.8</v>
      </c>
      <c r="AK905" s="79">
        <f t="shared" si="72"/>
        <v>1.6500000000000001</v>
      </c>
      <c r="AL905" s="79">
        <f t="shared" si="73"/>
        <v>0.33</v>
      </c>
    </row>
    <row r="906" spans="1:38" x14ac:dyDescent="0.25">
      <c r="A906" s="10">
        <v>2.2025000000000001</v>
      </c>
      <c r="B906" s="10" t="s">
        <v>107</v>
      </c>
      <c r="C906" s="10" t="s">
        <v>108</v>
      </c>
      <c r="D906" s="10" t="s">
        <v>1227</v>
      </c>
      <c r="E906" s="10" t="s">
        <v>348</v>
      </c>
      <c r="F906" s="10" t="s">
        <v>1228</v>
      </c>
      <c r="G906" s="10" t="s">
        <v>1229</v>
      </c>
      <c r="H906" s="10" t="s">
        <v>199</v>
      </c>
      <c r="I906" s="10" t="s">
        <v>1230</v>
      </c>
      <c r="J906" s="10" t="s">
        <v>1231</v>
      </c>
      <c r="K906" s="10">
        <v>6304684100</v>
      </c>
      <c r="L906" s="10" t="s">
        <v>115</v>
      </c>
      <c r="M906" s="10" t="s">
        <v>116</v>
      </c>
      <c r="N906" s="10" t="s">
        <v>39</v>
      </c>
      <c r="O906" s="10">
        <v>44</v>
      </c>
      <c r="P906" s="10" t="s">
        <v>40</v>
      </c>
      <c r="Q906" s="10" t="str">
        <f t="shared" si="69"/>
        <v>12</v>
      </c>
      <c r="R906" s="10">
        <v>5</v>
      </c>
      <c r="S906" s="79">
        <v>19.8</v>
      </c>
      <c r="T906" s="10">
        <v>1</v>
      </c>
      <c r="AC906" s="10">
        <v>1</v>
      </c>
      <c r="AI906" s="39">
        <f t="shared" si="70"/>
        <v>1</v>
      </c>
      <c r="AJ906" s="79">
        <f t="shared" si="71"/>
        <v>19.8</v>
      </c>
      <c r="AK906" s="79">
        <f t="shared" si="72"/>
        <v>1.6500000000000001</v>
      </c>
      <c r="AL906" s="79">
        <f t="shared" si="73"/>
        <v>0.33</v>
      </c>
    </row>
    <row r="907" spans="1:38" x14ac:dyDescent="0.25">
      <c r="A907" s="10">
        <v>2.2025000000000001</v>
      </c>
      <c r="B907" s="10" t="s">
        <v>107</v>
      </c>
      <c r="C907" s="10" t="s">
        <v>108</v>
      </c>
      <c r="D907" s="10" t="s">
        <v>1149</v>
      </c>
      <c r="E907" s="10" t="s">
        <v>570</v>
      </c>
      <c r="F907" s="10" t="s">
        <v>191</v>
      </c>
      <c r="G907" s="10" t="s">
        <v>192</v>
      </c>
      <c r="H907" s="10" t="s">
        <v>193</v>
      </c>
      <c r="I907" s="10" t="s">
        <v>194</v>
      </c>
      <c r="J907" s="10" t="s">
        <v>607</v>
      </c>
      <c r="K907" s="10">
        <v>2604827475</v>
      </c>
      <c r="L907" s="10" t="s">
        <v>115</v>
      </c>
      <c r="M907" s="10" t="s">
        <v>116</v>
      </c>
      <c r="N907" s="10" t="s">
        <v>39</v>
      </c>
      <c r="O907" s="10">
        <v>44</v>
      </c>
      <c r="P907" s="10" t="s">
        <v>40</v>
      </c>
      <c r="Q907" s="10" t="str">
        <f t="shared" si="69"/>
        <v>12</v>
      </c>
      <c r="R907" s="10">
        <v>5</v>
      </c>
      <c r="S907" s="79">
        <v>99</v>
      </c>
      <c r="T907" s="10">
        <v>5</v>
      </c>
      <c r="AC907" s="10">
        <v>5</v>
      </c>
      <c r="AI907" s="39">
        <f t="shared" si="70"/>
        <v>5</v>
      </c>
      <c r="AJ907" s="79">
        <f t="shared" si="71"/>
        <v>19.8</v>
      </c>
      <c r="AK907" s="79">
        <f t="shared" si="72"/>
        <v>1.6500000000000001</v>
      </c>
      <c r="AL907" s="79">
        <f t="shared" si="73"/>
        <v>0.33</v>
      </c>
    </row>
    <row r="908" spans="1:38" x14ac:dyDescent="0.25">
      <c r="A908" s="10">
        <v>2.2025000000000001</v>
      </c>
      <c r="B908" s="10" t="s">
        <v>107</v>
      </c>
      <c r="C908" s="10" t="s">
        <v>108</v>
      </c>
      <c r="D908" s="10" t="s">
        <v>1232</v>
      </c>
      <c r="E908" s="10" t="s">
        <v>30</v>
      </c>
      <c r="F908" s="10" t="s">
        <v>1233</v>
      </c>
      <c r="G908" s="10" t="s">
        <v>1234</v>
      </c>
      <c r="H908" s="10" t="s">
        <v>112</v>
      </c>
      <c r="I908" s="10" t="s">
        <v>1235</v>
      </c>
      <c r="J908" s="10" t="s">
        <v>1236</v>
      </c>
      <c r="K908" s="10">
        <v>3196658363</v>
      </c>
      <c r="L908" s="10" t="s">
        <v>49</v>
      </c>
      <c r="M908" s="10" t="s">
        <v>50</v>
      </c>
      <c r="N908" s="10" t="s">
        <v>39</v>
      </c>
      <c r="O908" s="10">
        <v>44</v>
      </c>
      <c r="P908" s="10" t="s">
        <v>40</v>
      </c>
      <c r="Q908" s="10" t="str">
        <f t="shared" si="69"/>
        <v>12</v>
      </c>
      <c r="R908" s="10">
        <v>5</v>
      </c>
      <c r="S908" s="79">
        <v>138.6</v>
      </c>
      <c r="T908" s="10">
        <v>7</v>
      </c>
      <c r="AC908" s="10">
        <v>7</v>
      </c>
      <c r="AI908" s="39">
        <f t="shared" si="70"/>
        <v>7</v>
      </c>
      <c r="AJ908" s="79">
        <f t="shared" si="71"/>
        <v>19.8</v>
      </c>
      <c r="AK908" s="79">
        <f t="shared" si="72"/>
        <v>1.6500000000000001</v>
      </c>
      <c r="AL908" s="79">
        <f t="shared" si="73"/>
        <v>0.33</v>
      </c>
    </row>
    <row r="909" spans="1:38" x14ac:dyDescent="0.25">
      <c r="A909" s="10">
        <v>2.2025000000000001</v>
      </c>
      <c r="B909" s="10" t="s">
        <v>107</v>
      </c>
      <c r="C909" s="10" t="s">
        <v>108</v>
      </c>
      <c r="D909" s="10" t="s">
        <v>248</v>
      </c>
      <c r="E909" s="10" t="s">
        <v>30</v>
      </c>
      <c r="F909" s="10" t="s">
        <v>249</v>
      </c>
      <c r="G909" s="10" t="s">
        <v>250</v>
      </c>
      <c r="H909" s="10" t="s">
        <v>199</v>
      </c>
      <c r="I909" s="10">
        <v>62305</v>
      </c>
      <c r="J909" s="10" t="s">
        <v>251</v>
      </c>
      <c r="K909" s="10">
        <v>2172223343</v>
      </c>
      <c r="L909" s="10" t="s">
        <v>49</v>
      </c>
      <c r="M909" s="10" t="s">
        <v>50</v>
      </c>
      <c r="N909" s="10" t="s">
        <v>39</v>
      </c>
      <c r="O909" s="10">
        <v>44</v>
      </c>
      <c r="P909" s="10" t="s">
        <v>40</v>
      </c>
      <c r="Q909" s="10" t="str">
        <f t="shared" si="69"/>
        <v>12</v>
      </c>
      <c r="R909" s="10">
        <v>5</v>
      </c>
      <c r="S909" s="79">
        <v>138.6</v>
      </c>
      <c r="T909" s="10">
        <v>7</v>
      </c>
      <c r="AC909" s="10">
        <v>7</v>
      </c>
      <c r="AI909" s="39">
        <f t="shared" si="70"/>
        <v>7</v>
      </c>
      <c r="AJ909" s="79">
        <f t="shared" si="71"/>
        <v>19.8</v>
      </c>
      <c r="AK909" s="79">
        <f t="shared" si="72"/>
        <v>1.6500000000000001</v>
      </c>
      <c r="AL909" s="79">
        <f t="shared" si="73"/>
        <v>0.33</v>
      </c>
    </row>
    <row r="910" spans="1:38" x14ac:dyDescent="0.25">
      <c r="A910" s="10">
        <v>2.2025000000000001</v>
      </c>
      <c r="B910" s="10" t="s">
        <v>107</v>
      </c>
      <c r="C910" s="10" t="s">
        <v>108</v>
      </c>
      <c r="D910" s="10" t="s">
        <v>1149</v>
      </c>
      <c r="E910" s="10" t="s">
        <v>570</v>
      </c>
      <c r="F910" s="10" t="s">
        <v>191</v>
      </c>
      <c r="G910" s="10" t="s">
        <v>192</v>
      </c>
      <c r="H910" s="10" t="s">
        <v>193</v>
      </c>
      <c r="I910" s="10" t="s">
        <v>194</v>
      </c>
      <c r="J910" s="10" t="s">
        <v>607</v>
      </c>
      <c r="K910" s="10">
        <v>2604827475</v>
      </c>
      <c r="L910" s="10" t="s">
        <v>49</v>
      </c>
      <c r="M910" s="10" t="s">
        <v>50</v>
      </c>
      <c r="N910" s="10" t="s">
        <v>39</v>
      </c>
      <c r="O910" s="10">
        <v>44</v>
      </c>
      <c r="P910" s="10" t="s">
        <v>40</v>
      </c>
      <c r="Q910" s="10" t="str">
        <f t="shared" si="69"/>
        <v>12</v>
      </c>
      <c r="R910" s="10">
        <v>5</v>
      </c>
      <c r="S910" s="79">
        <v>99</v>
      </c>
      <c r="T910" s="10">
        <v>5</v>
      </c>
      <c r="AC910" s="10">
        <v>5</v>
      </c>
      <c r="AI910" s="39">
        <f t="shared" si="70"/>
        <v>5</v>
      </c>
      <c r="AJ910" s="79">
        <f t="shared" si="71"/>
        <v>19.8</v>
      </c>
      <c r="AK910" s="79">
        <f t="shared" si="72"/>
        <v>1.6500000000000001</v>
      </c>
      <c r="AL910" s="79">
        <f t="shared" si="73"/>
        <v>0.33</v>
      </c>
    </row>
    <row r="911" spans="1:38" x14ac:dyDescent="0.25">
      <c r="A911" s="10">
        <v>2.2025000000000001</v>
      </c>
      <c r="B911" s="10" t="s">
        <v>107</v>
      </c>
      <c r="C911" s="10" t="s">
        <v>108</v>
      </c>
      <c r="D911" s="10" t="s">
        <v>1237</v>
      </c>
      <c r="E911" s="10" t="s">
        <v>30</v>
      </c>
      <c r="F911" s="10" t="s">
        <v>1238</v>
      </c>
      <c r="G911" s="10" t="s">
        <v>1239</v>
      </c>
      <c r="H911" s="10" t="s">
        <v>139</v>
      </c>
      <c r="I911" s="10">
        <v>53037</v>
      </c>
      <c r="J911" s="10" t="s">
        <v>1240</v>
      </c>
      <c r="K911" s="10">
        <v>2626774080</v>
      </c>
      <c r="L911" s="10" t="s">
        <v>49</v>
      </c>
      <c r="M911" s="10" t="s">
        <v>50</v>
      </c>
      <c r="N911" s="10" t="s">
        <v>39</v>
      </c>
      <c r="O911" s="10">
        <v>44</v>
      </c>
      <c r="P911" s="10" t="s">
        <v>40</v>
      </c>
      <c r="Q911" s="10" t="str">
        <f t="shared" si="69"/>
        <v>12</v>
      </c>
      <c r="R911" s="10">
        <v>5</v>
      </c>
      <c r="S911" s="79">
        <v>19.8</v>
      </c>
      <c r="T911" s="10">
        <v>1</v>
      </c>
      <c r="AC911" s="10">
        <v>1</v>
      </c>
      <c r="AI911" s="39">
        <f t="shared" si="70"/>
        <v>1</v>
      </c>
      <c r="AJ911" s="79">
        <f t="shared" si="71"/>
        <v>19.8</v>
      </c>
      <c r="AK911" s="79">
        <f t="shared" si="72"/>
        <v>1.6500000000000001</v>
      </c>
      <c r="AL911" s="79">
        <f t="shared" si="73"/>
        <v>0.33</v>
      </c>
    </row>
    <row r="912" spans="1:38" x14ac:dyDescent="0.25">
      <c r="A912" s="10">
        <v>2.2025000000000001</v>
      </c>
      <c r="B912" s="10" t="s">
        <v>107</v>
      </c>
      <c r="C912" s="10" t="s">
        <v>108</v>
      </c>
      <c r="D912" s="10" t="s">
        <v>1241</v>
      </c>
      <c r="E912" s="10" t="s">
        <v>30</v>
      </c>
      <c r="F912" s="10" t="s">
        <v>1242</v>
      </c>
      <c r="G912" s="10" t="s">
        <v>1243</v>
      </c>
      <c r="H912" s="10" t="s">
        <v>193</v>
      </c>
      <c r="I912" s="10" t="s">
        <v>1244</v>
      </c>
      <c r="J912" s="10" t="s">
        <v>1245</v>
      </c>
      <c r="K912" s="10">
        <v>2606245474</v>
      </c>
      <c r="L912" s="10" t="s">
        <v>49</v>
      </c>
      <c r="M912" s="10" t="s">
        <v>50</v>
      </c>
      <c r="N912" s="10" t="s">
        <v>39</v>
      </c>
      <c r="O912" s="10">
        <v>44</v>
      </c>
      <c r="P912" s="10" t="s">
        <v>40</v>
      </c>
      <c r="Q912" s="10" t="str">
        <f t="shared" si="69"/>
        <v>12</v>
      </c>
      <c r="R912" s="10">
        <v>5</v>
      </c>
      <c r="S912" s="79">
        <v>19.8</v>
      </c>
      <c r="T912" s="10">
        <v>1</v>
      </c>
      <c r="AC912" s="10">
        <v>1</v>
      </c>
      <c r="AI912" s="39">
        <f t="shared" si="70"/>
        <v>1</v>
      </c>
      <c r="AJ912" s="79">
        <f t="shared" si="71"/>
        <v>19.8</v>
      </c>
      <c r="AK912" s="79">
        <f t="shared" si="72"/>
        <v>1.6500000000000001</v>
      </c>
      <c r="AL912" s="79">
        <f t="shared" si="73"/>
        <v>0.33</v>
      </c>
    </row>
    <row r="913" spans="1:38" x14ac:dyDescent="0.25">
      <c r="A913" s="10">
        <v>2.2025000000000001</v>
      </c>
      <c r="B913" s="10" t="s">
        <v>107</v>
      </c>
      <c r="C913" s="10" t="s">
        <v>108</v>
      </c>
      <c r="D913" s="10" t="s">
        <v>1222</v>
      </c>
      <c r="E913" s="10" t="s">
        <v>348</v>
      </c>
      <c r="F913" s="10" t="s">
        <v>1223</v>
      </c>
      <c r="G913" s="10" t="s">
        <v>1224</v>
      </c>
      <c r="H913" s="10" t="s">
        <v>540</v>
      </c>
      <c r="I913" s="10" t="s">
        <v>1225</v>
      </c>
      <c r="J913" s="10" t="s">
        <v>1226</v>
      </c>
      <c r="K913" s="10">
        <v>6615788478</v>
      </c>
      <c r="L913" s="10" t="s">
        <v>49</v>
      </c>
      <c r="M913" s="10" t="s">
        <v>50</v>
      </c>
      <c r="N913" s="10" t="s">
        <v>39</v>
      </c>
      <c r="O913" s="10">
        <v>44</v>
      </c>
      <c r="P913" s="10" t="s">
        <v>40</v>
      </c>
      <c r="Q913" s="10" t="str">
        <f t="shared" si="69"/>
        <v>12</v>
      </c>
      <c r="R913" s="10">
        <v>5</v>
      </c>
      <c r="S913" s="79">
        <v>39.6</v>
      </c>
      <c r="T913" s="10">
        <v>2</v>
      </c>
      <c r="AC913" s="10">
        <v>2</v>
      </c>
      <c r="AI913" s="39">
        <f t="shared" si="70"/>
        <v>2</v>
      </c>
      <c r="AJ913" s="79">
        <f t="shared" si="71"/>
        <v>19.8</v>
      </c>
      <c r="AK913" s="79">
        <f t="shared" si="72"/>
        <v>1.6500000000000001</v>
      </c>
      <c r="AL913" s="79">
        <f t="shared" si="73"/>
        <v>0.33</v>
      </c>
    </row>
    <row r="914" spans="1:38" x14ac:dyDescent="0.25">
      <c r="A914" s="10">
        <v>2.2025000000000001</v>
      </c>
      <c r="B914" s="10" t="s">
        <v>425</v>
      </c>
      <c r="C914" s="10" t="s">
        <v>426</v>
      </c>
      <c r="D914" s="10" t="s">
        <v>427</v>
      </c>
      <c r="E914" s="10" t="s">
        <v>30</v>
      </c>
      <c r="F914" s="10" t="s">
        <v>428</v>
      </c>
      <c r="G914" s="10" t="s">
        <v>429</v>
      </c>
      <c r="H914" s="10" t="s">
        <v>430</v>
      </c>
      <c r="I914" s="10">
        <v>63026</v>
      </c>
      <c r="J914" s="10" t="s">
        <v>431</v>
      </c>
      <c r="K914" s="10">
        <v>6363438866</v>
      </c>
      <c r="L914" s="10" t="s">
        <v>74</v>
      </c>
      <c r="M914" s="10" t="s">
        <v>75</v>
      </c>
      <c r="N914" s="10" t="s">
        <v>61</v>
      </c>
      <c r="O914" s="10">
        <v>44</v>
      </c>
      <c r="P914" s="10" t="s">
        <v>40</v>
      </c>
      <c r="Q914" s="10" t="str">
        <f t="shared" si="69"/>
        <v>12</v>
      </c>
      <c r="R914" s="10">
        <v>5</v>
      </c>
      <c r="S914" s="79">
        <v>134</v>
      </c>
      <c r="T914" s="10">
        <v>5</v>
      </c>
      <c r="AC914" s="10">
        <v>5</v>
      </c>
      <c r="AI914" s="39">
        <f t="shared" si="70"/>
        <v>5</v>
      </c>
      <c r="AJ914" s="79">
        <f t="shared" si="71"/>
        <v>26.8</v>
      </c>
      <c r="AK914" s="79">
        <f t="shared" si="72"/>
        <v>2.2333333333333334</v>
      </c>
      <c r="AL914" s="79">
        <f t="shared" si="73"/>
        <v>0.44666666666666666</v>
      </c>
    </row>
    <row r="915" spans="1:38" x14ac:dyDescent="0.25">
      <c r="A915" s="10">
        <v>2.2025000000000001</v>
      </c>
      <c r="B915" s="10" t="s">
        <v>425</v>
      </c>
      <c r="C915" s="10" t="s">
        <v>426</v>
      </c>
      <c r="D915" s="10" t="s">
        <v>1246</v>
      </c>
      <c r="E915" s="10" t="s">
        <v>30</v>
      </c>
      <c r="F915" s="10" t="s">
        <v>1247</v>
      </c>
      <c r="G915" s="10" t="s">
        <v>1248</v>
      </c>
      <c r="H915" s="10" t="s">
        <v>1249</v>
      </c>
      <c r="I915" s="10" t="s">
        <v>1250</v>
      </c>
      <c r="J915" s="10" t="s">
        <v>1251</v>
      </c>
      <c r="K915" s="10">
        <v>3168803155</v>
      </c>
      <c r="L915" s="10" t="s">
        <v>74</v>
      </c>
      <c r="M915" s="10" t="s">
        <v>75</v>
      </c>
      <c r="N915" s="10" t="s">
        <v>61</v>
      </c>
      <c r="O915" s="10">
        <v>44</v>
      </c>
      <c r="P915" s="10" t="s">
        <v>40</v>
      </c>
      <c r="Q915" s="10" t="str">
        <f t="shared" si="69"/>
        <v>12</v>
      </c>
      <c r="R915" s="10">
        <v>5</v>
      </c>
      <c r="S915" s="79">
        <v>57.6</v>
      </c>
      <c r="T915" s="10">
        <v>2</v>
      </c>
      <c r="AC915" s="10">
        <v>2</v>
      </c>
      <c r="AI915" s="39">
        <f t="shared" si="70"/>
        <v>2</v>
      </c>
      <c r="AJ915" s="79">
        <f t="shared" si="71"/>
        <v>28.8</v>
      </c>
      <c r="AK915" s="79">
        <f t="shared" si="72"/>
        <v>2.4</v>
      </c>
      <c r="AL915" s="79">
        <f t="shared" si="73"/>
        <v>0.48</v>
      </c>
    </row>
    <row r="916" spans="1:38" x14ac:dyDescent="0.25">
      <c r="A916" s="10">
        <v>2.2025000000000001</v>
      </c>
      <c r="B916" s="10" t="s">
        <v>425</v>
      </c>
      <c r="C916" s="10" t="s">
        <v>426</v>
      </c>
      <c r="D916" s="10" t="s">
        <v>427</v>
      </c>
      <c r="E916" s="10" t="s">
        <v>30</v>
      </c>
      <c r="F916" s="10" t="s">
        <v>428</v>
      </c>
      <c r="G916" s="10" t="s">
        <v>429</v>
      </c>
      <c r="H916" s="10" t="s">
        <v>430</v>
      </c>
      <c r="I916" s="10">
        <v>63026</v>
      </c>
      <c r="J916" s="10" t="s">
        <v>431</v>
      </c>
      <c r="K916" s="10">
        <v>6363438866</v>
      </c>
      <c r="L916" s="10" t="s">
        <v>115</v>
      </c>
      <c r="M916" s="10" t="s">
        <v>116</v>
      </c>
      <c r="N916" s="10" t="s">
        <v>39</v>
      </c>
      <c r="O916" s="10">
        <v>44</v>
      </c>
      <c r="P916" s="10" t="s">
        <v>40</v>
      </c>
      <c r="Q916" s="10" t="str">
        <f t="shared" si="69"/>
        <v>12</v>
      </c>
      <c r="R916" s="10">
        <v>5</v>
      </c>
      <c r="S916" s="79">
        <v>89</v>
      </c>
      <c r="T916" s="10">
        <v>5</v>
      </c>
      <c r="AC916" s="10">
        <v>5</v>
      </c>
      <c r="AI916" s="39">
        <f t="shared" si="70"/>
        <v>5</v>
      </c>
      <c r="AJ916" s="79">
        <f t="shared" si="71"/>
        <v>17.8</v>
      </c>
      <c r="AK916" s="79">
        <f t="shared" si="72"/>
        <v>1.4833333333333334</v>
      </c>
      <c r="AL916" s="79">
        <f t="shared" si="73"/>
        <v>0.29666666666666669</v>
      </c>
    </row>
    <row r="917" spans="1:38" x14ac:dyDescent="0.25">
      <c r="A917" s="10">
        <v>2.2025000000000001</v>
      </c>
      <c r="B917" s="10" t="s">
        <v>425</v>
      </c>
      <c r="C917" s="10" t="s">
        <v>426</v>
      </c>
      <c r="D917" s="10" t="s">
        <v>427</v>
      </c>
      <c r="E917" s="10" t="s">
        <v>30</v>
      </c>
      <c r="F917" s="10" t="s">
        <v>428</v>
      </c>
      <c r="G917" s="10" t="s">
        <v>429</v>
      </c>
      <c r="H917" s="10" t="s">
        <v>430</v>
      </c>
      <c r="I917" s="10">
        <v>63026</v>
      </c>
      <c r="J917" s="10" t="s">
        <v>431</v>
      </c>
      <c r="K917" s="10">
        <v>6363438866</v>
      </c>
      <c r="L917" s="10" t="s">
        <v>70</v>
      </c>
      <c r="M917" s="10" t="s">
        <v>71</v>
      </c>
      <c r="N917" s="10" t="s">
        <v>61</v>
      </c>
      <c r="O917" s="10">
        <v>44</v>
      </c>
      <c r="P917" s="10" t="s">
        <v>40</v>
      </c>
      <c r="Q917" s="10" t="str">
        <f t="shared" si="69"/>
        <v>12</v>
      </c>
      <c r="R917" s="10">
        <v>8</v>
      </c>
      <c r="S917" s="79">
        <v>152</v>
      </c>
      <c r="T917" s="10">
        <v>5</v>
      </c>
      <c r="AC917" s="10">
        <v>5</v>
      </c>
      <c r="AI917" s="39">
        <f t="shared" si="70"/>
        <v>5</v>
      </c>
      <c r="AJ917" s="79">
        <f t="shared" si="71"/>
        <v>30.4</v>
      </c>
      <c r="AK917" s="79">
        <f t="shared" si="72"/>
        <v>2.5333333333333332</v>
      </c>
      <c r="AL917" s="79">
        <f t="shared" si="73"/>
        <v>0.31666666666666665</v>
      </c>
    </row>
    <row r="918" spans="1:38" x14ac:dyDescent="0.25">
      <c r="A918" s="10">
        <v>2.2025000000000001</v>
      </c>
      <c r="B918" s="10" t="s">
        <v>425</v>
      </c>
      <c r="C918" s="10" t="s">
        <v>426</v>
      </c>
      <c r="D918" s="10" t="s">
        <v>1246</v>
      </c>
      <c r="E918" s="10" t="s">
        <v>30</v>
      </c>
      <c r="F918" s="10" t="s">
        <v>1247</v>
      </c>
      <c r="G918" s="10" t="s">
        <v>1248</v>
      </c>
      <c r="H918" s="10" t="s">
        <v>1249</v>
      </c>
      <c r="I918" s="10" t="s">
        <v>1250</v>
      </c>
      <c r="J918" s="10" t="s">
        <v>1251</v>
      </c>
      <c r="K918" s="10">
        <v>3168803155</v>
      </c>
      <c r="L918" s="10" t="s">
        <v>70</v>
      </c>
      <c r="M918" s="10" t="s">
        <v>71</v>
      </c>
      <c r="N918" s="10" t="s">
        <v>61</v>
      </c>
      <c r="O918" s="10">
        <v>44</v>
      </c>
      <c r="P918" s="10" t="s">
        <v>40</v>
      </c>
      <c r="Q918" s="10" t="str">
        <f t="shared" si="69"/>
        <v>12</v>
      </c>
      <c r="R918" s="10">
        <v>8</v>
      </c>
      <c r="S918" s="79">
        <v>64.8</v>
      </c>
      <c r="T918" s="10">
        <v>2</v>
      </c>
      <c r="AC918" s="10">
        <v>2</v>
      </c>
      <c r="AI918" s="39">
        <f t="shared" si="70"/>
        <v>2</v>
      </c>
      <c r="AJ918" s="79">
        <f t="shared" si="71"/>
        <v>32.4</v>
      </c>
      <c r="AK918" s="79">
        <f t="shared" si="72"/>
        <v>2.6999999999999997</v>
      </c>
      <c r="AL918" s="79">
        <f t="shared" si="73"/>
        <v>0.33749999999999997</v>
      </c>
    </row>
    <row r="919" spans="1:38" x14ac:dyDescent="0.25">
      <c r="A919" s="10">
        <v>2.2025000000000001</v>
      </c>
      <c r="B919" s="10" t="s">
        <v>51</v>
      </c>
      <c r="C919" s="10" t="s">
        <v>52</v>
      </c>
      <c r="D919" s="10" t="s">
        <v>125</v>
      </c>
      <c r="E919" s="10" t="s">
        <v>30</v>
      </c>
      <c r="F919" s="10" t="s">
        <v>126</v>
      </c>
      <c r="G919" s="10" t="s">
        <v>127</v>
      </c>
      <c r="H919" s="10" t="s">
        <v>34</v>
      </c>
      <c r="I919" s="80" t="s">
        <v>128</v>
      </c>
      <c r="J919" s="10" t="s">
        <v>129</v>
      </c>
      <c r="K919" s="10">
        <v>6098354400</v>
      </c>
      <c r="L919" s="10" t="s">
        <v>74</v>
      </c>
      <c r="M919" s="10" t="s">
        <v>75</v>
      </c>
      <c r="N919" s="10" t="s">
        <v>61</v>
      </c>
      <c r="O919" s="10">
        <v>44</v>
      </c>
      <c r="P919" s="10" t="s">
        <v>40</v>
      </c>
      <c r="Q919" s="10" t="str">
        <f t="shared" si="69"/>
        <v>12</v>
      </c>
      <c r="R919" s="10">
        <v>5</v>
      </c>
      <c r="S919" s="79">
        <v>28.8</v>
      </c>
      <c r="T919" s="10">
        <v>1</v>
      </c>
      <c r="AC919" s="10">
        <v>1</v>
      </c>
      <c r="AI919" s="39">
        <f t="shared" si="70"/>
        <v>1</v>
      </c>
      <c r="AJ919" s="79">
        <f t="shared" si="71"/>
        <v>28.8</v>
      </c>
      <c r="AK919" s="79">
        <f t="shared" si="72"/>
        <v>2.4</v>
      </c>
      <c r="AL919" s="79">
        <f t="shared" si="73"/>
        <v>0.48</v>
      </c>
    </row>
    <row r="920" spans="1:38" x14ac:dyDescent="0.25">
      <c r="A920" s="10">
        <v>2.2025000000000001</v>
      </c>
      <c r="B920" s="10" t="s">
        <v>51</v>
      </c>
      <c r="C920" s="10" t="s">
        <v>52</v>
      </c>
      <c r="D920" s="10" t="s">
        <v>53</v>
      </c>
      <c r="E920" s="10" t="s">
        <v>30</v>
      </c>
      <c r="F920" s="10" t="s">
        <v>54</v>
      </c>
      <c r="G920" s="10" t="s">
        <v>55</v>
      </c>
      <c r="H920" s="10" t="s">
        <v>56</v>
      </c>
      <c r="I920" s="10" t="s">
        <v>57</v>
      </c>
      <c r="J920" s="10" t="s">
        <v>58</v>
      </c>
      <c r="K920" s="10">
        <v>6109350885</v>
      </c>
      <c r="L920" s="10" t="s">
        <v>74</v>
      </c>
      <c r="M920" s="10" t="s">
        <v>75</v>
      </c>
      <c r="N920" s="10" t="s">
        <v>61</v>
      </c>
      <c r="O920" s="10">
        <v>44</v>
      </c>
      <c r="P920" s="10" t="s">
        <v>40</v>
      </c>
      <c r="Q920" s="10" t="str">
        <f t="shared" si="69"/>
        <v>12</v>
      </c>
      <c r="R920" s="10">
        <v>5</v>
      </c>
      <c r="S920" s="79">
        <v>432</v>
      </c>
      <c r="T920" s="10">
        <v>15</v>
      </c>
      <c r="AC920" s="10">
        <v>15</v>
      </c>
      <c r="AI920" s="39">
        <f t="shared" si="70"/>
        <v>15</v>
      </c>
      <c r="AJ920" s="79">
        <f t="shared" si="71"/>
        <v>28.8</v>
      </c>
      <c r="AK920" s="79">
        <f t="shared" si="72"/>
        <v>2.4</v>
      </c>
      <c r="AL920" s="79">
        <f t="shared" si="73"/>
        <v>0.48</v>
      </c>
    </row>
    <row r="921" spans="1:38" x14ac:dyDescent="0.25">
      <c r="A921" s="10">
        <v>2.2025000000000001</v>
      </c>
      <c r="B921" s="10" t="s">
        <v>51</v>
      </c>
      <c r="C921" s="10" t="s">
        <v>52</v>
      </c>
      <c r="D921" s="10" t="s">
        <v>125</v>
      </c>
      <c r="E921" s="10" t="s">
        <v>30</v>
      </c>
      <c r="F921" s="10" t="s">
        <v>126</v>
      </c>
      <c r="G921" s="10" t="s">
        <v>127</v>
      </c>
      <c r="H921" s="10" t="s">
        <v>34</v>
      </c>
      <c r="I921" s="80" t="s">
        <v>128</v>
      </c>
      <c r="J921" s="10" t="s">
        <v>129</v>
      </c>
      <c r="K921" s="10">
        <v>6098354400</v>
      </c>
      <c r="L921" s="10" t="s">
        <v>81</v>
      </c>
      <c r="M921" s="10" t="s">
        <v>82</v>
      </c>
      <c r="N921" s="10" t="s">
        <v>83</v>
      </c>
      <c r="O921" s="10">
        <v>44</v>
      </c>
      <c r="P921" s="10" t="s">
        <v>40</v>
      </c>
      <c r="Q921" s="10" t="str">
        <f t="shared" si="69"/>
        <v>12</v>
      </c>
      <c r="R921" s="10">
        <v>8</v>
      </c>
      <c r="S921" s="79">
        <v>108</v>
      </c>
      <c r="T921" s="10">
        <v>4</v>
      </c>
      <c r="AC921" s="10">
        <v>4</v>
      </c>
      <c r="AI921" s="39">
        <f t="shared" si="70"/>
        <v>4</v>
      </c>
      <c r="AJ921" s="79">
        <f t="shared" si="71"/>
        <v>27</v>
      </c>
      <c r="AK921" s="79">
        <f t="shared" si="72"/>
        <v>2.25</v>
      </c>
      <c r="AL921" s="79">
        <f t="shared" si="73"/>
        <v>0.28125</v>
      </c>
    </row>
    <row r="922" spans="1:38" x14ac:dyDescent="0.25">
      <c r="A922" s="10">
        <v>2.2025000000000001</v>
      </c>
      <c r="B922" s="10" t="s">
        <v>51</v>
      </c>
      <c r="C922" s="10" t="s">
        <v>52</v>
      </c>
      <c r="D922" s="10" t="s">
        <v>53</v>
      </c>
      <c r="E922" s="10" t="s">
        <v>30</v>
      </c>
      <c r="F922" s="10" t="s">
        <v>54</v>
      </c>
      <c r="G922" s="10" t="s">
        <v>55</v>
      </c>
      <c r="H922" s="10" t="s">
        <v>56</v>
      </c>
      <c r="I922" s="10" t="s">
        <v>57</v>
      </c>
      <c r="J922" s="10" t="s">
        <v>58</v>
      </c>
      <c r="K922" s="10">
        <v>6109350885</v>
      </c>
      <c r="L922" s="10" t="s">
        <v>81</v>
      </c>
      <c r="M922" s="10" t="s">
        <v>82</v>
      </c>
      <c r="N922" s="10" t="s">
        <v>83</v>
      </c>
      <c r="O922" s="10">
        <v>44</v>
      </c>
      <c r="P922" s="10" t="s">
        <v>40</v>
      </c>
      <c r="Q922" s="10" t="str">
        <f t="shared" si="69"/>
        <v>12</v>
      </c>
      <c r="R922" s="10">
        <v>8</v>
      </c>
      <c r="S922" s="79">
        <v>216</v>
      </c>
      <c r="T922" s="10">
        <v>8</v>
      </c>
      <c r="AC922" s="10">
        <v>8</v>
      </c>
      <c r="AI922" s="39">
        <f t="shared" si="70"/>
        <v>8</v>
      </c>
      <c r="AJ922" s="79">
        <f t="shared" si="71"/>
        <v>27</v>
      </c>
      <c r="AK922" s="79">
        <f t="shared" si="72"/>
        <v>2.25</v>
      </c>
      <c r="AL922" s="79">
        <f t="shared" si="73"/>
        <v>0.28125</v>
      </c>
    </row>
    <row r="923" spans="1:38" x14ac:dyDescent="0.25">
      <c r="A923" s="10">
        <v>2.2025000000000001</v>
      </c>
      <c r="B923" s="10" t="s">
        <v>51</v>
      </c>
      <c r="C923" s="10" t="s">
        <v>52</v>
      </c>
      <c r="D923" s="10" t="s">
        <v>142</v>
      </c>
      <c r="E923" s="10" t="s">
        <v>570</v>
      </c>
      <c r="F923" s="10" t="s">
        <v>145</v>
      </c>
      <c r="G923" s="10" t="s">
        <v>146</v>
      </c>
      <c r="H923" s="10" t="s">
        <v>147</v>
      </c>
      <c r="I923" s="10">
        <v>999999999</v>
      </c>
      <c r="J923" s="10" t="s">
        <v>145</v>
      </c>
      <c r="K923" s="10">
        <v>9999999999</v>
      </c>
      <c r="L923" s="10" t="s">
        <v>81</v>
      </c>
      <c r="M923" s="10" t="s">
        <v>82</v>
      </c>
      <c r="N923" s="10" t="s">
        <v>83</v>
      </c>
      <c r="O923" s="10">
        <v>44</v>
      </c>
      <c r="P923" s="10" t="s">
        <v>40</v>
      </c>
      <c r="Q923" s="10" t="str">
        <f t="shared" si="69"/>
        <v>12</v>
      </c>
      <c r="R923" s="10">
        <v>8</v>
      </c>
      <c r="S923" s="79">
        <v>378</v>
      </c>
      <c r="T923" s="10">
        <v>14</v>
      </c>
      <c r="AC923" s="10">
        <v>14</v>
      </c>
      <c r="AI923" s="39">
        <f t="shared" si="70"/>
        <v>14</v>
      </c>
      <c r="AJ923" s="79">
        <f t="shared" si="71"/>
        <v>27</v>
      </c>
      <c r="AK923" s="79">
        <f t="shared" si="72"/>
        <v>2.25</v>
      </c>
      <c r="AL923" s="79">
        <f t="shared" si="73"/>
        <v>0.28125</v>
      </c>
    </row>
    <row r="924" spans="1:38" x14ac:dyDescent="0.25">
      <c r="A924" s="10">
        <v>2.2025000000000001</v>
      </c>
      <c r="B924" s="10" t="s">
        <v>51</v>
      </c>
      <c r="C924" s="10" t="s">
        <v>52</v>
      </c>
      <c r="D924" s="10" t="s">
        <v>53</v>
      </c>
      <c r="E924" s="10" t="s">
        <v>30</v>
      </c>
      <c r="F924" s="10" t="s">
        <v>54</v>
      </c>
      <c r="G924" s="10" t="s">
        <v>55</v>
      </c>
      <c r="H924" s="10" t="s">
        <v>56</v>
      </c>
      <c r="I924" s="10" t="s">
        <v>57</v>
      </c>
      <c r="J924" s="10" t="s">
        <v>58</v>
      </c>
      <c r="K924" s="10">
        <v>6109350885</v>
      </c>
      <c r="L924" s="10" t="s">
        <v>224</v>
      </c>
      <c r="M924" s="10" t="s">
        <v>225</v>
      </c>
      <c r="N924" s="10" t="s">
        <v>61</v>
      </c>
      <c r="O924" s="10">
        <v>44</v>
      </c>
      <c r="P924" s="10" t="s">
        <v>40</v>
      </c>
      <c r="Q924" s="10" t="str">
        <f t="shared" si="69"/>
        <v>12</v>
      </c>
      <c r="R924" s="10">
        <v>5</v>
      </c>
      <c r="S924" s="79">
        <v>720</v>
      </c>
      <c r="T924" s="10">
        <v>25</v>
      </c>
      <c r="AC924" s="10">
        <v>25</v>
      </c>
      <c r="AI924" s="39">
        <f t="shared" si="70"/>
        <v>25</v>
      </c>
      <c r="AJ924" s="79">
        <f t="shared" si="71"/>
        <v>28.8</v>
      </c>
      <c r="AK924" s="79">
        <f t="shared" si="72"/>
        <v>2.4</v>
      </c>
      <c r="AL924" s="79">
        <f t="shared" si="73"/>
        <v>0.48</v>
      </c>
    </row>
    <row r="925" spans="1:38" x14ac:dyDescent="0.25">
      <c r="A925" s="10">
        <v>2.2025000000000001</v>
      </c>
      <c r="B925" s="10" t="s">
        <v>51</v>
      </c>
      <c r="C925" s="10" t="s">
        <v>52</v>
      </c>
      <c r="D925" s="10" t="s">
        <v>142</v>
      </c>
      <c r="E925" s="10" t="s">
        <v>570</v>
      </c>
      <c r="F925" s="10" t="s">
        <v>145</v>
      </c>
      <c r="G925" s="10" t="s">
        <v>146</v>
      </c>
      <c r="H925" s="10" t="s">
        <v>147</v>
      </c>
      <c r="I925" s="10">
        <v>999999999</v>
      </c>
      <c r="J925" s="10" t="s">
        <v>145</v>
      </c>
      <c r="K925" s="10">
        <v>9999999999</v>
      </c>
      <c r="L925" s="10" t="s">
        <v>224</v>
      </c>
      <c r="M925" s="10" t="s">
        <v>225</v>
      </c>
      <c r="N925" s="10" t="s">
        <v>61</v>
      </c>
      <c r="O925" s="10">
        <v>44</v>
      </c>
      <c r="P925" s="10" t="s">
        <v>40</v>
      </c>
      <c r="Q925" s="10" t="str">
        <f t="shared" si="69"/>
        <v>12</v>
      </c>
      <c r="R925" s="10">
        <v>5</v>
      </c>
      <c r="S925" s="79">
        <v>259.2</v>
      </c>
      <c r="T925" s="10">
        <v>9</v>
      </c>
      <c r="AC925" s="10">
        <v>9</v>
      </c>
      <c r="AI925" s="39">
        <f t="shared" si="70"/>
        <v>9</v>
      </c>
      <c r="AJ925" s="79">
        <f t="shared" si="71"/>
        <v>28.799999999999997</v>
      </c>
      <c r="AK925" s="79">
        <f t="shared" si="72"/>
        <v>2.4</v>
      </c>
      <c r="AL925" s="79">
        <f t="shared" si="73"/>
        <v>0.48</v>
      </c>
    </row>
    <row r="926" spans="1:38" x14ac:dyDescent="0.25">
      <c r="A926" s="10">
        <v>2.2025000000000001</v>
      </c>
      <c r="B926" s="10" t="s">
        <v>51</v>
      </c>
      <c r="C926" s="10" t="s">
        <v>52</v>
      </c>
      <c r="D926" s="10" t="s">
        <v>125</v>
      </c>
      <c r="E926" s="10" t="s">
        <v>30</v>
      </c>
      <c r="F926" s="10" t="s">
        <v>126</v>
      </c>
      <c r="G926" s="10" t="s">
        <v>127</v>
      </c>
      <c r="H926" s="10" t="s">
        <v>34</v>
      </c>
      <c r="I926" s="80" t="s">
        <v>128</v>
      </c>
      <c r="J926" s="10" t="s">
        <v>129</v>
      </c>
      <c r="K926" s="10">
        <v>6098354400</v>
      </c>
      <c r="L926" s="10" t="s">
        <v>59</v>
      </c>
      <c r="M926" s="10" t="s">
        <v>60</v>
      </c>
      <c r="N926" s="10" t="s">
        <v>61</v>
      </c>
      <c r="O926" s="10">
        <v>44</v>
      </c>
      <c r="P926" s="10" t="s">
        <v>40</v>
      </c>
      <c r="Q926" s="10" t="str">
        <f t="shared" si="69"/>
        <v>12</v>
      </c>
      <c r="R926" s="10">
        <v>4</v>
      </c>
      <c r="S926" s="79">
        <v>316.8</v>
      </c>
      <c r="T926" s="10">
        <v>11</v>
      </c>
      <c r="AC926" s="10">
        <v>11</v>
      </c>
      <c r="AI926" s="39">
        <f t="shared" si="70"/>
        <v>11</v>
      </c>
      <c r="AJ926" s="79">
        <f t="shared" si="71"/>
        <v>28.8</v>
      </c>
      <c r="AK926" s="79">
        <f t="shared" si="72"/>
        <v>2.4</v>
      </c>
      <c r="AL926" s="79">
        <f t="shared" si="73"/>
        <v>0.6</v>
      </c>
    </row>
    <row r="927" spans="1:38" x14ac:dyDescent="0.25">
      <c r="A927" s="10">
        <v>2.2025000000000001</v>
      </c>
      <c r="B927" s="10" t="s">
        <v>51</v>
      </c>
      <c r="C927" s="10" t="s">
        <v>52</v>
      </c>
      <c r="D927" s="10" t="s">
        <v>53</v>
      </c>
      <c r="E927" s="10" t="s">
        <v>30</v>
      </c>
      <c r="F927" s="10" t="s">
        <v>54</v>
      </c>
      <c r="G927" s="10" t="s">
        <v>55</v>
      </c>
      <c r="H927" s="10" t="s">
        <v>56</v>
      </c>
      <c r="I927" s="10" t="s">
        <v>57</v>
      </c>
      <c r="J927" s="10" t="s">
        <v>58</v>
      </c>
      <c r="K927" s="10">
        <v>6109350885</v>
      </c>
      <c r="L927" s="10" t="s">
        <v>59</v>
      </c>
      <c r="M927" s="10" t="s">
        <v>60</v>
      </c>
      <c r="N927" s="10" t="s">
        <v>61</v>
      </c>
      <c r="O927" s="10">
        <v>44</v>
      </c>
      <c r="P927" s="10" t="s">
        <v>40</v>
      </c>
      <c r="Q927" s="10" t="str">
        <f t="shared" si="69"/>
        <v>12</v>
      </c>
      <c r="R927" s="10">
        <v>4</v>
      </c>
      <c r="S927" s="79">
        <v>432</v>
      </c>
      <c r="T927" s="10">
        <v>15</v>
      </c>
      <c r="AC927" s="10">
        <v>15</v>
      </c>
      <c r="AI927" s="39">
        <f t="shared" si="70"/>
        <v>15</v>
      </c>
      <c r="AJ927" s="79">
        <f t="shared" si="71"/>
        <v>28.8</v>
      </c>
      <c r="AK927" s="79">
        <f t="shared" si="72"/>
        <v>2.4</v>
      </c>
      <c r="AL927" s="79">
        <f t="shared" si="73"/>
        <v>0.6</v>
      </c>
    </row>
    <row r="928" spans="1:38" x14ac:dyDescent="0.25">
      <c r="A928" s="10">
        <v>2.2025000000000001</v>
      </c>
      <c r="B928" s="10" t="s">
        <v>51</v>
      </c>
      <c r="C928" s="10" t="s">
        <v>52</v>
      </c>
      <c r="D928" s="10" t="s">
        <v>571</v>
      </c>
      <c r="E928" s="10" t="s">
        <v>30</v>
      </c>
      <c r="F928" s="10" t="s">
        <v>572</v>
      </c>
      <c r="G928" s="10" t="s">
        <v>573</v>
      </c>
      <c r="H928" s="10" t="s">
        <v>574</v>
      </c>
      <c r="I928" s="10" t="s">
        <v>575</v>
      </c>
      <c r="J928" s="10" t="s">
        <v>1252</v>
      </c>
      <c r="K928" s="10">
        <v>7247054938</v>
      </c>
      <c r="L928" s="10" t="s">
        <v>59</v>
      </c>
      <c r="M928" s="10" t="s">
        <v>60</v>
      </c>
      <c r="N928" s="10" t="s">
        <v>61</v>
      </c>
      <c r="O928" s="10">
        <v>44</v>
      </c>
      <c r="P928" s="10" t="s">
        <v>40</v>
      </c>
      <c r="Q928" s="10" t="str">
        <f t="shared" si="69"/>
        <v>12</v>
      </c>
      <c r="R928" s="10">
        <v>4</v>
      </c>
      <c r="S928" s="79">
        <v>57.6</v>
      </c>
      <c r="T928" s="10">
        <v>2</v>
      </c>
      <c r="AC928" s="10">
        <v>2</v>
      </c>
      <c r="AI928" s="39">
        <f t="shared" si="70"/>
        <v>2</v>
      </c>
      <c r="AJ928" s="79">
        <f t="shared" si="71"/>
        <v>28.8</v>
      </c>
      <c r="AK928" s="79">
        <f t="shared" si="72"/>
        <v>2.4</v>
      </c>
      <c r="AL928" s="79">
        <f t="shared" si="73"/>
        <v>0.6</v>
      </c>
    </row>
    <row r="929" spans="1:38" x14ac:dyDescent="0.25">
      <c r="A929" s="10">
        <v>2.2025000000000001</v>
      </c>
      <c r="B929" s="10" t="s">
        <v>84</v>
      </c>
      <c r="C929" s="10" t="s">
        <v>85</v>
      </c>
      <c r="D929" s="10" t="s">
        <v>117</v>
      </c>
      <c r="E929" s="10" t="s">
        <v>30</v>
      </c>
      <c r="F929" s="10" t="s">
        <v>118</v>
      </c>
      <c r="G929" s="10" t="s">
        <v>119</v>
      </c>
      <c r="H929" s="10" t="s">
        <v>67</v>
      </c>
      <c r="I929" s="10">
        <v>95819</v>
      </c>
      <c r="J929" s="10" t="s">
        <v>994</v>
      </c>
      <c r="K929" s="10">
        <v>9164524041</v>
      </c>
      <c r="L929" s="10" t="s">
        <v>74</v>
      </c>
      <c r="M929" s="10" t="s">
        <v>75</v>
      </c>
      <c r="N929" s="10" t="s">
        <v>61</v>
      </c>
      <c r="O929" s="10">
        <v>44</v>
      </c>
      <c r="P929" s="10" t="s">
        <v>40</v>
      </c>
      <c r="Q929" s="10" t="str">
        <f t="shared" si="69"/>
        <v>12</v>
      </c>
      <c r="R929" s="10">
        <v>5</v>
      </c>
      <c r="S929" s="79">
        <v>134</v>
      </c>
      <c r="T929" s="10">
        <v>5</v>
      </c>
      <c r="AC929" s="10">
        <v>5</v>
      </c>
      <c r="AI929" s="39">
        <f t="shared" si="70"/>
        <v>5</v>
      </c>
      <c r="AJ929" s="79">
        <f t="shared" si="71"/>
        <v>26.8</v>
      </c>
      <c r="AK929" s="79">
        <f t="shared" si="72"/>
        <v>2.2333333333333334</v>
      </c>
      <c r="AL929" s="79">
        <f t="shared" si="73"/>
        <v>0.44666666666666666</v>
      </c>
    </row>
    <row r="930" spans="1:38" x14ac:dyDescent="0.25">
      <c r="A930" s="10">
        <v>2.2025000000000001</v>
      </c>
      <c r="B930" s="10" t="s">
        <v>84</v>
      </c>
      <c r="C930" s="10" t="s">
        <v>85</v>
      </c>
      <c r="D930" s="10" t="s">
        <v>86</v>
      </c>
      <c r="E930" s="10" t="s">
        <v>30</v>
      </c>
      <c r="F930" s="10" t="s">
        <v>87</v>
      </c>
      <c r="G930" s="10" t="s">
        <v>88</v>
      </c>
      <c r="H930" s="10" t="s">
        <v>67</v>
      </c>
      <c r="I930" s="10">
        <v>95354</v>
      </c>
      <c r="J930" s="10" t="s">
        <v>90</v>
      </c>
      <c r="K930" s="10">
        <v>2095295350</v>
      </c>
      <c r="L930" s="10" t="s">
        <v>74</v>
      </c>
      <c r="M930" s="10" t="s">
        <v>75</v>
      </c>
      <c r="N930" s="10" t="s">
        <v>61</v>
      </c>
      <c r="O930" s="10">
        <v>44</v>
      </c>
      <c r="P930" s="10" t="s">
        <v>40</v>
      </c>
      <c r="Q930" s="10" t="str">
        <f t="shared" si="69"/>
        <v>12</v>
      </c>
      <c r="R930" s="10">
        <v>5</v>
      </c>
      <c r="S930" s="79">
        <v>383.2</v>
      </c>
      <c r="T930" s="10">
        <v>14</v>
      </c>
      <c r="AC930" s="10">
        <v>14</v>
      </c>
      <c r="AI930" s="39">
        <f t="shared" si="70"/>
        <v>14</v>
      </c>
      <c r="AJ930" s="79">
        <f t="shared" si="71"/>
        <v>27.37142857142857</v>
      </c>
      <c r="AK930" s="79">
        <f t="shared" si="72"/>
        <v>2.2809523809523808</v>
      </c>
      <c r="AL930" s="79">
        <f t="shared" si="73"/>
        <v>0.45619047619047615</v>
      </c>
    </row>
    <row r="931" spans="1:38" x14ac:dyDescent="0.25">
      <c r="A931" s="10">
        <v>2.2025000000000001</v>
      </c>
      <c r="B931" s="10" t="s">
        <v>84</v>
      </c>
      <c r="C931" s="10" t="s">
        <v>85</v>
      </c>
      <c r="D931" s="10" t="s">
        <v>1253</v>
      </c>
      <c r="E931" s="10" t="s">
        <v>362</v>
      </c>
      <c r="F931" s="10" t="s">
        <v>1254</v>
      </c>
      <c r="G931" s="10" t="s">
        <v>119</v>
      </c>
      <c r="H931" s="10" t="s">
        <v>67</v>
      </c>
      <c r="I931" s="10">
        <v>95833</v>
      </c>
      <c r="J931" s="10" t="s">
        <v>1255</v>
      </c>
      <c r="K931" s="10">
        <v>9165685400</v>
      </c>
      <c r="L931" s="10" t="s">
        <v>74</v>
      </c>
      <c r="M931" s="10" t="s">
        <v>75</v>
      </c>
      <c r="N931" s="10" t="s">
        <v>61</v>
      </c>
      <c r="O931" s="10">
        <v>44</v>
      </c>
      <c r="P931" s="10" t="s">
        <v>40</v>
      </c>
      <c r="Q931" s="10" t="str">
        <f t="shared" si="69"/>
        <v>12</v>
      </c>
      <c r="R931" s="10">
        <v>5</v>
      </c>
      <c r="S931" s="79">
        <v>28.8</v>
      </c>
      <c r="T931" s="10">
        <v>1</v>
      </c>
      <c r="AC931" s="10">
        <v>1</v>
      </c>
      <c r="AI931" s="39">
        <f t="shared" si="70"/>
        <v>1</v>
      </c>
      <c r="AJ931" s="79">
        <f t="shared" si="71"/>
        <v>28.8</v>
      </c>
      <c r="AK931" s="79">
        <f t="shared" si="72"/>
        <v>2.4</v>
      </c>
      <c r="AL931" s="79">
        <f t="shared" si="73"/>
        <v>0.48</v>
      </c>
    </row>
    <row r="932" spans="1:38" x14ac:dyDescent="0.25">
      <c r="A932" s="10">
        <v>2.2025000000000001</v>
      </c>
      <c r="B932" s="10" t="s">
        <v>84</v>
      </c>
      <c r="C932" s="10" t="s">
        <v>85</v>
      </c>
      <c r="D932" s="10" t="s">
        <v>213</v>
      </c>
      <c r="E932" s="10" t="s">
        <v>30</v>
      </c>
      <c r="F932" s="10" t="s">
        <v>214</v>
      </c>
      <c r="G932" s="10" t="s">
        <v>215</v>
      </c>
      <c r="H932" s="10" t="s">
        <v>67</v>
      </c>
      <c r="I932" s="10" t="s">
        <v>216</v>
      </c>
      <c r="J932" s="10" t="s">
        <v>217</v>
      </c>
      <c r="K932" s="10">
        <v>9258267841</v>
      </c>
      <c r="L932" s="10" t="s">
        <v>74</v>
      </c>
      <c r="M932" s="10" t="s">
        <v>75</v>
      </c>
      <c r="N932" s="10" t="s">
        <v>61</v>
      </c>
      <c r="O932" s="10">
        <v>44</v>
      </c>
      <c r="P932" s="10" t="s">
        <v>40</v>
      </c>
      <c r="Q932" s="10" t="str">
        <f t="shared" si="69"/>
        <v>12</v>
      </c>
      <c r="R932" s="10">
        <v>5</v>
      </c>
      <c r="S932" s="79">
        <v>144</v>
      </c>
      <c r="T932" s="10">
        <v>5</v>
      </c>
      <c r="AC932" s="10">
        <v>5</v>
      </c>
      <c r="AI932" s="39">
        <f t="shared" si="70"/>
        <v>5</v>
      </c>
      <c r="AJ932" s="79">
        <f t="shared" si="71"/>
        <v>28.8</v>
      </c>
      <c r="AK932" s="79">
        <f t="shared" si="72"/>
        <v>2.4</v>
      </c>
      <c r="AL932" s="79">
        <f t="shared" si="73"/>
        <v>0.48</v>
      </c>
    </row>
    <row r="933" spans="1:38" x14ac:dyDescent="0.25">
      <c r="A933" s="10">
        <v>2.2025000000000001</v>
      </c>
      <c r="B933" s="10" t="s">
        <v>84</v>
      </c>
      <c r="C933" s="10" t="s">
        <v>85</v>
      </c>
      <c r="D933" s="10" t="s">
        <v>102</v>
      </c>
      <c r="E933" s="10" t="s">
        <v>30</v>
      </c>
      <c r="F933" s="10" t="s">
        <v>103</v>
      </c>
      <c r="G933" s="10" t="s">
        <v>104</v>
      </c>
      <c r="H933" s="10" t="s">
        <v>96</v>
      </c>
      <c r="I933" s="10" t="s">
        <v>105</v>
      </c>
      <c r="J933" s="10" t="s">
        <v>106</v>
      </c>
      <c r="K933" s="10">
        <v>9076024285</v>
      </c>
      <c r="L933" s="10" t="s">
        <v>74</v>
      </c>
      <c r="M933" s="10" t="s">
        <v>75</v>
      </c>
      <c r="N933" s="10" t="s">
        <v>61</v>
      </c>
      <c r="O933" s="10">
        <v>44</v>
      </c>
      <c r="P933" s="10" t="s">
        <v>40</v>
      </c>
      <c r="Q933" s="10" t="str">
        <f t="shared" si="69"/>
        <v>12</v>
      </c>
      <c r="R933" s="10">
        <v>5</v>
      </c>
      <c r="S933" s="79">
        <v>201.6</v>
      </c>
      <c r="T933" s="10">
        <v>7</v>
      </c>
      <c r="AC933" s="10">
        <v>7</v>
      </c>
      <c r="AI933" s="39">
        <f t="shared" si="70"/>
        <v>7</v>
      </c>
      <c r="AJ933" s="79">
        <f t="shared" si="71"/>
        <v>28.8</v>
      </c>
      <c r="AK933" s="79">
        <f t="shared" si="72"/>
        <v>2.4</v>
      </c>
      <c r="AL933" s="79">
        <f t="shared" si="73"/>
        <v>0.48</v>
      </c>
    </row>
    <row r="934" spans="1:38" x14ac:dyDescent="0.25">
      <c r="A934" s="10">
        <v>2.2025000000000001</v>
      </c>
      <c r="B934" s="10" t="s">
        <v>84</v>
      </c>
      <c r="C934" s="10" t="s">
        <v>85</v>
      </c>
      <c r="D934" s="10" t="s">
        <v>586</v>
      </c>
      <c r="E934" s="10" t="s">
        <v>30</v>
      </c>
      <c r="F934" s="10" t="s">
        <v>587</v>
      </c>
      <c r="G934" s="10" t="s">
        <v>588</v>
      </c>
      <c r="H934" s="10" t="s">
        <v>67</v>
      </c>
      <c r="I934" s="10" t="s">
        <v>589</v>
      </c>
      <c r="J934" s="10" t="s">
        <v>590</v>
      </c>
      <c r="K934" s="10">
        <v>4082104472</v>
      </c>
      <c r="L934" s="10" t="s">
        <v>74</v>
      </c>
      <c r="M934" s="10" t="s">
        <v>75</v>
      </c>
      <c r="N934" s="10" t="s">
        <v>61</v>
      </c>
      <c r="O934" s="10">
        <v>44</v>
      </c>
      <c r="P934" s="10" t="s">
        <v>40</v>
      </c>
      <c r="Q934" s="10" t="str">
        <f t="shared" si="69"/>
        <v>12</v>
      </c>
      <c r="R934" s="10">
        <v>5</v>
      </c>
      <c r="S934" s="79">
        <v>28.8</v>
      </c>
      <c r="T934" s="10">
        <v>1</v>
      </c>
      <c r="AC934" s="10">
        <v>1</v>
      </c>
      <c r="AI934" s="39">
        <f t="shared" si="70"/>
        <v>1</v>
      </c>
      <c r="AJ934" s="79">
        <f t="shared" si="71"/>
        <v>28.8</v>
      </c>
      <c r="AK934" s="79">
        <f t="shared" si="72"/>
        <v>2.4</v>
      </c>
      <c r="AL934" s="79">
        <f t="shared" si="73"/>
        <v>0.48</v>
      </c>
    </row>
    <row r="935" spans="1:38" x14ac:dyDescent="0.25">
      <c r="A935" s="10">
        <v>2.2025000000000001</v>
      </c>
      <c r="B935" s="10" t="s">
        <v>84</v>
      </c>
      <c r="C935" s="10" t="s">
        <v>85</v>
      </c>
      <c r="D935" s="10" t="s">
        <v>142</v>
      </c>
      <c r="E935" s="10" t="s">
        <v>143</v>
      </c>
      <c r="F935" s="10" t="s">
        <v>145</v>
      </c>
      <c r="G935" s="10" t="s">
        <v>146</v>
      </c>
      <c r="H935" s="10" t="s">
        <v>147</v>
      </c>
      <c r="I935" s="10">
        <v>999999999</v>
      </c>
      <c r="J935" s="10" t="s">
        <v>145</v>
      </c>
      <c r="K935" s="10">
        <v>9999999999</v>
      </c>
      <c r="L935" s="10" t="s">
        <v>122</v>
      </c>
      <c r="M935" s="10" t="s">
        <v>123</v>
      </c>
      <c r="N935" s="10" t="s">
        <v>124</v>
      </c>
      <c r="O935" s="10">
        <v>44</v>
      </c>
      <c r="P935" s="10" t="s">
        <v>40</v>
      </c>
      <c r="Q935" s="10" t="str">
        <f t="shared" si="69"/>
        <v>12</v>
      </c>
      <c r="R935" s="10">
        <v>4.5</v>
      </c>
      <c r="S935" s="79">
        <v>39.6</v>
      </c>
      <c r="T935" s="10">
        <v>2</v>
      </c>
      <c r="AC935" s="10">
        <v>2</v>
      </c>
      <c r="AI935" s="39">
        <f t="shared" si="70"/>
        <v>2</v>
      </c>
      <c r="AJ935" s="79">
        <f t="shared" si="71"/>
        <v>19.8</v>
      </c>
      <c r="AK935" s="79">
        <f t="shared" si="72"/>
        <v>1.6500000000000001</v>
      </c>
      <c r="AL935" s="79">
        <f t="shared" si="73"/>
        <v>0.3666666666666667</v>
      </c>
    </row>
    <row r="936" spans="1:38" x14ac:dyDescent="0.25">
      <c r="A936" s="10">
        <v>2.2025000000000001</v>
      </c>
      <c r="B936" s="10" t="s">
        <v>84</v>
      </c>
      <c r="C936" s="10" t="s">
        <v>85</v>
      </c>
      <c r="D936" s="10" t="s">
        <v>130</v>
      </c>
      <c r="E936" s="10" t="s">
        <v>30</v>
      </c>
      <c r="F936" s="10" t="s">
        <v>131</v>
      </c>
      <c r="G936" s="10" t="s">
        <v>132</v>
      </c>
      <c r="H936" s="10" t="s">
        <v>67</v>
      </c>
      <c r="I936" s="10">
        <v>95407</v>
      </c>
      <c r="J936" s="10" t="s">
        <v>133</v>
      </c>
      <c r="K936" s="10">
        <v>7075464544</v>
      </c>
      <c r="L936" s="10" t="s">
        <v>37</v>
      </c>
      <c r="M936" s="10" t="s">
        <v>38</v>
      </c>
      <c r="N936" s="10" t="s">
        <v>39</v>
      </c>
      <c r="O936" s="10">
        <v>44</v>
      </c>
      <c r="P936" s="10" t="s">
        <v>40</v>
      </c>
      <c r="Q936" s="10" t="str">
        <f t="shared" si="69"/>
        <v>12</v>
      </c>
      <c r="R936" s="10">
        <v>5</v>
      </c>
      <c r="S936" s="79">
        <v>198</v>
      </c>
      <c r="T936" s="10">
        <v>10</v>
      </c>
      <c r="AC936" s="10">
        <v>10</v>
      </c>
      <c r="AI936" s="39">
        <f t="shared" si="70"/>
        <v>10</v>
      </c>
      <c r="AJ936" s="79">
        <f t="shared" si="71"/>
        <v>19.8</v>
      </c>
      <c r="AK936" s="79">
        <f t="shared" si="72"/>
        <v>1.6500000000000001</v>
      </c>
      <c r="AL936" s="79">
        <f t="shared" si="73"/>
        <v>0.33</v>
      </c>
    </row>
    <row r="937" spans="1:38" x14ac:dyDescent="0.25">
      <c r="A937" s="10">
        <v>2.2025000000000001</v>
      </c>
      <c r="B937" s="10" t="s">
        <v>84</v>
      </c>
      <c r="C937" s="10" t="s">
        <v>85</v>
      </c>
      <c r="D937" s="10" t="s">
        <v>300</v>
      </c>
      <c r="E937" s="10" t="s">
        <v>174</v>
      </c>
      <c r="F937" s="10" t="s">
        <v>301</v>
      </c>
      <c r="G937" s="10" t="s">
        <v>302</v>
      </c>
      <c r="H937" s="10" t="s">
        <v>96</v>
      </c>
      <c r="I937" s="10">
        <v>89406</v>
      </c>
      <c r="J937" s="10" t="s">
        <v>303</v>
      </c>
      <c r="K937" s="10">
        <v>7755415699</v>
      </c>
      <c r="L937" s="10" t="s">
        <v>37</v>
      </c>
      <c r="M937" s="10" t="s">
        <v>38</v>
      </c>
      <c r="N937" s="10" t="s">
        <v>39</v>
      </c>
      <c r="O937" s="10">
        <v>44</v>
      </c>
      <c r="P937" s="10" t="s">
        <v>40</v>
      </c>
      <c r="Q937" s="10" t="str">
        <f t="shared" si="69"/>
        <v>12</v>
      </c>
      <c r="R937" s="10">
        <v>5</v>
      </c>
      <c r="S937" s="79">
        <v>39.6</v>
      </c>
      <c r="T937" s="10">
        <v>2</v>
      </c>
      <c r="AC937" s="10">
        <v>2</v>
      </c>
      <c r="AI937" s="39">
        <f t="shared" si="70"/>
        <v>2</v>
      </c>
      <c r="AJ937" s="79">
        <f t="shared" si="71"/>
        <v>19.8</v>
      </c>
      <c r="AK937" s="79">
        <f t="shared" si="72"/>
        <v>1.6500000000000001</v>
      </c>
      <c r="AL937" s="79">
        <f t="shared" si="73"/>
        <v>0.33</v>
      </c>
    </row>
    <row r="938" spans="1:38" x14ac:dyDescent="0.25">
      <c r="A938" s="10">
        <v>2.2025000000000001</v>
      </c>
      <c r="B938" s="10" t="s">
        <v>84</v>
      </c>
      <c r="C938" s="10" t="s">
        <v>85</v>
      </c>
      <c r="D938" s="10" t="s">
        <v>543</v>
      </c>
      <c r="E938" s="10" t="s">
        <v>30</v>
      </c>
      <c r="F938" s="10" t="s">
        <v>544</v>
      </c>
      <c r="G938" s="10" t="s">
        <v>545</v>
      </c>
      <c r="H938" s="10" t="s">
        <v>96</v>
      </c>
      <c r="I938" s="10">
        <v>89706</v>
      </c>
      <c r="J938" s="10" t="s">
        <v>546</v>
      </c>
      <c r="K938" s="10">
        <v>7753429754</v>
      </c>
      <c r="L938" s="10" t="s">
        <v>37</v>
      </c>
      <c r="M938" s="10" t="s">
        <v>38</v>
      </c>
      <c r="N938" s="10" t="s">
        <v>39</v>
      </c>
      <c r="O938" s="10">
        <v>44</v>
      </c>
      <c r="P938" s="10" t="s">
        <v>40</v>
      </c>
      <c r="Q938" s="10" t="str">
        <f t="shared" si="69"/>
        <v>12</v>
      </c>
      <c r="R938" s="10">
        <v>5</v>
      </c>
      <c r="S938" s="79">
        <v>19.8</v>
      </c>
      <c r="T938" s="10">
        <v>1</v>
      </c>
      <c r="AC938" s="10">
        <v>1</v>
      </c>
      <c r="AI938" s="39">
        <f t="shared" si="70"/>
        <v>1</v>
      </c>
      <c r="AJ938" s="79">
        <f t="shared" si="71"/>
        <v>19.8</v>
      </c>
      <c r="AK938" s="79">
        <f t="shared" si="72"/>
        <v>1.6500000000000001</v>
      </c>
      <c r="AL938" s="79">
        <f t="shared" si="73"/>
        <v>0.33</v>
      </c>
    </row>
    <row r="939" spans="1:38" x14ac:dyDescent="0.25">
      <c r="A939" s="10">
        <v>2.2025000000000001</v>
      </c>
      <c r="B939" s="10" t="s">
        <v>84</v>
      </c>
      <c r="C939" s="10" t="s">
        <v>85</v>
      </c>
      <c r="D939" s="10" t="s">
        <v>467</v>
      </c>
      <c r="E939" s="10" t="s">
        <v>168</v>
      </c>
      <c r="F939" s="10" t="s">
        <v>468</v>
      </c>
      <c r="G939" s="10" t="s">
        <v>469</v>
      </c>
      <c r="H939" s="10" t="s">
        <v>67</v>
      </c>
      <c r="I939" s="10" t="s">
        <v>470</v>
      </c>
      <c r="J939" s="10" t="s">
        <v>471</v>
      </c>
      <c r="K939" s="10">
        <v>8314403220</v>
      </c>
      <c r="L939" s="10" t="s">
        <v>37</v>
      </c>
      <c r="M939" s="10" t="s">
        <v>38</v>
      </c>
      <c r="N939" s="10" t="s">
        <v>39</v>
      </c>
      <c r="O939" s="10">
        <v>44</v>
      </c>
      <c r="P939" s="10" t="s">
        <v>40</v>
      </c>
      <c r="Q939" s="10" t="str">
        <f t="shared" si="69"/>
        <v>12</v>
      </c>
      <c r="R939" s="10">
        <v>5</v>
      </c>
      <c r="S939" s="79">
        <v>19.8</v>
      </c>
      <c r="T939" s="10">
        <v>1</v>
      </c>
      <c r="AC939" s="10">
        <v>1</v>
      </c>
      <c r="AI939" s="39">
        <f t="shared" si="70"/>
        <v>1</v>
      </c>
      <c r="AJ939" s="79">
        <f t="shared" si="71"/>
        <v>19.8</v>
      </c>
      <c r="AK939" s="79">
        <f t="shared" si="72"/>
        <v>1.6500000000000001</v>
      </c>
      <c r="AL939" s="79">
        <f t="shared" si="73"/>
        <v>0.33</v>
      </c>
    </row>
    <row r="940" spans="1:38" x14ac:dyDescent="0.25">
      <c r="A940" s="10">
        <v>2.2025000000000001</v>
      </c>
      <c r="B940" s="10" t="s">
        <v>84</v>
      </c>
      <c r="C940" s="10" t="s">
        <v>85</v>
      </c>
      <c r="D940" s="10" t="s">
        <v>202</v>
      </c>
      <c r="E940" s="10" t="s">
        <v>168</v>
      </c>
      <c r="F940" s="10" t="s">
        <v>203</v>
      </c>
      <c r="G940" s="10" t="s">
        <v>204</v>
      </c>
      <c r="H940" s="10" t="s">
        <v>67</v>
      </c>
      <c r="I940" s="10" t="s">
        <v>205</v>
      </c>
      <c r="J940" s="10" t="s">
        <v>206</v>
      </c>
      <c r="K940" s="10">
        <v>5102770646</v>
      </c>
      <c r="L940" s="10" t="s">
        <v>37</v>
      </c>
      <c r="M940" s="10" t="s">
        <v>38</v>
      </c>
      <c r="N940" s="10" t="s">
        <v>39</v>
      </c>
      <c r="O940" s="10">
        <v>44</v>
      </c>
      <c r="P940" s="10" t="s">
        <v>40</v>
      </c>
      <c r="Q940" s="10" t="str">
        <f t="shared" si="69"/>
        <v>12</v>
      </c>
      <c r="R940" s="10">
        <v>5</v>
      </c>
      <c r="S940" s="79">
        <v>59.4</v>
      </c>
      <c r="T940" s="10">
        <v>3</v>
      </c>
      <c r="AC940" s="10">
        <v>3</v>
      </c>
      <c r="AI940" s="39">
        <f t="shared" si="70"/>
        <v>3</v>
      </c>
      <c r="AJ940" s="79">
        <f t="shared" si="71"/>
        <v>19.8</v>
      </c>
      <c r="AK940" s="79">
        <f t="shared" si="72"/>
        <v>1.6500000000000001</v>
      </c>
      <c r="AL940" s="79">
        <f t="shared" si="73"/>
        <v>0.33</v>
      </c>
    </row>
    <row r="941" spans="1:38" x14ac:dyDescent="0.25">
      <c r="A941" s="10">
        <v>2.2025000000000001</v>
      </c>
      <c r="B941" s="10" t="s">
        <v>84</v>
      </c>
      <c r="C941" s="10" t="s">
        <v>85</v>
      </c>
      <c r="D941" s="10" t="s">
        <v>1256</v>
      </c>
      <c r="E941" s="10" t="s">
        <v>30</v>
      </c>
      <c r="F941" s="10" t="s">
        <v>1257</v>
      </c>
      <c r="G941" s="10" t="s">
        <v>625</v>
      </c>
      <c r="H941" s="10" t="s">
        <v>67</v>
      </c>
      <c r="I941" s="10" t="s">
        <v>1258</v>
      </c>
      <c r="J941" s="10" t="s">
        <v>1259</v>
      </c>
      <c r="K941" s="10">
        <v>3475000155</v>
      </c>
      <c r="L941" s="10" t="s">
        <v>37</v>
      </c>
      <c r="M941" s="10" t="s">
        <v>38</v>
      </c>
      <c r="N941" s="10" t="s">
        <v>39</v>
      </c>
      <c r="O941" s="10">
        <v>44</v>
      </c>
      <c r="P941" s="10" t="s">
        <v>40</v>
      </c>
      <c r="Q941" s="10" t="str">
        <f t="shared" si="69"/>
        <v>12</v>
      </c>
      <c r="R941" s="10">
        <v>5</v>
      </c>
      <c r="S941" s="79">
        <v>237.6</v>
      </c>
      <c r="T941" s="10">
        <v>12</v>
      </c>
      <c r="AC941" s="10">
        <v>12</v>
      </c>
      <c r="AI941" s="39">
        <f t="shared" si="70"/>
        <v>12</v>
      </c>
      <c r="AJ941" s="79">
        <f t="shared" si="71"/>
        <v>19.8</v>
      </c>
      <c r="AK941" s="79">
        <f t="shared" si="72"/>
        <v>1.6500000000000001</v>
      </c>
      <c r="AL941" s="79">
        <f t="shared" si="73"/>
        <v>0.33</v>
      </c>
    </row>
    <row r="942" spans="1:38" x14ac:dyDescent="0.25">
      <c r="A942" s="10">
        <v>2.2025000000000001</v>
      </c>
      <c r="B942" s="10" t="s">
        <v>84</v>
      </c>
      <c r="C942" s="10" t="s">
        <v>85</v>
      </c>
      <c r="D942" s="10" t="s">
        <v>437</v>
      </c>
      <c r="E942" s="10" t="s">
        <v>30</v>
      </c>
      <c r="F942" s="10" t="s">
        <v>438</v>
      </c>
      <c r="G942" s="10" t="s">
        <v>104</v>
      </c>
      <c r="H942" s="10" t="s">
        <v>96</v>
      </c>
      <c r="I942" s="10" t="s">
        <v>439</v>
      </c>
      <c r="J942" s="10" t="s">
        <v>440</v>
      </c>
      <c r="K942" s="10">
        <v>7753385335</v>
      </c>
      <c r="L942" s="10" t="s">
        <v>37</v>
      </c>
      <c r="M942" s="10" t="s">
        <v>38</v>
      </c>
      <c r="N942" s="10" t="s">
        <v>39</v>
      </c>
      <c r="O942" s="10">
        <v>44</v>
      </c>
      <c r="P942" s="10" t="s">
        <v>40</v>
      </c>
      <c r="Q942" s="10" t="str">
        <f t="shared" si="69"/>
        <v>12</v>
      </c>
      <c r="R942" s="10">
        <v>5</v>
      </c>
      <c r="S942" s="79">
        <v>116.8</v>
      </c>
      <c r="T942" s="10">
        <v>6</v>
      </c>
      <c r="AC942" s="10">
        <v>6</v>
      </c>
      <c r="AI942" s="39">
        <f t="shared" si="70"/>
        <v>6</v>
      </c>
      <c r="AJ942" s="79">
        <f t="shared" si="71"/>
        <v>19.466666666666665</v>
      </c>
      <c r="AK942" s="79">
        <f t="shared" si="72"/>
        <v>1.622222222222222</v>
      </c>
      <c r="AL942" s="79">
        <f t="shared" si="73"/>
        <v>0.32444444444444442</v>
      </c>
    </row>
    <row r="943" spans="1:38" x14ac:dyDescent="0.25">
      <c r="A943" s="10">
        <v>2.2025000000000001</v>
      </c>
      <c r="B943" s="10" t="s">
        <v>84</v>
      </c>
      <c r="C943" s="10" t="s">
        <v>85</v>
      </c>
      <c r="D943" s="10" t="s">
        <v>295</v>
      </c>
      <c r="E943" s="10" t="s">
        <v>168</v>
      </c>
      <c r="F943" s="10" t="s">
        <v>296</v>
      </c>
      <c r="G943" s="10" t="s">
        <v>297</v>
      </c>
      <c r="H943" s="10" t="s">
        <v>67</v>
      </c>
      <c r="I943" s="10" t="s">
        <v>298</v>
      </c>
      <c r="J943" s="10" t="s">
        <v>299</v>
      </c>
      <c r="K943" s="10">
        <v>7078293456</v>
      </c>
      <c r="L943" s="10" t="s">
        <v>37</v>
      </c>
      <c r="M943" s="10" t="s">
        <v>38</v>
      </c>
      <c r="N943" s="10" t="s">
        <v>39</v>
      </c>
      <c r="O943" s="10">
        <v>44</v>
      </c>
      <c r="P943" s="10" t="s">
        <v>40</v>
      </c>
      <c r="Q943" s="10" t="str">
        <f t="shared" si="69"/>
        <v>12</v>
      </c>
      <c r="R943" s="10">
        <v>5</v>
      </c>
      <c r="S943" s="79">
        <v>39.6</v>
      </c>
      <c r="T943" s="10">
        <v>2</v>
      </c>
      <c r="AC943" s="10">
        <v>2</v>
      </c>
      <c r="AI943" s="39">
        <f t="shared" si="70"/>
        <v>2</v>
      </c>
      <c r="AJ943" s="79">
        <f t="shared" si="71"/>
        <v>19.8</v>
      </c>
      <c r="AK943" s="79">
        <f t="shared" si="72"/>
        <v>1.6500000000000001</v>
      </c>
      <c r="AL943" s="79">
        <f t="shared" si="73"/>
        <v>0.33</v>
      </c>
    </row>
    <row r="944" spans="1:38" x14ac:dyDescent="0.25">
      <c r="A944" s="10">
        <v>2.2025000000000001</v>
      </c>
      <c r="B944" s="10" t="s">
        <v>84</v>
      </c>
      <c r="C944" s="10" t="s">
        <v>85</v>
      </c>
      <c r="D944" s="10" t="s">
        <v>1260</v>
      </c>
      <c r="E944" s="10" t="s">
        <v>30</v>
      </c>
      <c r="F944" s="10" t="s">
        <v>258</v>
      </c>
      <c r="G944" s="10" t="s">
        <v>259</v>
      </c>
      <c r="H944" s="10" t="s">
        <v>67</v>
      </c>
      <c r="I944" s="10" t="s">
        <v>260</v>
      </c>
      <c r="J944" s="10" t="s">
        <v>261</v>
      </c>
      <c r="K944" s="10">
        <v>5089442083</v>
      </c>
      <c r="L944" s="10" t="s">
        <v>37</v>
      </c>
      <c r="M944" s="10" t="s">
        <v>38</v>
      </c>
      <c r="N944" s="10" t="s">
        <v>39</v>
      </c>
      <c r="O944" s="10">
        <v>44</v>
      </c>
      <c r="P944" s="10" t="s">
        <v>40</v>
      </c>
      <c r="Q944" s="10" t="str">
        <f t="shared" si="69"/>
        <v>12</v>
      </c>
      <c r="R944" s="10">
        <v>5</v>
      </c>
      <c r="S944" s="79">
        <v>99</v>
      </c>
      <c r="T944" s="10">
        <v>5</v>
      </c>
      <c r="AC944" s="10">
        <v>5</v>
      </c>
      <c r="AI944" s="39">
        <f t="shared" si="70"/>
        <v>5</v>
      </c>
      <c r="AJ944" s="79">
        <f t="shared" si="71"/>
        <v>19.8</v>
      </c>
      <c r="AK944" s="79">
        <f t="shared" si="72"/>
        <v>1.6500000000000001</v>
      </c>
      <c r="AL944" s="79">
        <f t="shared" si="73"/>
        <v>0.33</v>
      </c>
    </row>
    <row r="945" spans="1:38" x14ac:dyDescent="0.25">
      <c r="A945" s="10">
        <v>2.2025000000000001</v>
      </c>
      <c r="B945" s="10" t="s">
        <v>84</v>
      </c>
      <c r="C945" s="10" t="s">
        <v>85</v>
      </c>
      <c r="D945" s="10" t="s">
        <v>117</v>
      </c>
      <c r="E945" s="10" t="s">
        <v>30</v>
      </c>
      <c r="F945" s="10" t="s">
        <v>118</v>
      </c>
      <c r="G945" s="10" t="s">
        <v>119</v>
      </c>
      <c r="H945" s="10" t="s">
        <v>67</v>
      </c>
      <c r="I945" s="10">
        <v>95819</v>
      </c>
      <c r="J945" s="10" t="s">
        <v>994</v>
      </c>
      <c r="K945" s="10">
        <v>9164524041</v>
      </c>
      <c r="L945" s="10" t="s">
        <v>115</v>
      </c>
      <c r="M945" s="10" t="s">
        <v>116</v>
      </c>
      <c r="N945" s="10" t="s">
        <v>39</v>
      </c>
      <c r="O945" s="10">
        <v>44</v>
      </c>
      <c r="P945" s="10" t="s">
        <v>40</v>
      </c>
      <c r="Q945" s="10" t="str">
        <f t="shared" si="69"/>
        <v>12</v>
      </c>
      <c r="R945" s="10">
        <v>5</v>
      </c>
      <c r="S945" s="79">
        <v>89</v>
      </c>
      <c r="T945" s="10">
        <v>5</v>
      </c>
      <c r="AC945" s="10">
        <v>5</v>
      </c>
      <c r="AI945" s="39">
        <f t="shared" si="70"/>
        <v>5</v>
      </c>
      <c r="AJ945" s="79">
        <f t="shared" si="71"/>
        <v>17.8</v>
      </c>
      <c r="AK945" s="79">
        <f t="shared" si="72"/>
        <v>1.4833333333333334</v>
      </c>
      <c r="AL945" s="79">
        <f t="shared" si="73"/>
        <v>0.29666666666666669</v>
      </c>
    </row>
    <row r="946" spans="1:38" x14ac:dyDescent="0.25">
      <c r="A946" s="10">
        <v>2.2025000000000001</v>
      </c>
      <c r="B946" s="10" t="s">
        <v>84</v>
      </c>
      <c r="C946" s="10" t="s">
        <v>85</v>
      </c>
      <c r="D946" s="10" t="s">
        <v>300</v>
      </c>
      <c r="E946" s="10" t="s">
        <v>174</v>
      </c>
      <c r="F946" s="10" t="s">
        <v>301</v>
      </c>
      <c r="G946" s="10" t="s">
        <v>302</v>
      </c>
      <c r="H946" s="10" t="s">
        <v>96</v>
      </c>
      <c r="I946" s="10">
        <v>89406</v>
      </c>
      <c r="J946" s="10" t="s">
        <v>303</v>
      </c>
      <c r="K946" s="10">
        <v>7755415699</v>
      </c>
      <c r="L946" s="10" t="s">
        <v>115</v>
      </c>
      <c r="M946" s="10" t="s">
        <v>116</v>
      </c>
      <c r="N946" s="10" t="s">
        <v>39</v>
      </c>
      <c r="O946" s="10">
        <v>44</v>
      </c>
      <c r="P946" s="10" t="s">
        <v>40</v>
      </c>
      <c r="Q946" s="10" t="str">
        <f t="shared" si="69"/>
        <v>12</v>
      </c>
      <c r="R946" s="10">
        <v>5</v>
      </c>
      <c r="S946" s="79">
        <v>39.6</v>
      </c>
      <c r="T946" s="10">
        <v>2</v>
      </c>
      <c r="AC946" s="10">
        <v>2</v>
      </c>
      <c r="AI946" s="39">
        <f t="shared" si="70"/>
        <v>2</v>
      </c>
      <c r="AJ946" s="79">
        <f t="shared" si="71"/>
        <v>19.8</v>
      </c>
      <c r="AK946" s="79">
        <f t="shared" si="72"/>
        <v>1.6500000000000001</v>
      </c>
      <c r="AL946" s="79">
        <f t="shared" si="73"/>
        <v>0.33</v>
      </c>
    </row>
    <row r="947" spans="1:38" x14ac:dyDescent="0.25">
      <c r="A947" s="10">
        <v>2.2025000000000001</v>
      </c>
      <c r="B947" s="10" t="s">
        <v>84</v>
      </c>
      <c r="C947" s="10" t="s">
        <v>85</v>
      </c>
      <c r="D947" s="10" t="s">
        <v>291</v>
      </c>
      <c r="E947" s="10" t="s">
        <v>30</v>
      </c>
      <c r="F947" s="10" t="s">
        <v>292</v>
      </c>
      <c r="G947" s="10" t="s">
        <v>104</v>
      </c>
      <c r="H947" s="10" t="s">
        <v>96</v>
      </c>
      <c r="I947" s="10" t="s">
        <v>293</v>
      </c>
      <c r="J947" s="10" t="s">
        <v>294</v>
      </c>
      <c r="K947" s="10">
        <v>7754437931</v>
      </c>
      <c r="L947" s="10" t="s">
        <v>115</v>
      </c>
      <c r="M947" s="10" t="s">
        <v>116</v>
      </c>
      <c r="N947" s="10" t="s">
        <v>39</v>
      </c>
      <c r="O947" s="10">
        <v>44</v>
      </c>
      <c r="P947" s="10" t="s">
        <v>40</v>
      </c>
      <c r="Q947" s="10" t="str">
        <f t="shared" si="69"/>
        <v>12</v>
      </c>
      <c r="R947" s="10">
        <v>5</v>
      </c>
      <c r="S947" s="79">
        <v>59.4</v>
      </c>
      <c r="T947" s="10">
        <v>3</v>
      </c>
      <c r="AC947" s="10">
        <v>3</v>
      </c>
      <c r="AI947" s="39">
        <f t="shared" si="70"/>
        <v>3</v>
      </c>
      <c r="AJ947" s="79">
        <f t="shared" si="71"/>
        <v>19.8</v>
      </c>
      <c r="AK947" s="79">
        <f t="shared" si="72"/>
        <v>1.6500000000000001</v>
      </c>
      <c r="AL947" s="79">
        <f t="shared" si="73"/>
        <v>0.33</v>
      </c>
    </row>
    <row r="948" spans="1:38" x14ac:dyDescent="0.25">
      <c r="A948" s="10">
        <v>2.2025000000000001</v>
      </c>
      <c r="B948" s="10" t="s">
        <v>84</v>
      </c>
      <c r="C948" s="10" t="s">
        <v>85</v>
      </c>
      <c r="D948" s="10" t="s">
        <v>437</v>
      </c>
      <c r="E948" s="10" t="s">
        <v>30</v>
      </c>
      <c r="F948" s="10" t="s">
        <v>438</v>
      </c>
      <c r="G948" s="10" t="s">
        <v>104</v>
      </c>
      <c r="H948" s="10" t="s">
        <v>96</v>
      </c>
      <c r="I948" s="10" t="s">
        <v>439</v>
      </c>
      <c r="J948" s="10" t="s">
        <v>440</v>
      </c>
      <c r="K948" s="10">
        <v>7753385335</v>
      </c>
      <c r="L948" s="10" t="s">
        <v>115</v>
      </c>
      <c r="M948" s="10" t="s">
        <v>116</v>
      </c>
      <c r="N948" s="10" t="s">
        <v>39</v>
      </c>
      <c r="O948" s="10">
        <v>44</v>
      </c>
      <c r="P948" s="10" t="s">
        <v>40</v>
      </c>
      <c r="Q948" s="10" t="str">
        <f t="shared" si="69"/>
        <v>12</v>
      </c>
      <c r="R948" s="10">
        <v>5</v>
      </c>
      <c r="S948" s="79">
        <v>116.8</v>
      </c>
      <c r="T948" s="10">
        <v>6</v>
      </c>
      <c r="AC948" s="10">
        <v>6</v>
      </c>
      <c r="AI948" s="39">
        <f t="shared" si="70"/>
        <v>6</v>
      </c>
      <c r="AJ948" s="79">
        <f t="shared" si="71"/>
        <v>19.466666666666665</v>
      </c>
      <c r="AK948" s="79">
        <f t="shared" si="72"/>
        <v>1.622222222222222</v>
      </c>
      <c r="AL948" s="79">
        <f t="shared" si="73"/>
        <v>0.32444444444444442</v>
      </c>
    </row>
    <row r="949" spans="1:38" x14ac:dyDescent="0.25">
      <c r="A949" s="10">
        <v>2.2025000000000001</v>
      </c>
      <c r="B949" s="10" t="s">
        <v>84</v>
      </c>
      <c r="C949" s="10" t="s">
        <v>85</v>
      </c>
      <c r="D949" s="10" t="s">
        <v>295</v>
      </c>
      <c r="E949" s="10" t="s">
        <v>168</v>
      </c>
      <c r="F949" s="10" t="s">
        <v>296</v>
      </c>
      <c r="G949" s="10" t="s">
        <v>297</v>
      </c>
      <c r="H949" s="10" t="s">
        <v>67</v>
      </c>
      <c r="I949" s="10" t="s">
        <v>298</v>
      </c>
      <c r="J949" s="10" t="s">
        <v>299</v>
      </c>
      <c r="K949" s="10">
        <v>7078293456</v>
      </c>
      <c r="L949" s="10" t="s">
        <v>115</v>
      </c>
      <c r="M949" s="10" t="s">
        <v>116</v>
      </c>
      <c r="N949" s="10" t="s">
        <v>39</v>
      </c>
      <c r="O949" s="10">
        <v>44</v>
      </c>
      <c r="P949" s="10" t="s">
        <v>40</v>
      </c>
      <c r="Q949" s="10" t="str">
        <f t="shared" si="69"/>
        <v>12</v>
      </c>
      <c r="R949" s="10">
        <v>5</v>
      </c>
      <c r="S949" s="79">
        <v>39.6</v>
      </c>
      <c r="T949" s="10">
        <v>2</v>
      </c>
      <c r="AC949" s="10">
        <v>2</v>
      </c>
      <c r="AI949" s="39">
        <f t="shared" si="70"/>
        <v>2</v>
      </c>
      <c r="AJ949" s="79">
        <f t="shared" si="71"/>
        <v>19.8</v>
      </c>
      <c r="AK949" s="79">
        <f t="shared" si="72"/>
        <v>1.6500000000000001</v>
      </c>
      <c r="AL949" s="79">
        <f t="shared" si="73"/>
        <v>0.33</v>
      </c>
    </row>
    <row r="950" spans="1:38" x14ac:dyDescent="0.25">
      <c r="A950" s="10">
        <v>2.2025000000000001</v>
      </c>
      <c r="B950" s="10" t="s">
        <v>84</v>
      </c>
      <c r="C950" s="10" t="s">
        <v>85</v>
      </c>
      <c r="D950" s="10" t="s">
        <v>463</v>
      </c>
      <c r="E950" s="10" t="s">
        <v>30</v>
      </c>
      <c r="F950" s="10" t="s">
        <v>464</v>
      </c>
      <c r="G950" s="10" t="s">
        <v>465</v>
      </c>
      <c r="H950" s="10" t="s">
        <v>67</v>
      </c>
      <c r="I950" s="10">
        <v>94080</v>
      </c>
      <c r="J950" s="10" t="s">
        <v>466</v>
      </c>
      <c r="K950" s="10">
        <v>6505895252</v>
      </c>
      <c r="L950" s="10" t="s">
        <v>49</v>
      </c>
      <c r="M950" s="10" t="s">
        <v>50</v>
      </c>
      <c r="N950" s="10" t="s">
        <v>39</v>
      </c>
      <c r="O950" s="10">
        <v>44</v>
      </c>
      <c r="P950" s="10" t="s">
        <v>40</v>
      </c>
      <c r="Q950" s="10" t="str">
        <f t="shared" si="69"/>
        <v>12</v>
      </c>
      <c r="R950" s="10">
        <v>5</v>
      </c>
      <c r="S950" s="79">
        <v>39.6</v>
      </c>
      <c r="T950" s="10">
        <v>2</v>
      </c>
      <c r="AC950" s="10">
        <v>2</v>
      </c>
      <c r="AI950" s="39">
        <f t="shared" si="70"/>
        <v>2</v>
      </c>
      <c r="AJ950" s="79">
        <f t="shared" si="71"/>
        <v>19.8</v>
      </c>
      <c r="AK950" s="79">
        <f t="shared" si="72"/>
        <v>1.6500000000000001</v>
      </c>
      <c r="AL950" s="79">
        <f t="shared" si="73"/>
        <v>0.33</v>
      </c>
    </row>
    <row r="951" spans="1:38" x14ac:dyDescent="0.25">
      <c r="A951" s="10">
        <v>2.2025000000000001</v>
      </c>
      <c r="B951" s="10" t="s">
        <v>84</v>
      </c>
      <c r="C951" s="10" t="s">
        <v>85</v>
      </c>
      <c r="D951" s="10" t="s">
        <v>300</v>
      </c>
      <c r="E951" s="10" t="s">
        <v>174</v>
      </c>
      <c r="F951" s="10" t="s">
        <v>301</v>
      </c>
      <c r="G951" s="10" t="s">
        <v>302</v>
      </c>
      <c r="H951" s="10" t="s">
        <v>96</v>
      </c>
      <c r="I951" s="10">
        <v>89406</v>
      </c>
      <c r="J951" s="10" t="s">
        <v>303</v>
      </c>
      <c r="K951" s="10">
        <v>7755415699</v>
      </c>
      <c r="L951" s="10" t="s">
        <v>49</v>
      </c>
      <c r="M951" s="10" t="s">
        <v>50</v>
      </c>
      <c r="N951" s="10" t="s">
        <v>39</v>
      </c>
      <c r="O951" s="10">
        <v>44</v>
      </c>
      <c r="P951" s="10" t="s">
        <v>40</v>
      </c>
      <c r="Q951" s="10" t="str">
        <f t="shared" si="69"/>
        <v>12</v>
      </c>
      <c r="R951" s="10">
        <v>5</v>
      </c>
      <c r="S951" s="79">
        <v>99</v>
      </c>
      <c r="T951" s="10">
        <v>5</v>
      </c>
      <c r="AC951" s="10">
        <v>5</v>
      </c>
      <c r="AI951" s="39">
        <f t="shared" si="70"/>
        <v>5</v>
      </c>
      <c r="AJ951" s="79">
        <f t="shared" si="71"/>
        <v>19.8</v>
      </c>
      <c r="AK951" s="79">
        <f t="shared" si="72"/>
        <v>1.6500000000000001</v>
      </c>
      <c r="AL951" s="79">
        <f t="shared" si="73"/>
        <v>0.33</v>
      </c>
    </row>
    <row r="952" spans="1:38" x14ac:dyDescent="0.25">
      <c r="A952" s="10">
        <v>2.2025000000000001</v>
      </c>
      <c r="B952" s="10" t="s">
        <v>84</v>
      </c>
      <c r="C952" s="10" t="s">
        <v>85</v>
      </c>
      <c r="D952" s="10" t="s">
        <v>437</v>
      </c>
      <c r="E952" s="10" t="s">
        <v>30</v>
      </c>
      <c r="F952" s="10" t="s">
        <v>438</v>
      </c>
      <c r="G952" s="10" t="s">
        <v>104</v>
      </c>
      <c r="H952" s="10" t="s">
        <v>96</v>
      </c>
      <c r="I952" s="10" t="s">
        <v>439</v>
      </c>
      <c r="J952" s="10" t="s">
        <v>440</v>
      </c>
      <c r="K952" s="10">
        <v>7753385335</v>
      </c>
      <c r="L952" s="10" t="s">
        <v>49</v>
      </c>
      <c r="M952" s="10" t="s">
        <v>50</v>
      </c>
      <c r="N952" s="10" t="s">
        <v>39</v>
      </c>
      <c r="O952" s="10">
        <v>44</v>
      </c>
      <c r="P952" s="10" t="s">
        <v>40</v>
      </c>
      <c r="Q952" s="10" t="str">
        <f t="shared" si="69"/>
        <v>12</v>
      </c>
      <c r="R952" s="10">
        <v>5</v>
      </c>
      <c r="S952" s="79">
        <v>198</v>
      </c>
      <c r="T952" s="10">
        <v>10</v>
      </c>
      <c r="AC952" s="10">
        <v>10</v>
      </c>
      <c r="AI952" s="39">
        <f t="shared" si="70"/>
        <v>10</v>
      </c>
      <c r="AJ952" s="79">
        <f t="shared" si="71"/>
        <v>19.8</v>
      </c>
      <c r="AK952" s="79">
        <f t="shared" si="72"/>
        <v>1.6500000000000001</v>
      </c>
      <c r="AL952" s="79">
        <f t="shared" si="73"/>
        <v>0.33</v>
      </c>
    </row>
    <row r="953" spans="1:38" x14ac:dyDescent="0.25">
      <c r="A953" s="10">
        <v>2.2025000000000001</v>
      </c>
      <c r="B953" s="10" t="s">
        <v>84</v>
      </c>
      <c r="C953" s="10" t="s">
        <v>85</v>
      </c>
      <c r="D953" s="10" t="s">
        <v>102</v>
      </c>
      <c r="E953" s="10" t="s">
        <v>30</v>
      </c>
      <c r="F953" s="10" t="s">
        <v>103</v>
      </c>
      <c r="G953" s="10" t="s">
        <v>104</v>
      </c>
      <c r="H953" s="10" t="s">
        <v>96</v>
      </c>
      <c r="I953" s="10" t="s">
        <v>105</v>
      </c>
      <c r="J953" s="10" t="s">
        <v>106</v>
      </c>
      <c r="K953" s="10">
        <v>9076024285</v>
      </c>
      <c r="L953" s="10" t="s">
        <v>49</v>
      </c>
      <c r="M953" s="10" t="s">
        <v>50</v>
      </c>
      <c r="N953" s="10" t="s">
        <v>39</v>
      </c>
      <c r="O953" s="10">
        <v>44</v>
      </c>
      <c r="P953" s="10" t="s">
        <v>40</v>
      </c>
      <c r="Q953" s="10" t="str">
        <f t="shared" si="69"/>
        <v>12</v>
      </c>
      <c r="R953" s="10">
        <v>5</v>
      </c>
      <c r="S953" s="79">
        <v>79.2</v>
      </c>
      <c r="T953" s="10">
        <v>4</v>
      </c>
      <c r="AC953" s="10">
        <v>4</v>
      </c>
      <c r="AI953" s="39">
        <f t="shared" si="70"/>
        <v>4</v>
      </c>
      <c r="AJ953" s="79">
        <f t="shared" si="71"/>
        <v>19.8</v>
      </c>
      <c r="AK953" s="79">
        <f t="shared" si="72"/>
        <v>1.6500000000000001</v>
      </c>
      <c r="AL953" s="79">
        <f t="shared" si="73"/>
        <v>0.33</v>
      </c>
    </row>
    <row r="954" spans="1:38" x14ac:dyDescent="0.25">
      <c r="A954" s="10">
        <v>2.2025000000000001</v>
      </c>
      <c r="B954" s="10" t="s">
        <v>84</v>
      </c>
      <c r="C954" s="10" t="s">
        <v>85</v>
      </c>
      <c r="D954" s="10" t="s">
        <v>220</v>
      </c>
      <c r="E954" s="10" t="s">
        <v>30</v>
      </c>
      <c r="F954" s="10" t="s">
        <v>221</v>
      </c>
      <c r="G954" s="10" t="s">
        <v>222</v>
      </c>
      <c r="H954" s="10" t="s">
        <v>67</v>
      </c>
      <c r="I954" s="10">
        <v>95370</v>
      </c>
      <c r="J954" s="10" t="s">
        <v>223</v>
      </c>
      <c r="K954" s="10">
        <v>2095363674</v>
      </c>
      <c r="L954" s="10" t="s">
        <v>98</v>
      </c>
      <c r="M954" s="10" t="s">
        <v>99</v>
      </c>
      <c r="N954" s="10" t="s">
        <v>61</v>
      </c>
      <c r="O954" s="10">
        <v>44</v>
      </c>
      <c r="P954" s="10" t="s">
        <v>40</v>
      </c>
      <c r="Q954" s="10" t="str">
        <f t="shared" si="69"/>
        <v>12</v>
      </c>
      <c r="R954" s="10">
        <v>5</v>
      </c>
      <c r="S954" s="79">
        <v>86.4</v>
      </c>
      <c r="T954" s="10">
        <v>3</v>
      </c>
      <c r="AC954" s="10">
        <v>3</v>
      </c>
      <c r="AI954" s="39">
        <f t="shared" si="70"/>
        <v>3</v>
      </c>
      <c r="AJ954" s="79">
        <f t="shared" si="71"/>
        <v>28.8</v>
      </c>
      <c r="AK954" s="79">
        <f t="shared" si="72"/>
        <v>2.4</v>
      </c>
      <c r="AL954" s="79">
        <f t="shared" si="73"/>
        <v>0.48</v>
      </c>
    </row>
    <row r="955" spans="1:38" x14ac:dyDescent="0.25">
      <c r="A955" s="10">
        <v>2.2025000000000001</v>
      </c>
      <c r="B955" s="10" t="s">
        <v>84</v>
      </c>
      <c r="C955" s="10" t="s">
        <v>85</v>
      </c>
      <c r="D955" s="10" t="s">
        <v>591</v>
      </c>
      <c r="E955" s="10" t="s">
        <v>592</v>
      </c>
      <c r="F955" s="10" t="s">
        <v>593</v>
      </c>
      <c r="G955" s="10" t="s">
        <v>594</v>
      </c>
      <c r="H955" s="10" t="s">
        <v>96</v>
      </c>
      <c r="I955" s="10">
        <v>89557</v>
      </c>
      <c r="J955" s="10" t="s">
        <v>1171</v>
      </c>
      <c r="K955" s="10">
        <v>7753222537</v>
      </c>
      <c r="L955" s="10" t="s">
        <v>98</v>
      </c>
      <c r="M955" s="10" t="s">
        <v>99</v>
      </c>
      <c r="N955" s="10" t="s">
        <v>61</v>
      </c>
      <c r="O955" s="10">
        <v>44</v>
      </c>
      <c r="P955" s="10" t="s">
        <v>40</v>
      </c>
      <c r="Q955" s="10" t="str">
        <f t="shared" si="69"/>
        <v>12</v>
      </c>
      <c r="R955" s="10">
        <v>5</v>
      </c>
      <c r="S955" s="79">
        <v>28.8</v>
      </c>
      <c r="T955" s="10">
        <v>1</v>
      </c>
      <c r="AC955" s="10">
        <v>1</v>
      </c>
      <c r="AI955" s="39">
        <f t="shared" si="70"/>
        <v>1</v>
      </c>
      <c r="AJ955" s="79">
        <f t="shared" si="71"/>
        <v>28.8</v>
      </c>
      <c r="AK955" s="79">
        <f t="shared" si="72"/>
        <v>2.4</v>
      </c>
      <c r="AL955" s="79">
        <f t="shared" si="73"/>
        <v>0.48</v>
      </c>
    </row>
    <row r="956" spans="1:38" x14ac:dyDescent="0.25">
      <c r="A956" s="10">
        <v>2.2025000000000001</v>
      </c>
      <c r="B956" s="10" t="s">
        <v>84</v>
      </c>
      <c r="C956" s="10" t="s">
        <v>85</v>
      </c>
      <c r="D956" s="10" t="s">
        <v>1261</v>
      </c>
      <c r="E956" s="10" t="s">
        <v>362</v>
      </c>
      <c r="F956" s="10" t="s">
        <v>1262</v>
      </c>
      <c r="G956" s="10" t="s">
        <v>1263</v>
      </c>
      <c r="H956" s="10" t="s">
        <v>67</v>
      </c>
      <c r="I956" s="10">
        <v>94928</v>
      </c>
      <c r="J956" s="10" t="s">
        <v>1264</v>
      </c>
      <c r="K956" s="10">
        <v>7075845466</v>
      </c>
      <c r="L956" s="10" t="s">
        <v>98</v>
      </c>
      <c r="M956" s="10" t="s">
        <v>99</v>
      </c>
      <c r="N956" s="10" t="s">
        <v>61</v>
      </c>
      <c r="O956" s="10">
        <v>44</v>
      </c>
      <c r="P956" s="10" t="s">
        <v>40</v>
      </c>
      <c r="Q956" s="10" t="str">
        <f t="shared" si="69"/>
        <v>12</v>
      </c>
      <c r="R956" s="10">
        <v>5</v>
      </c>
      <c r="S956" s="79">
        <v>28.8</v>
      </c>
      <c r="T956" s="10">
        <v>1</v>
      </c>
      <c r="AC956" s="10">
        <v>1</v>
      </c>
      <c r="AI956" s="39">
        <f t="shared" si="70"/>
        <v>1</v>
      </c>
      <c r="AJ956" s="79">
        <f t="shared" si="71"/>
        <v>28.8</v>
      </c>
      <c r="AK956" s="79">
        <f t="shared" si="72"/>
        <v>2.4</v>
      </c>
      <c r="AL956" s="79">
        <f t="shared" si="73"/>
        <v>0.48</v>
      </c>
    </row>
    <row r="957" spans="1:38" x14ac:dyDescent="0.25">
      <c r="A957" s="10">
        <v>2.2025000000000001</v>
      </c>
      <c r="B957" s="10" t="s">
        <v>84</v>
      </c>
      <c r="C957" s="10" t="s">
        <v>85</v>
      </c>
      <c r="D957" s="10" t="s">
        <v>1117</v>
      </c>
      <c r="E957" s="10" t="s">
        <v>348</v>
      </c>
      <c r="F957" s="10" t="s">
        <v>1118</v>
      </c>
      <c r="G957" s="10" t="s">
        <v>297</v>
      </c>
      <c r="H957" s="10" t="s">
        <v>67</v>
      </c>
      <c r="I957" s="10">
        <v>94720</v>
      </c>
      <c r="J957" s="10" t="s">
        <v>1119</v>
      </c>
      <c r="K957" s="10">
        <v>5106425392</v>
      </c>
      <c r="L957" s="10" t="s">
        <v>98</v>
      </c>
      <c r="M957" s="10" t="s">
        <v>99</v>
      </c>
      <c r="N957" s="10" t="s">
        <v>61</v>
      </c>
      <c r="O957" s="10">
        <v>44</v>
      </c>
      <c r="P957" s="10" t="s">
        <v>40</v>
      </c>
      <c r="Q957" s="10" t="str">
        <f t="shared" si="69"/>
        <v>12</v>
      </c>
      <c r="R957" s="10">
        <v>5</v>
      </c>
      <c r="S957" s="79">
        <v>57.6</v>
      </c>
      <c r="T957" s="10">
        <v>2</v>
      </c>
      <c r="AC957" s="10">
        <v>2</v>
      </c>
      <c r="AI957" s="39">
        <f t="shared" si="70"/>
        <v>2</v>
      </c>
      <c r="AJ957" s="79">
        <f t="shared" si="71"/>
        <v>28.8</v>
      </c>
      <c r="AK957" s="79">
        <f t="shared" si="72"/>
        <v>2.4</v>
      </c>
      <c r="AL957" s="79">
        <f t="shared" si="73"/>
        <v>0.48</v>
      </c>
    </row>
    <row r="958" spans="1:38" x14ac:dyDescent="0.25">
      <c r="A958" s="10">
        <v>2.2025000000000001</v>
      </c>
      <c r="B958" s="10" t="s">
        <v>84</v>
      </c>
      <c r="C958" s="10" t="s">
        <v>85</v>
      </c>
      <c r="D958" s="10" t="s">
        <v>213</v>
      </c>
      <c r="E958" s="10" t="s">
        <v>30</v>
      </c>
      <c r="F958" s="10" t="s">
        <v>214</v>
      </c>
      <c r="G958" s="10" t="s">
        <v>215</v>
      </c>
      <c r="H958" s="10" t="s">
        <v>67</v>
      </c>
      <c r="I958" s="10" t="s">
        <v>216</v>
      </c>
      <c r="J958" s="10" t="s">
        <v>217</v>
      </c>
      <c r="K958" s="10">
        <v>9258267841</v>
      </c>
      <c r="L958" s="10" t="s">
        <v>98</v>
      </c>
      <c r="M958" s="10" t="s">
        <v>99</v>
      </c>
      <c r="N958" s="10" t="s">
        <v>61</v>
      </c>
      <c r="O958" s="10">
        <v>44</v>
      </c>
      <c r="P958" s="10" t="s">
        <v>40</v>
      </c>
      <c r="Q958" s="10" t="str">
        <f t="shared" si="69"/>
        <v>12</v>
      </c>
      <c r="R958" s="10">
        <v>5</v>
      </c>
      <c r="S958" s="79">
        <v>115.2</v>
      </c>
      <c r="T958" s="10">
        <v>4</v>
      </c>
      <c r="AC958" s="10">
        <v>4</v>
      </c>
      <c r="AI958" s="39">
        <f t="shared" si="70"/>
        <v>4</v>
      </c>
      <c r="AJ958" s="79">
        <f t="shared" si="71"/>
        <v>28.8</v>
      </c>
      <c r="AK958" s="79">
        <f t="shared" si="72"/>
        <v>2.4</v>
      </c>
      <c r="AL958" s="79">
        <f t="shared" si="73"/>
        <v>0.48</v>
      </c>
    </row>
    <row r="959" spans="1:38" x14ac:dyDescent="0.25">
      <c r="A959" s="10">
        <v>2.2025000000000001</v>
      </c>
      <c r="B959" s="10" t="s">
        <v>84</v>
      </c>
      <c r="C959" s="10" t="s">
        <v>85</v>
      </c>
      <c r="D959" s="10" t="s">
        <v>1014</v>
      </c>
      <c r="E959" s="10" t="s">
        <v>362</v>
      </c>
      <c r="F959" s="10" t="s">
        <v>1015</v>
      </c>
      <c r="G959" s="10" t="s">
        <v>594</v>
      </c>
      <c r="H959" s="10" t="s">
        <v>96</v>
      </c>
      <c r="I959" s="10" t="s">
        <v>1016</v>
      </c>
      <c r="J959" s="10" t="s">
        <v>1265</v>
      </c>
      <c r="K959" s="10">
        <v>7755077248</v>
      </c>
      <c r="L959" s="10" t="s">
        <v>98</v>
      </c>
      <c r="M959" s="10" t="s">
        <v>99</v>
      </c>
      <c r="N959" s="10" t="s">
        <v>61</v>
      </c>
      <c r="O959" s="10">
        <v>44</v>
      </c>
      <c r="P959" s="10" t="s">
        <v>40</v>
      </c>
      <c r="Q959" s="10" t="str">
        <f t="shared" si="69"/>
        <v>12</v>
      </c>
      <c r="R959" s="10">
        <v>5</v>
      </c>
      <c r="S959" s="79">
        <v>259.2</v>
      </c>
      <c r="T959" s="10">
        <v>9</v>
      </c>
      <c r="AC959" s="10">
        <v>9</v>
      </c>
      <c r="AI959" s="39">
        <f t="shared" si="70"/>
        <v>9</v>
      </c>
      <c r="AJ959" s="79">
        <f t="shared" si="71"/>
        <v>28.799999999999997</v>
      </c>
      <c r="AK959" s="79">
        <f t="shared" si="72"/>
        <v>2.4</v>
      </c>
      <c r="AL959" s="79">
        <f t="shared" si="73"/>
        <v>0.48</v>
      </c>
    </row>
    <row r="960" spans="1:38" x14ac:dyDescent="0.25">
      <c r="A960" s="10">
        <v>2.2025000000000001</v>
      </c>
      <c r="B960" s="10" t="s">
        <v>84</v>
      </c>
      <c r="C960" s="10" t="s">
        <v>85</v>
      </c>
      <c r="D960" s="10" t="s">
        <v>586</v>
      </c>
      <c r="E960" s="10" t="s">
        <v>30</v>
      </c>
      <c r="F960" s="10" t="s">
        <v>587</v>
      </c>
      <c r="G960" s="10" t="s">
        <v>588</v>
      </c>
      <c r="H960" s="10" t="s">
        <v>67</v>
      </c>
      <c r="I960" s="10" t="s">
        <v>589</v>
      </c>
      <c r="J960" s="10" t="s">
        <v>590</v>
      </c>
      <c r="K960" s="10">
        <v>4082104472</v>
      </c>
      <c r="L960" s="10" t="s">
        <v>98</v>
      </c>
      <c r="M960" s="10" t="s">
        <v>99</v>
      </c>
      <c r="N960" s="10" t="s">
        <v>61</v>
      </c>
      <c r="O960" s="10">
        <v>44</v>
      </c>
      <c r="P960" s="10" t="s">
        <v>40</v>
      </c>
      <c r="Q960" s="10" t="str">
        <f t="shared" si="69"/>
        <v>12</v>
      </c>
      <c r="R960" s="10">
        <v>5</v>
      </c>
      <c r="S960" s="79">
        <v>28.8</v>
      </c>
      <c r="T960" s="10">
        <v>1</v>
      </c>
      <c r="AC960" s="10">
        <v>1</v>
      </c>
      <c r="AI960" s="39">
        <f t="shared" si="70"/>
        <v>1</v>
      </c>
      <c r="AJ960" s="79">
        <f t="shared" si="71"/>
        <v>28.8</v>
      </c>
      <c r="AK960" s="79">
        <f t="shared" si="72"/>
        <v>2.4</v>
      </c>
      <c r="AL960" s="79">
        <f t="shared" si="73"/>
        <v>0.48</v>
      </c>
    </row>
    <row r="961" spans="1:38" x14ac:dyDescent="0.25">
      <c r="A961" s="10">
        <v>2.2025000000000001</v>
      </c>
      <c r="B961" s="10" t="s">
        <v>84</v>
      </c>
      <c r="C961" s="10" t="s">
        <v>85</v>
      </c>
      <c r="D961" s="10" t="s">
        <v>266</v>
      </c>
      <c r="E961" s="10" t="s">
        <v>267</v>
      </c>
      <c r="F961" s="10" t="s">
        <v>268</v>
      </c>
      <c r="G961" s="10" t="s">
        <v>269</v>
      </c>
      <c r="H961" s="10" t="s">
        <v>67</v>
      </c>
      <c r="I961" s="10" t="s">
        <v>270</v>
      </c>
      <c r="J961" s="10" t="s">
        <v>271</v>
      </c>
      <c r="K961" s="10">
        <v>9162338469</v>
      </c>
      <c r="L961" s="10" t="s">
        <v>98</v>
      </c>
      <c r="M961" s="10" t="s">
        <v>99</v>
      </c>
      <c r="N961" s="10" t="s">
        <v>61</v>
      </c>
      <c r="O961" s="10">
        <v>44</v>
      </c>
      <c r="P961" s="10" t="s">
        <v>40</v>
      </c>
      <c r="Q961" s="10" t="str">
        <f t="shared" si="69"/>
        <v>12</v>
      </c>
      <c r="R961" s="10">
        <v>5</v>
      </c>
      <c r="S961" s="79">
        <v>115.2</v>
      </c>
      <c r="T961" s="10">
        <v>4</v>
      </c>
      <c r="AC961" s="10">
        <v>4</v>
      </c>
      <c r="AI961" s="39">
        <f t="shared" si="70"/>
        <v>4</v>
      </c>
      <c r="AJ961" s="79">
        <f t="shared" si="71"/>
        <v>28.8</v>
      </c>
      <c r="AK961" s="79">
        <f t="shared" si="72"/>
        <v>2.4</v>
      </c>
      <c r="AL961" s="79">
        <f t="shared" si="73"/>
        <v>0.48</v>
      </c>
    </row>
    <row r="962" spans="1:38" x14ac:dyDescent="0.25">
      <c r="A962" s="10">
        <v>2.2025000000000001</v>
      </c>
      <c r="B962" s="10" t="s">
        <v>84</v>
      </c>
      <c r="C962" s="10" t="s">
        <v>85</v>
      </c>
      <c r="D962" s="10" t="s">
        <v>220</v>
      </c>
      <c r="E962" s="10" t="s">
        <v>30</v>
      </c>
      <c r="F962" s="10" t="s">
        <v>221</v>
      </c>
      <c r="G962" s="10" t="s">
        <v>222</v>
      </c>
      <c r="H962" s="10" t="s">
        <v>67</v>
      </c>
      <c r="I962" s="10">
        <v>95370</v>
      </c>
      <c r="J962" s="10" t="s">
        <v>223</v>
      </c>
      <c r="K962" s="10">
        <v>2095363674</v>
      </c>
      <c r="L962" s="10" t="s">
        <v>224</v>
      </c>
      <c r="M962" s="10" t="s">
        <v>225</v>
      </c>
      <c r="N962" s="10" t="s">
        <v>61</v>
      </c>
      <c r="O962" s="10">
        <v>44</v>
      </c>
      <c r="P962" s="10" t="s">
        <v>40</v>
      </c>
      <c r="Q962" s="10" t="str">
        <f t="shared" ref="Q962:Q1025" si="74">"12"</f>
        <v>12</v>
      </c>
      <c r="R962" s="10">
        <v>5</v>
      </c>
      <c r="S962" s="79">
        <v>57.6</v>
      </c>
      <c r="T962" s="10">
        <v>2</v>
      </c>
      <c r="AC962" s="10">
        <v>2</v>
      </c>
      <c r="AI962" s="39">
        <f t="shared" si="70"/>
        <v>2</v>
      </c>
      <c r="AJ962" s="79">
        <f t="shared" si="71"/>
        <v>28.8</v>
      </c>
      <c r="AK962" s="79">
        <f t="shared" si="72"/>
        <v>2.4</v>
      </c>
      <c r="AL962" s="79">
        <f t="shared" si="73"/>
        <v>0.48</v>
      </c>
    </row>
    <row r="963" spans="1:38" x14ac:dyDescent="0.25">
      <c r="A963" s="10">
        <v>2.2025000000000001</v>
      </c>
      <c r="B963" s="10" t="s">
        <v>84</v>
      </c>
      <c r="C963" s="10" t="s">
        <v>85</v>
      </c>
      <c r="D963" s="10" t="s">
        <v>213</v>
      </c>
      <c r="E963" s="10" t="s">
        <v>30</v>
      </c>
      <c r="F963" s="10" t="s">
        <v>214</v>
      </c>
      <c r="G963" s="10" t="s">
        <v>215</v>
      </c>
      <c r="H963" s="10" t="s">
        <v>67</v>
      </c>
      <c r="I963" s="10" t="s">
        <v>216</v>
      </c>
      <c r="J963" s="10" t="s">
        <v>217</v>
      </c>
      <c r="K963" s="10">
        <v>9258267841</v>
      </c>
      <c r="L963" s="10" t="s">
        <v>224</v>
      </c>
      <c r="M963" s="10" t="s">
        <v>225</v>
      </c>
      <c r="N963" s="10" t="s">
        <v>61</v>
      </c>
      <c r="O963" s="10">
        <v>44</v>
      </c>
      <c r="P963" s="10" t="s">
        <v>40</v>
      </c>
      <c r="Q963" s="10" t="str">
        <f t="shared" si="74"/>
        <v>12</v>
      </c>
      <c r="R963" s="10">
        <v>5</v>
      </c>
      <c r="S963" s="79">
        <v>86.4</v>
      </c>
      <c r="T963" s="10">
        <v>3</v>
      </c>
      <c r="AC963" s="10">
        <v>3</v>
      </c>
      <c r="AI963" s="39">
        <f t="shared" ref="AI963:AI1026" si="75">SUM(U963:AH963)</f>
        <v>3</v>
      </c>
      <c r="AJ963" s="79">
        <f t="shared" ref="AJ963:AJ1026" si="76">S963/T963</f>
        <v>28.8</v>
      </c>
      <c r="AK963" s="79">
        <f t="shared" ref="AK963:AK1026" si="77">AJ963/Q963</f>
        <v>2.4</v>
      </c>
      <c r="AL963" s="79">
        <f t="shared" ref="AL963:AL1026" si="78">AK963/R963</f>
        <v>0.48</v>
      </c>
    </row>
    <row r="964" spans="1:38" x14ac:dyDescent="0.25">
      <c r="A964" s="10">
        <v>2.2025000000000001</v>
      </c>
      <c r="B964" s="10" t="s">
        <v>84</v>
      </c>
      <c r="C964" s="10" t="s">
        <v>85</v>
      </c>
      <c r="D964" s="10" t="s">
        <v>586</v>
      </c>
      <c r="E964" s="10" t="s">
        <v>30</v>
      </c>
      <c r="F964" s="10" t="s">
        <v>587</v>
      </c>
      <c r="G964" s="10" t="s">
        <v>588</v>
      </c>
      <c r="H964" s="10" t="s">
        <v>67</v>
      </c>
      <c r="I964" s="10" t="s">
        <v>589</v>
      </c>
      <c r="J964" s="10" t="s">
        <v>590</v>
      </c>
      <c r="K964" s="10">
        <v>4082104472</v>
      </c>
      <c r="L964" s="10" t="s">
        <v>224</v>
      </c>
      <c r="M964" s="10" t="s">
        <v>225</v>
      </c>
      <c r="N964" s="10" t="s">
        <v>61</v>
      </c>
      <c r="O964" s="10">
        <v>44</v>
      </c>
      <c r="P964" s="10" t="s">
        <v>40</v>
      </c>
      <c r="Q964" s="10" t="str">
        <f t="shared" si="74"/>
        <v>12</v>
      </c>
      <c r="R964" s="10">
        <v>5</v>
      </c>
      <c r="S964" s="79">
        <v>28.8</v>
      </c>
      <c r="T964" s="10">
        <v>1</v>
      </c>
      <c r="AC964" s="10">
        <v>1</v>
      </c>
      <c r="AI964" s="39">
        <f t="shared" si="75"/>
        <v>1</v>
      </c>
      <c r="AJ964" s="79">
        <f t="shared" si="76"/>
        <v>28.8</v>
      </c>
      <c r="AK964" s="79">
        <f t="shared" si="77"/>
        <v>2.4</v>
      </c>
      <c r="AL964" s="79">
        <f t="shared" si="78"/>
        <v>0.48</v>
      </c>
    </row>
    <row r="965" spans="1:38" x14ac:dyDescent="0.25">
      <c r="A965" s="10">
        <v>2.2025000000000001</v>
      </c>
      <c r="B965" s="10" t="s">
        <v>84</v>
      </c>
      <c r="C965" s="10" t="s">
        <v>85</v>
      </c>
      <c r="D965" s="10" t="s">
        <v>989</v>
      </c>
      <c r="E965" s="10" t="s">
        <v>362</v>
      </c>
      <c r="F965" s="10" t="s">
        <v>990</v>
      </c>
      <c r="G965" s="10" t="s">
        <v>991</v>
      </c>
      <c r="H965" s="10" t="s">
        <v>67</v>
      </c>
      <c r="I965" s="10" t="s">
        <v>992</v>
      </c>
      <c r="J965" s="10" t="s">
        <v>993</v>
      </c>
      <c r="K965" s="10">
        <v>8312754500</v>
      </c>
      <c r="L965" s="10" t="s">
        <v>224</v>
      </c>
      <c r="M965" s="10" t="s">
        <v>225</v>
      </c>
      <c r="N965" s="10" t="s">
        <v>61</v>
      </c>
      <c r="O965" s="10">
        <v>44</v>
      </c>
      <c r="P965" s="10" t="s">
        <v>40</v>
      </c>
      <c r="Q965" s="10" t="str">
        <f t="shared" si="74"/>
        <v>12</v>
      </c>
      <c r="R965" s="10">
        <v>5</v>
      </c>
      <c r="S965" s="79">
        <v>86.4</v>
      </c>
      <c r="T965" s="10">
        <v>3</v>
      </c>
      <c r="AC965" s="10">
        <v>3</v>
      </c>
      <c r="AI965" s="39">
        <f t="shared" si="75"/>
        <v>3</v>
      </c>
      <c r="AJ965" s="79">
        <f t="shared" si="76"/>
        <v>28.8</v>
      </c>
      <c r="AK965" s="79">
        <f t="shared" si="77"/>
        <v>2.4</v>
      </c>
      <c r="AL965" s="79">
        <f t="shared" si="78"/>
        <v>0.48</v>
      </c>
    </row>
    <row r="966" spans="1:38" x14ac:dyDescent="0.25">
      <c r="A966" s="10">
        <v>2.2025000000000001</v>
      </c>
      <c r="B966" s="10" t="s">
        <v>84</v>
      </c>
      <c r="C966" s="10" t="s">
        <v>85</v>
      </c>
      <c r="D966" s="10" t="s">
        <v>86</v>
      </c>
      <c r="E966" s="10" t="s">
        <v>30</v>
      </c>
      <c r="F966" s="10" t="s">
        <v>87</v>
      </c>
      <c r="G966" s="10" t="s">
        <v>88</v>
      </c>
      <c r="H966" s="10" t="s">
        <v>67</v>
      </c>
      <c r="I966" s="10">
        <v>95354</v>
      </c>
      <c r="J966" s="10" t="s">
        <v>90</v>
      </c>
      <c r="K966" s="10">
        <v>2095295350</v>
      </c>
      <c r="L966" s="10" t="s">
        <v>91</v>
      </c>
      <c r="M966" s="10" t="s">
        <v>92</v>
      </c>
      <c r="N966" s="10" t="s">
        <v>61</v>
      </c>
      <c r="O966" s="10">
        <v>44</v>
      </c>
      <c r="P966" s="10" t="s">
        <v>40</v>
      </c>
      <c r="Q966" s="10" t="str">
        <f t="shared" si="74"/>
        <v>12</v>
      </c>
      <c r="R966" s="10">
        <v>8</v>
      </c>
      <c r="S966" s="79">
        <v>324</v>
      </c>
      <c r="T966" s="10">
        <v>10</v>
      </c>
      <c r="AC966" s="10">
        <v>10</v>
      </c>
      <c r="AI966" s="39">
        <f t="shared" si="75"/>
        <v>10</v>
      </c>
      <c r="AJ966" s="79">
        <f t="shared" si="76"/>
        <v>32.4</v>
      </c>
      <c r="AK966" s="79">
        <f t="shared" si="77"/>
        <v>2.6999999999999997</v>
      </c>
      <c r="AL966" s="79">
        <f t="shared" si="78"/>
        <v>0.33749999999999997</v>
      </c>
    </row>
    <row r="967" spans="1:38" x14ac:dyDescent="0.25">
      <c r="A967" s="10">
        <v>2.2025000000000001</v>
      </c>
      <c r="B967" s="10" t="s">
        <v>84</v>
      </c>
      <c r="C967" s="10" t="s">
        <v>85</v>
      </c>
      <c r="D967" s="10" t="s">
        <v>1117</v>
      </c>
      <c r="E967" s="10" t="s">
        <v>348</v>
      </c>
      <c r="F967" s="10" t="s">
        <v>1118</v>
      </c>
      <c r="G967" s="10" t="s">
        <v>297</v>
      </c>
      <c r="H967" s="10" t="s">
        <v>67</v>
      </c>
      <c r="I967" s="10">
        <v>94720</v>
      </c>
      <c r="J967" s="10" t="s">
        <v>1119</v>
      </c>
      <c r="K967" s="10">
        <v>5106425392</v>
      </c>
      <c r="L967" s="10" t="s">
        <v>91</v>
      </c>
      <c r="M967" s="10" t="s">
        <v>92</v>
      </c>
      <c r="N967" s="10" t="s">
        <v>61</v>
      </c>
      <c r="O967" s="10">
        <v>44</v>
      </c>
      <c r="P967" s="10" t="s">
        <v>40</v>
      </c>
      <c r="Q967" s="10" t="str">
        <f t="shared" si="74"/>
        <v>12</v>
      </c>
      <c r="R967" s="10">
        <v>8</v>
      </c>
      <c r="S967" s="79">
        <v>64.8</v>
      </c>
      <c r="T967" s="10">
        <v>2</v>
      </c>
      <c r="AC967" s="10">
        <v>2</v>
      </c>
      <c r="AI967" s="39">
        <f t="shared" si="75"/>
        <v>2</v>
      </c>
      <c r="AJ967" s="79">
        <f t="shared" si="76"/>
        <v>32.4</v>
      </c>
      <c r="AK967" s="79">
        <f t="shared" si="77"/>
        <v>2.6999999999999997</v>
      </c>
      <c r="AL967" s="79">
        <f t="shared" si="78"/>
        <v>0.33749999999999997</v>
      </c>
    </row>
    <row r="968" spans="1:38" x14ac:dyDescent="0.25">
      <c r="A968" s="10">
        <v>2.2025000000000001</v>
      </c>
      <c r="B968" s="10" t="s">
        <v>84</v>
      </c>
      <c r="C968" s="10" t="s">
        <v>85</v>
      </c>
      <c r="D968" s="10" t="s">
        <v>117</v>
      </c>
      <c r="E968" s="10" t="s">
        <v>30</v>
      </c>
      <c r="F968" s="10" t="s">
        <v>118</v>
      </c>
      <c r="G968" s="10" t="s">
        <v>119</v>
      </c>
      <c r="H968" s="10" t="s">
        <v>67</v>
      </c>
      <c r="I968" s="10">
        <v>95819</v>
      </c>
      <c r="J968" s="10" t="s">
        <v>994</v>
      </c>
      <c r="K968" s="10">
        <v>9164524041</v>
      </c>
      <c r="L968" s="10" t="s">
        <v>70</v>
      </c>
      <c r="M968" s="10" t="s">
        <v>71</v>
      </c>
      <c r="N968" s="10" t="s">
        <v>61</v>
      </c>
      <c r="O968" s="10">
        <v>44</v>
      </c>
      <c r="P968" s="10" t="s">
        <v>40</v>
      </c>
      <c r="Q968" s="10" t="str">
        <f t="shared" si="74"/>
        <v>12</v>
      </c>
      <c r="R968" s="10">
        <v>8</v>
      </c>
      <c r="S968" s="79">
        <v>152</v>
      </c>
      <c r="T968" s="10">
        <v>5</v>
      </c>
      <c r="AC968" s="10">
        <v>5</v>
      </c>
      <c r="AI968" s="39">
        <f t="shared" si="75"/>
        <v>5</v>
      </c>
      <c r="AJ968" s="79">
        <f t="shared" si="76"/>
        <v>30.4</v>
      </c>
      <c r="AK968" s="79">
        <f t="shared" si="77"/>
        <v>2.5333333333333332</v>
      </c>
      <c r="AL968" s="79">
        <f t="shared" si="78"/>
        <v>0.31666666666666665</v>
      </c>
    </row>
    <row r="969" spans="1:38" x14ac:dyDescent="0.25">
      <c r="A969" s="10">
        <v>2.2025000000000001</v>
      </c>
      <c r="B969" s="10" t="s">
        <v>84</v>
      </c>
      <c r="C969" s="10" t="s">
        <v>85</v>
      </c>
      <c r="D969" s="10" t="s">
        <v>86</v>
      </c>
      <c r="E969" s="10" t="s">
        <v>30</v>
      </c>
      <c r="F969" s="10" t="s">
        <v>87</v>
      </c>
      <c r="G969" s="10" t="s">
        <v>88</v>
      </c>
      <c r="H969" s="10" t="s">
        <v>67</v>
      </c>
      <c r="I969" s="10">
        <v>95354</v>
      </c>
      <c r="J969" s="10" t="s">
        <v>90</v>
      </c>
      <c r="K969" s="10">
        <v>2095295350</v>
      </c>
      <c r="L969" s="10" t="s">
        <v>70</v>
      </c>
      <c r="M969" s="10" t="s">
        <v>71</v>
      </c>
      <c r="N969" s="10" t="s">
        <v>61</v>
      </c>
      <c r="O969" s="10">
        <v>44</v>
      </c>
      <c r="P969" s="10" t="s">
        <v>40</v>
      </c>
      <c r="Q969" s="10" t="str">
        <f t="shared" si="74"/>
        <v>12</v>
      </c>
      <c r="R969" s="10">
        <v>8</v>
      </c>
      <c r="S969" s="79">
        <v>692.8</v>
      </c>
      <c r="T969" s="10">
        <v>22</v>
      </c>
      <c r="AC969" s="10">
        <v>22</v>
      </c>
      <c r="AI969" s="39">
        <f t="shared" si="75"/>
        <v>22</v>
      </c>
      <c r="AJ969" s="79">
        <f t="shared" si="76"/>
        <v>31.490909090909089</v>
      </c>
      <c r="AK969" s="79">
        <f t="shared" si="77"/>
        <v>2.624242424242424</v>
      </c>
      <c r="AL969" s="79">
        <f t="shared" si="78"/>
        <v>0.32803030303030301</v>
      </c>
    </row>
    <row r="970" spans="1:38" x14ac:dyDescent="0.25">
      <c r="A970" s="10">
        <v>2.2025000000000001</v>
      </c>
      <c r="B970" s="10" t="s">
        <v>84</v>
      </c>
      <c r="C970" s="10" t="s">
        <v>85</v>
      </c>
      <c r="D970" s="10" t="s">
        <v>338</v>
      </c>
      <c r="E970" s="10" t="s">
        <v>30</v>
      </c>
      <c r="F970" s="10" t="s">
        <v>339</v>
      </c>
      <c r="G970" s="10" t="s">
        <v>340</v>
      </c>
      <c r="H970" s="10" t="s">
        <v>67</v>
      </c>
      <c r="I970" s="10">
        <v>95045</v>
      </c>
      <c r="J970" s="10" t="s">
        <v>341</v>
      </c>
      <c r="K970" s="10">
        <v>8316234073</v>
      </c>
      <c r="L970" s="10" t="s">
        <v>70</v>
      </c>
      <c r="M970" s="10" t="s">
        <v>71</v>
      </c>
      <c r="N970" s="10" t="s">
        <v>61</v>
      </c>
      <c r="O970" s="10">
        <v>44</v>
      </c>
      <c r="P970" s="10" t="s">
        <v>40</v>
      </c>
      <c r="Q970" s="10" t="str">
        <f t="shared" si="74"/>
        <v>12</v>
      </c>
      <c r="R970" s="10">
        <v>8</v>
      </c>
      <c r="S970" s="79">
        <v>32.4</v>
      </c>
      <c r="T970" s="10">
        <v>1</v>
      </c>
      <c r="AC970" s="10">
        <v>1</v>
      </c>
      <c r="AI970" s="39">
        <f t="shared" si="75"/>
        <v>1</v>
      </c>
      <c r="AJ970" s="79">
        <f t="shared" si="76"/>
        <v>32.4</v>
      </c>
      <c r="AK970" s="79">
        <f t="shared" si="77"/>
        <v>2.6999999999999997</v>
      </c>
      <c r="AL970" s="79">
        <f t="shared" si="78"/>
        <v>0.33749999999999997</v>
      </c>
    </row>
    <row r="971" spans="1:38" x14ac:dyDescent="0.25">
      <c r="A971" s="10">
        <v>2.2025000000000001</v>
      </c>
      <c r="B971" s="10" t="s">
        <v>84</v>
      </c>
      <c r="C971" s="10" t="s">
        <v>85</v>
      </c>
      <c r="D971" s="10" t="s">
        <v>1117</v>
      </c>
      <c r="E971" s="10" t="s">
        <v>348</v>
      </c>
      <c r="F971" s="10" t="s">
        <v>1118</v>
      </c>
      <c r="G971" s="10" t="s">
        <v>297</v>
      </c>
      <c r="H971" s="10" t="s">
        <v>67</v>
      </c>
      <c r="I971" s="10">
        <v>94720</v>
      </c>
      <c r="J971" s="10" t="s">
        <v>1119</v>
      </c>
      <c r="K971" s="10">
        <v>5106425392</v>
      </c>
      <c r="L971" s="10" t="s">
        <v>70</v>
      </c>
      <c r="M971" s="10" t="s">
        <v>71</v>
      </c>
      <c r="N971" s="10" t="s">
        <v>61</v>
      </c>
      <c r="O971" s="10">
        <v>44</v>
      </c>
      <c r="P971" s="10" t="s">
        <v>40</v>
      </c>
      <c r="Q971" s="10" t="str">
        <f t="shared" si="74"/>
        <v>12</v>
      </c>
      <c r="R971" s="10">
        <v>8</v>
      </c>
      <c r="S971" s="79">
        <v>64.8</v>
      </c>
      <c r="T971" s="10">
        <v>2</v>
      </c>
      <c r="AC971" s="10">
        <v>2</v>
      </c>
      <c r="AI971" s="39">
        <f t="shared" si="75"/>
        <v>2</v>
      </c>
      <c r="AJ971" s="79">
        <f t="shared" si="76"/>
        <v>32.4</v>
      </c>
      <c r="AK971" s="79">
        <f t="shared" si="77"/>
        <v>2.6999999999999997</v>
      </c>
      <c r="AL971" s="79">
        <f t="shared" si="78"/>
        <v>0.33749999999999997</v>
      </c>
    </row>
    <row r="972" spans="1:38" x14ac:dyDescent="0.25">
      <c r="A972" s="10">
        <v>2.2025000000000001</v>
      </c>
      <c r="B972" s="10" t="s">
        <v>84</v>
      </c>
      <c r="C972" s="10" t="s">
        <v>85</v>
      </c>
      <c r="D972" s="10" t="s">
        <v>213</v>
      </c>
      <c r="E972" s="10" t="s">
        <v>30</v>
      </c>
      <c r="F972" s="10" t="s">
        <v>214</v>
      </c>
      <c r="G972" s="10" t="s">
        <v>215</v>
      </c>
      <c r="H972" s="10" t="s">
        <v>67</v>
      </c>
      <c r="I972" s="10" t="s">
        <v>216</v>
      </c>
      <c r="J972" s="10" t="s">
        <v>217</v>
      </c>
      <c r="K972" s="10">
        <v>9258267841</v>
      </c>
      <c r="L972" s="10" t="s">
        <v>70</v>
      </c>
      <c r="M972" s="10" t="s">
        <v>71</v>
      </c>
      <c r="N972" s="10" t="s">
        <v>61</v>
      </c>
      <c r="O972" s="10">
        <v>44</v>
      </c>
      <c r="P972" s="10" t="s">
        <v>40</v>
      </c>
      <c r="Q972" s="10" t="str">
        <f t="shared" si="74"/>
        <v>12</v>
      </c>
      <c r="R972" s="10">
        <v>8</v>
      </c>
      <c r="S972" s="79">
        <v>129.6</v>
      </c>
      <c r="T972" s="10">
        <v>4</v>
      </c>
      <c r="AC972" s="10">
        <v>4</v>
      </c>
      <c r="AI972" s="39">
        <f t="shared" si="75"/>
        <v>4</v>
      </c>
      <c r="AJ972" s="79">
        <f t="shared" si="76"/>
        <v>32.4</v>
      </c>
      <c r="AK972" s="79">
        <f t="shared" si="77"/>
        <v>2.6999999999999997</v>
      </c>
      <c r="AL972" s="79">
        <f t="shared" si="78"/>
        <v>0.33749999999999997</v>
      </c>
    </row>
    <row r="973" spans="1:38" x14ac:dyDescent="0.25">
      <c r="A973" s="10">
        <v>2.2025000000000001</v>
      </c>
      <c r="B973" s="10" t="s">
        <v>84</v>
      </c>
      <c r="C973" s="10" t="s">
        <v>85</v>
      </c>
      <c r="D973" s="10" t="s">
        <v>102</v>
      </c>
      <c r="E973" s="10" t="s">
        <v>30</v>
      </c>
      <c r="F973" s="10" t="s">
        <v>103</v>
      </c>
      <c r="G973" s="10" t="s">
        <v>104</v>
      </c>
      <c r="H973" s="10" t="s">
        <v>96</v>
      </c>
      <c r="I973" s="10" t="s">
        <v>105</v>
      </c>
      <c r="J973" s="10" t="s">
        <v>106</v>
      </c>
      <c r="K973" s="10">
        <v>9076024285</v>
      </c>
      <c r="L973" s="10" t="s">
        <v>70</v>
      </c>
      <c r="M973" s="10" t="s">
        <v>71</v>
      </c>
      <c r="N973" s="10" t="s">
        <v>61</v>
      </c>
      <c r="O973" s="10">
        <v>44</v>
      </c>
      <c r="P973" s="10" t="s">
        <v>40</v>
      </c>
      <c r="Q973" s="10" t="str">
        <f t="shared" si="74"/>
        <v>12</v>
      </c>
      <c r="R973" s="10">
        <v>8</v>
      </c>
      <c r="S973" s="79">
        <v>226.8</v>
      </c>
      <c r="T973" s="10">
        <v>7</v>
      </c>
      <c r="AC973" s="10">
        <v>7</v>
      </c>
      <c r="AI973" s="39">
        <f t="shared" si="75"/>
        <v>7</v>
      </c>
      <c r="AJ973" s="79">
        <f t="shared" si="76"/>
        <v>32.4</v>
      </c>
      <c r="AK973" s="79">
        <f t="shared" si="77"/>
        <v>2.6999999999999997</v>
      </c>
      <c r="AL973" s="79">
        <f t="shared" si="78"/>
        <v>0.33749999999999997</v>
      </c>
    </row>
    <row r="974" spans="1:38" x14ac:dyDescent="0.25">
      <c r="A974" s="10">
        <v>2.2025000000000001</v>
      </c>
      <c r="B974" s="10" t="s">
        <v>84</v>
      </c>
      <c r="C974" s="10" t="s">
        <v>85</v>
      </c>
      <c r="D974" s="10" t="s">
        <v>213</v>
      </c>
      <c r="E974" s="10" t="s">
        <v>30</v>
      </c>
      <c r="F974" s="10" t="s">
        <v>214</v>
      </c>
      <c r="G974" s="10" t="s">
        <v>215</v>
      </c>
      <c r="H974" s="10" t="s">
        <v>67</v>
      </c>
      <c r="I974" s="10" t="s">
        <v>216</v>
      </c>
      <c r="J974" s="10" t="s">
        <v>217</v>
      </c>
      <c r="K974" s="10">
        <v>9258267841</v>
      </c>
      <c r="L974" s="10" t="s">
        <v>72</v>
      </c>
      <c r="M974" s="10" t="s">
        <v>73</v>
      </c>
      <c r="N974" s="10" t="s">
        <v>61</v>
      </c>
      <c r="O974" s="10">
        <v>44</v>
      </c>
      <c r="P974" s="10" t="s">
        <v>40</v>
      </c>
      <c r="Q974" s="10" t="str">
        <f t="shared" si="74"/>
        <v>12</v>
      </c>
      <c r="R974" s="10">
        <v>8</v>
      </c>
      <c r="S974" s="79">
        <v>97.2</v>
      </c>
      <c r="T974" s="10">
        <v>3</v>
      </c>
      <c r="AC974" s="10">
        <v>3</v>
      </c>
      <c r="AI974" s="39">
        <f t="shared" si="75"/>
        <v>3</v>
      </c>
      <c r="AJ974" s="79">
        <f t="shared" si="76"/>
        <v>32.4</v>
      </c>
      <c r="AK974" s="79">
        <f t="shared" si="77"/>
        <v>2.6999999999999997</v>
      </c>
      <c r="AL974" s="79">
        <f t="shared" si="78"/>
        <v>0.33749999999999997</v>
      </c>
    </row>
    <row r="975" spans="1:38" x14ac:dyDescent="0.25">
      <c r="A975" s="10">
        <v>2.2025000000000001</v>
      </c>
      <c r="B975" s="10" t="s">
        <v>84</v>
      </c>
      <c r="C975" s="10" t="s">
        <v>85</v>
      </c>
      <c r="D975" s="10" t="s">
        <v>142</v>
      </c>
      <c r="E975" s="10" t="s">
        <v>30</v>
      </c>
      <c r="F975" s="10" t="s">
        <v>145</v>
      </c>
      <c r="G975" s="10" t="s">
        <v>146</v>
      </c>
      <c r="H975" s="10" t="s">
        <v>147</v>
      </c>
      <c r="I975" s="10">
        <v>999999999</v>
      </c>
      <c r="J975" s="10" t="s">
        <v>145</v>
      </c>
      <c r="K975" s="10">
        <v>9999999999</v>
      </c>
      <c r="L975" s="10" t="s">
        <v>72</v>
      </c>
      <c r="M975" s="10" t="s">
        <v>73</v>
      </c>
      <c r="N975" s="10" t="s">
        <v>61</v>
      </c>
      <c r="O975" s="10">
        <v>44</v>
      </c>
      <c r="P975" s="10" t="s">
        <v>40</v>
      </c>
      <c r="Q975" s="10" t="str">
        <f t="shared" si="74"/>
        <v>12</v>
      </c>
      <c r="R975" s="10">
        <v>8</v>
      </c>
      <c r="S975" s="79">
        <v>32.4</v>
      </c>
      <c r="T975" s="10">
        <v>1</v>
      </c>
      <c r="AC975" s="10">
        <v>1</v>
      </c>
      <c r="AI975" s="39">
        <f t="shared" si="75"/>
        <v>1</v>
      </c>
      <c r="AJ975" s="79">
        <f t="shared" si="76"/>
        <v>32.4</v>
      </c>
      <c r="AK975" s="79">
        <f t="shared" si="77"/>
        <v>2.6999999999999997</v>
      </c>
      <c r="AL975" s="79">
        <f t="shared" si="78"/>
        <v>0.33749999999999997</v>
      </c>
    </row>
    <row r="976" spans="1:38" x14ac:dyDescent="0.25">
      <c r="A976" s="10">
        <v>2.2025000000000001</v>
      </c>
      <c r="B976" s="10" t="s">
        <v>84</v>
      </c>
      <c r="C976" s="10" t="s">
        <v>85</v>
      </c>
      <c r="D976" s="10" t="s">
        <v>220</v>
      </c>
      <c r="E976" s="10" t="s">
        <v>30</v>
      </c>
      <c r="F976" s="10" t="s">
        <v>221</v>
      </c>
      <c r="G976" s="10" t="s">
        <v>222</v>
      </c>
      <c r="H976" s="10" t="s">
        <v>67</v>
      </c>
      <c r="I976" s="10">
        <v>95370</v>
      </c>
      <c r="J976" s="10" t="s">
        <v>223</v>
      </c>
      <c r="K976" s="10">
        <v>2095363674</v>
      </c>
      <c r="L976" s="10" t="s">
        <v>218</v>
      </c>
      <c r="M976" s="10" t="s">
        <v>219</v>
      </c>
      <c r="N976" s="10" t="s">
        <v>61</v>
      </c>
      <c r="O976" s="10">
        <v>44</v>
      </c>
      <c r="P976" s="10" t="s">
        <v>40</v>
      </c>
      <c r="Q976" s="10" t="str">
        <f t="shared" si="74"/>
        <v>12</v>
      </c>
      <c r="R976" s="10">
        <v>8</v>
      </c>
      <c r="S976" s="79">
        <v>97.2</v>
      </c>
      <c r="T976" s="10">
        <v>3</v>
      </c>
      <c r="AC976" s="10">
        <v>3</v>
      </c>
      <c r="AI976" s="39">
        <f t="shared" si="75"/>
        <v>3</v>
      </c>
      <c r="AJ976" s="79">
        <f t="shared" si="76"/>
        <v>32.4</v>
      </c>
      <c r="AK976" s="79">
        <f t="shared" si="77"/>
        <v>2.6999999999999997</v>
      </c>
      <c r="AL976" s="79">
        <f t="shared" si="78"/>
        <v>0.33749999999999997</v>
      </c>
    </row>
    <row r="977" spans="1:38" x14ac:dyDescent="0.25">
      <c r="A977" s="10">
        <v>2.2025000000000001</v>
      </c>
      <c r="B977" s="10" t="s">
        <v>84</v>
      </c>
      <c r="C977" s="10" t="s">
        <v>85</v>
      </c>
      <c r="D977" s="10" t="s">
        <v>1117</v>
      </c>
      <c r="E977" s="10" t="s">
        <v>348</v>
      </c>
      <c r="F977" s="10" t="s">
        <v>1118</v>
      </c>
      <c r="G977" s="10" t="s">
        <v>297</v>
      </c>
      <c r="H977" s="10" t="s">
        <v>67</v>
      </c>
      <c r="I977" s="10">
        <v>94720</v>
      </c>
      <c r="J977" s="10" t="s">
        <v>1119</v>
      </c>
      <c r="K977" s="10">
        <v>5106425392</v>
      </c>
      <c r="L977" s="10" t="s">
        <v>218</v>
      </c>
      <c r="M977" s="10" t="s">
        <v>219</v>
      </c>
      <c r="N977" s="10" t="s">
        <v>61</v>
      </c>
      <c r="O977" s="10">
        <v>44</v>
      </c>
      <c r="P977" s="10" t="s">
        <v>40</v>
      </c>
      <c r="Q977" s="10" t="str">
        <f t="shared" si="74"/>
        <v>12</v>
      </c>
      <c r="R977" s="10">
        <v>8</v>
      </c>
      <c r="S977" s="79">
        <v>64.8</v>
      </c>
      <c r="T977" s="10">
        <v>2</v>
      </c>
      <c r="AC977" s="10">
        <v>2</v>
      </c>
      <c r="AI977" s="39">
        <f t="shared" si="75"/>
        <v>2</v>
      </c>
      <c r="AJ977" s="79">
        <f t="shared" si="76"/>
        <v>32.4</v>
      </c>
      <c r="AK977" s="79">
        <f t="shared" si="77"/>
        <v>2.6999999999999997</v>
      </c>
      <c r="AL977" s="79">
        <f t="shared" si="78"/>
        <v>0.33749999999999997</v>
      </c>
    </row>
    <row r="978" spans="1:38" x14ac:dyDescent="0.25">
      <c r="A978" s="10">
        <v>2.2025000000000001</v>
      </c>
      <c r="B978" s="10" t="s">
        <v>84</v>
      </c>
      <c r="C978" s="10" t="s">
        <v>85</v>
      </c>
      <c r="D978" s="10" t="s">
        <v>213</v>
      </c>
      <c r="E978" s="10" t="s">
        <v>30</v>
      </c>
      <c r="F978" s="10" t="s">
        <v>214</v>
      </c>
      <c r="G978" s="10" t="s">
        <v>215</v>
      </c>
      <c r="H978" s="10" t="s">
        <v>67</v>
      </c>
      <c r="I978" s="10" t="s">
        <v>216</v>
      </c>
      <c r="J978" s="10" t="s">
        <v>217</v>
      </c>
      <c r="K978" s="10">
        <v>9258267841</v>
      </c>
      <c r="L978" s="10" t="s">
        <v>218</v>
      </c>
      <c r="M978" s="10" t="s">
        <v>219</v>
      </c>
      <c r="N978" s="10" t="s">
        <v>61</v>
      </c>
      <c r="O978" s="10">
        <v>44</v>
      </c>
      <c r="P978" s="10" t="s">
        <v>40</v>
      </c>
      <c r="Q978" s="10" t="str">
        <f t="shared" si="74"/>
        <v>12</v>
      </c>
      <c r="R978" s="10">
        <v>8</v>
      </c>
      <c r="S978" s="79">
        <v>97.2</v>
      </c>
      <c r="T978" s="10">
        <v>3</v>
      </c>
      <c r="AC978" s="10">
        <v>3</v>
      </c>
      <c r="AI978" s="39">
        <f t="shared" si="75"/>
        <v>3</v>
      </c>
      <c r="AJ978" s="79">
        <f t="shared" si="76"/>
        <v>32.4</v>
      </c>
      <c r="AK978" s="79">
        <f t="shared" si="77"/>
        <v>2.6999999999999997</v>
      </c>
      <c r="AL978" s="79">
        <f t="shared" si="78"/>
        <v>0.33749999999999997</v>
      </c>
    </row>
    <row r="979" spans="1:38" x14ac:dyDescent="0.25">
      <c r="A979" s="10">
        <v>2.2025000000000001</v>
      </c>
      <c r="B979" s="10" t="s">
        <v>84</v>
      </c>
      <c r="C979" s="10" t="s">
        <v>85</v>
      </c>
      <c r="D979" s="10" t="s">
        <v>117</v>
      </c>
      <c r="E979" s="10" t="s">
        <v>30</v>
      </c>
      <c r="F979" s="10" t="s">
        <v>118</v>
      </c>
      <c r="G979" s="10" t="s">
        <v>119</v>
      </c>
      <c r="H979" s="10" t="s">
        <v>67</v>
      </c>
      <c r="I979" s="10">
        <v>95819</v>
      </c>
      <c r="J979" s="10" t="s">
        <v>994</v>
      </c>
      <c r="K979" s="10">
        <v>9164524041</v>
      </c>
      <c r="L979" s="10" t="s">
        <v>100</v>
      </c>
      <c r="M979" s="10" t="s">
        <v>101</v>
      </c>
      <c r="N979" s="10" t="s">
        <v>61</v>
      </c>
      <c r="O979" s="10">
        <v>44</v>
      </c>
      <c r="P979" s="10" t="s">
        <v>40</v>
      </c>
      <c r="Q979" s="10" t="str">
        <f t="shared" si="74"/>
        <v>12</v>
      </c>
      <c r="R979" s="10">
        <v>8</v>
      </c>
      <c r="S979" s="79">
        <v>152</v>
      </c>
      <c r="T979" s="10">
        <v>5</v>
      </c>
      <c r="AC979" s="10">
        <v>5</v>
      </c>
      <c r="AI979" s="39">
        <f t="shared" si="75"/>
        <v>5</v>
      </c>
      <c r="AJ979" s="79">
        <f t="shared" si="76"/>
        <v>30.4</v>
      </c>
      <c r="AK979" s="79">
        <f t="shared" si="77"/>
        <v>2.5333333333333332</v>
      </c>
      <c r="AL979" s="79">
        <f t="shared" si="78"/>
        <v>0.31666666666666665</v>
      </c>
    </row>
    <row r="980" spans="1:38" x14ac:dyDescent="0.25">
      <c r="A980" s="10">
        <v>2.2025000000000001</v>
      </c>
      <c r="B980" s="10" t="s">
        <v>84</v>
      </c>
      <c r="C980" s="10" t="s">
        <v>85</v>
      </c>
      <c r="D980" s="10" t="s">
        <v>86</v>
      </c>
      <c r="E980" s="10" t="s">
        <v>30</v>
      </c>
      <c r="F980" s="10" t="s">
        <v>87</v>
      </c>
      <c r="G980" s="10" t="s">
        <v>88</v>
      </c>
      <c r="H980" s="10" t="s">
        <v>67</v>
      </c>
      <c r="I980" s="10">
        <v>95354</v>
      </c>
      <c r="J980" s="10" t="s">
        <v>90</v>
      </c>
      <c r="K980" s="10">
        <v>2095295350</v>
      </c>
      <c r="L980" s="10" t="s">
        <v>100</v>
      </c>
      <c r="M980" s="10" t="s">
        <v>101</v>
      </c>
      <c r="N980" s="10" t="s">
        <v>61</v>
      </c>
      <c r="O980" s="10">
        <v>44</v>
      </c>
      <c r="P980" s="10" t="s">
        <v>40</v>
      </c>
      <c r="Q980" s="10" t="str">
        <f t="shared" si="74"/>
        <v>12</v>
      </c>
      <c r="R980" s="10">
        <v>8</v>
      </c>
      <c r="S980" s="79">
        <v>324</v>
      </c>
      <c r="T980" s="10">
        <v>10</v>
      </c>
      <c r="AC980" s="10">
        <v>10</v>
      </c>
      <c r="AI980" s="39">
        <f t="shared" si="75"/>
        <v>10</v>
      </c>
      <c r="AJ980" s="79">
        <f t="shared" si="76"/>
        <v>32.4</v>
      </c>
      <c r="AK980" s="79">
        <f t="shared" si="77"/>
        <v>2.6999999999999997</v>
      </c>
      <c r="AL980" s="79">
        <f t="shared" si="78"/>
        <v>0.33749999999999997</v>
      </c>
    </row>
    <row r="981" spans="1:38" x14ac:dyDescent="0.25">
      <c r="A981" s="10">
        <v>2.2025000000000001</v>
      </c>
      <c r="B981" s="10" t="s">
        <v>84</v>
      </c>
      <c r="C981" s="10" t="s">
        <v>85</v>
      </c>
      <c r="D981" s="10" t="s">
        <v>213</v>
      </c>
      <c r="E981" s="10" t="s">
        <v>30</v>
      </c>
      <c r="F981" s="10" t="s">
        <v>214</v>
      </c>
      <c r="G981" s="10" t="s">
        <v>215</v>
      </c>
      <c r="H981" s="10" t="s">
        <v>67</v>
      </c>
      <c r="I981" s="10" t="s">
        <v>216</v>
      </c>
      <c r="J981" s="10" t="s">
        <v>217</v>
      </c>
      <c r="K981" s="10">
        <v>9258267841</v>
      </c>
      <c r="L981" s="10" t="s">
        <v>100</v>
      </c>
      <c r="M981" s="10" t="s">
        <v>101</v>
      </c>
      <c r="N981" s="10" t="s">
        <v>61</v>
      </c>
      <c r="O981" s="10">
        <v>44</v>
      </c>
      <c r="P981" s="10" t="s">
        <v>40</v>
      </c>
      <c r="Q981" s="10" t="str">
        <f t="shared" si="74"/>
        <v>12</v>
      </c>
      <c r="R981" s="10">
        <v>8</v>
      </c>
      <c r="S981" s="79">
        <v>64.8</v>
      </c>
      <c r="T981" s="10">
        <v>2</v>
      </c>
      <c r="AC981" s="10">
        <v>2</v>
      </c>
      <c r="AI981" s="39">
        <f t="shared" si="75"/>
        <v>2</v>
      </c>
      <c r="AJ981" s="79">
        <f t="shared" si="76"/>
        <v>32.4</v>
      </c>
      <c r="AK981" s="79">
        <f t="shared" si="77"/>
        <v>2.6999999999999997</v>
      </c>
      <c r="AL981" s="79">
        <f t="shared" si="78"/>
        <v>0.33749999999999997</v>
      </c>
    </row>
    <row r="982" spans="1:38" x14ac:dyDescent="0.25">
      <c r="A982" s="10">
        <v>2.2025000000000001</v>
      </c>
      <c r="B982" s="10" t="s">
        <v>84</v>
      </c>
      <c r="C982" s="10" t="s">
        <v>85</v>
      </c>
      <c r="D982" s="10" t="s">
        <v>272</v>
      </c>
      <c r="E982" s="10" t="s">
        <v>30</v>
      </c>
      <c r="F982" s="10" t="s">
        <v>273</v>
      </c>
      <c r="G982" s="10" t="s">
        <v>274</v>
      </c>
      <c r="H982" s="10" t="s">
        <v>67</v>
      </c>
      <c r="I982" s="10" t="s">
        <v>275</v>
      </c>
      <c r="J982" s="10" t="s">
        <v>276</v>
      </c>
      <c r="K982" s="10">
        <v>5107662337</v>
      </c>
      <c r="L982" s="10" t="s">
        <v>100</v>
      </c>
      <c r="M982" s="10" t="s">
        <v>101</v>
      </c>
      <c r="N982" s="10" t="s">
        <v>61</v>
      </c>
      <c r="O982" s="10">
        <v>44</v>
      </c>
      <c r="P982" s="10" t="s">
        <v>40</v>
      </c>
      <c r="Q982" s="10" t="str">
        <f t="shared" si="74"/>
        <v>12</v>
      </c>
      <c r="R982" s="10">
        <v>8</v>
      </c>
      <c r="S982" s="79">
        <v>129.6</v>
      </c>
      <c r="T982" s="10">
        <v>4</v>
      </c>
      <c r="AC982" s="10">
        <v>4</v>
      </c>
      <c r="AI982" s="39">
        <f t="shared" si="75"/>
        <v>4</v>
      </c>
      <c r="AJ982" s="79">
        <f t="shared" si="76"/>
        <v>32.4</v>
      </c>
      <c r="AK982" s="79">
        <f t="shared" si="77"/>
        <v>2.6999999999999997</v>
      </c>
      <c r="AL982" s="79">
        <f t="shared" si="78"/>
        <v>0.33749999999999997</v>
      </c>
    </row>
    <row r="983" spans="1:38" x14ac:dyDescent="0.25">
      <c r="A983" s="10">
        <v>2.2025000000000001</v>
      </c>
      <c r="B983" s="10" t="s">
        <v>84</v>
      </c>
      <c r="C983" s="10" t="s">
        <v>85</v>
      </c>
      <c r="D983" s="10" t="s">
        <v>591</v>
      </c>
      <c r="E983" s="10" t="s">
        <v>592</v>
      </c>
      <c r="F983" s="10" t="s">
        <v>593</v>
      </c>
      <c r="G983" s="10" t="s">
        <v>594</v>
      </c>
      <c r="H983" s="10" t="s">
        <v>96</v>
      </c>
      <c r="I983" s="10">
        <v>89557</v>
      </c>
      <c r="J983" s="10" t="s">
        <v>1171</v>
      </c>
      <c r="K983" s="10">
        <v>7753222537</v>
      </c>
      <c r="L983" s="10" t="s">
        <v>59</v>
      </c>
      <c r="M983" s="10" t="s">
        <v>60</v>
      </c>
      <c r="N983" s="10" t="s">
        <v>61</v>
      </c>
      <c r="O983" s="10">
        <v>44</v>
      </c>
      <c r="P983" s="10" t="s">
        <v>40</v>
      </c>
      <c r="Q983" s="10" t="str">
        <f t="shared" si="74"/>
        <v>12</v>
      </c>
      <c r="R983" s="10">
        <v>4</v>
      </c>
      <c r="S983" s="79">
        <v>86.4</v>
      </c>
      <c r="T983" s="10">
        <v>3</v>
      </c>
      <c r="AC983" s="10">
        <v>3</v>
      </c>
      <c r="AI983" s="39">
        <f t="shared" si="75"/>
        <v>3</v>
      </c>
      <c r="AJ983" s="79">
        <f t="shared" si="76"/>
        <v>28.8</v>
      </c>
      <c r="AK983" s="79">
        <f t="shared" si="77"/>
        <v>2.4</v>
      </c>
      <c r="AL983" s="79">
        <f t="shared" si="78"/>
        <v>0.6</v>
      </c>
    </row>
    <row r="984" spans="1:38" x14ac:dyDescent="0.25">
      <c r="A984" s="10">
        <v>2.2025000000000001</v>
      </c>
      <c r="B984" s="10" t="s">
        <v>84</v>
      </c>
      <c r="C984" s="10" t="s">
        <v>85</v>
      </c>
      <c r="D984" s="10" t="s">
        <v>213</v>
      </c>
      <c r="E984" s="10" t="s">
        <v>30</v>
      </c>
      <c r="F984" s="10" t="s">
        <v>214</v>
      </c>
      <c r="G984" s="10" t="s">
        <v>215</v>
      </c>
      <c r="H984" s="10" t="s">
        <v>67</v>
      </c>
      <c r="I984" s="10" t="s">
        <v>216</v>
      </c>
      <c r="J984" s="10" t="s">
        <v>217</v>
      </c>
      <c r="K984" s="10">
        <v>9258267841</v>
      </c>
      <c r="L984" s="10" t="s">
        <v>59</v>
      </c>
      <c r="M984" s="10" t="s">
        <v>60</v>
      </c>
      <c r="N984" s="10" t="s">
        <v>61</v>
      </c>
      <c r="O984" s="10">
        <v>44</v>
      </c>
      <c r="P984" s="10" t="s">
        <v>40</v>
      </c>
      <c r="Q984" s="10" t="str">
        <f t="shared" si="74"/>
        <v>12</v>
      </c>
      <c r="R984" s="10">
        <v>4</v>
      </c>
      <c r="S984" s="79">
        <v>115.2</v>
      </c>
      <c r="T984" s="10">
        <v>4</v>
      </c>
      <c r="AC984" s="10">
        <v>4</v>
      </c>
      <c r="AI984" s="39">
        <f t="shared" si="75"/>
        <v>4</v>
      </c>
      <c r="AJ984" s="79">
        <f t="shared" si="76"/>
        <v>28.8</v>
      </c>
      <c r="AK984" s="79">
        <f t="shared" si="77"/>
        <v>2.4</v>
      </c>
      <c r="AL984" s="79">
        <f t="shared" si="78"/>
        <v>0.6</v>
      </c>
    </row>
    <row r="985" spans="1:38" x14ac:dyDescent="0.25">
      <c r="A985" s="10">
        <v>2.2025000000000001</v>
      </c>
      <c r="B985" s="10" t="s">
        <v>84</v>
      </c>
      <c r="C985" s="10" t="s">
        <v>85</v>
      </c>
      <c r="D985" s="10" t="s">
        <v>272</v>
      </c>
      <c r="E985" s="10" t="s">
        <v>30</v>
      </c>
      <c r="F985" s="10" t="s">
        <v>273</v>
      </c>
      <c r="G985" s="10" t="s">
        <v>274</v>
      </c>
      <c r="H985" s="10" t="s">
        <v>67</v>
      </c>
      <c r="I985" s="10" t="s">
        <v>275</v>
      </c>
      <c r="J985" s="10" t="s">
        <v>276</v>
      </c>
      <c r="K985" s="10">
        <v>5107662337</v>
      </c>
      <c r="L985" s="10" t="s">
        <v>59</v>
      </c>
      <c r="M985" s="10" t="s">
        <v>60</v>
      </c>
      <c r="N985" s="10" t="s">
        <v>61</v>
      </c>
      <c r="O985" s="10">
        <v>44</v>
      </c>
      <c r="P985" s="10" t="s">
        <v>40</v>
      </c>
      <c r="Q985" s="10" t="str">
        <f t="shared" si="74"/>
        <v>12</v>
      </c>
      <c r="R985" s="10">
        <v>4</v>
      </c>
      <c r="S985" s="79">
        <v>57.6</v>
      </c>
      <c r="T985" s="10">
        <v>2</v>
      </c>
      <c r="AC985" s="10">
        <v>2</v>
      </c>
      <c r="AI985" s="39">
        <f t="shared" si="75"/>
        <v>2</v>
      </c>
      <c r="AJ985" s="79">
        <f t="shared" si="76"/>
        <v>28.8</v>
      </c>
      <c r="AK985" s="79">
        <f t="shared" si="77"/>
        <v>2.4</v>
      </c>
      <c r="AL985" s="79">
        <f t="shared" si="78"/>
        <v>0.6</v>
      </c>
    </row>
    <row r="986" spans="1:38" x14ac:dyDescent="0.25">
      <c r="A986" s="10">
        <v>2.2025000000000001</v>
      </c>
      <c r="B986" s="10" t="s">
        <v>84</v>
      </c>
      <c r="C986" s="10" t="s">
        <v>85</v>
      </c>
      <c r="D986" s="10" t="s">
        <v>586</v>
      </c>
      <c r="E986" s="10" t="s">
        <v>30</v>
      </c>
      <c r="F986" s="10" t="s">
        <v>587</v>
      </c>
      <c r="G986" s="10" t="s">
        <v>588</v>
      </c>
      <c r="H986" s="10" t="s">
        <v>67</v>
      </c>
      <c r="I986" s="10" t="s">
        <v>589</v>
      </c>
      <c r="J986" s="10" t="s">
        <v>590</v>
      </c>
      <c r="K986" s="10">
        <v>4082104472</v>
      </c>
      <c r="L986" s="10" t="s">
        <v>59</v>
      </c>
      <c r="M986" s="10" t="s">
        <v>60</v>
      </c>
      <c r="N986" s="10" t="s">
        <v>61</v>
      </c>
      <c r="O986" s="10">
        <v>44</v>
      </c>
      <c r="P986" s="10" t="s">
        <v>40</v>
      </c>
      <c r="Q986" s="10" t="str">
        <f t="shared" si="74"/>
        <v>12</v>
      </c>
      <c r="R986" s="10">
        <v>4</v>
      </c>
      <c r="S986" s="79">
        <v>28.8</v>
      </c>
      <c r="T986" s="10">
        <v>1</v>
      </c>
      <c r="AC986" s="10">
        <v>1</v>
      </c>
      <c r="AI986" s="39">
        <f t="shared" si="75"/>
        <v>1</v>
      </c>
      <c r="AJ986" s="79">
        <f t="shared" si="76"/>
        <v>28.8</v>
      </c>
      <c r="AK986" s="79">
        <f t="shared" si="77"/>
        <v>2.4</v>
      </c>
      <c r="AL986" s="79">
        <f t="shared" si="78"/>
        <v>0.6</v>
      </c>
    </row>
    <row r="987" spans="1:38" x14ac:dyDescent="0.25">
      <c r="A987" s="10">
        <v>2.2025000000000001</v>
      </c>
      <c r="B987" s="10" t="s">
        <v>84</v>
      </c>
      <c r="C987" s="10" t="s">
        <v>85</v>
      </c>
      <c r="D987" s="10" t="s">
        <v>989</v>
      </c>
      <c r="E987" s="10" t="s">
        <v>362</v>
      </c>
      <c r="F987" s="10" t="s">
        <v>990</v>
      </c>
      <c r="G987" s="10" t="s">
        <v>991</v>
      </c>
      <c r="H987" s="10" t="s">
        <v>67</v>
      </c>
      <c r="I987" s="10" t="s">
        <v>992</v>
      </c>
      <c r="J987" s="10" t="s">
        <v>993</v>
      </c>
      <c r="K987" s="10">
        <v>8312754500</v>
      </c>
      <c r="L987" s="10" t="s">
        <v>59</v>
      </c>
      <c r="M987" s="10" t="s">
        <v>60</v>
      </c>
      <c r="N987" s="10" t="s">
        <v>61</v>
      </c>
      <c r="O987" s="10">
        <v>44</v>
      </c>
      <c r="P987" s="10" t="s">
        <v>40</v>
      </c>
      <c r="Q987" s="10" t="str">
        <f t="shared" si="74"/>
        <v>12</v>
      </c>
      <c r="R987" s="10">
        <v>4</v>
      </c>
      <c r="S987" s="79">
        <v>172.8</v>
      </c>
      <c r="T987" s="10">
        <v>6</v>
      </c>
      <c r="AC987" s="10">
        <v>6</v>
      </c>
      <c r="AI987" s="39">
        <f t="shared" si="75"/>
        <v>6</v>
      </c>
      <c r="AJ987" s="79">
        <f t="shared" si="76"/>
        <v>28.8</v>
      </c>
      <c r="AK987" s="79">
        <f t="shared" si="77"/>
        <v>2.4</v>
      </c>
      <c r="AL987" s="79">
        <f t="shared" si="78"/>
        <v>0.6</v>
      </c>
    </row>
    <row r="988" spans="1:38" x14ac:dyDescent="0.25">
      <c r="A988" s="10">
        <v>2.2025000000000001</v>
      </c>
      <c r="B988" s="10" t="s">
        <v>27</v>
      </c>
      <c r="C988" s="10" t="s">
        <v>28</v>
      </c>
      <c r="D988" s="10" t="s">
        <v>1032</v>
      </c>
      <c r="E988" s="10" t="s">
        <v>30</v>
      </c>
      <c r="F988" s="10" t="s">
        <v>1033</v>
      </c>
      <c r="G988" s="10" t="s">
        <v>1034</v>
      </c>
      <c r="H988" s="10" t="s">
        <v>151</v>
      </c>
      <c r="I988" s="10" t="s">
        <v>1035</v>
      </c>
      <c r="J988" s="10" t="s">
        <v>1036</v>
      </c>
      <c r="K988" s="10">
        <v>8455625400</v>
      </c>
      <c r="L988" s="10" t="s">
        <v>74</v>
      </c>
      <c r="M988" s="10" t="s">
        <v>75</v>
      </c>
      <c r="N988" s="10" t="s">
        <v>61</v>
      </c>
      <c r="O988" s="10">
        <v>44</v>
      </c>
      <c r="P988" s="10" t="s">
        <v>40</v>
      </c>
      <c r="Q988" s="10" t="str">
        <f t="shared" si="74"/>
        <v>12</v>
      </c>
      <c r="R988" s="10">
        <v>5</v>
      </c>
      <c r="S988" s="79">
        <v>57.6</v>
      </c>
      <c r="T988" s="10">
        <v>2</v>
      </c>
      <c r="AC988" s="10">
        <v>2</v>
      </c>
      <c r="AI988" s="39">
        <f t="shared" si="75"/>
        <v>2</v>
      </c>
      <c r="AJ988" s="79">
        <f t="shared" si="76"/>
        <v>28.8</v>
      </c>
      <c r="AK988" s="79">
        <f t="shared" si="77"/>
        <v>2.4</v>
      </c>
      <c r="AL988" s="79">
        <f t="shared" si="78"/>
        <v>0.48</v>
      </c>
    </row>
    <row r="989" spans="1:38" x14ac:dyDescent="0.25">
      <c r="A989" s="10">
        <v>2.2025000000000001</v>
      </c>
      <c r="B989" s="10" t="s">
        <v>27</v>
      </c>
      <c r="C989" s="10" t="s">
        <v>28</v>
      </c>
      <c r="D989" s="10" t="s">
        <v>1266</v>
      </c>
      <c r="E989" s="10" t="s">
        <v>348</v>
      </c>
      <c r="F989" s="10" t="s">
        <v>1267</v>
      </c>
      <c r="G989" s="10" t="s">
        <v>1268</v>
      </c>
      <c r="H989" s="10" t="s">
        <v>151</v>
      </c>
      <c r="I989" s="10">
        <v>10023</v>
      </c>
      <c r="J989" s="10" t="s">
        <v>1269</v>
      </c>
      <c r="K989" s="10">
        <v>9173092522</v>
      </c>
      <c r="L989" s="10" t="s">
        <v>74</v>
      </c>
      <c r="M989" s="10" t="s">
        <v>75</v>
      </c>
      <c r="N989" s="10" t="s">
        <v>61</v>
      </c>
      <c r="O989" s="10">
        <v>44</v>
      </c>
      <c r="P989" s="10" t="s">
        <v>40</v>
      </c>
      <c r="Q989" s="10" t="str">
        <f t="shared" si="74"/>
        <v>12</v>
      </c>
      <c r="R989" s="10">
        <v>5</v>
      </c>
      <c r="S989" s="79">
        <v>57.6</v>
      </c>
      <c r="T989" s="10">
        <v>2</v>
      </c>
      <c r="AC989" s="10">
        <v>2</v>
      </c>
      <c r="AI989" s="39">
        <f t="shared" si="75"/>
        <v>2</v>
      </c>
      <c r="AJ989" s="79">
        <f t="shared" si="76"/>
        <v>28.8</v>
      </c>
      <c r="AK989" s="79">
        <f t="shared" si="77"/>
        <v>2.4</v>
      </c>
      <c r="AL989" s="79">
        <f t="shared" si="78"/>
        <v>0.48</v>
      </c>
    </row>
    <row r="990" spans="1:38" x14ac:dyDescent="0.25">
      <c r="A990" s="10">
        <v>2.2025000000000001</v>
      </c>
      <c r="B990" s="10" t="s">
        <v>27</v>
      </c>
      <c r="C990" s="10" t="s">
        <v>28</v>
      </c>
      <c r="D990" s="10" t="s">
        <v>1270</v>
      </c>
      <c r="E990" s="10" t="s">
        <v>30</v>
      </c>
      <c r="F990" s="10" t="s">
        <v>1271</v>
      </c>
      <c r="G990" s="10" t="s">
        <v>1272</v>
      </c>
      <c r="H990" s="10" t="s">
        <v>151</v>
      </c>
      <c r="I990" s="10">
        <v>10550</v>
      </c>
      <c r="J990" s="10" t="s">
        <v>1273</v>
      </c>
      <c r="K990" s="10">
        <v>9146652730</v>
      </c>
      <c r="L990" s="10" t="s">
        <v>81</v>
      </c>
      <c r="M990" s="10" t="s">
        <v>82</v>
      </c>
      <c r="N990" s="10" t="s">
        <v>83</v>
      </c>
      <c r="O990" s="10">
        <v>44</v>
      </c>
      <c r="P990" s="10" t="s">
        <v>40</v>
      </c>
      <c r="Q990" s="10" t="str">
        <f t="shared" si="74"/>
        <v>12</v>
      </c>
      <c r="R990" s="10">
        <v>8</v>
      </c>
      <c r="S990" s="79">
        <v>54</v>
      </c>
      <c r="T990" s="10">
        <v>2</v>
      </c>
      <c r="AC990" s="10">
        <v>2</v>
      </c>
      <c r="AI990" s="39">
        <f t="shared" si="75"/>
        <v>2</v>
      </c>
      <c r="AJ990" s="79">
        <f t="shared" si="76"/>
        <v>27</v>
      </c>
      <c r="AK990" s="79">
        <f t="shared" si="77"/>
        <v>2.25</v>
      </c>
      <c r="AL990" s="79">
        <f t="shared" si="78"/>
        <v>0.28125</v>
      </c>
    </row>
    <row r="991" spans="1:38" x14ac:dyDescent="0.25">
      <c r="A991" s="10">
        <v>2.2025000000000001</v>
      </c>
      <c r="B991" s="10" t="s">
        <v>27</v>
      </c>
      <c r="C991" s="10" t="s">
        <v>28</v>
      </c>
      <c r="D991" s="10" t="s">
        <v>1032</v>
      </c>
      <c r="E991" s="10" t="s">
        <v>30</v>
      </c>
      <c r="F991" s="10" t="s">
        <v>1033</v>
      </c>
      <c r="G991" s="10" t="s">
        <v>1034</v>
      </c>
      <c r="H991" s="10" t="s">
        <v>151</v>
      </c>
      <c r="I991" s="10" t="s">
        <v>1035</v>
      </c>
      <c r="J991" s="10" t="s">
        <v>1036</v>
      </c>
      <c r="K991" s="10">
        <v>8455625400</v>
      </c>
      <c r="L991" s="10" t="s">
        <v>81</v>
      </c>
      <c r="M991" s="10" t="s">
        <v>82</v>
      </c>
      <c r="N991" s="10" t="s">
        <v>83</v>
      </c>
      <c r="O991" s="10">
        <v>44</v>
      </c>
      <c r="P991" s="10" t="s">
        <v>40</v>
      </c>
      <c r="Q991" s="10" t="str">
        <f t="shared" si="74"/>
        <v>12</v>
      </c>
      <c r="R991" s="10">
        <v>8</v>
      </c>
      <c r="S991" s="79">
        <v>54</v>
      </c>
      <c r="T991" s="10">
        <v>2</v>
      </c>
      <c r="AC991" s="10">
        <v>2</v>
      </c>
      <c r="AI991" s="39">
        <f t="shared" si="75"/>
        <v>2</v>
      </c>
      <c r="AJ991" s="79">
        <f t="shared" si="76"/>
        <v>27</v>
      </c>
      <c r="AK991" s="79">
        <f t="shared" si="77"/>
        <v>2.25</v>
      </c>
      <c r="AL991" s="79">
        <f t="shared" si="78"/>
        <v>0.28125</v>
      </c>
    </row>
    <row r="992" spans="1:38" x14ac:dyDescent="0.25">
      <c r="A992" s="10">
        <v>2.2025000000000001</v>
      </c>
      <c r="B992" s="10" t="s">
        <v>852</v>
      </c>
      <c r="C992" s="10" t="s">
        <v>853</v>
      </c>
      <c r="D992" s="10" t="s">
        <v>1274</v>
      </c>
      <c r="E992" s="10" t="s">
        <v>30</v>
      </c>
      <c r="F992" s="10" t="s">
        <v>1275</v>
      </c>
      <c r="G992" s="10" t="s">
        <v>1276</v>
      </c>
      <c r="H992" s="10" t="s">
        <v>1277</v>
      </c>
      <c r="I992" s="10">
        <v>44870</v>
      </c>
      <c r="J992" s="10" t="s">
        <v>1278</v>
      </c>
      <c r="K992" s="10">
        <v>4196098363</v>
      </c>
      <c r="L992" s="10" t="s">
        <v>49</v>
      </c>
      <c r="M992" s="10" t="s">
        <v>50</v>
      </c>
      <c r="N992" s="10" t="s">
        <v>39</v>
      </c>
      <c r="O992" s="10">
        <v>44</v>
      </c>
      <c r="P992" s="10" t="s">
        <v>40</v>
      </c>
      <c r="Q992" s="10" t="str">
        <f t="shared" si="74"/>
        <v>12</v>
      </c>
      <c r="R992" s="10">
        <v>5</v>
      </c>
      <c r="S992" s="79">
        <v>158.4</v>
      </c>
      <c r="T992" s="10">
        <v>8</v>
      </c>
      <c r="AC992" s="10">
        <v>8</v>
      </c>
      <c r="AI992" s="39">
        <f t="shared" si="75"/>
        <v>8</v>
      </c>
      <c r="AJ992" s="79">
        <f t="shared" si="76"/>
        <v>19.8</v>
      </c>
      <c r="AK992" s="79">
        <f t="shared" si="77"/>
        <v>1.6500000000000001</v>
      </c>
      <c r="AL992" s="79">
        <f t="shared" si="78"/>
        <v>0.33</v>
      </c>
    </row>
    <row r="993" spans="1:38" x14ac:dyDescent="0.25">
      <c r="A993" s="10">
        <v>2.2025000000000001</v>
      </c>
      <c r="B993" s="10" t="s">
        <v>62</v>
      </c>
      <c r="C993" s="10" t="s">
        <v>63</v>
      </c>
      <c r="D993" s="10" t="s">
        <v>1279</v>
      </c>
      <c r="E993" s="10" t="s">
        <v>30</v>
      </c>
      <c r="F993" s="10" t="s">
        <v>1186</v>
      </c>
      <c r="G993" s="10" t="s">
        <v>1187</v>
      </c>
      <c r="H993" s="10" t="s">
        <v>67</v>
      </c>
      <c r="I993" s="10">
        <v>92841</v>
      </c>
      <c r="J993" s="10" t="s">
        <v>1280</v>
      </c>
      <c r="K993" s="10">
        <v>7148992539</v>
      </c>
      <c r="L993" s="10" t="s">
        <v>74</v>
      </c>
      <c r="M993" s="10" t="s">
        <v>75</v>
      </c>
      <c r="N993" s="10" t="s">
        <v>61</v>
      </c>
      <c r="O993" s="10">
        <v>44</v>
      </c>
      <c r="P993" s="10" t="s">
        <v>40</v>
      </c>
      <c r="Q993" s="10" t="str">
        <f t="shared" si="74"/>
        <v>12</v>
      </c>
      <c r="R993" s="10">
        <v>5</v>
      </c>
      <c r="S993" s="79">
        <v>1198.4000000000001</v>
      </c>
      <c r="T993" s="10">
        <v>43</v>
      </c>
      <c r="AC993" s="10">
        <v>43</v>
      </c>
      <c r="AI993" s="39">
        <f t="shared" si="75"/>
        <v>43</v>
      </c>
      <c r="AJ993" s="79">
        <f t="shared" si="76"/>
        <v>27.869767441860468</v>
      </c>
      <c r="AK993" s="79">
        <f t="shared" si="77"/>
        <v>2.322480620155039</v>
      </c>
      <c r="AL993" s="79">
        <f t="shared" si="78"/>
        <v>0.46449612403100782</v>
      </c>
    </row>
    <row r="994" spans="1:38" x14ac:dyDescent="0.25">
      <c r="A994" s="10">
        <v>2.2025000000000001</v>
      </c>
      <c r="B994" s="10" t="s">
        <v>62</v>
      </c>
      <c r="C994" s="10" t="s">
        <v>63</v>
      </c>
      <c r="D994" s="10" t="s">
        <v>76</v>
      </c>
      <c r="E994" s="10" t="s">
        <v>30</v>
      </c>
      <c r="F994" s="10" t="s">
        <v>77</v>
      </c>
      <c r="G994" s="10" t="s">
        <v>78</v>
      </c>
      <c r="H994" s="10" t="s">
        <v>67</v>
      </c>
      <c r="I994" s="10" t="s">
        <v>79</v>
      </c>
      <c r="J994" s="10" t="s">
        <v>80</v>
      </c>
      <c r="K994" s="10">
        <v>8189423379</v>
      </c>
      <c r="L994" s="10" t="s">
        <v>74</v>
      </c>
      <c r="M994" s="10" t="s">
        <v>75</v>
      </c>
      <c r="N994" s="10" t="s">
        <v>61</v>
      </c>
      <c r="O994" s="10">
        <v>44</v>
      </c>
      <c r="P994" s="10" t="s">
        <v>40</v>
      </c>
      <c r="Q994" s="10" t="str">
        <f t="shared" si="74"/>
        <v>12</v>
      </c>
      <c r="R994" s="10">
        <v>5</v>
      </c>
      <c r="S994" s="79">
        <v>728.8</v>
      </c>
      <c r="T994" s="10">
        <v>26</v>
      </c>
      <c r="AC994" s="10">
        <v>26</v>
      </c>
      <c r="AI994" s="39">
        <f t="shared" si="75"/>
        <v>26</v>
      </c>
      <c r="AJ994" s="79">
        <f t="shared" si="76"/>
        <v>28.030769230769231</v>
      </c>
      <c r="AK994" s="79">
        <f t="shared" si="77"/>
        <v>2.335897435897436</v>
      </c>
      <c r="AL994" s="79">
        <f t="shared" si="78"/>
        <v>0.46717948717948721</v>
      </c>
    </row>
    <row r="995" spans="1:38" x14ac:dyDescent="0.25">
      <c r="A995" s="10">
        <v>2.2025000000000001</v>
      </c>
      <c r="B995" s="10" t="s">
        <v>62</v>
      </c>
      <c r="C995" s="10" t="s">
        <v>63</v>
      </c>
      <c r="D995" s="10" t="s">
        <v>1185</v>
      </c>
      <c r="E995" s="10" t="s">
        <v>570</v>
      </c>
      <c r="F995" s="10" t="s">
        <v>1186</v>
      </c>
      <c r="G995" s="10" t="s">
        <v>1187</v>
      </c>
      <c r="H995" s="10" t="s">
        <v>67</v>
      </c>
      <c r="I995" s="10">
        <v>92841</v>
      </c>
      <c r="J995" s="10" t="s">
        <v>1188</v>
      </c>
      <c r="K995" s="10">
        <v>7148992524</v>
      </c>
      <c r="L995" s="10" t="s">
        <v>74</v>
      </c>
      <c r="M995" s="10" t="s">
        <v>75</v>
      </c>
      <c r="N995" s="10" t="s">
        <v>61</v>
      </c>
      <c r="O995" s="10">
        <v>44</v>
      </c>
      <c r="P995" s="10" t="s">
        <v>40</v>
      </c>
      <c r="Q995" s="10" t="str">
        <f t="shared" si="74"/>
        <v>12</v>
      </c>
      <c r="R995" s="10">
        <v>5</v>
      </c>
      <c r="S995" s="79">
        <v>576</v>
      </c>
      <c r="T995" s="10">
        <v>20</v>
      </c>
      <c r="AC995" s="10">
        <v>20</v>
      </c>
      <c r="AI995" s="39">
        <f t="shared" si="75"/>
        <v>20</v>
      </c>
      <c r="AJ995" s="79">
        <f t="shared" si="76"/>
        <v>28.8</v>
      </c>
      <c r="AK995" s="79">
        <f t="shared" si="77"/>
        <v>2.4</v>
      </c>
      <c r="AL995" s="79">
        <f t="shared" si="78"/>
        <v>0.48</v>
      </c>
    </row>
    <row r="996" spans="1:38" x14ac:dyDescent="0.25">
      <c r="A996" s="10">
        <v>2.2025000000000001</v>
      </c>
      <c r="B996" s="10" t="s">
        <v>62</v>
      </c>
      <c r="C996" s="10" t="s">
        <v>63</v>
      </c>
      <c r="D996" s="10" t="s">
        <v>64</v>
      </c>
      <c r="E996" s="10" t="s">
        <v>30</v>
      </c>
      <c r="F996" s="10" t="s">
        <v>65</v>
      </c>
      <c r="G996" s="10" t="s">
        <v>66</v>
      </c>
      <c r="H996" s="10" t="s">
        <v>67</v>
      </c>
      <c r="I996" s="10" t="s">
        <v>1281</v>
      </c>
      <c r="J996" s="10" t="s">
        <v>69</v>
      </c>
      <c r="K996" s="10">
        <v>9099838425</v>
      </c>
      <c r="L996" s="10" t="s">
        <v>74</v>
      </c>
      <c r="M996" s="10" t="s">
        <v>75</v>
      </c>
      <c r="N996" s="10" t="s">
        <v>61</v>
      </c>
      <c r="O996" s="10">
        <v>44</v>
      </c>
      <c r="P996" s="10" t="s">
        <v>40</v>
      </c>
      <c r="Q996" s="10" t="str">
        <f t="shared" si="74"/>
        <v>12</v>
      </c>
      <c r="R996" s="10">
        <v>5</v>
      </c>
      <c r="S996" s="79">
        <v>402</v>
      </c>
      <c r="T996" s="10">
        <v>15</v>
      </c>
      <c r="AC996" s="10">
        <v>15</v>
      </c>
      <c r="AI996" s="39">
        <f t="shared" si="75"/>
        <v>15</v>
      </c>
      <c r="AJ996" s="79">
        <f t="shared" si="76"/>
        <v>26.8</v>
      </c>
      <c r="AK996" s="79">
        <f t="shared" si="77"/>
        <v>2.2333333333333334</v>
      </c>
      <c r="AL996" s="79">
        <f t="shared" si="78"/>
        <v>0.44666666666666666</v>
      </c>
    </row>
    <row r="997" spans="1:38" x14ac:dyDescent="0.25">
      <c r="A997" s="10">
        <v>2.2025000000000001</v>
      </c>
      <c r="B997" s="10" t="s">
        <v>62</v>
      </c>
      <c r="C997" s="10" t="s">
        <v>63</v>
      </c>
      <c r="D997" s="10" t="s">
        <v>556</v>
      </c>
      <c r="E997" s="10" t="s">
        <v>30</v>
      </c>
      <c r="F997" s="10" t="s">
        <v>1057</v>
      </c>
      <c r="G997" s="10" t="s">
        <v>445</v>
      </c>
      <c r="H997" s="10" t="s">
        <v>67</v>
      </c>
      <c r="I997" s="10">
        <v>92083</v>
      </c>
      <c r="J997" s="10" t="s">
        <v>559</v>
      </c>
      <c r="K997" s="10">
        <v>6195271900</v>
      </c>
      <c r="L997" s="10" t="s">
        <v>74</v>
      </c>
      <c r="M997" s="10" t="s">
        <v>75</v>
      </c>
      <c r="N997" s="10" t="s">
        <v>61</v>
      </c>
      <c r="O997" s="10">
        <v>44</v>
      </c>
      <c r="P997" s="10" t="s">
        <v>40</v>
      </c>
      <c r="Q997" s="10" t="str">
        <f t="shared" si="74"/>
        <v>12</v>
      </c>
      <c r="R997" s="10">
        <v>5</v>
      </c>
      <c r="S997" s="79">
        <v>506.4</v>
      </c>
      <c r="T997" s="10">
        <v>18</v>
      </c>
      <c r="AC997" s="10">
        <v>18</v>
      </c>
      <c r="AI997" s="39">
        <f t="shared" si="75"/>
        <v>18</v>
      </c>
      <c r="AJ997" s="79">
        <f t="shared" si="76"/>
        <v>28.133333333333333</v>
      </c>
      <c r="AK997" s="79">
        <f t="shared" si="77"/>
        <v>2.3444444444444446</v>
      </c>
      <c r="AL997" s="79">
        <f t="shared" si="78"/>
        <v>0.46888888888888891</v>
      </c>
    </row>
    <row r="998" spans="1:38" x14ac:dyDescent="0.25">
      <c r="A998" s="10">
        <v>2.2025000000000001</v>
      </c>
      <c r="B998" s="10" t="s">
        <v>62</v>
      </c>
      <c r="C998" s="10" t="s">
        <v>63</v>
      </c>
      <c r="D998" s="10" t="s">
        <v>458</v>
      </c>
      <c r="E998" s="10" t="s">
        <v>30</v>
      </c>
      <c r="F998" s="10" t="s">
        <v>459</v>
      </c>
      <c r="G998" s="10" t="s">
        <v>460</v>
      </c>
      <c r="H998" s="10" t="s">
        <v>67</v>
      </c>
      <c r="I998" s="10" t="s">
        <v>461</v>
      </c>
      <c r="J998" s="10" t="s">
        <v>462</v>
      </c>
      <c r="K998" s="10">
        <v>6612109436</v>
      </c>
      <c r="L998" s="10" t="s">
        <v>74</v>
      </c>
      <c r="M998" s="10" t="s">
        <v>75</v>
      </c>
      <c r="N998" s="10" t="s">
        <v>61</v>
      </c>
      <c r="O998" s="10">
        <v>44</v>
      </c>
      <c r="P998" s="10" t="s">
        <v>40</v>
      </c>
      <c r="Q998" s="10" t="str">
        <f t="shared" si="74"/>
        <v>12</v>
      </c>
      <c r="R998" s="10">
        <v>5</v>
      </c>
      <c r="S998" s="79">
        <v>26.8</v>
      </c>
      <c r="T998" s="10">
        <v>1</v>
      </c>
      <c r="AC998" s="10">
        <v>1</v>
      </c>
      <c r="AI998" s="39">
        <f t="shared" si="75"/>
        <v>1</v>
      </c>
      <c r="AJ998" s="79">
        <f t="shared" si="76"/>
        <v>26.8</v>
      </c>
      <c r="AK998" s="79">
        <f t="shared" si="77"/>
        <v>2.2333333333333334</v>
      </c>
      <c r="AL998" s="79">
        <f t="shared" si="78"/>
        <v>0.44666666666666666</v>
      </c>
    </row>
    <row r="999" spans="1:38" x14ac:dyDescent="0.25">
      <c r="A999" s="10">
        <v>2.2025000000000001</v>
      </c>
      <c r="B999" s="10" t="s">
        <v>62</v>
      </c>
      <c r="C999" s="10" t="s">
        <v>63</v>
      </c>
      <c r="D999" s="10" t="s">
        <v>1279</v>
      </c>
      <c r="E999" s="10" t="s">
        <v>30</v>
      </c>
      <c r="F999" s="10" t="s">
        <v>1186</v>
      </c>
      <c r="G999" s="10" t="s">
        <v>1187</v>
      </c>
      <c r="H999" s="10" t="s">
        <v>67</v>
      </c>
      <c r="I999" s="10">
        <v>92841</v>
      </c>
      <c r="J999" s="10" t="s">
        <v>1280</v>
      </c>
      <c r="K999" s="10">
        <v>7148992539</v>
      </c>
      <c r="L999" s="10" t="s">
        <v>37</v>
      </c>
      <c r="M999" s="10" t="s">
        <v>38</v>
      </c>
      <c r="N999" s="10" t="s">
        <v>39</v>
      </c>
      <c r="O999" s="10">
        <v>44</v>
      </c>
      <c r="P999" s="10" t="s">
        <v>40</v>
      </c>
      <c r="Q999" s="10" t="str">
        <f t="shared" si="74"/>
        <v>12</v>
      </c>
      <c r="R999" s="10">
        <v>5</v>
      </c>
      <c r="S999" s="79">
        <v>178</v>
      </c>
      <c r="T999" s="10">
        <v>10</v>
      </c>
      <c r="AC999" s="10">
        <v>10</v>
      </c>
      <c r="AI999" s="39">
        <f t="shared" si="75"/>
        <v>10</v>
      </c>
      <c r="AJ999" s="79">
        <f t="shared" si="76"/>
        <v>17.8</v>
      </c>
      <c r="AK999" s="79">
        <f t="shared" si="77"/>
        <v>1.4833333333333334</v>
      </c>
      <c r="AL999" s="79">
        <f t="shared" si="78"/>
        <v>0.29666666666666669</v>
      </c>
    </row>
    <row r="1000" spans="1:38" x14ac:dyDescent="0.25">
      <c r="A1000" s="10">
        <v>2.2025000000000001</v>
      </c>
      <c r="B1000" s="81" t="s">
        <v>62</v>
      </c>
      <c r="C1000" s="81" t="s">
        <v>63</v>
      </c>
      <c r="D1000" s="81" t="s">
        <v>76</v>
      </c>
      <c r="E1000" s="81" t="s">
        <v>30</v>
      </c>
      <c r="F1000" s="81" t="s">
        <v>77</v>
      </c>
      <c r="G1000" s="81" t="s">
        <v>78</v>
      </c>
      <c r="H1000" s="81" t="s">
        <v>67</v>
      </c>
      <c r="I1000" s="81" t="s">
        <v>79</v>
      </c>
      <c r="J1000" s="81" t="s">
        <v>80</v>
      </c>
      <c r="K1000" s="81">
        <v>8189423379</v>
      </c>
      <c r="L1000" s="81" t="s">
        <v>37</v>
      </c>
      <c r="M1000" s="81" t="s">
        <v>38</v>
      </c>
      <c r="N1000" s="81" t="s">
        <v>39</v>
      </c>
      <c r="O1000" s="81">
        <v>44</v>
      </c>
      <c r="P1000" s="81" t="s">
        <v>40</v>
      </c>
      <c r="Q1000" s="81" t="str">
        <f t="shared" si="74"/>
        <v>12</v>
      </c>
      <c r="R1000" s="10">
        <v>5</v>
      </c>
      <c r="S1000" s="82">
        <v>89</v>
      </c>
      <c r="T1000" s="81">
        <v>5</v>
      </c>
      <c r="AC1000" s="81">
        <v>5</v>
      </c>
      <c r="AI1000" s="39">
        <f t="shared" si="75"/>
        <v>5</v>
      </c>
      <c r="AJ1000" s="79">
        <f t="shared" si="76"/>
        <v>17.8</v>
      </c>
      <c r="AK1000" s="79">
        <f t="shared" si="77"/>
        <v>1.4833333333333334</v>
      </c>
      <c r="AL1000" s="79">
        <f t="shared" si="78"/>
        <v>0.29666666666666669</v>
      </c>
    </row>
    <row r="1001" spans="1:38" x14ac:dyDescent="0.25">
      <c r="A1001" s="10">
        <v>2.2025000000000001</v>
      </c>
      <c r="B1001" s="10" t="s">
        <v>62</v>
      </c>
      <c r="C1001" s="10" t="s">
        <v>63</v>
      </c>
      <c r="D1001" s="10" t="s">
        <v>262</v>
      </c>
      <c r="E1001" s="10" t="s">
        <v>168</v>
      </c>
      <c r="F1001" s="10" t="s">
        <v>263</v>
      </c>
      <c r="G1001" s="10" t="s">
        <v>264</v>
      </c>
      <c r="H1001" s="10" t="s">
        <v>67</v>
      </c>
      <c r="I1001" s="10">
        <v>90025</v>
      </c>
      <c r="J1001" s="10" t="s">
        <v>265</v>
      </c>
      <c r="K1001" s="10">
        <v>3104781041</v>
      </c>
      <c r="L1001" s="10" t="s">
        <v>37</v>
      </c>
      <c r="M1001" s="10" t="s">
        <v>38</v>
      </c>
      <c r="N1001" s="10" t="s">
        <v>39</v>
      </c>
      <c r="O1001" s="10">
        <v>44</v>
      </c>
      <c r="P1001" s="10" t="s">
        <v>40</v>
      </c>
      <c r="Q1001" s="10" t="str">
        <f t="shared" si="74"/>
        <v>12</v>
      </c>
      <c r="R1001" s="10">
        <v>5</v>
      </c>
      <c r="S1001" s="79">
        <v>19.8</v>
      </c>
      <c r="T1001" s="10">
        <v>1</v>
      </c>
      <c r="AC1001" s="10">
        <v>1</v>
      </c>
      <c r="AI1001" s="39">
        <f t="shared" si="75"/>
        <v>1</v>
      </c>
      <c r="AJ1001" s="79">
        <f t="shared" si="76"/>
        <v>19.8</v>
      </c>
      <c r="AK1001" s="79">
        <f t="shared" si="77"/>
        <v>1.6500000000000001</v>
      </c>
      <c r="AL1001" s="79">
        <f t="shared" si="78"/>
        <v>0.33</v>
      </c>
    </row>
    <row r="1002" spans="1:38" x14ac:dyDescent="0.25">
      <c r="A1002" s="10">
        <v>2.2025000000000001</v>
      </c>
      <c r="B1002" s="10" t="s">
        <v>62</v>
      </c>
      <c r="C1002" s="10" t="s">
        <v>63</v>
      </c>
      <c r="D1002" s="10" t="s">
        <v>388</v>
      </c>
      <c r="E1002" s="10" t="s">
        <v>168</v>
      </c>
      <c r="F1002" s="10" t="s">
        <v>389</v>
      </c>
      <c r="G1002" s="10" t="s">
        <v>390</v>
      </c>
      <c r="H1002" s="10" t="s">
        <v>67</v>
      </c>
      <c r="I1002" s="10">
        <v>90401</v>
      </c>
      <c r="J1002" s="10" t="s">
        <v>391</v>
      </c>
      <c r="K1002" s="10">
        <v>3103949744</v>
      </c>
      <c r="L1002" s="10" t="s">
        <v>37</v>
      </c>
      <c r="M1002" s="10" t="s">
        <v>38</v>
      </c>
      <c r="N1002" s="10" t="s">
        <v>39</v>
      </c>
      <c r="O1002" s="10">
        <v>44</v>
      </c>
      <c r="P1002" s="10" t="s">
        <v>40</v>
      </c>
      <c r="Q1002" s="10" t="str">
        <f t="shared" si="74"/>
        <v>12</v>
      </c>
      <c r="R1002" s="10">
        <v>5</v>
      </c>
      <c r="S1002" s="79">
        <v>19.8</v>
      </c>
      <c r="T1002" s="10">
        <v>1</v>
      </c>
      <c r="AC1002" s="10">
        <v>1</v>
      </c>
      <c r="AI1002" s="39">
        <f t="shared" si="75"/>
        <v>1</v>
      </c>
      <c r="AJ1002" s="79">
        <f t="shared" si="76"/>
        <v>19.8</v>
      </c>
      <c r="AK1002" s="79">
        <f t="shared" si="77"/>
        <v>1.6500000000000001</v>
      </c>
      <c r="AL1002" s="79">
        <f t="shared" si="78"/>
        <v>0.33</v>
      </c>
    </row>
    <row r="1003" spans="1:38" x14ac:dyDescent="0.25">
      <c r="A1003" s="10">
        <v>2.2025000000000001</v>
      </c>
      <c r="B1003" s="10" t="s">
        <v>62</v>
      </c>
      <c r="C1003" s="10" t="s">
        <v>63</v>
      </c>
      <c r="D1003" s="10" t="s">
        <v>392</v>
      </c>
      <c r="E1003" s="10" t="s">
        <v>168</v>
      </c>
      <c r="F1003" s="10" t="s">
        <v>393</v>
      </c>
      <c r="G1003" s="10" t="s">
        <v>394</v>
      </c>
      <c r="H1003" s="10" t="s">
        <v>67</v>
      </c>
      <c r="I1003" s="10">
        <v>91316</v>
      </c>
      <c r="J1003" s="10" t="s">
        <v>395</v>
      </c>
      <c r="K1003" s="10">
        <v>8189819847</v>
      </c>
      <c r="L1003" s="10" t="s">
        <v>37</v>
      </c>
      <c r="M1003" s="10" t="s">
        <v>38</v>
      </c>
      <c r="N1003" s="10" t="s">
        <v>39</v>
      </c>
      <c r="O1003" s="10">
        <v>44</v>
      </c>
      <c r="P1003" s="10" t="s">
        <v>40</v>
      </c>
      <c r="Q1003" s="10" t="str">
        <f t="shared" si="74"/>
        <v>12</v>
      </c>
      <c r="R1003" s="10">
        <v>5</v>
      </c>
      <c r="S1003" s="79">
        <v>19.8</v>
      </c>
      <c r="T1003" s="10">
        <v>1</v>
      </c>
      <c r="AC1003" s="10">
        <v>1</v>
      </c>
      <c r="AI1003" s="39">
        <f t="shared" si="75"/>
        <v>1</v>
      </c>
      <c r="AJ1003" s="79">
        <f t="shared" si="76"/>
        <v>19.8</v>
      </c>
      <c r="AK1003" s="79">
        <f t="shared" si="77"/>
        <v>1.6500000000000001</v>
      </c>
      <c r="AL1003" s="79">
        <f t="shared" si="78"/>
        <v>0.33</v>
      </c>
    </row>
    <row r="1004" spans="1:38" x14ac:dyDescent="0.25">
      <c r="A1004" s="10">
        <v>2.2025000000000001</v>
      </c>
      <c r="B1004" s="10" t="s">
        <v>62</v>
      </c>
      <c r="C1004" s="10" t="s">
        <v>63</v>
      </c>
      <c r="D1004" s="10" t="s">
        <v>64</v>
      </c>
      <c r="E1004" s="10" t="s">
        <v>30</v>
      </c>
      <c r="F1004" s="10" t="s">
        <v>65</v>
      </c>
      <c r="G1004" s="10" t="s">
        <v>66</v>
      </c>
      <c r="H1004" s="10" t="s">
        <v>67</v>
      </c>
      <c r="I1004" s="10" t="s">
        <v>1281</v>
      </c>
      <c r="J1004" s="10" t="s">
        <v>69</v>
      </c>
      <c r="K1004" s="10">
        <v>9099838425</v>
      </c>
      <c r="L1004" s="10" t="s">
        <v>37</v>
      </c>
      <c r="M1004" s="10" t="s">
        <v>38</v>
      </c>
      <c r="N1004" s="10" t="s">
        <v>39</v>
      </c>
      <c r="O1004" s="10">
        <v>44</v>
      </c>
      <c r="P1004" s="10" t="s">
        <v>40</v>
      </c>
      <c r="Q1004" s="10" t="str">
        <f t="shared" si="74"/>
        <v>12</v>
      </c>
      <c r="R1004" s="10">
        <v>5</v>
      </c>
      <c r="S1004" s="79">
        <v>356</v>
      </c>
      <c r="T1004" s="10">
        <v>20</v>
      </c>
      <c r="AC1004" s="10">
        <v>20</v>
      </c>
      <c r="AI1004" s="39">
        <f t="shared" si="75"/>
        <v>20</v>
      </c>
      <c r="AJ1004" s="79">
        <f t="shared" si="76"/>
        <v>17.8</v>
      </c>
      <c r="AK1004" s="79">
        <f t="shared" si="77"/>
        <v>1.4833333333333334</v>
      </c>
      <c r="AL1004" s="79">
        <f t="shared" si="78"/>
        <v>0.29666666666666669</v>
      </c>
    </row>
    <row r="1005" spans="1:38" x14ac:dyDescent="0.25">
      <c r="A1005" s="10">
        <v>2.2025000000000001</v>
      </c>
      <c r="B1005" s="10" t="s">
        <v>62</v>
      </c>
      <c r="C1005" s="10" t="s">
        <v>63</v>
      </c>
      <c r="D1005" s="10" t="s">
        <v>308</v>
      </c>
      <c r="E1005" s="10" t="s">
        <v>168</v>
      </c>
      <c r="F1005" s="10" t="s">
        <v>309</v>
      </c>
      <c r="G1005" s="10" t="s">
        <v>310</v>
      </c>
      <c r="H1005" s="10" t="s">
        <v>67</v>
      </c>
      <c r="I1005" s="10" t="s">
        <v>311</v>
      </c>
      <c r="J1005" s="10" t="s">
        <v>312</v>
      </c>
      <c r="K1005" s="10">
        <v>9096215566</v>
      </c>
      <c r="L1005" s="10" t="s">
        <v>37</v>
      </c>
      <c r="M1005" s="10" t="s">
        <v>38</v>
      </c>
      <c r="N1005" s="10" t="s">
        <v>39</v>
      </c>
      <c r="O1005" s="10">
        <v>44</v>
      </c>
      <c r="P1005" s="10" t="s">
        <v>40</v>
      </c>
      <c r="Q1005" s="10" t="str">
        <f t="shared" si="74"/>
        <v>12</v>
      </c>
      <c r="R1005" s="10">
        <v>5</v>
      </c>
      <c r="S1005" s="79">
        <v>19.8</v>
      </c>
      <c r="T1005" s="10">
        <v>1</v>
      </c>
      <c r="AC1005" s="10">
        <v>1</v>
      </c>
      <c r="AI1005" s="39">
        <f t="shared" si="75"/>
        <v>1</v>
      </c>
      <c r="AJ1005" s="79">
        <f t="shared" si="76"/>
        <v>19.8</v>
      </c>
      <c r="AK1005" s="79">
        <f t="shared" si="77"/>
        <v>1.6500000000000001</v>
      </c>
      <c r="AL1005" s="79">
        <f t="shared" si="78"/>
        <v>0.33</v>
      </c>
    </row>
    <row r="1006" spans="1:38" x14ac:dyDescent="0.25">
      <c r="A1006" s="10">
        <v>2.2025000000000001</v>
      </c>
      <c r="B1006" s="10" t="s">
        <v>62</v>
      </c>
      <c r="C1006" s="10" t="s">
        <v>63</v>
      </c>
      <c r="D1006" s="10" t="s">
        <v>167</v>
      </c>
      <c r="E1006" s="10" t="s">
        <v>168</v>
      </c>
      <c r="F1006" s="10" t="s">
        <v>169</v>
      </c>
      <c r="G1006" s="10" t="s">
        <v>170</v>
      </c>
      <c r="H1006" s="10" t="s">
        <v>67</v>
      </c>
      <c r="I1006" s="10" t="s">
        <v>171</v>
      </c>
      <c r="J1006" s="10" t="s">
        <v>172</v>
      </c>
      <c r="K1006" s="10">
        <v>3107018925</v>
      </c>
      <c r="L1006" s="10" t="s">
        <v>37</v>
      </c>
      <c r="M1006" s="10" t="s">
        <v>38</v>
      </c>
      <c r="N1006" s="10" t="s">
        <v>39</v>
      </c>
      <c r="O1006" s="10">
        <v>44</v>
      </c>
      <c r="P1006" s="10" t="s">
        <v>40</v>
      </c>
      <c r="Q1006" s="10" t="str">
        <f t="shared" si="74"/>
        <v>12</v>
      </c>
      <c r="R1006" s="10">
        <v>5</v>
      </c>
      <c r="S1006" s="79">
        <v>79.2</v>
      </c>
      <c r="T1006" s="10">
        <v>4</v>
      </c>
      <c r="AC1006" s="10">
        <v>4</v>
      </c>
      <c r="AI1006" s="39">
        <f t="shared" si="75"/>
        <v>4</v>
      </c>
      <c r="AJ1006" s="79">
        <f t="shared" si="76"/>
        <v>19.8</v>
      </c>
      <c r="AK1006" s="79">
        <f t="shared" si="77"/>
        <v>1.6500000000000001</v>
      </c>
      <c r="AL1006" s="79">
        <f t="shared" si="78"/>
        <v>0.33</v>
      </c>
    </row>
    <row r="1007" spans="1:38" x14ac:dyDescent="0.25">
      <c r="A1007" s="10">
        <v>2.2025000000000001</v>
      </c>
      <c r="B1007" s="10" t="s">
        <v>62</v>
      </c>
      <c r="C1007" s="10" t="s">
        <v>63</v>
      </c>
      <c r="D1007" s="10" t="s">
        <v>477</v>
      </c>
      <c r="E1007" s="10" t="s">
        <v>168</v>
      </c>
      <c r="F1007" s="10" t="s">
        <v>478</v>
      </c>
      <c r="G1007" s="10" t="s">
        <v>479</v>
      </c>
      <c r="H1007" s="10" t="s">
        <v>67</v>
      </c>
      <c r="I1007" s="10" t="s">
        <v>480</v>
      </c>
      <c r="J1007" s="10" t="s">
        <v>481</v>
      </c>
      <c r="K1007" s="10">
        <v>6614932663</v>
      </c>
      <c r="L1007" s="10" t="s">
        <v>37</v>
      </c>
      <c r="M1007" s="10" t="s">
        <v>38</v>
      </c>
      <c r="N1007" s="10" t="s">
        <v>39</v>
      </c>
      <c r="O1007" s="10">
        <v>44</v>
      </c>
      <c r="P1007" s="10" t="s">
        <v>40</v>
      </c>
      <c r="Q1007" s="10" t="str">
        <f t="shared" si="74"/>
        <v>12</v>
      </c>
      <c r="R1007" s="10">
        <v>5</v>
      </c>
      <c r="S1007" s="79">
        <v>19.8</v>
      </c>
      <c r="T1007" s="10">
        <v>1</v>
      </c>
      <c r="AC1007" s="10">
        <v>1</v>
      </c>
      <c r="AI1007" s="39">
        <f t="shared" si="75"/>
        <v>1</v>
      </c>
      <c r="AJ1007" s="79">
        <f t="shared" si="76"/>
        <v>19.8</v>
      </c>
      <c r="AK1007" s="79">
        <f t="shared" si="77"/>
        <v>1.6500000000000001</v>
      </c>
      <c r="AL1007" s="79">
        <f t="shared" si="78"/>
        <v>0.33</v>
      </c>
    </row>
    <row r="1008" spans="1:38" x14ac:dyDescent="0.25">
      <c r="A1008" s="10">
        <v>2.2025000000000001</v>
      </c>
      <c r="B1008" s="10" t="s">
        <v>62</v>
      </c>
      <c r="C1008" s="10" t="s">
        <v>63</v>
      </c>
      <c r="D1008" s="10" t="s">
        <v>142</v>
      </c>
      <c r="E1008" s="10" t="s">
        <v>570</v>
      </c>
      <c r="F1008" s="10" t="s">
        <v>145</v>
      </c>
      <c r="G1008" s="10" t="s">
        <v>146</v>
      </c>
      <c r="H1008" s="10" t="s">
        <v>147</v>
      </c>
      <c r="I1008" s="10">
        <v>999999999</v>
      </c>
      <c r="J1008" s="10" t="s">
        <v>145</v>
      </c>
      <c r="K1008" s="10">
        <v>9999999999</v>
      </c>
      <c r="L1008" s="10" t="s">
        <v>37</v>
      </c>
      <c r="M1008" s="10" t="s">
        <v>38</v>
      </c>
      <c r="N1008" s="10" t="s">
        <v>39</v>
      </c>
      <c r="O1008" s="10">
        <v>44</v>
      </c>
      <c r="P1008" s="10" t="s">
        <v>40</v>
      </c>
      <c r="Q1008" s="10" t="str">
        <f t="shared" si="74"/>
        <v>12</v>
      </c>
      <c r="R1008" s="10">
        <v>5</v>
      </c>
      <c r="S1008" s="79">
        <v>17.8</v>
      </c>
      <c r="T1008" s="10">
        <v>1</v>
      </c>
      <c r="AC1008" s="10">
        <v>1</v>
      </c>
      <c r="AI1008" s="39">
        <f t="shared" si="75"/>
        <v>1</v>
      </c>
      <c r="AJ1008" s="79">
        <f t="shared" si="76"/>
        <v>17.8</v>
      </c>
      <c r="AK1008" s="79">
        <f t="shared" si="77"/>
        <v>1.4833333333333334</v>
      </c>
      <c r="AL1008" s="79">
        <f t="shared" si="78"/>
        <v>0.29666666666666669</v>
      </c>
    </row>
    <row r="1009" spans="1:38" x14ac:dyDescent="0.25">
      <c r="A1009" s="10">
        <v>2.2025000000000001</v>
      </c>
      <c r="B1009" s="10" t="s">
        <v>62</v>
      </c>
      <c r="C1009" s="10" t="s">
        <v>63</v>
      </c>
      <c r="D1009" s="10" t="s">
        <v>231</v>
      </c>
      <c r="E1009" s="10" t="s">
        <v>30</v>
      </c>
      <c r="F1009" s="10" t="s">
        <v>232</v>
      </c>
      <c r="G1009" s="10" t="s">
        <v>233</v>
      </c>
      <c r="H1009" s="10" t="s">
        <v>67</v>
      </c>
      <c r="I1009" s="10" t="s">
        <v>234</v>
      </c>
      <c r="J1009" s="10" t="s">
        <v>235</v>
      </c>
      <c r="K1009" s="10">
        <v>6612597310</v>
      </c>
      <c r="L1009" s="10" t="s">
        <v>115</v>
      </c>
      <c r="M1009" s="10" t="s">
        <v>116</v>
      </c>
      <c r="N1009" s="10" t="s">
        <v>39</v>
      </c>
      <c r="O1009" s="10">
        <v>44</v>
      </c>
      <c r="P1009" s="10" t="s">
        <v>40</v>
      </c>
      <c r="Q1009" s="10" t="str">
        <f t="shared" si="74"/>
        <v>12</v>
      </c>
      <c r="R1009" s="10">
        <v>5</v>
      </c>
      <c r="S1009" s="79">
        <v>17.8</v>
      </c>
      <c r="T1009" s="10">
        <v>1</v>
      </c>
      <c r="AC1009" s="10">
        <v>1</v>
      </c>
      <c r="AI1009" s="39">
        <f t="shared" si="75"/>
        <v>1</v>
      </c>
      <c r="AJ1009" s="79">
        <f t="shared" si="76"/>
        <v>17.8</v>
      </c>
      <c r="AK1009" s="79">
        <f t="shared" si="77"/>
        <v>1.4833333333333334</v>
      </c>
      <c r="AL1009" s="79">
        <f t="shared" si="78"/>
        <v>0.29666666666666669</v>
      </c>
    </row>
    <row r="1010" spans="1:38" x14ac:dyDescent="0.25">
      <c r="A1010" s="10">
        <v>2.2025000000000001</v>
      </c>
      <c r="B1010" s="10" t="s">
        <v>62</v>
      </c>
      <c r="C1010" s="10" t="s">
        <v>63</v>
      </c>
      <c r="D1010" s="10" t="s">
        <v>93</v>
      </c>
      <c r="E1010" s="10" t="s">
        <v>30</v>
      </c>
      <c r="F1010" s="10" t="s">
        <v>94</v>
      </c>
      <c r="G1010" s="10" t="s">
        <v>95</v>
      </c>
      <c r="H1010" s="10" t="s">
        <v>96</v>
      </c>
      <c r="I1010" s="10">
        <v>89103</v>
      </c>
      <c r="J1010" s="10" t="s">
        <v>97</v>
      </c>
      <c r="K1010" s="10">
        <v>7024965753</v>
      </c>
      <c r="L1010" s="10" t="s">
        <v>98</v>
      </c>
      <c r="M1010" s="10" t="s">
        <v>99</v>
      </c>
      <c r="N1010" s="10" t="s">
        <v>61</v>
      </c>
      <c r="O1010" s="10">
        <v>44</v>
      </c>
      <c r="P1010" s="10" t="s">
        <v>40</v>
      </c>
      <c r="Q1010" s="10" t="str">
        <f t="shared" si="74"/>
        <v>12</v>
      </c>
      <c r="R1010" s="10">
        <v>5</v>
      </c>
      <c r="S1010" s="79">
        <v>230.4</v>
      </c>
      <c r="T1010" s="10">
        <v>8</v>
      </c>
      <c r="AC1010" s="10">
        <v>8</v>
      </c>
      <c r="AI1010" s="39">
        <f t="shared" si="75"/>
        <v>8</v>
      </c>
      <c r="AJ1010" s="79">
        <f t="shared" si="76"/>
        <v>28.8</v>
      </c>
      <c r="AK1010" s="79">
        <f t="shared" si="77"/>
        <v>2.4</v>
      </c>
      <c r="AL1010" s="79">
        <f t="shared" si="78"/>
        <v>0.48</v>
      </c>
    </row>
    <row r="1011" spans="1:38" x14ac:dyDescent="0.25">
      <c r="A1011" s="10">
        <v>2.2025000000000001</v>
      </c>
      <c r="B1011" s="10" t="s">
        <v>62</v>
      </c>
      <c r="C1011" s="10" t="s">
        <v>63</v>
      </c>
      <c r="D1011" s="10" t="s">
        <v>1279</v>
      </c>
      <c r="E1011" s="10" t="s">
        <v>30</v>
      </c>
      <c r="F1011" s="10" t="s">
        <v>1186</v>
      </c>
      <c r="G1011" s="10" t="s">
        <v>1187</v>
      </c>
      <c r="H1011" s="10" t="s">
        <v>67</v>
      </c>
      <c r="I1011" s="10">
        <v>92841</v>
      </c>
      <c r="J1011" s="10" t="s">
        <v>1280</v>
      </c>
      <c r="K1011" s="10">
        <v>7148992539</v>
      </c>
      <c r="L1011" s="10" t="s">
        <v>70</v>
      </c>
      <c r="M1011" s="10" t="s">
        <v>71</v>
      </c>
      <c r="N1011" s="10" t="s">
        <v>61</v>
      </c>
      <c r="O1011" s="10">
        <v>44</v>
      </c>
      <c r="P1011" s="10" t="s">
        <v>40</v>
      </c>
      <c r="Q1011" s="10" t="str">
        <f t="shared" si="74"/>
        <v>12</v>
      </c>
      <c r="R1011" s="10">
        <v>8</v>
      </c>
      <c r="S1011" s="79">
        <v>1884</v>
      </c>
      <c r="T1011" s="10">
        <v>60</v>
      </c>
      <c r="AC1011" s="10">
        <v>60</v>
      </c>
      <c r="AI1011" s="39">
        <f t="shared" si="75"/>
        <v>60</v>
      </c>
      <c r="AJ1011" s="79">
        <f t="shared" si="76"/>
        <v>31.4</v>
      </c>
      <c r="AK1011" s="79">
        <f t="shared" si="77"/>
        <v>2.6166666666666667</v>
      </c>
      <c r="AL1011" s="79">
        <f t="shared" si="78"/>
        <v>0.32708333333333334</v>
      </c>
    </row>
    <row r="1012" spans="1:38" x14ac:dyDescent="0.25">
      <c r="A1012" s="10">
        <v>2.2025000000000001</v>
      </c>
      <c r="B1012" s="10" t="s">
        <v>62</v>
      </c>
      <c r="C1012" s="10" t="s">
        <v>63</v>
      </c>
      <c r="D1012" s="10" t="s">
        <v>231</v>
      </c>
      <c r="E1012" s="10" t="s">
        <v>30</v>
      </c>
      <c r="F1012" s="10" t="s">
        <v>232</v>
      </c>
      <c r="G1012" s="10" t="s">
        <v>233</v>
      </c>
      <c r="H1012" s="10" t="s">
        <v>67</v>
      </c>
      <c r="I1012" s="10" t="s">
        <v>234</v>
      </c>
      <c r="J1012" s="10" t="s">
        <v>235</v>
      </c>
      <c r="K1012" s="10">
        <v>6612597310</v>
      </c>
      <c r="L1012" s="10" t="s">
        <v>70</v>
      </c>
      <c r="M1012" s="10" t="s">
        <v>71</v>
      </c>
      <c r="N1012" s="10" t="s">
        <v>61</v>
      </c>
      <c r="O1012" s="10">
        <v>44</v>
      </c>
      <c r="P1012" s="10" t="s">
        <v>40</v>
      </c>
      <c r="Q1012" s="10" t="str">
        <f t="shared" si="74"/>
        <v>12</v>
      </c>
      <c r="R1012" s="10">
        <v>8</v>
      </c>
      <c r="S1012" s="79">
        <v>30.4</v>
      </c>
      <c r="T1012" s="10">
        <v>1</v>
      </c>
      <c r="AC1012" s="10">
        <v>1</v>
      </c>
      <c r="AI1012" s="39">
        <f t="shared" si="75"/>
        <v>1</v>
      </c>
      <c r="AJ1012" s="79">
        <f t="shared" si="76"/>
        <v>30.4</v>
      </c>
      <c r="AK1012" s="79">
        <f t="shared" si="77"/>
        <v>2.5333333333333332</v>
      </c>
      <c r="AL1012" s="79">
        <f t="shared" si="78"/>
        <v>0.31666666666666665</v>
      </c>
    </row>
    <row r="1013" spans="1:38" x14ac:dyDescent="0.25">
      <c r="A1013" s="10">
        <v>2.2025000000000001</v>
      </c>
      <c r="B1013" s="10" t="s">
        <v>62</v>
      </c>
      <c r="C1013" s="10" t="s">
        <v>63</v>
      </c>
      <c r="D1013" s="10" t="s">
        <v>76</v>
      </c>
      <c r="E1013" s="10" t="s">
        <v>30</v>
      </c>
      <c r="F1013" s="10" t="s">
        <v>77</v>
      </c>
      <c r="G1013" s="10" t="s">
        <v>78</v>
      </c>
      <c r="H1013" s="10" t="s">
        <v>67</v>
      </c>
      <c r="I1013" s="10" t="s">
        <v>79</v>
      </c>
      <c r="J1013" s="10" t="s">
        <v>80</v>
      </c>
      <c r="K1013" s="10">
        <v>8189423379</v>
      </c>
      <c r="L1013" s="10" t="s">
        <v>70</v>
      </c>
      <c r="M1013" s="10" t="s">
        <v>71</v>
      </c>
      <c r="N1013" s="10" t="s">
        <v>61</v>
      </c>
      <c r="O1013" s="10">
        <v>44</v>
      </c>
      <c r="P1013" s="10" t="s">
        <v>40</v>
      </c>
      <c r="Q1013" s="10" t="str">
        <f t="shared" si="74"/>
        <v>12</v>
      </c>
      <c r="R1013" s="10">
        <v>8</v>
      </c>
      <c r="S1013" s="79">
        <v>573.20000000000005</v>
      </c>
      <c r="T1013" s="10">
        <v>18</v>
      </c>
      <c r="AC1013" s="10">
        <v>18</v>
      </c>
      <c r="AI1013" s="39">
        <f t="shared" si="75"/>
        <v>18</v>
      </c>
      <c r="AJ1013" s="79">
        <f t="shared" si="76"/>
        <v>31.844444444444449</v>
      </c>
      <c r="AK1013" s="79">
        <f t="shared" si="77"/>
        <v>2.6537037037037039</v>
      </c>
      <c r="AL1013" s="79">
        <f t="shared" si="78"/>
        <v>0.33171296296296299</v>
      </c>
    </row>
    <row r="1014" spans="1:38" x14ac:dyDescent="0.25">
      <c r="A1014" s="10">
        <v>2.2025000000000001</v>
      </c>
      <c r="B1014" s="10" t="s">
        <v>62</v>
      </c>
      <c r="C1014" s="10" t="s">
        <v>63</v>
      </c>
      <c r="D1014" s="10" t="s">
        <v>1185</v>
      </c>
      <c r="E1014" s="10" t="s">
        <v>570</v>
      </c>
      <c r="F1014" s="10" t="s">
        <v>1186</v>
      </c>
      <c r="G1014" s="10" t="s">
        <v>1187</v>
      </c>
      <c r="H1014" s="10" t="s">
        <v>67</v>
      </c>
      <c r="I1014" s="10">
        <v>92841</v>
      </c>
      <c r="J1014" s="10" t="s">
        <v>1188</v>
      </c>
      <c r="K1014" s="10">
        <v>7148992524</v>
      </c>
      <c r="L1014" s="10" t="s">
        <v>70</v>
      </c>
      <c r="M1014" s="10" t="s">
        <v>71</v>
      </c>
      <c r="N1014" s="10" t="s">
        <v>61</v>
      </c>
      <c r="O1014" s="10">
        <v>44</v>
      </c>
      <c r="P1014" s="10" t="s">
        <v>40</v>
      </c>
      <c r="Q1014" s="10" t="str">
        <f t="shared" si="74"/>
        <v>12</v>
      </c>
      <c r="R1014" s="10">
        <v>8</v>
      </c>
      <c r="S1014" s="79">
        <v>972</v>
      </c>
      <c r="T1014" s="10">
        <v>30</v>
      </c>
      <c r="AC1014" s="10">
        <v>30</v>
      </c>
      <c r="AI1014" s="39">
        <f t="shared" si="75"/>
        <v>30</v>
      </c>
      <c r="AJ1014" s="79">
        <f t="shared" si="76"/>
        <v>32.4</v>
      </c>
      <c r="AK1014" s="79">
        <f t="shared" si="77"/>
        <v>2.6999999999999997</v>
      </c>
      <c r="AL1014" s="79">
        <f t="shared" si="78"/>
        <v>0.33749999999999997</v>
      </c>
    </row>
    <row r="1015" spans="1:38" x14ac:dyDescent="0.25">
      <c r="A1015" s="10">
        <v>2.2025000000000001</v>
      </c>
      <c r="B1015" s="10" t="s">
        <v>62</v>
      </c>
      <c r="C1015" s="10" t="s">
        <v>63</v>
      </c>
      <c r="D1015" s="10" t="s">
        <v>64</v>
      </c>
      <c r="E1015" s="10" t="s">
        <v>30</v>
      </c>
      <c r="F1015" s="10" t="s">
        <v>65</v>
      </c>
      <c r="G1015" s="10" t="s">
        <v>66</v>
      </c>
      <c r="H1015" s="10" t="s">
        <v>67</v>
      </c>
      <c r="I1015" s="10" t="s">
        <v>1281</v>
      </c>
      <c r="J1015" s="10" t="s">
        <v>69</v>
      </c>
      <c r="K1015" s="10">
        <v>9099838425</v>
      </c>
      <c r="L1015" s="10" t="s">
        <v>70</v>
      </c>
      <c r="M1015" s="10" t="s">
        <v>71</v>
      </c>
      <c r="N1015" s="10" t="s">
        <v>61</v>
      </c>
      <c r="O1015" s="10">
        <v>44</v>
      </c>
      <c r="P1015" s="10" t="s">
        <v>40</v>
      </c>
      <c r="Q1015" s="10" t="str">
        <f t="shared" si="74"/>
        <v>12</v>
      </c>
      <c r="R1015" s="10">
        <v>8</v>
      </c>
      <c r="S1015" s="79">
        <v>456</v>
      </c>
      <c r="T1015" s="10">
        <v>15</v>
      </c>
      <c r="AC1015" s="10">
        <v>15</v>
      </c>
      <c r="AI1015" s="39">
        <f t="shared" si="75"/>
        <v>15</v>
      </c>
      <c r="AJ1015" s="79">
        <f t="shared" si="76"/>
        <v>30.4</v>
      </c>
      <c r="AK1015" s="79">
        <f t="shared" si="77"/>
        <v>2.5333333333333332</v>
      </c>
      <c r="AL1015" s="79">
        <f t="shared" si="78"/>
        <v>0.31666666666666665</v>
      </c>
    </row>
    <row r="1016" spans="1:38" x14ac:dyDescent="0.25">
      <c r="A1016" s="10">
        <v>2.2025000000000001</v>
      </c>
      <c r="B1016" s="10" t="s">
        <v>62</v>
      </c>
      <c r="C1016" s="10" t="s">
        <v>63</v>
      </c>
      <c r="D1016" s="10" t="s">
        <v>556</v>
      </c>
      <c r="E1016" s="10" t="s">
        <v>30</v>
      </c>
      <c r="F1016" s="10" t="s">
        <v>1057</v>
      </c>
      <c r="G1016" s="10" t="s">
        <v>445</v>
      </c>
      <c r="H1016" s="10" t="s">
        <v>67</v>
      </c>
      <c r="I1016" s="10">
        <v>92083</v>
      </c>
      <c r="J1016" s="10" t="s">
        <v>559</v>
      </c>
      <c r="K1016" s="10">
        <v>6195271900</v>
      </c>
      <c r="L1016" s="10" t="s">
        <v>70</v>
      </c>
      <c r="M1016" s="10" t="s">
        <v>71</v>
      </c>
      <c r="N1016" s="10" t="s">
        <v>61</v>
      </c>
      <c r="O1016" s="10">
        <v>44</v>
      </c>
      <c r="P1016" s="10" t="s">
        <v>40</v>
      </c>
      <c r="Q1016" s="10" t="str">
        <f t="shared" si="74"/>
        <v>12</v>
      </c>
      <c r="R1016" s="10">
        <v>8</v>
      </c>
      <c r="S1016" s="79">
        <v>571.20000000000005</v>
      </c>
      <c r="T1016" s="10">
        <v>18</v>
      </c>
      <c r="AC1016" s="10">
        <v>18</v>
      </c>
      <c r="AI1016" s="39">
        <f t="shared" si="75"/>
        <v>18</v>
      </c>
      <c r="AJ1016" s="79">
        <f t="shared" si="76"/>
        <v>31.733333333333334</v>
      </c>
      <c r="AK1016" s="79">
        <f t="shared" si="77"/>
        <v>2.6444444444444444</v>
      </c>
      <c r="AL1016" s="79">
        <f t="shared" si="78"/>
        <v>0.33055555555555555</v>
      </c>
    </row>
    <row r="1017" spans="1:38" x14ac:dyDescent="0.25">
      <c r="A1017" s="10">
        <v>2.2025000000000001</v>
      </c>
      <c r="B1017" s="10" t="s">
        <v>62</v>
      </c>
      <c r="C1017" s="10" t="s">
        <v>63</v>
      </c>
      <c r="D1017" s="10" t="s">
        <v>1282</v>
      </c>
      <c r="E1017" s="10" t="s">
        <v>348</v>
      </c>
      <c r="F1017" s="10" t="s">
        <v>1283</v>
      </c>
      <c r="G1017" s="10" t="s">
        <v>264</v>
      </c>
      <c r="H1017" s="10" t="s">
        <v>67</v>
      </c>
      <c r="I1017" s="10">
        <v>90059</v>
      </c>
      <c r="J1017" s="10" t="s">
        <v>1284</v>
      </c>
      <c r="K1017" s="10">
        <v>3235683501</v>
      </c>
      <c r="L1017" s="10" t="s">
        <v>70</v>
      </c>
      <c r="M1017" s="10" t="s">
        <v>71</v>
      </c>
      <c r="N1017" s="10" t="s">
        <v>61</v>
      </c>
      <c r="O1017" s="10">
        <v>44</v>
      </c>
      <c r="P1017" s="10" t="s">
        <v>40</v>
      </c>
      <c r="Q1017" s="10" t="str">
        <f t="shared" si="74"/>
        <v>12</v>
      </c>
      <c r="R1017" s="10">
        <v>8</v>
      </c>
      <c r="S1017" s="79">
        <v>32.4</v>
      </c>
      <c r="T1017" s="10">
        <v>1</v>
      </c>
      <c r="AC1017" s="10">
        <v>1</v>
      </c>
      <c r="AI1017" s="39">
        <f t="shared" si="75"/>
        <v>1</v>
      </c>
      <c r="AJ1017" s="79">
        <f t="shared" si="76"/>
        <v>32.4</v>
      </c>
      <c r="AK1017" s="79">
        <f t="shared" si="77"/>
        <v>2.6999999999999997</v>
      </c>
      <c r="AL1017" s="79">
        <f t="shared" si="78"/>
        <v>0.33749999999999997</v>
      </c>
    </row>
    <row r="1018" spans="1:38" x14ac:dyDescent="0.25">
      <c r="A1018" s="10">
        <v>2.2025000000000001</v>
      </c>
      <c r="B1018" s="10" t="s">
        <v>62</v>
      </c>
      <c r="C1018" s="10" t="s">
        <v>63</v>
      </c>
      <c r="D1018" s="10" t="s">
        <v>458</v>
      </c>
      <c r="E1018" s="10" t="s">
        <v>30</v>
      </c>
      <c r="F1018" s="10" t="s">
        <v>459</v>
      </c>
      <c r="G1018" s="10" t="s">
        <v>460</v>
      </c>
      <c r="H1018" s="10" t="s">
        <v>67</v>
      </c>
      <c r="I1018" s="10" t="s">
        <v>461</v>
      </c>
      <c r="J1018" s="10" t="s">
        <v>462</v>
      </c>
      <c r="K1018" s="10">
        <v>6612109436</v>
      </c>
      <c r="L1018" s="10" t="s">
        <v>70</v>
      </c>
      <c r="M1018" s="10" t="s">
        <v>71</v>
      </c>
      <c r="N1018" s="10" t="s">
        <v>61</v>
      </c>
      <c r="O1018" s="10">
        <v>44</v>
      </c>
      <c r="P1018" s="10" t="s">
        <v>40</v>
      </c>
      <c r="Q1018" s="10" t="str">
        <f t="shared" si="74"/>
        <v>12</v>
      </c>
      <c r="R1018" s="10">
        <v>8</v>
      </c>
      <c r="S1018" s="79">
        <v>60.8</v>
      </c>
      <c r="T1018" s="10">
        <v>2</v>
      </c>
      <c r="AC1018" s="10">
        <v>2</v>
      </c>
      <c r="AI1018" s="39">
        <f t="shared" si="75"/>
        <v>2</v>
      </c>
      <c r="AJ1018" s="79">
        <f t="shared" si="76"/>
        <v>30.4</v>
      </c>
      <c r="AK1018" s="79">
        <f t="shared" si="77"/>
        <v>2.5333333333333332</v>
      </c>
      <c r="AL1018" s="79">
        <f t="shared" si="78"/>
        <v>0.31666666666666665</v>
      </c>
    </row>
    <row r="1019" spans="1:38" x14ac:dyDescent="0.25">
      <c r="A1019" s="10">
        <v>2.2025000000000001</v>
      </c>
      <c r="B1019" s="10" t="s">
        <v>62</v>
      </c>
      <c r="C1019" s="10" t="s">
        <v>63</v>
      </c>
      <c r="D1019" s="10" t="s">
        <v>1285</v>
      </c>
      <c r="E1019" s="10" t="s">
        <v>348</v>
      </c>
      <c r="F1019" s="10" t="s">
        <v>1286</v>
      </c>
      <c r="G1019" s="10" t="s">
        <v>1287</v>
      </c>
      <c r="H1019" s="10" t="s">
        <v>67</v>
      </c>
      <c r="I1019" s="10" t="s">
        <v>1288</v>
      </c>
      <c r="J1019" s="10" t="s">
        <v>1289</v>
      </c>
      <c r="K1019" s="10">
        <v>8182908964</v>
      </c>
      <c r="L1019" s="10" t="s">
        <v>70</v>
      </c>
      <c r="M1019" s="10" t="s">
        <v>71</v>
      </c>
      <c r="N1019" s="10" t="s">
        <v>61</v>
      </c>
      <c r="O1019" s="10">
        <v>44</v>
      </c>
      <c r="P1019" s="10" t="s">
        <v>40</v>
      </c>
      <c r="Q1019" s="10" t="str">
        <f t="shared" si="74"/>
        <v>12</v>
      </c>
      <c r="R1019" s="10">
        <v>8</v>
      </c>
      <c r="S1019" s="79">
        <v>97.2</v>
      </c>
      <c r="T1019" s="10">
        <v>3</v>
      </c>
      <c r="AC1019" s="10">
        <v>3</v>
      </c>
      <c r="AI1019" s="39">
        <f t="shared" si="75"/>
        <v>3</v>
      </c>
      <c r="AJ1019" s="79">
        <f t="shared" si="76"/>
        <v>32.4</v>
      </c>
      <c r="AK1019" s="79">
        <f t="shared" si="77"/>
        <v>2.6999999999999997</v>
      </c>
      <c r="AL1019" s="79">
        <f t="shared" si="78"/>
        <v>0.33749999999999997</v>
      </c>
    </row>
    <row r="1020" spans="1:38" x14ac:dyDescent="0.25">
      <c r="A1020" s="10">
        <v>2.2025000000000001</v>
      </c>
      <c r="B1020" s="10" t="s">
        <v>62</v>
      </c>
      <c r="C1020" s="10" t="s">
        <v>63</v>
      </c>
      <c r="D1020" s="10" t="s">
        <v>142</v>
      </c>
      <c r="E1020" s="10" t="s">
        <v>570</v>
      </c>
      <c r="F1020" s="10" t="s">
        <v>145</v>
      </c>
      <c r="G1020" s="10" t="s">
        <v>146</v>
      </c>
      <c r="H1020" s="10" t="s">
        <v>147</v>
      </c>
      <c r="I1020" s="10">
        <v>999999999</v>
      </c>
      <c r="J1020" s="10" t="s">
        <v>145</v>
      </c>
      <c r="K1020" s="10">
        <v>9999999999</v>
      </c>
      <c r="L1020" s="10" t="s">
        <v>70</v>
      </c>
      <c r="M1020" s="10" t="s">
        <v>71</v>
      </c>
      <c r="N1020" s="10" t="s">
        <v>61</v>
      </c>
      <c r="O1020" s="10">
        <v>44</v>
      </c>
      <c r="P1020" s="10" t="s">
        <v>40</v>
      </c>
      <c r="Q1020" s="10" t="str">
        <f t="shared" si="74"/>
        <v>12</v>
      </c>
      <c r="R1020" s="10">
        <v>8</v>
      </c>
      <c r="S1020" s="79">
        <v>30.4</v>
      </c>
      <c r="T1020" s="10">
        <v>1</v>
      </c>
      <c r="AC1020" s="10">
        <v>1</v>
      </c>
      <c r="AI1020" s="39">
        <f t="shared" si="75"/>
        <v>1</v>
      </c>
      <c r="AJ1020" s="79">
        <f t="shared" si="76"/>
        <v>30.4</v>
      </c>
      <c r="AK1020" s="79">
        <f t="shared" si="77"/>
        <v>2.5333333333333332</v>
      </c>
      <c r="AL1020" s="79">
        <f t="shared" si="78"/>
        <v>0.31666666666666665</v>
      </c>
    </row>
    <row r="1021" spans="1:38" x14ac:dyDescent="0.25">
      <c r="A1021" s="10">
        <v>2.2025000000000001</v>
      </c>
      <c r="B1021" s="10" t="s">
        <v>62</v>
      </c>
      <c r="C1021" s="10" t="s">
        <v>63</v>
      </c>
      <c r="D1021" s="10" t="s">
        <v>1279</v>
      </c>
      <c r="E1021" s="10" t="s">
        <v>30</v>
      </c>
      <c r="F1021" s="10" t="s">
        <v>1186</v>
      </c>
      <c r="G1021" s="10" t="s">
        <v>1187</v>
      </c>
      <c r="H1021" s="10" t="s">
        <v>67</v>
      </c>
      <c r="I1021" s="10">
        <v>92841</v>
      </c>
      <c r="J1021" s="10" t="s">
        <v>1280</v>
      </c>
      <c r="K1021" s="10">
        <v>7148992539</v>
      </c>
      <c r="L1021" s="10" t="s">
        <v>72</v>
      </c>
      <c r="M1021" s="10" t="s">
        <v>73</v>
      </c>
      <c r="N1021" s="10" t="s">
        <v>61</v>
      </c>
      <c r="O1021" s="10">
        <v>44</v>
      </c>
      <c r="P1021" s="10" t="s">
        <v>40</v>
      </c>
      <c r="Q1021" s="10" t="str">
        <f t="shared" si="74"/>
        <v>12</v>
      </c>
      <c r="R1021" s="10">
        <v>8</v>
      </c>
      <c r="S1021" s="79">
        <v>1296</v>
      </c>
      <c r="T1021" s="10">
        <v>40</v>
      </c>
      <c r="AC1021" s="10">
        <v>40</v>
      </c>
      <c r="AI1021" s="39">
        <f t="shared" si="75"/>
        <v>40</v>
      </c>
      <c r="AJ1021" s="79">
        <f t="shared" si="76"/>
        <v>32.4</v>
      </c>
      <c r="AK1021" s="79">
        <f t="shared" si="77"/>
        <v>2.6999999999999997</v>
      </c>
      <c r="AL1021" s="79">
        <f t="shared" si="78"/>
        <v>0.33749999999999997</v>
      </c>
    </row>
    <row r="1022" spans="1:38" x14ac:dyDescent="0.25">
      <c r="A1022" s="10">
        <v>2.2025000000000001</v>
      </c>
      <c r="B1022" s="10" t="s">
        <v>62</v>
      </c>
      <c r="C1022" s="10" t="s">
        <v>63</v>
      </c>
      <c r="D1022" s="10" t="s">
        <v>76</v>
      </c>
      <c r="E1022" s="10" t="s">
        <v>30</v>
      </c>
      <c r="F1022" s="10" t="s">
        <v>77</v>
      </c>
      <c r="G1022" s="10" t="s">
        <v>78</v>
      </c>
      <c r="H1022" s="10" t="s">
        <v>67</v>
      </c>
      <c r="I1022" s="10" t="s">
        <v>79</v>
      </c>
      <c r="J1022" s="10" t="s">
        <v>80</v>
      </c>
      <c r="K1022" s="10">
        <v>8189423379</v>
      </c>
      <c r="L1022" s="10" t="s">
        <v>72</v>
      </c>
      <c r="M1022" s="10" t="s">
        <v>73</v>
      </c>
      <c r="N1022" s="10" t="s">
        <v>61</v>
      </c>
      <c r="O1022" s="10">
        <v>44</v>
      </c>
      <c r="P1022" s="10" t="s">
        <v>40</v>
      </c>
      <c r="Q1022" s="10" t="str">
        <f t="shared" si="74"/>
        <v>12</v>
      </c>
      <c r="R1022" s="10">
        <v>8</v>
      </c>
      <c r="S1022" s="79">
        <v>648</v>
      </c>
      <c r="T1022" s="10">
        <v>20</v>
      </c>
      <c r="AC1022" s="10">
        <v>20</v>
      </c>
      <c r="AI1022" s="39">
        <f t="shared" si="75"/>
        <v>20</v>
      </c>
      <c r="AJ1022" s="79">
        <f t="shared" si="76"/>
        <v>32.4</v>
      </c>
      <c r="AK1022" s="79">
        <f t="shared" si="77"/>
        <v>2.6999999999999997</v>
      </c>
      <c r="AL1022" s="79">
        <f t="shared" si="78"/>
        <v>0.33749999999999997</v>
      </c>
    </row>
    <row r="1023" spans="1:38" x14ac:dyDescent="0.25">
      <c r="A1023" s="10">
        <v>2.2025000000000001</v>
      </c>
      <c r="B1023" s="10" t="s">
        <v>62</v>
      </c>
      <c r="C1023" s="10" t="s">
        <v>63</v>
      </c>
      <c r="D1023" s="10" t="s">
        <v>1185</v>
      </c>
      <c r="E1023" s="10" t="s">
        <v>570</v>
      </c>
      <c r="F1023" s="10" t="s">
        <v>1186</v>
      </c>
      <c r="G1023" s="10" t="s">
        <v>1187</v>
      </c>
      <c r="H1023" s="10" t="s">
        <v>67</v>
      </c>
      <c r="I1023" s="10">
        <v>92841</v>
      </c>
      <c r="J1023" s="10" t="s">
        <v>1188</v>
      </c>
      <c r="K1023" s="10">
        <v>7148992524</v>
      </c>
      <c r="L1023" s="10" t="s">
        <v>72</v>
      </c>
      <c r="M1023" s="10" t="s">
        <v>73</v>
      </c>
      <c r="N1023" s="10" t="s">
        <v>61</v>
      </c>
      <c r="O1023" s="10">
        <v>44</v>
      </c>
      <c r="P1023" s="10" t="s">
        <v>40</v>
      </c>
      <c r="Q1023" s="10" t="str">
        <f t="shared" si="74"/>
        <v>12</v>
      </c>
      <c r="R1023" s="10">
        <v>8</v>
      </c>
      <c r="S1023" s="79">
        <v>972</v>
      </c>
      <c r="T1023" s="10">
        <v>30</v>
      </c>
      <c r="AC1023" s="10">
        <v>30</v>
      </c>
      <c r="AI1023" s="39">
        <f t="shared" si="75"/>
        <v>30</v>
      </c>
      <c r="AJ1023" s="79">
        <f t="shared" si="76"/>
        <v>32.4</v>
      </c>
      <c r="AK1023" s="79">
        <f t="shared" si="77"/>
        <v>2.6999999999999997</v>
      </c>
      <c r="AL1023" s="79">
        <f t="shared" si="78"/>
        <v>0.33749999999999997</v>
      </c>
    </row>
    <row r="1024" spans="1:38" x14ac:dyDescent="0.25">
      <c r="A1024" s="10">
        <v>2.2025000000000001</v>
      </c>
      <c r="B1024" s="10" t="s">
        <v>62</v>
      </c>
      <c r="C1024" s="10" t="s">
        <v>63</v>
      </c>
      <c r="D1024" s="10" t="s">
        <v>556</v>
      </c>
      <c r="E1024" s="10" t="s">
        <v>30</v>
      </c>
      <c r="F1024" s="10" t="s">
        <v>1057</v>
      </c>
      <c r="G1024" s="10" t="s">
        <v>445</v>
      </c>
      <c r="H1024" s="10" t="s">
        <v>67</v>
      </c>
      <c r="I1024" s="10">
        <v>92083</v>
      </c>
      <c r="J1024" s="10" t="s">
        <v>559</v>
      </c>
      <c r="K1024" s="10">
        <v>6195271900</v>
      </c>
      <c r="L1024" s="10" t="s">
        <v>72</v>
      </c>
      <c r="M1024" s="10" t="s">
        <v>73</v>
      </c>
      <c r="N1024" s="10" t="s">
        <v>61</v>
      </c>
      <c r="O1024" s="10">
        <v>44</v>
      </c>
      <c r="P1024" s="10" t="s">
        <v>40</v>
      </c>
      <c r="Q1024" s="10" t="str">
        <f t="shared" si="74"/>
        <v>12</v>
      </c>
      <c r="R1024" s="10">
        <v>8</v>
      </c>
      <c r="S1024" s="79">
        <v>388.8</v>
      </c>
      <c r="T1024" s="10">
        <v>12</v>
      </c>
      <c r="AC1024" s="10">
        <v>12</v>
      </c>
      <c r="AI1024" s="39">
        <f t="shared" si="75"/>
        <v>12</v>
      </c>
      <c r="AJ1024" s="79">
        <f t="shared" si="76"/>
        <v>32.4</v>
      </c>
      <c r="AK1024" s="79">
        <f t="shared" si="77"/>
        <v>2.6999999999999997</v>
      </c>
      <c r="AL1024" s="79">
        <f t="shared" si="78"/>
        <v>0.33749999999999997</v>
      </c>
    </row>
    <row r="1025" spans="1:38" x14ac:dyDescent="0.25">
      <c r="A1025" s="10">
        <v>2.2025000000000001</v>
      </c>
      <c r="B1025" s="10" t="s">
        <v>62</v>
      </c>
      <c r="C1025" s="10" t="s">
        <v>63</v>
      </c>
      <c r="D1025" s="10" t="s">
        <v>509</v>
      </c>
      <c r="E1025" s="10" t="s">
        <v>348</v>
      </c>
      <c r="F1025" s="10" t="s">
        <v>510</v>
      </c>
      <c r="G1025" s="10" t="s">
        <v>511</v>
      </c>
      <c r="H1025" s="10" t="s">
        <v>67</v>
      </c>
      <c r="I1025" s="10" t="s">
        <v>512</v>
      </c>
      <c r="J1025" s="10" t="s">
        <v>500</v>
      </c>
      <c r="K1025" s="10">
        <v>8053781436</v>
      </c>
      <c r="L1025" s="10" t="s">
        <v>72</v>
      </c>
      <c r="M1025" s="10" t="s">
        <v>73</v>
      </c>
      <c r="N1025" s="10" t="s">
        <v>61</v>
      </c>
      <c r="O1025" s="10">
        <v>44</v>
      </c>
      <c r="P1025" s="10" t="s">
        <v>40</v>
      </c>
      <c r="Q1025" s="10" t="str">
        <f t="shared" si="74"/>
        <v>12</v>
      </c>
      <c r="R1025" s="10">
        <v>8</v>
      </c>
      <c r="S1025" s="79">
        <v>64.8</v>
      </c>
      <c r="T1025" s="10">
        <v>2</v>
      </c>
      <c r="AC1025" s="10">
        <v>2</v>
      </c>
      <c r="AI1025" s="39">
        <f t="shared" si="75"/>
        <v>2</v>
      </c>
      <c r="AJ1025" s="79">
        <f t="shared" si="76"/>
        <v>32.4</v>
      </c>
      <c r="AK1025" s="79">
        <f t="shared" si="77"/>
        <v>2.6999999999999997</v>
      </c>
      <c r="AL1025" s="79">
        <f t="shared" si="78"/>
        <v>0.33749999999999997</v>
      </c>
    </row>
    <row r="1026" spans="1:38" x14ac:dyDescent="0.25">
      <c r="A1026" s="10">
        <v>2.2025000000000001</v>
      </c>
      <c r="B1026" s="10" t="s">
        <v>62</v>
      </c>
      <c r="C1026" s="10" t="s">
        <v>63</v>
      </c>
      <c r="D1026" s="10" t="s">
        <v>556</v>
      </c>
      <c r="E1026" s="10" t="s">
        <v>30</v>
      </c>
      <c r="F1026" s="10" t="s">
        <v>1057</v>
      </c>
      <c r="G1026" s="10" t="s">
        <v>445</v>
      </c>
      <c r="H1026" s="10" t="s">
        <v>67</v>
      </c>
      <c r="I1026" s="10">
        <v>92083</v>
      </c>
      <c r="J1026" s="10" t="s">
        <v>559</v>
      </c>
      <c r="K1026" s="10">
        <v>6195271900</v>
      </c>
      <c r="L1026" s="10" t="s">
        <v>100</v>
      </c>
      <c r="M1026" s="10" t="s">
        <v>101</v>
      </c>
      <c r="N1026" s="10" t="s">
        <v>61</v>
      </c>
      <c r="O1026" s="10">
        <v>44</v>
      </c>
      <c r="P1026" s="10" t="s">
        <v>40</v>
      </c>
      <c r="Q1026" s="10" t="str">
        <f t="shared" ref="Q1026:Q1089" si="79">"12"</f>
        <v>12</v>
      </c>
      <c r="R1026" s="10">
        <v>8</v>
      </c>
      <c r="S1026" s="79">
        <v>182.4</v>
      </c>
      <c r="T1026" s="10">
        <v>6</v>
      </c>
      <c r="AC1026" s="10">
        <v>6</v>
      </c>
      <c r="AI1026" s="39">
        <f t="shared" si="75"/>
        <v>6</v>
      </c>
      <c r="AJ1026" s="79">
        <f t="shared" si="76"/>
        <v>30.400000000000002</v>
      </c>
      <c r="AK1026" s="79">
        <f t="shared" si="77"/>
        <v>2.5333333333333337</v>
      </c>
      <c r="AL1026" s="79">
        <f t="shared" si="78"/>
        <v>0.31666666666666671</v>
      </c>
    </row>
    <row r="1027" spans="1:38" x14ac:dyDescent="0.25">
      <c r="A1027" s="10">
        <v>2.2025000000000001</v>
      </c>
      <c r="B1027" s="10" t="s">
        <v>62</v>
      </c>
      <c r="C1027" s="10" t="s">
        <v>63</v>
      </c>
      <c r="D1027" s="10" t="s">
        <v>458</v>
      </c>
      <c r="E1027" s="10" t="s">
        <v>30</v>
      </c>
      <c r="F1027" s="10" t="s">
        <v>459</v>
      </c>
      <c r="G1027" s="10" t="s">
        <v>460</v>
      </c>
      <c r="H1027" s="10" t="s">
        <v>67</v>
      </c>
      <c r="I1027" s="10" t="s">
        <v>461</v>
      </c>
      <c r="J1027" s="10" t="s">
        <v>462</v>
      </c>
      <c r="K1027" s="10">
        <v>6612109436</v>
      </c>
      <c r="L1027" s="10" t="s">
        <v>100</v>
      </c>
      <c r="M1027" s="10" t="s">
        <v>101</v>
      </c>
      <c r="N1027" s="10" t="s">
        <v>61</v>
      </c>
      <c r="O1027" s="10">
        <v>44</v>
      </c>
      <c r="P1027" s="10" t="s">
        <v>40</v>
      </c>
      <c r="Q1027" s="10" t="str">
        <f t="shared" si="79"/>
        <v>12</v>
      </c>
      <c r="R1027" s="10">
        <v>8</v>
      </c>
      <c r="S1027" s="79">
        <v>60.8</v>
      </c>
      <c r="T1027" s="10">
        <v>2</v>
      </c>
      <c r="AC1027" s="10">
        <v>2</v>
      </c>
      <c r="AI1027" s="39">
        <f t="shared" ref="AI1027:AI1090" si="80">SUM(U1027:AH1027)</f>
        <v>2</v>
      </c>
      <c r="AJ1027" s="79">
        <f t="shared" ref="AJ1027:AJ1090" si="81">S1027/T1027</f>
        <v>30.4</v>
      </c>
      <c r="AK1027" s="79">
        <f t="shared" ref="AK1027:AK1090" si="82">AJ1027/Q1027</f>
        <v>2.5333333333333332</v>
      </c>
      <c r="AL1027" s="79">
        <f t="shared" ref="AL1027:AL1090" si="83">AK1027/R1027</f>
        <v>0.31666666666666665</v>
      </c>
    </row>
    <row r="1028" spans="1:38" x14ac:dyDescent="0.25">
      <c r="A1028" s="10">
        <v>2.2025000000000001</v>
      </c>
      <c r="B1028" s="10" t="s">
        <v>154</v>
      </c>
      <c r="C1028" s="10" t="s">
        <v>155</v>
      </c>
      <c r="D1028" s="10" t="s">
        <v>156</v>
      </c>
      <c r="E1028" s="10" t="s">
        <v>30</v>
      </c>
      <c r="F1028" s="10" t="s">
        <v>157</v>
      </c>
      <c r="G1028" s="10" t="s">
        <v>158</v>
      </c>
      <c r="H1028" s="10" t="s">
        <v>159</v>
      </c>
      <c r="I1028" s="10">
        <v>97223</v>
      </c>
      <c r="J1028" s="10" t="s">
        <v>161</v>
      </c>
      <c r="K1028" s="10">
        <v>5034902132</v>
      </c>
      <c r="L1028" s="10" t="s">
        <v>37</v>
      </c>
      <c r="M1028" s="10" t="s">
        <v>38</v>
      </c>
      <c r="N1028" s="10" t="s">
        <v>39</v>
      </c>
      <c r="O1028" s="10">
        <v>44</v>
      </c>
      <c r="P1028" s="10" t="s">
        <v>40</v>
      </c>
      <c r="Q1028" s="10" t="str">
        <f t="shared" si="79"/>
        <v>12</v>
      </c>
      <c r="R1028" s="10">
        <v>5</v>
      </c>
      <c r="S1028" s="79">
        <v>427.6</v>
      </c>
      <c r="T1028" s="10">
        <v>22</v>
      </c>
      <c r="AC1028" s="10">
        <v>22</v>
      </c>
      <c r="AI1028" s="39">
        <f t="shared" si="80"/>
        <v>22</v>
      </c>
      <c r="AJ1028" s="79">
        <f t="shared" si="81"/>
        <v>19.436363636363637</v>
      </c>
      <c r="AK1028" s="79">
        <f t="shared" si="82"/>
        <v>1.6196969696969699</v>
      </c>
      <c r="AL1028" s="79">
        <f t="shared" si="83"/>
        <v>0.32393939393939397</v>
      </c>
    </row>
    <row r="1029" spans="1:38" x14ac:dyDescent="0.25">
      <c r="A1029" s="10">
        <v>2.2025000000000001</v>
      </c>
      <c r="B1029" s="10" t="s">
        <v>154</v>
      </c>
      <c r="C1029" s="10" t="s">
        <v>155</v>
      </c>
      <c r="D1029" s="10" t="s">
        <v>321</v>
      </c>
      <c r="E1029" s="10" t="s">
        <v>168</v>
      </c>
      <c r="F1029" s="10" t="s">
        <v>322</v>
      </c>
      <c r="G1029" s="10" t="s">
        <v>323</v>
      </c>
      <c r="H1029" s="10" t="s">
        <v>210</v>
      </c>
      <c r="I1029" s="10" t="s">
        <v>324</v>
      </c>
      <c r="J1029" s="10" t="s">
        <v>325</v>
      </c>
      <c r="K1029" s="10">
        <v>2064508378</v>
      </c>
      <c r="L1029" s="10" t="s">
        <v>37</v>
      </c>
      <c r="M1029" s="10" t="s">
        <v>38</v>
      </c>
      <c r="N1029" s="10" t="s">
        <v>39</v>
      </c>
      <c r="O1029" s="10">
        <v>44</v>
      </c>
      <c r="P1029" s="10" t="s">
        <v>40</v>
      </c>
      <c r="Q1029" s="10" t="str">
        <f t="shared" si="79"/>
        <v>12</v>
      </c>
      <c r="R1029" s="10">
        <v>5</v>
      </c>
      <c r="S1029" s="79">
        <v>59.4</v>
      </c>
      <c r="T1029" s="10">
        <v>3</v>
      </c>
      <c r="AC1029" s="10">
        <v>3</v>
      </c>
      <c r="AI1029" s="39">
        <f t="shared" si="80"/>
        <v>3</v>
      </c>
      <c r="AJ1029" s="79">
        <f t="shared" si="81"/>
        <v>19.8</v>
      </c>
      <c r="AK1029" s="79">
        <f t="shared" si="82"/>
        <v>1.6500000000000001</v>
      </c>
      <c r="AL1029" s="79">
        <f t="shared" si="83"/>
        <v>0.33</v>
      </c>
    </row>
    <row r="1030" spans="1:38" x14ac:dyDescent="0.25">
      <c r="A1030" s="10">
        <v>2.2025000000000001</v>
      </c>
      <c r="B1030" s="10" t="s">
        <v>154</v>
      </c>
      <c r="C1030" s="10" t="s">
        <v>155</v>
      </c>
      <c r="D1030" s="10" t="s">
        <v>1290</v>
      </c>
      <c r="E1030" s="10" t="s">
        <v>348</v>
      </c>
      <c r="F1030" s="10" t="s">
        <v>1291</v>
      </c>
      <c r="G1030" s="10" t="s">
        <v>1292</v>
      </c>
      <c r="H1030" s="10" t="s">
        <v>239</v>
      </c>
      <c r="I1030" s="10" t="s">
        <v>1293</v>
      </c>
      <c r="J1030" s="10" t="s">
        <v>1294</v>
      </c>
      <c r="K1030" s="10">
        <v>2087035038</v>
      </c>
      <c r="L1030" s="10" t="s">
        <v>37</v>
      </c>
      <c r="M1030" s="10" t="s">
        <v>38</v>
      </c>
      <c r="N1030" s="10" t="s">
        <v>39</v>
      </c>
      <c r="O1030" s="10">
        <v>44</v>
      </c>
      <c r="P1030" s="10" t="s">
        <v>40</v>
      </c>
      <c r="Q1030" s="10" t="str">
        <f t="shared" si="79"/>
        <v>12</v>
      </c>
      <c r="R1030" s="10">
        <v>5</v>
      </c>
      <c r="S1030" s="79">
        <v>19.8</v>
      </c>
      <c r="T1030" s="10">
        <v>1</v>
      </c>
      <c r="AC1030" s="10">
        <v>1</v>
      </c>
      <c r="AI1030" s="39">
        <f t="shared" si="80"/>
        <v>1</v>
      </c>
      <c r="AJ1030" s="79">
        <f t="shared" si="81"/>
        <v>19.8</v>
      </c>
      <c r="AK1030" s="79">
        <f t="shared" si="82"/>
        <v>1.6500000000000001</v>
      </c>
      <c r="AL1030" s="79">
        <f t="shared" si="83"/>
        <v>0.33</v>
      </c>
    </row>
    <row r="1031" spans="1:38" x14ac:dyDescent="0.25">
      <c r="A1031" s="10">
        <v>2.2025000000000001</v>
      </c>
      <c r="B1031" s="10" t="s">
        <v>154</v>
      </c>
      <c r="C1031" s="10" t="s">
        <v>155</v>
      </c>
      <c r="D1031" s="10" t="s">
        <v>577</v>
      </c>
      <c r="E1031" s="10" t="s">
        <v>174</v>
      </c>
      <c r="F1031" s="10" t="s">
        <v>578</v>
      </c>
      <c r="G1031" s="10" t="s">
        <v>579</v>
      </c>
      <c r="H1031" s="10" t="s">
        <v>210</v>
      </c>
      <c r="I1031" s="10">
        <v>98314</v>
      </c>
      <c r="J1031" s="10" t="s">
        <v>1295</v>
      </c>
      <c r="K1031" s="10">
        <v>3606274887</v>
      </c>
      <c r="L1031" s="10" t="s">
        <v>115</v>
      </c>
      <c r="M1031" s="10" t="s">
        <v>116</v>
      </c>
      <c r="N1031" s="10" t="s">
        <v>39</v>
      </c>
      <c r="O1031" s="10">
        <v>44</v>
      </c>
      <c r="P1031" s="10" t="s">
        <v>40</v>
      </c>
      <c r="Q1031" s="10" t="str">
        <f t="shared" si="79"/>
        <v>12</v>
      </c>
      <c r="R1031" s="10">
        <v>5</v>
      </c>
      <c r="S1031" s="79">
        <v>89</v>
      </c>
      <c r="T1031" s="10">
        <v>5</v>
      </c>
      <c r="AC1031" s="10">
        <v>5</v>
      </c>
      <c r="AI1031" s="39">
        <f t="shared" si="80"/>
        <v>5</v>
      </c>
      <c r="AJ1031" s="79">
        <f t="shared" si="81"/>
        <v>17.8</v>
      </c>
      <c r="AK1031" s="79">
        <f t="shared" si="82"/>
        <v>1.4833333333333334</v>
      </c>
      <c r="AL1031" s="79">
        <f t="shared" si="83"/>
        <v>0.29666666666666669</v>
      </c>
    </row>
    <row r="1032" spans="1:38" x14ac:dyDescent="0.25">
      <c r="A1032" s="10">
        <v>2.2025000000000001</v>
      </c>
      <c r="B1032" s="10" t="s">
        <v>154</v>
      </c>
      <c r="C1032" s="10" t="s">
        <v>155</v>
      </c>
      <c r="D1032" s="10" t="s">
        <v>156</v>
      </c>
      <c r="E1032" s="10" t="s">
        <v>30</v>
      </c>
      <c r="F1032" s="10" t="s">
        <v>157</v>
      </c>
      <c r="G1032" s="10" t="s">
        <v>158</v>
      </c>
      <c r="H1032" s="10" t="s">
        <v>159</v>
      </c>
      <c r="I1032" s="10">
        <v>97223</v>
      </c>
      <c r="J1032" s="10" t="s">
        <v>161</v>
      </c>
      <c r="K1032" s="10">
        <v>5034902132</v>
      </c>
      <c r="L1032" s="10" t="s">
        <v>115</v>
      </c>
      <c r="M1032" s="10" t="s">
        <v>116</v>
      </c>
      <c r="N1032" s="10" t="s">
        <v>39</v>
      </c>
      <c r="O1032" s="10">
        <v>44</v>
      </c>
      <c r="P1032" s="10" t="s">
        <v>40</v>
      </c>
      <c r="Q1032" s="10" t="str">
        <f t="shared" si="79"/>
        <v>12</v>
      </c>
      <c r="R1032" s="10">
        <v>5</v>
      </c>
      <c r="S1032" s="79">
        <v>35.6</v>
      </c>
      <c r="T1032" s="10">
        <v>2</v>
      </c>
      <c r="AC1032" s="10">
        <v>2</v>
      </c>
      <c r="AI1032" s="39">
        <f t="shared" si="80"/>
        <v>2</v>
      </c>
      <c r="AJ1032" s="79">
        <f t="shared" si="81"/>
        <v>17.8</v>
      </c>
      <c r="AK1032" s="79">
        <f t="shared" si="82"/>
        <v>1.4833333333333334</v>
      </c>
      <c r="AL1032" s="79">
        <f t="shared" si="83"/>
        <v>0.29666666666666669</v>
      </c>
    </row>
    <row r="1033" spans="1:38" x14ac:dyDescent="0.25">
      <c r="A1033" s="10">
        <v>2.2025000000000001</v>
      </c>
      <c r="B1033" s="10" t="s">
        <v>154</v>
      </c>
      <c r="C1033" s="10" t="s">
        <v>155</v>
      </c>
      <c r="D1033" s="10" t="s">
        <v>448</v>
      </c>
      <c r="E1033" s="10" t="s">
        <v>30</v>
      </c>
      <c r="F1033" s="10" t="s">
        <v>449</v>
      </c>
      <c r="G1033" s="10" t="s">
        <v>450</v>
      </c>
      <c r="H1033" s="10" t="s">
        <v>210</v>
      </c>
      <c r="I1033" s="10" t="s">
        <v>451</v>
      </c>
      <c r="J1033" s="10" t="s">
        <v>452</v>
      </c>
      <c r="K1033" s="10">
        <v>2085539584</v>
      </c>
      <c r="L1033" s="10" t="s">
        <v>115</v>
      </c>
      <c r="M1033" s="10" t="s">
        <v>116</v>
      </c>
      <c r="N1033" s="10" t="s">
        <v>39</v>
      </c>
      <c r="O1033" s="10">
        <v>44</v>
      </c>
      <c r="P1033" s="10" t="s">
        <v>40</v>
      </c>
      <c r="Q1033" s="10" t="str">
        <f t="shared" si="79"/>
        <v>12</v>
      </c>
      <c r="R1033" s="10">
        <v>5</v>
      </c>
      <c r="S1033" s="79">
        <v>19.8</v>
      </c>
      <c r="T1033" s="10">
        <v>1</v>
      </c>
      <c r="AC1033" s="10">
        <v>1</v>
      </c>
      <c r="AI1033" s="39">
        <f t="shared" si="80"/>
        <v>1</v>
      </c>
      <c r="AJ1033" s="79">
        <f t="shared" si="81"/>
        <v>19.8</v>
      </c>
      <c r="AK1033" s="79">
        <f t="shared" si="82"/>
        <v>1.6500000000000001</v>
      </c>
      <c r="AL1033" s="79">
        <f t="shared" si="83"/>
        <v>0.33</v>
      </c>
    </row>
    <row r="1034" spans="1:38" x14ac:dyDescent="0.25">
      <c r="A1034" s="10">
        <v>2.2025000000000001</v>
      </c>
      <c r="B1034" s="10" t="s">
        <v>154</v>
      </c>
      <c r="C1034" s="10" t="s">
        <v>155</v>
      </c>
      <c r="D1034" s="10" t="s">
        <v>207</v>
      </c>
      <c r="E1034" s="10" t="s">
        <v>30</v>
      </c>
      <c r="F1034" s="10" t="s">
        <v>208</v>
      </c>
      <c r="G1034" s="10" t="s">
        <v>209</v>
      </c>
      <c r="H1034" s="10" t="s">
        <v>210</v>
      </c>
      <c r="I1034" s="10" t="s">
        <v>211</v>
      </c>
      <c r="J1034" s="10" t="s">
        <v>212</v>
      </c>
      <c r="K1034" s="10">
        <v>4255076664</v>
      </c>
      <c r="L1034" s="10" t="s">
        <v>115</v>
      </c>
      <c r="M1034" s="10" t="s">
        <v>116</v>
      </c>
      <c r="N1034" s="10" t="s">
        <v>39</v>
      </c>
      <c r="O1034" s="10">
        <v>44</v>
      </c>
      <c r="P1034" s="10" t="s">
        <v>40</v>
      </c>
      <c r="Q1034" s="10" t="str">
        <f t="shared" si="79"/>
        <v>12</v>
      </c>
      <c r="R1034" s="10">
        <v>5</v>
      </c>
      <c r="S1034" s="79">
        <v>35.6</v>
      </c>
      <c r="T1034" s="10">
        <v>2</v>
      </c>
      <c r="AC1034" s="10">
        <v>2</v>
      </c>
      <c r="AI1034" s="39">
        <f t="shared" si="80"/>
        <v>2</v>
      </c>
      <c r="AJ1034" s="79">
        <f t="shared" si="81"/>
        <v>17.8</v>
      </c>
      <c r="AK1034" s="79">
        <f t="shared" si="82"/>
        <v>1.4833333333333334</v>
      </c>
      <c r="AL1034" s="79">
        <f t="shared" si="83"/>
        <v>0.29666666666666669</v>
      </c>
    </row>
    <row r="1035" spans="1:38" x14ac:dyDescent="0.25">
      <c r="A1035" s="10">
        <v>2.2025000000000001</v>
      </c>
      <c r="B1035" s="10" t="s">
        <v>154</v>
      </c>
      <c r="C1035" s="10" t="s">
        <v>155</v>
      </c>
      <c r="D1035" s="10" t="s">
        <v>156</v>
      </c>
      <c r="E1035" s="10" t="s">
        <v>30</v>
      </c>
      <c r="F1035" s="10" t="s">
        <v>157</v>
      </c>
      <c r="G1035" s="10" t="s">
        <v>158</v>
      </c>
      <c r="H1035" s="10" t="s">
        <v>159</v>
      </c>
      <c r="I1035" s="10">
        <v>97223</v>
      </c>
      <c r="J1035" s="10" t="s">
        <v>161</v>
      </c>
      <c r="K1035" s="10">
        <v>5034902132</v>
      </c>
      <c r="L1035" s="10" t="s">
        <v>49</v>
      </c>
      <c r="M1035" s="10" t="s">
        <v>50</v>
      </c>
      <c r="N1035" s="10" t="s">
        <v>39</v>
      </c>
      <c r="O1035" s="10">
        <v>44</v>
      </c>
      <c r="P1035" s="10" t="s">
        <v>40</v>
      </c>
      <c r="Q1035" s="10" t="str">
        <f t="shared" si="79"/>
        <v>12</v>
      </c>
      <c r="R1035" s="10">
        <v>5</v>
      </c>
      <c r="S1035" s="79">
        <v>79.2</v>
      </c>
      <c r="T1035" s="10">
        <v>4</v>
      </c>
      <c r="AC1035" s="10">
        <v>4</v>
      </c>
      <c r="AI1035" s="39">
        <f t="shared" si="80"/>
        <v>4</v>
      </c>
      <c r="AJ1035" s="79">
        <f t="shared" si="81"/>
        <v>19.8</v>
      </c>
      <c r="AK1035" s="79">
        <f t="shared" si="82"/>
        <v>1.6500000000000001</v>
      </c>
      <c r="AL1035" s="79">
        <f t="shared" si="83"/>
        <v>0.33</v>
      </c>
    </row>
    <row r="1036" spans="1:38" x14ac:dyDescent="0.25">
      <c r="A1036" s="10">
        <v>2.2025000000000001</v>
      </c>
      <c r="B1036" s="10" t="s">
        <v>154</v>
      </c>
      <c r="C1036" s="10" t="s">
        <v>155</v>
      </c>
      <c r="D1036" s="10" t="s">
        <v>1207</v>
      </c>
      <c r="E1036" s="10" t="s">
        <v>30</v>
      </c>
      <c r="F1036" s="10" t="s">
        <v>1208</v>
      </c>
      <c r="G1036" s="10" t="s">
        <v>356</v>
      </c>
      <c r="H1036" s="10" t="s">
        <v>239</v>
      </c>
      <c r="I1036" s="10" t="s">
        <v>1209</v>
      </c>
      <c r="J1036" s="10" t="s">
        <v>1210</v>
      </c>
      <c r="K1036" s="10">
        <v>2086297948</v>
      </c>
      <c r="L1036" s="10" t="s">
        <v>49</v>
      </c>
      <c r="M1036" s="10" t="s">
        <v>50</v>
      </c>
      <c r="N1036" s="10" t="s">
        <v>39</v>
      </c>
      <c r="O1036" s="10">
        <v>44</v>
      </c>
      <c r="P1036" s="10" t="s">
        <v>40</v>
      </c>
      <c r="Q1036" s="10" t="str">
        <f t="shared" si="79"/>
        <v>12</v>
      </c>
      <c r="R1036" s="10">
        <v>5</v>
      </c>
      <c r="S1036" s="79">
        <v>39.6</v>
      </c>
      <c r="T1036" s="10">
        <v>2</v>
      </c>
      <c r="AC1036" s="10">
        <v>2</v>
      </c>
      <c r="AI1036" s="39">
        <f t="shared" si="80"/>
        <v>2</v>
      </c>
      <c r="AJ1036" s="79">
        <f t="shared" si="81"/>
        <v>19.8</v>
      </c>
      <c r="AK1036" s="79">
        <f t="shared" si="82"/>
        <v>1.6500000000000001</v>
      </c>
      <c r="AL1036" s="79">
        <f t="shared" si="83"/>
        <v>0.33</v>
      </c>
    </row>
    <row r="1037" spans="1:38" x14ac:dyDescent="0.25">
      <c r="A1037" s="10">
        <v>2.2025000000000001</v>
      </c>
      <c r="B1037" s="10" t="s">
        <v>154</v>
      </c>
      <c r="C1037" s="10" t="s">
        <v>155</v>
      </c>
      <c r="D1037" s="10" t="s">
        <v>354</v>
      </c>
      <c r="E1037" s="10" t="s">
        <v>30</v>
      </c>
      <c r="F1037" s="10" t="s">
        <v>355</v>
      </c>
      <c r="G1037" s="10" t="s">
        <v>356</v>
      </c>
      <c r="H1037" s="10" t="s">
        <v>239</v>
      </c>
      <c r="I1037" s="10" t="s">
        <v>357</v>
      </c>
      <c r="J1037" s="10" t="s">
        <v>358</v>
      </c>
      <c r="K1037" s="10">
        <v>2083812442</v>
      </c>
      <c r="L1037" s="10" t="s">
        <v>242</v>
      </c>
      <c r="M1037" s="10" t="s">
        <v>243</v>
      </c>
      <c r="N1037" s="10" t="s">
        <v>83</v>
      </c>
      <c r="O1037" s="10">
        <v>44</v>
      </c>
      <c r="P1037" s="10" t="s">
        <v>40</v>
      </c>
      <c r="Q1037" s="10" t="str">
        <f t="shared" si="79"/>
        <v>12</v>
      </c>
      <c r="R1037" s="10">
        <v>8</v>
      </c>
      <c r="S1037" s="79">
        <v>32.4</v>
      </c>
      <c r="T1037" s="10">
        <v>1</v>
      </c>
      <c r="AC1037" s="10">
        <v>1</v>
      </c>
      <c r="AI1037" s="39">
        <f t="shared" si="80"/>
        <v>1</v>
      </c>
      <c r="AJ1037" s="79">
        <f t="shared" si="81"/>
        <v>32.4</v>
      </c>
      <c r="AK1037" s="79">
        <f t="shared" si="82"/>
        <v>2.6999999999999997</v>
      </c>
      <c r="AL1037" s="79">
        <f t="shared" si="83"/>
        <v>0.33749999999999997</v>
      </c>
    </row>
    <row r="1038" spans="1:38" x14ac:dyDescent="0.25">
      <c r="A1038" s="10">
        <v>2.2025000000000001</v>
      </c>
      <c r="B1038" s="10" t="s">
        <v>154</v>
      </c>
      <c r="C1038" s="10" t="s">
        <v>155</v>
      </c>
      <c r="D1038" s="10" t="s">
        <v>236</v>
      </c>
      <c r="E1038" s="10" t="s">
        <v>30</v>
      </c>
      <c r="F1038" s="10" t="s">
        <v>237</v>
      </c>
      <c r="G1038" s="10" t="s">
        <v>238</v>
      </c>
      <c r="H1038" s="10" t="s">
        <v>239</v>
      </c>
      <c r="I1038" s="10" t="s">
        <v>240</v>
      </c>
      <c r="J1038" s="10" t="s">
        <v>1296</v>
      </c>
      <c r="K1038" s="10">
        <v>2087065205</v>
      </c>
      <c r="L1038" s="10" t="s">
        <v>242</v>
      </c>
      <c r="M1038" s="10" t="s">
        <v>243</v>
      </c>
      <c r="N1038" s="10" t="s">
        <v>83</v>
      </c>
      <c r="O1038" s="10">
        <v>44</v>
      </c>
      <c r="P1038" s="10" t="s">
        <v>40</v>
      </c>
      <c r="Q1038" s="10" t="str">
        <f t="shared" si="79"/>
        <v>12</v>
      </c>
      <c r="R1038" s="10">
        <v>8</v>
      </c>
      <c r="S1038" s="79">
        <v>32.4</v>
      </c>
      <c r="T1038" s="10">
        <v>1</v>
      </c>
      <c r="AC1038" s="10">
        <v>1</v>
      </c>
      <c r="AI1038" s="39">
        <f t="shared" si="80"/>
        <v>1</v>
      </c>
      <c r="AJ1038" s="79">
        <f t="shared" si="81"/>
        <v>32.4</v>
      </c>
      <c r="AK1038" s="79">
        <f t="shared" si="82"/>
        <v>2.6999999999999997</v>
      </c>
      <c r="AL1038" s="79">
        <f t="shared" si="83"/>
        <v>0.33749999999999997</v>
      </c>
    </row>
    <row r="1039" spans="1:38" x14ac:dyDescent="0.25">
      <c r="A1039" s="10">
        <v>2.2025000000000001</v>
      </c>
      <c r="B1039" s="10" t="s">
        <v>134</v>
      </c>
      <c r="C1039" s="10" t="s">
        <v>135</v>
      </c>
      <c r="D1039" s="10" t="s">
        <v>136</v>
      </c>
      <c r="E1039" s="10" t="s">
        <v>30</v>
      </c>
      <c r="F1039" s="10" t="s">
        <v>137</v>
      </c>
      <c r="G1039" s="10" t="s">
        <v>138</v>
      </c>
      <c r="H1039" s="10" t="s">
        <v>139</v>
      </c>
      <c r="I1039" s="10" t="s">
        <v>140</v>
      </c>
      <c r="J1039" s="10" t="s">
        <v>141</v>
      </c>
      <c r="K1039" s="10">
        <v>2627815855</v>
      </c>
      <c r="L1039" s="10" t="s">
        <v>37</v>
      </c>
      <c r="M1039" s="10" t="s">
        <v>38</v>
      </c>
      <c r="N1039" s="10" t="s">
        <v>39</v>
      </c>
      <c r="O1039" s="10">
        <v>44</v>
      </c>
      <c r="P1039" s="10" t="s">
        <v>40</v>
      </c>
      <c r="Q1039" s="10" t="str">
        <f t="shared" si="79"/>
        <v>12</v>
      </c>
      <c r="R1039" s="10">
        <v>5</v>
      </c>
      <c r="S1039" s="79">
        <v>277.2</v>
      </c>
      <c r="T1039" s="10">
        <v>14</v>
      </c>
      <c r="AC1039" s="10">
        <v>14</v>
      </c>
      <c r="AI1039" s="39">
        <f t="shared" si="80"/>
        <v>14</v>
      </c>
      <c r="AJ1039" s="79">
        <f t="shared" si="81"/>
        <v>19.8</v>
      </c>
      <c r="AK1039" s="79">
        <f t="shared" si="82"/>
        <v>1.6500000000000001</v>
      </c>
      <c r="AL1039" s="79">
        <f t="shared" si="83"/>
        <v>0.33</v>
      </c>
    </row>
    <row r="1040" spans="1:38" x14ac:dyDescent="0.25">
      <c r="A1040" s="10">
        <v>2.2025000000000001</v>
      </c>
      <c r="B1040" s="10" t="s">
        <v>134</v>
      </c>
      <c r="C1040" s="10" t="s">
        <v>135</v>
      </c>
      <c r="D1040" s="10" t="s">
        <v>142</v>
      </c>
      <c r="E1040" s="10" t="s">
        <v>30</v>
      </c>
      <c r="F1040" s="10" t="s">
        <v>145</v>
      </c>
      <c r="G1040" s="10" t="s">
        <v>146</v>
      </c>
      <c r="H1040" s="10" t="s">
        <v>147</v>
      </c>
      <c r="I1040" s="10">
        <v>999999999</v>
      </c>
      <c r="J1040" s="10" t="s">
        <v>145</v>
      </c>
      <c r="K1040" s="10">
        <v>9999999999</v>
      </c>
      <c r="L1040" s="10" t="s">
        <v>37</v>
      </c>
      <c r="M1040" s="10" t="s">
        <v>38</v>
      </c>
      <c r="N1040" s="10" t="s">
        <v>39</v>
      </c>
      <c r="O1040" s="10">
        <v>44</v>
      </c>
      <c r="P1040" s="10" t="s">
        <v>40</v>
      </c>
      <c r="Q1040" s="10" t="str">
        <f t="shared" si="79"/>
        <v>12</v>
      </c>
      <c r="R1040" s="10">
        <v>5</v>
      </c>
      <c r="S1040" s="79">
        <v>19.8</v>
      </c>
      <c r="T1040" s="10">
        <v>1</v>
      </c>
      <c r="AC1040" s="10">
        <v>1</v>
      </c>
      <c r="AI1040" s="39">
        <f t="shared" si="80"/>
        <v>1</v>
      </c>
      <c r="AJ1040" s="79">
        <f t="shared" si="81"/>
        <v>19.8</v>
      </c>
      <c r="AK1040" s="79">
        <f t="shared" si="82"/>
        <v>1.6500000000000001</v>
      </c>
      <c r="AL1040" s="79">
        <f t="shared" si="83"/>
        <v>0.33</v>
      </c>
    </row>
    <row r="1041" spans="1:38" x14ac:dyDescent="0.25">
      <c r="A1041" s="10">
        <v>2.2025000000000001</v>
      </c>
      <c r="B1041" s="10" t="s">
        <v>134</v>
      </c>
      <c r="C1041" s="10" t="s">
        <v>135</v>
      </c>
      <c r="D1041" s="10" t="s">
        <v>414</v>
      </c>
      <c r="E1041" s="10" t="s">
        <v>30</v>
      </c>
      <c r="F1041" s="10" t="s">
        <v>415</v>
      </c>
      <c r="G1041" s="10" t="s">
        <v>416</v>
      </c>
      <c r="H1041" s="10" t="s">
        <v>139</v>
      </c>
      <c r="I1041" s="10" t="s">
        <v>417</v>
      </c>
      <c r="J1041" s="10" t="s">
        <v>418</v>
      </c>
      <c r="K1041" s="10">
        <v>7156762556</v>
      </c>
      <c r="L1041" s="10" t="s">
        <v>115</v>
      </c>
      <c r="M1041" s="10" t="s">
        <v>116</v>
      </c>
      <c r="N1041" s="10" t="s">
        <v>39</v>
      </c>
      <c r="O1041" s="10">
        <v>44</v>
      </c>
      <c r="P1041" s="10" t="s">
        <v>40</v>
      </c>
      <c r="Q1041" s="10" t="str">
        <f t="shared" si="79"/>
        <v>12</v>
      </c>
      <c r="R1041" s="10">
        <v>5</v>
      </c>
      <c r="S1041" s="79">
        <v>19.8</v>
      </c>
      <c r="T1041" s="10">
        <v>1</v>
      </c>
      <c r="AC1041" s="10">
        <v>1</v>
      </c>
      <c r="AI1041" s="39">
        <f t="shared" si="80"/>
        <v>1</v>
      </c>
      <c r="AJ1041" s="79">
        <f t="shared" si="81"/>
        <v>19.8</v>
      </c>
      <c r="AK1041" s="79">
        <f t="shared" si="82"/>
        <v>1.6500000000000001</v>
      </c>
      <c r="AL1041" s="79">
        <f t="shared" si="83"/>
        <v>0.33</v>
      </c>
    </row>
    <row r="1042" spans="1:38" x14ac:dyDescent="0.25">
      <c r="A1042" s="10">
        <v>2.2025000000000001</v>
      </c>
      <c r="B1042" s="10" t="s">
        <v>134</v>
      </c>
      <c r="C1042" s="10" t="s">
        <v>135</v>
      </c>
      <c r="D1042" s="10" t="s">
        <v>136</v>
      </c>
      <c r="E1042" s="10" t="s">
        <v>30</v>
      </c>
      <c r="F1042" s="10" t="s">
        <v>137</v>
      </c>
      <c r="G1042" s="10" t="s">
        <v>138</v>
      </c>
      <c r="H1042" s="10" t="s">
        <v>139</v>
      </c>
      <c r="I1042" s="10" t="s">
        <v>140</v>
      </c>
      <c r="J1042" s="10" t="s">
        <v>141</v>
      </c>
      <c r="K1042" s="10">
        <v>2627815855</v>
      </c>
      <c r="L1042" s="10" t="s">
        <v>115</v>
      </c>
      <c r="M1042" s="10" t="s">
        <v>116</v>
      </c>
      <c r="N1042" s="10" t="s">
        <v>39</v>
      </c>
      <c r="O1042" s="10">
        <v>44</v>
      </c>
      <c r="P1042" s="10" t="s">
        <v>40</v>
      </c>
      <c r="Q1042" s="10" t="str">
        <f t="shared" si="79"/>
        <v>12</v>
      </c>
      <c r="R1042" s="10">
        <v>5</v>
      </c>
      <c r="S1042" s="79">
        <v>178.2</v>
      </c>
      <c r="T1042" s="10">
        <v>9</v>
      </c>
      <c r="AC1042" s="10">
        <v>9</v>
      </c>
      <c r="AI1042" s="39">
        <f t="shared" si="80"/>
        <v>9</v>
      </c>
      <c r="AJ1042" s="79">
        <f t="shared" si="81"/>
        <v>19.799999999999997</v>
      </c>
      <c r="AK1042" s="79">
        <f t="shared" si="82"/>
        <v>1.6499999999999997</v>
      </c>
      <c r="AL1042" s="79">
        <f t="shared" si="83"/>
        <v>0.32999999999999996</v>
      </c>
    </row>
    <row r="1043" spans="1:38" x14ac:dyDescent="0.25">
      <c r="A1043" s="10">
        <v>2.2025000000000001</v>
      </c>
      <c r="B1043" s="10" t="s">
        <v>134</v>
      </c>
      <c r="C1043" s="10" t="s">
        <v>135</v>
      </c>
      <c r="D1043" s="10" t="s">
        <v>142</v>
      </c>
      <c r="E1043" s="10" t="s">
        <v>30</v>
      </c>
      <c r="F1043" s="10" t="s">
        <v>145</v>
      </c>
      <c r="G1043" s="10" t="s">
        <v>146</v>
      </c>
      <c r="H1043" s="10" t="s">
        <v>147</v>
      </c>
      <c r="I1043" s="10">
        <v>999999999</v>
      </c>
      <c r="J1043" s="10" t="s">
        <v>145</v>
      </c>
      <c r="K1043" s="10">
        <v>9999999999</v>
      </c>
      <c r="L1043" s="10" t="s">
        <v>115</v>
      </c>
      <c r="M1043" s="10" t="s">
        <v>116</v>
      </c>
      <c r="N1043" s="10" t="s">
        <v>39</v>
      </c>
      <c r="O1043" s="10">
        <v>44</v>
      </c>
      <c r="P1043" s="10" t="s">
        <v>40</v>
      </c>
      <c r="Q1043" s="10" t="str">
        <f t="shared" si="79"/>
        <v>12</v>
      </c>
      <c r="R1043" s="10">
        <v>5</v>
      </c>
      <c r="S1043" s="79">
        <v>19.8</v>
      </c>
      <c r="T1043" s="10">
        <v>1</v>
      </c>
      <c r="AC1043" s="10">
        <v>1</v>
      </c>
      <c r="AI1043" s="39">
        <f t="shared" si="80"/>
        <v>1</v>
      </c>
      <c r="AJ1043" s="79">
        <f t="shared" si="81"/>
        <v>19.8</v>
      </c>
      <c r="AK1043" s="79">
        <f t="shared" si="82"/>
        <v>1.6500000000000001</v>
      </c>
      <c r="AL1043" s="79">
        <f t="shared" si="83"/>
        <v>0.33</v>
      </c>
    </row>
    <row r="1044" spans="1:38" x14ac:dyDescent="0.25">
      <c r="A1044" s="10">
        <v>2.2025000000000001</v>
      </c>
      <c r="B1044" s="10" t="s">
        <v>134</v>
      </c>
      <c r="C1044" s="10" t="s">
        <v>135</v>
      </c>
      <c r="D1044" s="10" t="s">
        <v>414</v>
      </c>
      <c r="E1044" s="10" t="s">
        <v>30</v>
      </c>
      <c r="F1044" s="10" t="s">
        <v>415</v>
      </c>
      <c r="G1044" s="10" t="s">
        <v>416</v>
      </c>
      <c r="H1044" s="10" t="s">
        <v>139</v>
      </c>
      <c r="I1044" s="10" t="s">
        <v>417</v>
      </c>
      <c r="J1044" s="10" t="s">
        <v>418</v>
      </c>
      <c r="K1044" s="10">
        <v>7156762556</v>
      </c>
      <c r="L1044" s="10" t="s">
        <v>49</v>
      </c>
      <c r="M1044" s="10" t="s">
        <v>50</v>
      </c>
      <c r="N1044" s="10" t="s">
        <v>39</v>
      </c>
      <c r="O1044" s="10">
        <v>44</v>
      </c>
      <c r="P1044" s="10" t="s">
        <v>40</v>
      </c>
      <c r="Q1044" s="10" t="str">
        <f t="shared" si="79"/>
        <v>12</v>
      </c>
      <c r="R1044" s="10">
        <v>5</v>
      </c>
      <c r="S1044" s="79">
        <v>19.8</v>
      </c>
      <c r="T1044" s="10">
        <v>1</v>
      </c>
      <c r="AC1044" s="10">
        <v>1</v>
      </c>
      <c r="AI1044" s="39">
        <f t="shared" si="80"/>
        <v>1</v>
      </c>
      <c r="AJ1044" s="79">
        <f t="shared" si="81"/>
        <v>19.8</v>
      </c>
      <c r="AK1044" s="79">
        <f t="shared" si="82"/>
        <v>1.6500000000000001</v>
      </c>
      <c r="AL1044" s="79">
        <f t="shared" si="83"/>
        <v>0.33</v>
      </c>
    </row>
    <row r="1045" spans="1:38" x14ac:dyDescent="0.25">
      <c r="A1045" s="10">
        <v>2.2025000000000001</v>
      </c>
      <c r="B1045" s="10" t="s">
        <v>134</v>
      </c>
      <c r="C1045" s="10" t="s">
        <v>135</v>
      </c>
      <c r="D1045" s="10" t="s">
        <v>1297</v>
      </c>
      <c r="E1045" s="10" t="s">
        <v>30</v>
      </c>
      <c r="F1045" s="10" t="s">
        <v>1298</v>
      </c>
      <c r="G1045" s="10" t="s">
        <v>1299</v>
      </c>
      <c r="H1045" s="10" t="s">
        <v>139</v>
      </c>
      <c r="I1045" s="10">
        <v>54646</v>
      </c>
      <c r="J1045" s="10" t="s">
        <v>1300</v>
      </c>
      <c r="K1045" s="10">
        <v>6085653848</v>
      </c>
      <c r="L1045" s="10" t="s">
        <v>49</v>
      </c>
      <c r="M1045" s="10" t="s">
        <v>50</v>
      </c>
      <c r="N1045" s="10" t="s">
        <v>39</v>
      </c>
      <c r="O1045" s="10">
        <v>44</v>
      </c>
      <c r="P1045" s="10" t="s">
        <v>40</v>
      </c>
      <c r="Q1045" s="10" t="str">
        <f t="shared" si="79"/>
        <v>12</v>
      </c>
      <c r="R1045" s="10">
        <v>5</v>
      </c>
      <c r="S1045" s="79">
        <v>19.8</v>
      </c>
      <c r="T1045" s="10">
        <v>1</v>
      </c>
      <c r="AC1045" s="10">
        <v>1</v>
      </c>
      <c r="AI1045" s="39">
        <f t="shared" si="80"/>
        <v>1</v>
      </c>
      <c r="AJ1045" s="79">
        <f t="shared" si="81"/>
        <v>19.8</v>
      </c>
      <c r="AK1045" s="79">
        <f t="shared" si="82"/>
        <v>1.6500000000000001</v>
      </c>
      <c r="AL1045" s="79">
        <f t="shared" si="83"/>
        <v>0.33</v>
      </c>
    </row>
    <row r="1046" spans="1:38" x14ac:dyDescent="0.25">
      <c r="A1046" s="10">
        <v>2.2025000000000001</v>
      </c>
      <c r="B1046" s="10" t="s">
        <v>134</v>
      </c>
      <c r="C1046" s="10" t="s">
        <v>135</v>
      </c>
      <c r="D1046" s="10" t="s">
        <v>658</v>
      </c>
      <c r="E1046" s="10" t="s">
        <v>30</v>
      </c>
      <c r="F1046" s="10" t="s">
        <v>659</v>
      </c>
      <c r="G1046" s="10" t="s">
        <v>660</v>
      </c>
      <c r="H1046" s="10" t="s">
        <v>139</v>
      </c>
      <c r="I1046" s="10" t="s">
        <v>661</v>
      </c>
      <c r="J1046" s="10" t="s">
        <v>662</v>
      </c>
      <c r="K1046" s="10">
        <v>6083870494</v>
      </c>
      <c r="L1046" s="10" t="s">
        <v>49</v>
      </c>
      <c r="M1046" s="10" t="s">
        <v>50</v>
      </c>
      <c r="N1046" s="10" t="s">
        <v>39</v>
      </c>
      <c r="O1046" s="10">
        <v>44</v>
      </c>
      <c r="P1046" s="10" t="s">
        <v>40</v>
      </c>
      <c r="Q1046" s="10" t="str">
        <f t="shared" si="79"/>
        <v>12</v>
      </c>
      <c r="R1046" s="10">
        <v>5</v>
      </c>
      <c r="S1046" s="79">
        <v>19.8</v>
      </c>
      <c r="T1046" s="10">
        <v>1</v>
      </c>
      <c r="AC1046" s="10">
        <v>1</v>
      </c>
      <c r="AI1046" s="39">
        <f t="shared" si="80"/>
        <v>1</v>
      </c>
      <c r="AJ1046" s="79">
        <f t="shared" si="81"/>
        <v>19.8</v>
      </c>
      <c r="AK1046" s="79">
        <f t="shared" si="82"/>
        <v>1.6500000000000001</v>
      </c>
      <c r="AL1046" s="79">
        <f t="shared" si="83"/>
        <v>0.33</v>
      </c>
    </row>
    <row r="1047" spans="1:38" x14ac:dyDescent="0.25">
      <c r="A1047" s="10">
        <v>3.2025000000000001</v>
      </c>
      <c r="B1047" s="10" t="s">
        <v>326</v>
      </c>
      <c r="C1047" s="10" t="s">
        <v>327</v>
      </c>
      <c r="D1047" s="10" t="s">
        <v>487</v>
      </c>
      <c r="E1047" s="10" t="s">
        <v>30</v>
      </c>
      <c r="F1047" s="10" t="s">
        <v>488</v>
      </c>
      <c r="G1047" s="10" t="s">
        <v>489</v>
      </c>
      <c r="H1047" s="10" t="s">
        <v>490</v>
      </c>
      <c r="I1047" s="10" t="s">
        <v>491</v>
      </c>
      <c r="J1047" s="10" t="s">
        <v>492</v>
      </c>
      <c r="K1047" s="10">
        <v>5056044304</v>
      </c>
      <c r="L1047" s="10" t="s">
        <v>100</v>
      </c>
      <c r="M1047" s="10" t="s">
        <v>101</v>
      </c>
      <c r="N1047" s="10" t="s">
        <v>61</v>
      </c>
      <c r="O1047" s="10">
        <v>44</v>
      </c>
      <c r="P1047" s="10" t="s">
        <v>40</v>
      </c>
      <c r="Q1047" s="10" t="str">
        <f t="shared" si="79"/>
        <v>12</v>
      </c>
      <c r="R1047" s="10">
        <v>8</v>
      </c>
      <c r="S1047" s="79">
        <v>32.4</v>
      </c>
      <c r="T1047" s="10">
        <v>1</v>
      </c>
      <c r="AD1047" s="10">
        <v>1</v>
      </c>
      <c r="AI1047" s="39">
        <f t="shared" si="80"/>
        <v>1</v>
      </c>
      <c r="AJ1047" s="79">
        <f t="shared" si="81"/>
        <v>32.4</v>
      </c>
      <c r="AK1047" s="79">
        <f t="shared" si="82"/>
        <v>2.6999999999999997</v>
      </c>
      <c r="AL1047" s="79">
        <f t="shared" si="83"/>
        <v>0.33749999999999997</v>
      </c>
    </row>
    <row r="1048" spans="1:38" x14ac:dyDescent="0.25">
      <c r="A1048" s="10">
        <v>3.2025000000000001</v>
      </c>
      <c r="B1048" s="10" t="s">
        <v>41</v>
      </c>
      <c r="C1048" s="10" t="s">
        <v>42</v>
      </c>
      <c r="D1048" s="10" t="s">
        <v>184</v>
      </c>
      <c r="E1048" s="10" t="s">
        <v>30</v>
      </c>
      <c r="F1048" s="10" t="s">
        <v>185</v>
      </c>
      <c r="G1048" s="10" t="s">
        <v>186</v>
      </c>
      <c r="H1048" s="10" t="s">
        <v>46</v>
      </c>
      <c r="I1048" s="10">
        <v>55016</v>
      </c>
      <c r="J1048" s="10" t="s">
        <v>187</v>
      </c>
      <c r="K1048" s="10">
        <v>6517346268</v>
      </c>
      <c r="L1048" s="10" t="s">
        <v>74</v>
      </c>
      <c r="M1048" s="10" t="s">
        <v>75</v>
      </c>
      <c r="N1048" s="10" t="s">
        <v>61</v>
      </c>
      <c r="O1048" s="10">
        <v>44</v>
      </c>
      <c r="P1048" s="10" t="s">
        <v>40</v>
      </c>
      <c r="Q1048" s="10" t="str">
        <f t="shared" si="79"/>
        <v>12</v>
      </c>
      <c r="R1048" s="10">
        <v>5</v>
      </c>
      <c r="S1048" s="79">
        <v>28.8</v>
      </c>
      <c r="T1048" s="10">
        <v>1</v>
      </c>
      <c r="AD1048" s="10">
        <v>1</v>
      </c>
      <c r="AI1048" s="39">
        <f t="shared" si="80"/>
        <v>1</v>
      </c>
      <c r="AJ1048" s="79">
        <f t="shared" si="81"/>
        <v>28.8</v>
      </c>
      <c r="AK1048" s="79">
        <f t="shared" si="82"/>
        <v>2.4</v>
      </c>
      <c r="AL1048" s="79">
        <f t="shared" si="83"/>
        <v>0.48</v>
      </c>
    </row>
    <row r="1049" spans="1:38" x14ac:dyDescent="0.25">
      <c r="A1049" s="10">
        <v>3.2025000000000001</v>
      </c>
      <c r="B1049" s="10" t="s">
        <v>41</v>
      </c>
      <c r="C1049" s="10" t="s">
        <v>42</v>
      </c>
      <c r="D1049" s="10" t="s">
        <v>283</v>
      </c>
      <c r="E1049" s="10" t="s">
        <v>30</v>
      </c>
      <c r="F1049" s="10" t="s">
        <v>284</v>
      </c>
      <c r="G1049" s="10" t="s">
        <v>285</v>
      </c>
      <c r="H1049" s="10" t="s">
        <v>46</v>
      </c>
      <c r="I1049" s="10">
        <v>56301</v>
      </c>
      <c r="J1049" s="10" t="s">
        <v>286</v>
      </c>
      <c r="K1049" s="10">
        <v>3202515678</v>
      </c>
      <c r="L1049" s="10" t="s">
        <v>37</v>
      </c>
      <c r="M1049" s="10" t="s">
        <v>38</v>
      </c>
      <c r="N1049" s="10" t="s">
        <v>39</v>
      </c>
      <c r="O1049" s="10">
        <v>44</v>
      </c>
      <c r="P1049" s="10" t="s">
        <v>40</v>
      </c>
      <c r="Q1049" s="10" t="str">
        <f t="shared" si="79"/>
        <v>12</v>
      </c>
      <c r="R1049" s="10">
        <v>5</v>
      </c>
      <c r="S1049" s="79">
        <v>79.2</v>
      </c>
      <c r="T1049" s="10">
        <v>4</v>
      </c>
      <c r="AD1049" s="10">
        <v>4</v>
      </c>
      <c r="AI1049" s="39">
        <f t="shared" si="80"/>
        <v>4</v>
      </c>
      <c r="AJ1049" s="79">
        <f t="shared" si="81"/>
        <v>19.8</v>
      </c>
      <c r="AK1049" s="79">
        <f t="shared" si="82"/>
        <v>1.6500000000000001</v>
      </c>
      <c r="AL1049" s="79">
        <f t="shared" si="83"/>
        <v>0.33</v>
      </c>
    </row>
    <row r="1050" spans="1:38" x14ac:dyDescent="0.25">
      <c r="A1050" s="10">
        <v>3.2025000000000001</v>
      </c>
      <c r="B1050" s="10" t="s">
        <v>41</v>
      </c>
      <c r="C1050" s="10" t="s">
        <v>42</v>
      </c>
      <c r="D1050" s="10" t="s">
        <v>283</v>
      </c>
      <c r="E1050" s="10" t="s">
        <v>30</v>
      </c>
      <c r="F1050" s="10" t="s">
        <v>284</v>
      </c>
      <c r="G1050" s="10" t="s">
        <v>285</v>
      </c>
      <c r="H1050" s="10" t="s">
        <v>46</v>
      </c>
      <c r="I1050" s="10">
        <v>56301</v>
      </c>
      <c r="J1050" s="10" t="s">
        <v>286</v>
      </c>
      <c r="K1050" s="10">
        <v>3202515678</v>
      </c>
      <c r="L1050" s="10" t="s">
        <v>115</v>
      </c>
      <c r="M1050" s="10" t="s">
        <v>116</v>
      </c>
      <c r="N1050" s="10" t="s">
        <v>39</v>
      </c>
      <c r="O1050" s="10">
        <v>44</v>
      </c>
      <c r="P1050" s="10" t="s">
        <v>40</v>
      </c>
      <c r="Q1050" s="10" t="str">
        <f t="shared" si="79"/>
        <v>12</v>
      </c>
      <c r="R1050" s="10">
        <v>5</v>
      </c>
      <c r="S1050" s="79">
        <v>79.2</v>
      </c>
      <c r="T1050" s="10">
        <v>4</v>
      </c>
      <c r="AD1050" s="10">
        <v>4</v>
      </c>
      <c r="AI1050" s="39">
        <f t="shared" si="80"/>
        <v>4</v>
      </c>
      <c r="AJ1050" s="79">
        <f t="shared" si="81"/>
        <v>19.8</v>
      </c>
      <c r="AK1050" s="79">
        <f t="shared" si="82"/>
        <v>1.6500000000000001</v>
      </c>
      <c r="AL1050" s="79">
        <f t="shared" si="83"/>
        <v>0.33</v>
      </c>
    </row>
    <row r="1051" spans="1:38" x14ac:dyDescent="0.25">
      <c r="A1051" s="10">
        <v>3.2025000000000001</v>
      </c>
      <c r="B1051" s="10" t="s">
        <v>41</v>
      </c>
      <c r="C1051" s="10" t="s">
        <v>42</v>
      </c>
      <c r="D1051" s="10" t="s">
        <v>283</v>
      </c>
      <c r="E1051" s="10" t="s">
        <v>30</v>
      </c>
      <c r="F1051" s="10" t="s">
        <v>284</v>
      </c>
      <c r="G1051" s="10" t="s">
        <v>285</v>
      </c>
      <c r="H1051" s="10" t="s">
        <v>46</v>
      </c>
      <c r="I1051" s="10">
        <v>56301</v>
      </c>
      <c r="J1051" s="10" t="s">
        <v>286</v>
      </c>
      <c r="K1051" s="10">
        <v>3202515678</v>
      </c>
      <c r="L1051" s="10" t="s">
        <v>49</v>
      </c>
      <c r="M1051" s="10" t="s">
        <v>50</v>
      </c>
      <c r="N1051" s="10" t="s">
        <v>39</v>
      </c>
      <c r="O1051" s="10">
        <v>44</v>
      </c>
      <c r="P1051" s="10" t="s">
        <v>40</v>
      </c>
      <c r="Q1051" s="10" t="str">
        <f t="shared" si="79"/>
        <v>12</v>
      </c>
      <c r="R1051" s="10">
        <v>5</v>
      </c>
      <c r="S1051" s="79">
        <v>79.2</v>
      </c>
      <c r="T1051" s="10">
        <v>4</v>
      </c>
      <c r="AD1051" s="10">
        <v>4</v>
      </c>
      <c r="AI1051" s="39">
        <f t="shared" si="80"/>
        <v>4</v>
      </c>
      <c r="AJ1051" s="79">
        <f t="shared" si="81"/>
        <v>19.8</v>
      </c>
      <c r="AK1051" s="79">
        <f t="shared" si="82"/>
        <v>1.6500000000000001</v>
      </c>
      <c r="AL1051" s="79">
        <f t="shared" si="83"/>
        <v>0.33</v>
      </c>
    </row>
    <row r="1052" spans="1:38" x14ac:dyDescent="0.25">
      <c r="A1052" s="10">
        <v>3.2025000000000001</v>
      </c>
      <c r="B1052" s="10" t="s">
        <v>41</v>
      </c>
      <c r="C1052" s="10" t="s">
        <v>42</v>
      </c>
      <c r="D1052" s="10" t="s">
        <v>184</v>
      </c>
      <c r="E1052" s="10" t="s">
        <v>30</v>
      </c>
      <c r="F1052" s="10" t="s">
        <v>185</v>
      </c>
      <c r="G1052" s="10" t="s">
        <v>186</v>
      </c>
      <c r="H1052" s="10" t="s">
        <v>46</v>
      </c>
      <c r="I1052" s="10">
        <v>55016</v>
      </c>
      <c r="J1052" s="10" t="s">
        <v>187</v>
      </c>
      <c r="K1052" s="10">
        <v>6517346268</v>
      </c>
      <c r="L1052" s="10" t="s">
        <v>49</v>
      </c>
      <c r="M1052" s="10" t="s">
        <v>50</v>
      </c>
      <c r="N1052" s="10" t="s">
        <v>39</v>
      </c>
      <c r="O1052" s="10">
        <v>44</v>
      </c>
      <c r="P1052" s="10" t="s">
        <v>40</v>
      </c>
      <c r="Q1052" s="10" t="str">
        <f t="shared" si="79"/>
        <v>12</v>
      </c>
      <c r="R1052" s="10">
        <v>5</v>
      </c>
      <c r="S1052" s="79">
        <v>19.8</v>
      </c>
      <c r="T1052" s="10">
        <v>1</v>
      </c>
      <c r="AD1052" s="10">
        <v>1</v>
      </c>
      <c r="AI1052" s="39">
        <f t="shared" si="80"/>
        <v>1</v>
      </c>
      <c r="AJ1052" s="79">
        <f t="shared" si="81"/>
        <v>19.8</v>
      </c>
      <c r="AK1052" s="79">
        <f t="shared" si="82"/>
        <v>1.6500000000000001</v>
      </c>
      <c r="AL1052" s="79">
        <f t="shared" si="83"/>
        <v>0.33</v>
      </c>
    </row>
    <row r="1053" spans="1:38" x14ac:dyDescent="0.25">
      <c r="A1053" s="10">
        <v>3.2025000000000001</v>
      </c>
      <c r="B1053" s="10" t="s">
        <v>381</v>
      </c>
      <c r="C1053" s="10" t="s">
        <v>382</v>
      </c>
      <c r="D1053" s="10" t="s">
        <v>1861</v>
      </c>
      <c r="E1053" s="10" t="s">
        <v>30</v>
      </c>
      <c r="F1053" s="10" t="s">
        <v>1862</v>
      </c>
      <c r="G1053" s="10" t="s">
        <v>1863</v>
      </c>
      <c r="H1053" s="10" t="s">
        <v>1864</v>
      </c>
      <c r="I1053" s="10" t="s">
        <v>1865</v>
      </c>
      <c r="J1053" s="10" t="s">
        <v>1866</v>
      </c>
      <c r="K1053" s="10">
        <v>4232479181</v>
      </c>
      <c r="L1053" s="10" t="s">
        <v>37</v>
      </c>
      <c r="M1053" s="10" t="s">
        <v>38</v>
      </c>
      <c r="N1053" s="10" t="s">
        <v>39</v>
      </c>
      <c r="O1053" s="10">
        <v>44</v>
      </c>
      <c r="P1053" s="10" t="s">
        <v>40</v>
      </c>
      <c r="Q1053" s="10" t="str">
        <f t="shared" si="79"/>
        <v>12</v>
      </c>
      <c r="R1053" s="10">
        <v>5</v>
      </c>
      <c r="S1053" s="79">
        <v>99</v>
      </c>
      <c r="T1053" s="10">
        <v>5</v>
      </c>
      <c r="AD1053" s="10">
        <v>5</v>
      </c>
      <c r="AI1053" s="39">
        <f t="shared" si="80"/>
        <v>5</v>
      </c>
      <c r="AJ1053" s="79">
        <f t="shared" si="81"/>
        <v>19.8</v>
      </c>
      <c r="AK1053" s="79">
        <f t="shared" si="82"/>
        <v>1.6500000000000001</v>
      </c>
      <c r="AL1053" s="79">
        <f t="shared" si="83"/>
        <v>0.33</v>
      </c>
    </row>
    <row r="1054" spans="1:38" x14ac:dyDescent="0.25">
      <c r="A1054" s="10">
        <v>3.2025000000000001</v>
      </c>
      <c r="B1054" s="10" t="s">
        <v>381</v>
      </c>
      <c r="C1054" s="10" t="s">
        <v>382</v>
      </c>
      <c r="D1054" s="10" t="s">
        <v>142</v>
      </c>
      <c r="E1054" s="10" t="s">
        <v>30</v>
      </c>
      <c r="F1054" s="10" t="s">
        <v>145</v>
      </c>
      <c r="G1054" s="10" t="s">
        <v>146</v>
      </c>
      <c r="H1054" s="10" t="s">
        <v>147</v>
      </c>
      <c r="I1054" s="10">
        <v>999999999</v>
      </c>
      <c r="J1054" s="10" t="s">
        <v>145</v>
      </c>
      <c r="K1054" s="10">
        <v>9999999999</v>
      </c>
      <c r="L1054" s="10" t="s">
        <v>37</v>
      </c>
      <c r="M1054" s="10" t="s">
        <v>38</v>
      </c>
      <c r="N1054" s="10" t="s">
        <v>39</v>
      </c>
      <c r="O1054" s="10">
        <v>44</v>
      </c>
      <c r="P1054" s="10" t="s">
        <v>40</v>
      </c>
      <c r="Q1054" s="10" t="str">
        <f t="shared" si="79"/>
        <v>12</v>
      </c>
      <c r="R1054" s="10">
        <v>5</v>
      </c>
      <c r="S1054" s="79">
        <v>39.6</v>
      </c>
      <c r="T1054" s="10">
        <v>2</v>
      </c>
      <c r="AD1054" s="10">
        <v>2</v>
      </c>
      <c r="AI1054" s="39">
        <f t="shared" si="80"/>
        <v>2</v>
      </c>
      <c r="AJ1054" s="79">
        <f t="shared" si="81"/>
        <v>19.8</v>
      </c>
      <c r="AK1054" s="79">
        <f t="shared" si="82"/>
        <v>1.6500000000000001</v>
      </c>
      <c r="AL1054" s="79">
        <f t="shared" si="83"/>
        <v>0.33</v>
      </c>
    </row>
    <row r="1055" spans="1:38" x14ac:dyDescent="0.25">
      <c r="A1055" s="10">
        <v>3.2025000000000001</v>
      </c>
      <c r="B1055" s="10" t="s">
        <v>381</v>
      </c>
      <c r="C1055" s="10" t="s">
        <v>382</v>
      </c>
      <c r="D1055" s="10" t="s">
        <v>1861</v>
      </c>
      <c r="E1055" s="10" t="s">
        <v>30</v>
      </c>
      <c r="F1055" s="10" t="s">
        <v>1862</v>
      </c>
      <c r="G1055" s="10" t="s">
        <v>1863</v>
      </c>
      <c r="H1055" s="10" t="s">
        <v>1864</v>
      </c>
      <c r="I1055" s="10" t="s">
        <v>1865</v>
      </c>
      <c r="J1055" s="10" t="s">
        <v>1866</v>
      </c>
      <c r="K1055" s="10">
        <v>4232479181</v>
      </c>
      <c r="L1055" s="10" t="s">
        <v>115</v>
      </c>
      <c r="M1055" s="10" t="s">
        <v>116</v>
      </c>
      <c r="N1055" s="10" t="s">
        <v>39</v>
      </c>
      <c r="O1055" s="10">
        <v>44</v>
      </c>
      <c r="P1055" s="10" t="s">
        <v>40</v>
      </c>
      <c r="Q1055" s="10" t="str">
        <f t="shared" si="79"/>
        <v>12</v>
      </c>
      <c r="R1055" s="10">
        <v>5</v>
      </c>
      <c r="S1055" s="79">
        <v>99</v>
      </c>
      <c r="T1055" s="10">
        <v>5</v>
      </c>
      <c r="AD1055" s="10">
        <v>5</v>
      </c>
      <c r="AI1055" s="39">
        <f t="shared" si="80"/>
        <v>5</v>
      </c>
      <c r="AJ1055" s="79">
        <f t="shared" si="81"/>
        <v>19.8</v>
      </c>
      <c r="AK1055" s="79">
        <f t="shared" si="82"/>
        <v>1.6500000000000001</v>
      </c>
      <c r="AL1055" s="79">
        <f t="shared" si="83"/>
        <v>0.33</v>
      </c>
    </row>
    <row r="1056" spans="1:38" x14ac:dyDescent="0.25">
      <c r="A1056" s="10">
        <v>3.2025000000000001</v>
      </c>
      <c r="B1056" s="10" t="s">
        <v>381</v>
      </c>
      <c r="C1056" s="10" t="s">
        <v>382</v>
      </c>
      <c r="D1056" s="10" t="s">
        <v>1867</v>
      </c>
      <c r="E1056" s="10" t="s">
        <v>30</v>
      </c>
      <c r="F1056" s="10" t="s">
        <v>1868</v>
      </c>
      <c r="G1056" s="10" t="s">
        <v>1869</v>
      </c>
      <c r="H1056" s="10" t="s">
        <v>528</v>
      </c>
      <c r="I1056" s="10">
        <v>28602</v>
      </c>
      <c r="J1056" s="10" t="s">
        <v>1870</v>
      </c>
      <c r="K1056" s="10">
        <v>8283282011</v>
      </c>
      <c r="L1056" s="10" t="s">
        <v>49</v>
      </c>
      <c r="M1056" s="10" t="s">
        <v>50</v>
      </c>
      <c r="N1056" s="10" t="s">
        <v>39</v>
      </c>
      <c r="O1056" s="10">
        <v>44</v>
      </c>
      <c r="P1056" s="10" t="s">
        <v>40</v>
      </c>
      <c r="Q1056" s="10" t="str">
        <f t="shared" si="79"/>
        <v>12</v>
      </c>
      <c r="R1056" s="10">
        <v>5</v>
      </c>
      <c r="S1056" s="79">
        <v>910.8</v>
      </c>
      <c r="T1056" s="10">
        <v>46</v>
      </c>
      <c r="AD1056" s="10">
        <v>46</v>
      </c>
      <c r="AI1056" s="39">
        <f t="shared" si="80"/>
        <v>46</v>
      </c>
      <c r="AJ1056" s="79">
        <f t="shared" si="81"/>
        <v>19.8</v>
      </c>
      <c r="AK1056" s="79">
        <f t="shared" si="82"/>
        <v>1.6500000000000001</v>
      </c>
      <c r="AL1056" s="79">
        <f t="shared" si="83"/>
        <v>0.33</v>
      </c>
    </row>
    <row r="1057" spans="1:38" x14ac:dyDescent="0.25">
      <c r="A1057" s="10">
        <v>3.2025000000000001</v>
      </c>
      <c r="B1057" s="10" t="s">
        <v>381</v>
      </c>
      <c r="C1057" s="10" t="s">
        <v>382</v>
      </c>
      <c r="D1057" s="10" t="s">
        <v>1871</v>
      </c>
      <c r="E1057" s="10" t="s">
        <v>362</v>
      </c>
      <c r="F1057" s="10" t="s">
        <v>1872</v>
      </c>
      <c r="G1057" s="10" t="s">
        <v>704</v>
      </c>
      <c r="H1057" s="10" t="s">
        <v>528</v>
      </c>
      <c r="I1057" s="10" t="s">
        <v>1873</v>
      </c>
      <c r="J1057" s="10" t="s">
        <v>1874</v>
      </c>
      <c r="K1057" s="10">
        <v>3365605312</v>
      </c>
      <c r="L1057" s="10" t="s">
        <v>49</v>
      </c>
      <c r="M1057" s="10" t="s">
        <v>50</v>
      </c>
      <c r="N1057" s="10" t="s">
        <v>39</v>
      </c>
      <c r="O1057" s="10">
        <v>44</v>
      </c>
      <c r="P1057" s="10" t="s">
        <v>40</v>
      </c>
      <c r="Q1057" s="10" t="str">
        <f t="shared" si="79"/>
        <v>12</v>
      </c>
      <c r="R1057" s="10">
        <v>5</v>
      </c>
      <c r="S1057" s="79">
        <v>19.8</v>
      </c>
      <c r="T1057" s="10">
        <v>1</v>
      </c>
      <c r="AD1057" s="10">
        <v>1</v>
      </c>
      <c r="AI1057" s="39">
        <f t="shared" si="80"/>
        <v>1</v>
      </c>
      <c r="AJ1057" s="79">
        <f t="shared" si="81"/>
        <v>19.8</v>
      </c>
      <c r="AK1057" s="79">
        <f t="shared" si="82"/>
        <v>1.6500000000000001</v>
      </c>
      <c r="AL1057" s="79">
        <f t="shared" si="83"/>
        <v>0.33</v>
      </c>
    </row>
    <row r="1058" spans="1:38" x14ac:dyDescent="0.25">
      <c r="A1058" s="10">
        <v>3.2025000000000001</v>
      </c>
      <c r="B1058" s="10" t="s">
        <v>722</v>
      </c>
      <c r="C1058" s="10" t="s">
        <v>723</v>
      </c>
      <c r="D1058" s="10" t="s">
        <v>1875</v>
      </c>
      <c r="E1058" s="10" t="s">
        <v>348</v>
      </c>
      <c r="F1058" s="10" t="s">
        <v>1876</v>
      </c>
      <c r="G1058" s="10" t="s">
        <v>1877</v>
      </c>
      <c r="H1058" s="10" t="s">
        <v>727</v>
      </c>
      <c r="I1058" s="10" t="s">
        <v>1878</v>
      </c>
      <c r="J1058" s="10" t="s">
        <v>1879</v>
      </c>
      <c r="K1058" s="10">
        <v>9703512652</v>
      </c>
      <c r="L1058" s="10" t="s">
        <v>49</v>
      </c>
      <c r="M1058" s="10" t="s">
        <v>50</v>
      </c>
      <c r="N1058" s="10" t="s">
        <v>39</v>
      </c>
      <c r="O1058" s="10">
        <v>44</v>
      </c>
      <c r="P1058" s="10" t="s">
        <v>40</v>
      </c>
      <c r="Q1058" s="10" t="str">
        <f t="shared" si="79"/>
        <v>12</v>
      </c>
      <c r="R1058" s="10">
        <v>5</v>
      </c>
      <c r="S1058" s="79">
        <v>39.6</v>
      </c>
      <c r="T1058" s="10">
        <v>2</v>
      </c>
      <c r="AD1058" s="10">
        <v>2</v>
      </c>
      <c r="AI1058" s="39">
        <f t="shared" si="80"/>
        <v>2</v>
      </c>
      <c r="AJ1058" s="79">
        <f t="shared" si="81"/>
        <v>19.8</v>
      </c>
      <c r="AK1058" s="79">
        <f t="shared" si="82"/>
        <v>1.6500000000000001</v>
      </c>
      <c r="AL1058" s="79">
        <f t="shared" si="83"/>
        <v>0.33</v>
      </c>
    </row>
    <row r="1059" spans="1:38" x14ac:dyDescent="0.25">
      <c r="A1059" s="10">
        <v>3.2025000000000001</v>
      </c>
      <c r="B1059" s="10" t="s">
        <v>107</v>
      </c>
      <c r="C1059" s="10" t="s">
        <v>108</v>
      </c>
      <c r="D1059" s="10" t="s">
        <v>1880</v>
      </c>
      <c r="E1059" s="10" t="s">
        <v>30</v>
      </c>
      <c r="F1059" s="10" t="s">
        <v>1881</v>
      </c>
      <c r="G1059" s="10" t="s">
        <v>1882</v>
      </c>
      <c r="H1059" s="10" t="s">
        <v>199</v>
      </c>
      <c r="I1059" s="10" t="s">
        <v>1883</v>
      </c>
      <c r="J1059" s="10" t="s">
        <v>1884</v>
      </c>
      <c r="K1059" s="10">
        <v>8152883288</v>
      </c>
      <c r="L1059" s="10" t="s">
        <v>37</v>
      </c>
      <c r="M1059" s="10" t="s">
        <v>38</v>
      </c>
      <c r="N1059" s="10" t="s">
        <v>39</v>
      </c>
      <c r="O1059" s="10">
        <v>44</v>
      </c>
      <c r="P1059" s="10" t="s">
        <v>40</v>
      </c>
      <c r="Q1059" s="10" t="str">
        <f t="shared" si="79"/>
        <v>12</v>
      </c>
      <c r="R1059" s="10">
        <v>5</v>
      </c>
      <c r="S1059" s="79">
        <v>39.6</v>
      </c>
      <c r="T1059" s="10">
        <v>2</v>
      </c>
      <c r="AD1059" s="10">
        <v>2</v>
      </c>
      <c r="AI1059" s="39">
        <f t="shared" si="80"/>
        <v>2</v>
      </c>
      <c r="AJ1059" s="79">
        <f t="shared" si="81"/>
        <v>19.8</v>
      </c>
      <c r="AK1059" s="79">
        <f t="shared" si="82"/>
        <v>1.6500000000000001</v>
      </c>
      <c r="AL1059" s="79">
        <f t="shared" si="83"/>
        <v>0.33</v>
      </c>
    </row>
    <row r="1060" spans="1:38" x14ac:dyDescent="0.25">
      <c r="A1060" s="10">
        <v>3.2025000000000001</v>
      </c>
      <c r="B1060" s="10" t="s">
        <v>107</v>
      </c>
      <c r="C1060" s="10" t="s">
        <v>108</v>
      </c>
      <c r="D1060" s="10" t="s">
        <v>1149</v>
      </c>
      <c r="E1060" s="10" t="s">
        <v>570</v>
      </c>
      <c r="F1060" s="10" t="s">
        <v>191</v>
      </c>
      <c r="G1060" s="10" t="s">
        <v>192</v>
      </c>
      <c r="H1060" s="10" t="s">
        <v>193</v>
      </c>
      <c r="I1060" s="10" t="s">
        <v>194</v>
      </c>
      <c r="J1060" s="10" t="s">
        <v>607</v>
      </c>
      <c r="K1060" s="10">
        <v>2604827475</v>
      </c>
      <c r="L1060" s="10" t="s">
        <v>37</v>
      </c>
      <c r="M1060" s="10" t="s">
        <v>38</v>
      </c>
      <c r="N1060" s="10" t="s">
        <v>39</v>
      </c>
      <c r="O1060" s="10">
        <v>44</v>
      </c>
      <c r="P1060" s="10" t="s">
        <v>40</v>
      </c>
      <c r="Q1060" s="10" t="str">
        <f t="shared" si="79"/>
        <v>12</v>
      </c>
      <c r="R1060" s="10">
        <v>5</v>
      </c>
      <c r="S1060" s="79">
        <v>138.6</v>
      </c>
      <c r="T1060" s="10">
        <v>7</v>
      </c>
      <c r="AD1060" s="10">
        <v>7</v>
      </c>
      <c r="AI1060" s="39">
        <f t="shared" si="80"/>
        <v>7</v>
      </c>
      <c r="AJ1060" s="79">
        <f t="shared" si="81"/>
        <v>19.8</v>
      </c>
      <c r="AK1060" s="79">
        <f t="shared" si="82"/>
        <v>1.6500000000000001</v>
      </c>
      <c r="AL1060" s="79">
        <f t="shared" si="83"/>
        <v>0.33</v>
      </c>
    </row>
    <row r="1061" spans="1:38" x14ac:dyDescent="0.25">
      <c r="A1061" s="10">
        <v>3.2025000000000001</v>
      </c>
      <c r="B1061" s="10" t="s">
        <v>107</v>
      </c>
      <c r="C1061" s="10" t="s">
        <v>108</v>
      </c>
      <c r="D1061" s="10" t="s">
        <v>109</v>
      </c>
      <c r="E1061" s="10" t="s">
        <v>30</v>
      </c>
      <c r="F1061" s="10" t="s">
        <v>110</v>
      </c>
      <c r="G1061" s="10" t="s">
        <v>111</v>
      </c>
      <c r="H1061" s="10" t="s">
        <v>112</v>
      </c>
      <c r="I1061" s="10" t="s">
        <v>1885</v>
      </c>
      <c r="J1061" s="10" t="s">
        <v>114</v>
      </c>
      <c r="K1061" s="10">
        <v>5632132567</v>
      </c>
      <c r="L1061" s="10" t="s">
        <v>115</v>
      </c>
      <c r="M1061" s="10" t="s">
        <v>116</v>
      </c>
      <c r="N1061" s="10" t="s">
        <v>39</v>
      </c>
      <c r="O1061" s="10">
        <v>44</v>
      </c>
      <c r="P1061" s="10" t="s">
        <v>40</v>
      </c>
      <c r="Q1061" s="10" t="str">
        <f t="shared" si="79"/>
        <v>12</v>
      </c>
      <c r="R1061" s="10">
        <v>5</v>
      </c>
      <c r="S1061" s="79">
        <v>213.6</v>
      </c>
      <c r="T1061" s="10">
        <v>12</v>
      </c>
      <c r="AD1061" s="10">
        <v>12</v>
      </c>
      <c r="AI1061" s="39">
        <f t="shared" si="80"/>
        <v>12</v>
      </c>
      <c r="AJ1061" s="79">
        <f t="shared" si="81"/>
        <v>17.8</v>
      </c>
      <c r="AK1061" s="79">
        <f t="shared" si="82"/>
        <v>1.4833333333333334</v>
      </c>
      <c r="AL1061" s="79">
        <f t="shared" si="83"/>
        <v>0.29666666666666669</v>
      </c>
    </row>
    <row r="1062" spans="1:38" x14ac:dyDescent="0.25">
      <c r="A1062" s="10">
        <v>3.2025000000000001</v>
      </c>
      <c r="B1062" s="10" t="s">
        <v>107</v>
      </c>
      <c r="C1062" s="10" t="s">
        <v>108</v>
      </c>
      <c r="D1062" s="10" t="s">
        <v>1149</v>
      </c>
      <c r="E1062" s="10" t="s">
        <v>570</v>
      </c>
      <c r="F1062" s="10" t="s">
        <v>191</v>
      </c>
      <c r="G1062" s="10" t="s">
        <v>192</v>
      </c>
      <c r="H1062" s="10" t="s">
        <v>193</v>
      </c>
      <c r="I1062" s="10" t="s">
        <v>194</v>
      </c>
      <c r="J1062" s="10" t="s">
        <v>607</v>
      </c>
      <c r="K1062" s="10">
        <v>2604827475</v>
      </c>
      <c r="L1062" s="10" t="s">
        <v>115</v>
      </c>
      <c r="M1062" s="10" t="s">
        <v>116</v>
      </c>
      <c r="N1062" s="10" t="s">
        <v>39</v>
      </c>
      <c r="O1062" s="10">
        <v>44</v>
      </c>
      <c r="P1062" s="10" t="s">
        <v>40</v>
      </c>
      <c r="Q1062" s="10" t="str">
        <f t="shared" si="79"/>
        <v>12</v>
      </c>
      <c r="R1062" s="10">
        <v>5</v>
      </c>
      <c r="S1062" s="79">
        <v>138.6</v>
      </c>
      <c r="T1062" s="10">
        <v>7</v>
      </c>
      <c r="AD1062" s="10">
        <v>7</v>
      </c>
      <c r="AI1062" s="39">
        <f t="shared" si="80"/>
        <v>7</v>
      </c>
      <c r="AJ1062" s="79">
        <f t="shared" si="81"/>
        <v>19.8</v>
      </c>
      <c r="AK1062" s="79">
        <f t="shared" si="82"/>
        <v>1.6500000000000001</v>
      </c>
      <c r="AL1062" s="79">
        <f t="shared" si="83"/>
        <v>0.33</v>
      </c>
    </row>
    <row r="1063" spans="1:38" x14ac:dyDescent="0.25">
      <c r="A1063" s="10">
        <v>3.2025000000000001</v>
      </c>
      <c r="B1063" s="10" t="s">
        <v>107</v>
      </c>
      <c r="C1063" s="10" t="s">
        <v>108</v>
      </c>
      <c r="D1063" s="10" t="s">
        <v>1886</v>
      </c>
      <c r="E1063" s="10" t="s">
        <v>592</v>
      </c>
      <c r="F1063" s="10" t="s">
        <v>1887</v>
      </c>
      <c r="G1063" s="10" t="s">
        <v>1888</v>
      </c>
      <c r="H1063" s="10" t="s">
        <v>112</v>
      </c>
      <c r="I1063" s="10" t="s">
        <v>1889</v>
      </c>
      <c r="J1063" s="10" t="s">
        <v>1890</v>
      </c>
      <c r="K1063" s="10">
        <v>3195823691</v>
      </c>
      <c r="L1063" s="10" t="s">
        <v>115</v>
      </c>
      <c r="M1063" s="10" t="s">
        <v>116</v>
      </c>
      <c r="N1063" s="10" t="s">
        <v>39</v>
      </c>
      <c r="O1063" s="10">
        <v>44</v>
      </c>
      <c r="P1063" s="10" t="s">
        <v>40</v>
      </c>
      <c r="Q1063" s="10" t="str">
        <f t="shared" si="79"/>
        <v>12</v>
      </c>
      <c r="R1063" s="10">
        <v>5</v>
      </c>
      <c r="S1063" s="79">
        <v>19.8</v>
      </c>
      <c r="T1063" s="10">
        <v>1</v>
      </c>
      <c r="AD1063" s="10">
        <v>1</v>
      </c>
      <c r="AI1063" s="39">
        <f t="shared" si="80"/>
        <v>1</v>
      </c>
      <c r="AJ1063" s="79">
        <f t="shared" si="81"/>
        <v>19.8</v>
      </c>
      <c r="AK1063" s="79">
        <f t="shared" si="82"/>
        <v>1.6500000000000001</v>
      </c>
      <c r="AL1063" s="79">
        <f t="shared" si="83"/>
        <v>0.33</v>
      </c>
    </row>
    <row r="1064" spans="1:38" x14ac:dyDescent="0.25">
      <c r="A1064" s="10">
        <v>3.2025000000000001</v>
      </c>
      <c r="B1064" s="10" t="s">
        <v>107</v>
      </c>
      <c r="C1064" s="10" t="s">
        <v>108</v>
      </c>
      <c r="D1064" s="10" t="s">
        <v>196</v>
      </c>
      <c r="E1064" s="10" t="s">
        <v>30</v>
      </c>
      <c r="F1064" s="10" t="s">
        <v>197</v>
      </c>
      <c r="G1064" s="10" t="s">
        <v>198</v>
      </c>
      <c r="H1064" s="10" t="s">
        <v>199</v>
      </c>
      <c r="I1064" s="10" t="s">
        <v>200</v>
      </c>
      <c r="J1064" s="10" t="s">
        <v>201</v>
      </c>
      <c r="K1064" s="10">
        <v>6308857029</v>
      </c>
      <c r="L1064" s="10" t="s">
        <v>115</v>
      </c>
      <c r="M1064" s="10" t="s">
        <v>116</v>
      </c>
      <c r="N1064" s="10" t="s">
        <v>39</v>
      </c>
      <c r="O1064" s="10">
        <v>44</v>
      </c>
      <c r="P1064" s="10" t="s">
        <v>40</v>
      </c>
      <c r="Q1064" s="10" t="str">
        <f t="shared" si="79"/>
        <v>12</v>
      </c>
      <c r="R1064" s="10">
        <v>5</v>
      </c>
      <c r="S1064" s="79">
        <v>138.6</v>
      </c>
      <c r="T1064" s="10">
        <v>7</v>
      </c>
      <c r="AD1064" s="10">
        <v>7</v>
      </c>
      <c r="AI1064" s="39">
        <f t="shared" si="80"/>
        <v>7</v>
      </c>
      <c r="AJ1064" s="79">
        <f t="shared" si="81"/>
        <v>19.8</v>
      </c>
      <c r="AK1064" s="79">
        <f t="shared" si="82"/>
        <v>1.6500000000000001</v>
      </c>
      <c r="AL1064" s="79">
        <f t="shared" si="83"/>
        <v>0.33</v>
      </c>
    </row>
    <row r="1065" spans="1:38" x14ac:dyDescent="0.25">
      <c r="A1065" s="10">
        <v>3.2025000000000001</v>
      </c>
      <c r="B1065" s="10" t="s">
        <v>107</v>
      </c>
      <c r="C1065" s="10" t="s">
        <v>108</v>
      </c>
      <c r="D1065" s="10" t="s">
        <v>1232</v>
      </c>
      <c r="E1065" s="10" t="s">
        <v>30</v>
      </c>
      <c r="F1065" s="10" t="s">
        <v>1233</v>
      </c>
      <c r="G1065" s="10" t="s">
        <v>1234</v>
      </c>
      <c r="H1065" s="10" t="s">
        <v>112</v>
      </c>
      <c r="I1065" s="10" t="s">
        <v>1235</v>
      </c>
      <c r="J1065" s="10" t="s">
        <v>1236</v>
      </c>
      <c r="K1065" s="10">
        <v>3196658363</v>
      </c>
      <c r="L1065" s="10" t="s">
        <v>49</v>
      </c>
      <c r="M1065" s="10" t="s">
        <v>50</v>
      </c>
      <c r="N1065" s="10" t="s">
        <v>39</v>
      </c>
      <c r="O1065" s="10">
        <v>44</v>
      </c>
      <c r="P1065" s="10" t="s">
        <v>40</v>
      </c>
      <c r="Q1065" s="10" t="str">
        <f t="shared" si="79"/>
        <v>12</v>
      </c>
      <c r="R1065" s="10">
        <v>5</v>
      </c>
      <c r="S1065" s="79">
        <v>19.8</v>
      </c>
      <c r="T1065" s="10">
        <v>1</v>
      </c>
      <c r="AD1065" s="10">
        <v>1</v>
      </c>
      <c r="AI1065" s="39">
        <f t="shared" si="80"/>
        <v>1</v>
      </c>
      <c r="AJ1065" s="79">
        <f t="shared" si="81"/>
        <v>19.8</v>
      </c>
      <c r="AK1065" s="79">
        <f t="shared" si="82"/>
        <v>1.6500000000000001</v>
      </c>
      <c r="AL1065" s="79">
        <f t="shared" si="83"/>
        <v>0.33</v>
      </c>
    </row>
    <row r="1066" spans="1:38" x14ac:dyDescent="0.25">
      <c r="A1066" s="10">
        <v>3.2025000000000001</v>
      </c>
      <c r="B1066" s="10" t="s">
        <v>107</v>
      </c>
      <c r="C1066" s="10" t="s">
        <v>108</v>
      </c>
      <c r="D1066" s="10" t="s">
        <v>248</v>
      </c>
      <c r="E1066" s="10" t="s">
        <v>30</v>
      </c>
      <c r="F1066" s="10" t="s">
        <v>249</v>
      </c>
      <c r="G1066" s="10" t="s">
        <v>250</v>
      </c>
      <c r="H1066" s="10" t="s">
        <v>199</v>
      </c>
      <c r="I1066" s="10">
        <v>62305</v>
      </c>
      <c r="J1066" s="10" t="s">
        <v>251</v>
      </c>
      <c r="K1066" s="10">
        <v>2172223343</v>
      </c>
      <c r="L1066" s="10" t="s">
        <v>49</v>
      </c>
      <c r="M1066" s="10" t="s">
        <v>50</v>
      </c>
      <c r="N1066" s="10" t="s">
        <v>39</v>
      </c>
      <c r="O1066" s="10">
        <v>44</v>
      </c>
      <c r="P1066" s="10" t="s">
        <v>40</v>
      </c>
      <c r="Q1066" s="10" t="str">
        <f t="shared" si="79"/>
        <v>12</v>
      </c>
      <c r="R1066" s="10">
        <v>5</v>
      </c>
      <c r="S1066" s="79">
        <v>118.8</v>
      </c>
      <c r="T1066" s="10">
        <v>6</v>
      </c>
      <c r="AD1066" s="10">
        <v>6</v>
      </c>
      <c r="AI1066" s="39">
        <f t="shared" si="80"/>
        <v>6</v>
      </c>
      <c r="AJ1066" s="79">
        <f t="shared" si="81"/>
        <v>19.8</v>
      </c>
      <c r="AK1066" s="79">
        <f t="shared" si="82"/>
        <v>1.6500000000000001</v>
      </c>
      <c r="AL1066" s="79">
        <f t="shared" si="83"/>
        <v>0.33</v>
      </c>
    </row>
    <row r="1067" spans="1:38" x14ac:dyDescent="0.25">
      <c r="A1067" s="10">
        <v>3.2025000000000001</v>
      </c>
      <c r="B1067" s="10" t="s">
        <v>107</v>
      </c>
      <c r="C1067" s="10" t="s">
        <v>108</v>
      </c>
      <c r="D1067" s="10" t="s">
        <v>1149</v>
      </c>
      <c r="E1067" s="10" t="s">
        <v>570</v>
      </c>
      <c r="F1067" s="10" t="s">
        <v>191</v>
      </c>
      <c r="G1067" s="10" t="s">
        <v>192</v>
      </c>
      <c r="H1067" s="10" t="s">
        <v>193</v>
      </c>
      <c r="I1067" s="10" t="s">
        <v>194</v>
      </c>
      <c r="J1067" s="10" t="s">
        <v>607</v>
      </c>
      <c r="K1067" s="10">
        <v>2604827475</v>
      </c>
      <c r="L1067" s="10" t="s">
        <v>49</v>
      </c>
      <c r="M1067" s="10" t="s">
        <v>50</v>
      </c>
      <c r="N1067" s="10" t="s">
        <v>39</v>
      </c>
      <c r="O1067" s="10">
        <v>44</v>
      </c>
      <c r="P1067" s="10" t="s">
        <v>40</v>
      </c>
      <c r="Q1067" s="10" t="str">
        <f t="shared" si="79"/>
        <v>12</v>
      </c>
      <c r="R1067" s="10">
        <v>5</v>
      </c>
      <c r="S1067" s="79">
        <v>138.6</v>
      </c>
      <c r="T1067" s="10">
        <v>7</v>
      </c>
      <c r="AD1067" s="10">
        <v>7</v>
      </c>
      <c r="AI1067" s="39">
        <f t="shared" si="80"/>
        <v>7</v>
      </c>
      <c r="AJ1067" s="79">
        <f t="shared" si="81"/>
        <v>19.8</v>
      </c>
      <c r="AK1067" s="79">
        <f t="shared" si="82"/>
        <v>1.6500000000000001</v>
      </c>
      <c r="AL1067" s="79">
        <f t="shared" si="83"/>
        <v>0.33</v>
      </c>
    </row>
    <row r="1068" spans="1:38" x14ac:dyDescent="0.25">
      <c r="A1068" s="10">
        <v>3.2025000000000001</v>
      </c>
      <c r="B1068" s="10" t="s">
        <v>425</v>
      </c>
      <c r="C1068" s="10" t="s">
        <v>426</v>
      </c>
      <c r="D1068" s="10" t="s">
        <v>427</v>
      </c>
      <c r="E1068" s="10" t="s">
        <v>30</v>
      </c>
      <c r="F1068" s="10" t="s">
        <v>428</v>
      </c>
      <c r="G1068" s="10" t="s">
        <v>429</v>
      </c>
      <c r="H1068" s="10" t="s">
        <v>430</v>
      </c>
      <c r="I1068" s="10">
        <v>63026</v>
      </c>
      <c r="J1068" s="10" t="s">
        <v>431</v>
      </c>
      <c r="K1068" s="10">
        <v>6363438866</v>
      </c>
      <c r="L1068" s="10" t="s">
        <v>74</v>
      </c>
      <c r="M1068" s="10" t="s">
        <v>75</v>
      </c>
      <c r="N1068" s="10" t="s">
        <v>61</v>
      </c>
      <c r="O1068" s="10">
        <v>44</v>
      </c>
      <c r="P1068" s="10" t="s">
        <v>40</v>
      </c>
      <c r="Q1068" s="10" t="str">
        <f t="shared" si="79"/>
        <v>12</v>
      </c>
      <c r="R1068" s="10">
        <v>5</v>
      </c>
      <c r="S1068" s="79">
        <v>402</v>
      </c>
      <c r="T1068" s="10">
        <v>15</v>
      </c>
      <c r="AD1068" s="10">
        <v>15</v>
      </c>
      <c r="AI1068" s="39">
        <f t="shared" si="80"/>
        <v>15</v>
      </c>
      <c r="AJ1068" s="79">
        <f t="shared" si="81"/>
        <v>26.8</v>
      </c>
      <c r="AK1068" s="79">
        <f t="shared" si="82"/>
        <v>2.2333333333333334</v>
      </c>
      <c r="AL1068" s="79">
        <f t="shared" si="83"/>
        <v>0.44666666666666666</v>
      </c>
    </row>
    <row r="1069" spans="1:38" x14ac:dyDescent="0.25">
      <c r="A1069" s="10">
        <v>3.2025000000000001</v>
      </c>
      <c r="B1069" s="10" t="s">
        <v>425</v>
      </c>
      <c r="C1069" s="10" t="s">
        <v>426</v>
      </c>
      <c r="D1069" s="10" t="s">
        <v>427</v>
      </c>
      <c r="E1069" s="10" t="s">
        <v>30</v>
      </c>
      <c r="F1069" s="10" t="s">
        <v>428</v>
      </c>
      <c r="G1069" s="10" t="s">
        <v>429</v>
      </c>
      <c r="H1069" s="10" t="s">
        <v>430</v>
      </c>
      <c r="I1069" s="10">
        <v>63026</v>
      </c>
      <c r="J1069" s="10" t="s">
        <v>431</v>
      </c>
      <c r="K1069" s="10">
        <v>6363438866</v>
      </c>
      <c r="L1069" s="10" t="s">
        <v>115</v>
      </c>
      <c r="M1069" s="10" t="s">
        <v>116</v>
      </c>
      <c r="N1069" s="10" t="s">
        <v>39</v>
      </c>
      <c r="O1069" s="10">
        <v>44</v>
      </c>
      <c r="P1069" s="10" t="s">
        <v>40</v>
      </c>
      <c r="Q1069" s="10" t="str">
        <f t="shared" si="79"/>
        <v>12</v>
      </c>
      <c r="R1069" s="10">
        <v>5</v>
      </c>
      <c r="S1069" s="79">
        <v>267</v>
      </c>
      <c r="T1069" s="10">
        <v>15</v>
      </c>
      <c r="AD1069" s="10">
        <v>15</v>
      </c>
      <c r="AI1069" s="39">
        <f t="shared" si="80"/>
        <v>15</v>
      </c>
      <c r="AJ1069" s="79">
        <f t="shared" si="81"/>
        <v>17.8</v>
      </c>
      <c r="AK1069" s="79">
        <f t="shared" si="82"/>
        <v>1.4833333333333334</v>
      </c>
      <c r="AL1069" s="79">
        <f t="shared" si="83"/>
        <v>0.29666666666666669</v>
      </c>
    </row>
    <row r="1070" spans="1:38" x14ac:dyDescent="0.25">
      <c r="A1070" s="10">
        <v>3.2025000000000001</v>
      </c>
      <c r="B1070" s="10" t="s">
        <v>425</v>
      </c>
      <c r="C1070" s="10" t="s">
        <v>426</v>
      </c>
      <c r="D1070" s="10" t="s">
        <v>427</v>
      </c>
      <c r="E1070" s="10" t="s">
        <v>30</v>
      </c>
      <c r="F1070" s="10" t="s">
        <v>428</v>
      </c>
      <c r="G1070" s="10" t="s">
        <v>429</v>
      </c>
      <c r="H1070" s="10" t="s">
        <v>430</v>
      </c>
      <c r="I1070" s="10">
        <v>63026</v>
      </c>
      <c r="J1070" s="10" t="s">
        <v>431</v>
      </c>
      <c r="K1070" s="10">
        <v>6363438866</v>
      </c>
      <c r="L1070" s="10" t="s">
        <v>70</v>
      </c>
      <c r="M1070" s="10" t="s">
        <v>71</v>
      </c>
      <c r="N1070" s="10" t="s">
        <v>61</v>
      </c>
      <c r="O1070" s="10">
        <v>44</v>
      </c>
      <c r="P1070" s="10" t="s">
        <v>40</v>
      </c>
      <c r="Q1070" s="10" t="str">
        <f t="shared" si="79"/>
        <v>12</v>
      </c>
      <c r="R1070" s="10">
        <v>8</v>
      </c>
      <c r="S1070" s="79">
        <v>456</v>
      </c>
      <c r="T1070" s="10">
        <v>15</v>
      </c>
      <c r="AD1070" s="10">
        <v>15</v>
      </c>
      <c r="AI1070" s="39">
        <f t="shared" si="80"/>
        <v>15</v>
      </c>
      <c r="AJ1070" s="79">
        <f t="shared" si="81"/>
        <v>30.4</v>
      </c>
      <c r="AK1070" s="79">
        <f t="shared" si="82"/>
        <v>2.5333333333333332</v>
      </c>
      <c r="AL1070" s="79">
        <f t="shared" si="83"/>
        <v>0.31666666666666665</v>
      </c>
    </row>
    <row r="1071" spans="1:38" x14ac:dyDescent="0.25">
      <c r="A1071" s="10">
        <v>3.2025000000000001</v>
      </c>
      <c r="B1071" s="10" t="s">
        <v>51</v>
      </c>
      <c r="C1071" s="10" t="s">
        <v>52</v>
      </c>
      <c r="D1071" s="10" t="s">
        <v>125</v>
      </c>
      <c r="E1071" s="10" t="s">
        <v>30</v>
      </c>
      <c r="F1071" s="10" t="s">
        <v>126</v>
      </c>
      <c r="G1071" s="10" t="s">
        <v>127</v>
      </c>
      <c r="H1071" s="10" t="s">
        <v>34</v>
      </c>
      <c r="I1071" s="80" t="s">
        <v>128</v>
      </c>
      <c r="J1071" s="10" t="s">
        <v>129</v>
      </c>
      <c r="K1071" s="10">
        <v>6098354400</v>
      </c>
      <c r="L1071" s="10" t="s">
        <v>74</v>
      </c>
      <c r="M1071" s="10" t="s">
        <v>75</v>
      </c>
      <c r="N1071" s="10" t="s">
        <v>61</v>
      </c>
      <c r="O1071" s="10">
        <v>44</v>
      </c>
      <c r="P1071" s="10" t="s">
        <v>40</v>
      </c>
      <c r="Q1071" s="10" t="str">
        <f t="shared" si="79"/>
        <v>12</v>
      </c>
      <c r="R1071" s="10">
        <v>5</v>
      </c>
      <c r="S1071" s="79">
        <v>201.6</v>
      </c>
      <c r="T1071" s="10">
        <v>7</v>
      </c>
      <c r="AD1071" s="10">
        <v>7</v>
      </c>
      <c r="AI1071" s="39">
        <f t="shared" si="80"/>
        <v>7</v>
      </c>
      <c r="AJ1071" s="79">
        <f t="shared" si="81"/>
        <v>28.8</v>
      </c>
      <c r="AK1071" s="79">
        <f t="shared" si="82"/>
        <v>2.4</v>
      </c>
      <c r="AL1071" s="79">
        <f t="shared" si="83"/>
        <v>0.48</v>
      </c>
    </row>
    <row r="1072" spans="1:38" x14ac:dyDescent="0.25">
      <c r="A1072" s="10">
        <v>3.2025000000000001</v>
      </c>
      <c r="B1072" s="10" t="s">
        <v>51</v>
      </c>
      <c r="C1072" s="10" t="s">
        <v>52</v>
      </c>
      <c r="D1072" s="10" t="s">
        <v>53</v>
      </c>
      <c r="E1072" s="10" t="s">
        <v>30</v>
      </c>
      <c r="F1072" s="10" t="s">
        <v>54</v>
      </c>
      <c r="G1072" s="10" t="s">
        <v>55</v>
      </c>
      <c r="H1072" s="10" t="s">
        <v>56</v>
      </c>
      <c r="I1072" s="10" t="s">
        <v>57</v>
      </c>
      <c r="J1072" s="10" t="s">
        <v>58</v>
      </c>
      <c r="K1072" s="10">
        <v>6109350885</v>
      </c>
      <c r="L1072" s="10" t="s">
        <v>74</v>
      </c>
      <c r="M1072" s="10" t="s">
        <v>75</v>
      </c>
      <c r="N1072" s="10" t="s">
        <v>61</v>
      </c>
      <c r="O1072" s="10">
        <v>44</v>
      </c>
      <c r="P1072" s="10" t="s">
        <v>40</v>
      </c>
      <c r="Q1072" s="10" t="str">
        <f t="shared" si="79"/>
        <v>12</v>
      </c>
      <c r="R1072" s="10">
        <v>5</v>
      </c>
      <c r="S1072" s="79">
        <v>720</v>
      </c>
      <c r="T1072" s="10">
        <v>25</v>
      </c>
      <c r="AD1072" s="10">
        <v>25</v>
      </c>
      <c r="AI1072" s="39">
        <f t="shared" si="80"/>
        <v>25</v>
      </c>
      <c r="AJ1072" s="79">
        <f t="shared" si="81"/>
        <v>28.8</v>
      </c>
      <c r="AK1072" s="79">
        <f t="shared" si="82"/>
        <v>2.4</v>
      </c>
      <c r="AL1072" s="79">
        <f t="shared" si="83"/>
        <v>0.48</v>
      </c>
    </row>
    <row r="1073" spans="1:38" x14ac:dyDescent="0.25">
      <c r="A1073" s="10">
        <v>3.2025000000000001</v>
      </c>
      <c r="B1073" s="10" t="s">
        <v>51</v>
      </c>
      <c r="C1073" s="10" t="s">
        <v>52</v>
      </c>
      <c r="D1073" s="10" t="s">
        <v>125</v>
      </c>
      <c r="E1073" s="10" t="s">
        <v>30</v>
      </c>
      <c r="F1073" s="10" t="s">
        <v>126</v>
      </c>
      <c r="G1073" s="10" t="s">
        <v>127</v>
      </c>
      <c r="H1073" s="10" t="s">
        <v>34</v>
      </c>
      <c r="I1073" s="80" t="s">
        <v>128</v>
      </c>
      <c r="J1073" s="10" t="s">
        <v>129</v>
      </c>
      <c r="K1073" s="10">
        <v>6098354400</v>
      </c>
      <c r="L1073" s="10" t="s">
        <v>81</v>
      </c>
      <c r="M1073" s="10" t="s">
        <v>82</v>
      </c>
      <c r="N1073" s="10" t="s">
        <v>83</v>
      </c>
      <c r="O1073" s="10">
        <v>44</v>
      </c>
      <c r="P1073" s="10" t="s">
        <v>40</v>
      </c>
      <c r="Q1073" s="10" t="str">
        <f t="shared" si="79"/>
        <v>12</v>
      </c>
      <c r="R1073" s="10">
        <v>8</v>
      </c>
      <c r="S1073" s="79">
        <v>108</v>
      </c>
      <c r="T1073" s="10">
        <v>4</v>
      </c>
      <c r="AD1073" s="10">
        <v>4</v>
      </c>
      <c r="AI1073" s="39">
        <f t="shared" si="80"/>
        <v>4</v>
      </c>
      <c r="AJ1073" s="79">
        <f t="shared" si="81"/>
        <v>27</v>
      </c>
      <c r="AK1073" s="79">
        <f t="shared" si="82"/>
        <v>2.25</v>
      </c>
      <c r="AL1073" s="79">
        <f t="shared" si="83"/>
        <v>0.28125</v>
      </c>
    </row>
    <row r="1074" spans="1:38" x14ac:dyDescent="0.25">
      <c r="A1074" s="10">
        <v>3.2025000000000001</v>
      </c>
      <c r="B1074" s="10" t="s">
        <v>51</v>
      </c>
      <c r="C1074" s="10" t="s">
        <v>52</v>
      </c>
      <c r="D1074" s="10" t="s">
        <v>53</v>
      </c>
      <c r="E1074" s="10" t="s">
        <v>30</v>
      </c>
      <c r="F1074" s="10" t="s">
        <v>54</v>
      </c>
      <c r="G1074" s="10" t="s">
        <v>55</v>
      </c>
      <c r="H1074" s="10" t="s">
        <v>56</v>
      </c>
      <c r="I1074" s="10" t="s">
        <v>57</v>
      </c>
      <c r="J1074" s="10" t="s">
        <v>58</v>
      </c>
      <c r="K1074" s="10">
        <v>6109350885</v>
      </c>
      <c r="L1074" s="10" t="s">
        <v>81</v>
      </c>
      <c r="M1074" s="10" t="s">
        <v>82</v>
      </c>
      <c r="N1074" s="10" t="s">
        <v>83</v>
      </c>
      <c r="O1074" s="10">
        <v>44</v>
      </c>
      <c r="P1074" s="10" t="s">
        <v>40</v>
      </c>
      <c r="Q1074" s="10" t="str">
        <f t="shared" si="79"/>
        <v>12</v>
      </c>
      <c r="R1074" s="10">
        <v>8</v>
      </c>
      <c r="S1074" s="79">
        <v>810</v>
      </c>
      <c r="T1074" s="10">
        <v>30</v>
      </c>
      <c r="AD1074" s="10">
        <v>30</v>
      </c>
      <c r="AI1074" s="39">
        <f t="shared" si="80"/>
        <v>30</v>
      </c>
      <c r="AJ1074" s="79">
        <f t="shared" si="81"/>
        <v>27</v>
      </c>
      <c r="AK1074" s="79">
        <f t="shared" si="82"/>
        <v>2.25</v>
      </c>
      <c r="AL1074" s="79">
        <f t="shared" si="83"/>
        <v>0.28125</v>
      </c>
    </row>
    <row r="1075" spans="1:38" x14ac:dyDescent="0.25">
      <c r="A1075" s="10">
        <v>3.2025000000000001</v>
      </c>
      <c r="B1075" s="10" t="s">
        <v>51</v>
      </c>
      <c r="C1075" s="10" t="s">
        <v>52</v>
      </c>
      <c r="D1075" s="10" t="s">
        <v>142</v>
      </c>
      <c r="E1075" s="10" t="s">
        <v>570</v>
      </c>
      <c r="F1075" s="10" t="s">
        <v>145</v>
      </c>
      <c r="G1075" s="10" t="s">
        <v>146</v>
      </c>
      <c r="H1075" s="10" t="s">
        <v>147</v>
      </c>
      <c r="I1075" s="10">
        <v>999999999</v>
      </c>
      <c r="J1075" s="10" t="s">
        <v>145</v>
      </c>
      <c r="K1075" s="10">
        <v>9999999999</v>
      </c>
      <c r="L1075" s="10" t="s">
        <v>81</v>
      </c>
      <c r="M1075" s="10" t="s">
        <v>82</v>
      </c>
      <c r="N1075" s="10" t="s">
        <v>83</v>
      </c>
      <c r="O1075" s="10">
        <v>44</v>
      </c>
      <c r="P1075" s="10" t="s">
        <v>40</v>
      </c>
      <c r="Q1075" s="10" t="str">
        <f t="shared" si="79"/>
        <v>12</v>
      </c>
      <c r="R1075" s="10">
        <v>8</v>
      </c>
      <c r="S1075" s="79">
        <v>216</v>
      </c>
      <c r="T1075" s="10">
        <v>8</v>
      </c>
      <c r="AD1075" s="10">
        <v>8</v>
      </c>
      <c r="AI1075" s="39">
        <f t="shared" si="80"/>
        <v>8</v>
      </c>
      <c r="AJ1075" s="79">
        <f t="shared" si="81"/>
        <v>27</v>
      </c>
      <c r="AK1075" s="79">
        <f t="shared" si="82"/>
        <v>2.25</v>
      </c>
      <c r="AL1075" s="79">
        <f t="shared" si="83"/>
        <v>0.28125</v>
      </c>
    </row>
    <row r="1076" spans="1:38" x14ac:dyDescent="0.25">
      <c r="A1076" s="10">
        <v>3.2025000000000001</v>
      </c>
      <c r="B1076" s="10" t="s">
        <v>51</v>
      </c>
      <c r="C1076" s="10" t="s">
        <v>52</v>
      </c>
      <c r="D1076" s="10" t="s">
        <v>287</v>
      </c>
      <c r="E1076" s="10" t="s">
        <v>30</v>
      </c>
      <c r="F1076" s="10" t="s">
        <v>288</v>
      </c>
      <c r="G1076" s="10" t="s">
        <v>289</v>
      </c>
      <c r="H1076" s="10" t="s">
        <v>56</v>
      </c>
      <c r="I1076" s="10">
        <v>17011</v>
      </c>
      <c r="J1076" s="10" t="s">
        <v>290</v>
      </c>
      <c r="K1076" s="10">
        <v>7177619302</v>
      </c>
      <c r="L1076" s="10" t="s">
        <v>37</v>
      </c>
      <c r="M1076" s="10" t="s">
        <v>38</v>
      </c>
      <c r="N1076" s="10" t="s">
        <v>39</v>
      </c>
      <c r="O1076" s="10">
        <v>44</v>
      </c>
      <c r="P1076" s="10" t="s">
        <v>40</v>
      </c>
      <c r="Q1076" s="10" t="str">
        <f t="shared" si="79"/>
        <v>12</v>
      </c>
      <c r="R1076" s="10">
        <v>5</v>
      </c>
      <c r="S1076" s="79">
        <v>39.6</v>
      </c>
      <c r="T1076" s="10">
        <v>2</v>
      </c>
      <c r="AD1076" s="10">
        <v>2</v>
      </c>
      <c r="AI1076" s="39">
        <f t="shared" si="80"/>
        <v>2</v>
      </c>
      <c r="AJ1076" s="79">
        <f t="shared" si="81"/>
        <v>19.8</v>
      </c>
      <c r="AK1076" s="79">
        <f t="shared" si="82"/>
        <v>1.6500000000000001</v>
      </c>
      <c r="AL1076" s="79">
        <f t="shared" si="83"/>
        <v>0.33</v>
      </c>
    </row>
    <row r="1077" spans="1:38" x14ac:dyDescent="0.25">
      <c r="A1077" s="10">
        <v>3.2025000000000001</v>
      </c>
      <c r="B1077" s="10" t="s">
        <v>51</v>
      </c>
      <c r="C1077" s="10" t="s">
        <v>52</v>
      </c>
      <c r="D1077" s="10" t="s">
        <v>287</v>
      </c>
      <c r="E1077" s="10" t="s">
        <v>30</v>
      </c>
      <c r="F1077" s="10" t="s">
        <v>288</v>
      </c>
      <c r="G1077" s="10" t="s">
        <v>289</v>
      </c>
      <c r="H1077" s="10" t="s">
        <v>56</v>
      </c>
      <c r="I1077" s="10">
        <v>17011</v>
      </c>
      <c r="J1077" s="10" t="s">
        <v>290</v>
      </c>
      <c r="K1077" s="10">
        <v>7177619302</v>
      </c>
      <c r="L1077" s="10" t="s">
        <v>115</v>
      </c>
      <c r="M1077" s="10" t="s">
        <v>116</v>
      </c>
      <c r="N1077" s="10" t="s">
        <v>39</v>
      </c>
      <c r="O1077" s="10">
        <v>44</v>
      </c>
      <c r="P1077" s="10" t="s">
        <v>40</v>
      </c>
      <c r="Q1077" s="10" t="str">
        <f t="shared" si="79"/>
        <v>12</v>
      </c>
      <c r="R1077" s="10">
        <v>5</v>
      </c>
      <c r="S1077" s="79">
        <v>19.8</v>
      </c>
      <c r="T1077" s="10">
        <v>1</v>
      </c>
      <c r="AD1077" s="10">
        <v>1</v>
      </c>
      <c r="AI1077" s="39">
        <f t="shared" si="80"/>
        <v>1</v>
      </c>
      <c r="AJ1077" s="79">
        <f t="shared" si="81"/>
        <v>19.8</v>
      </c>
      <c r="AK1077" s="79">
        <f t="shared" si="82"/>
        <v>1.6500000000000001</v>
      </c>
      <c r="AL1077" s="79">
        <f t="shared" si="83"/>
        <v>0.33</v>
      </c>
    </row>
    <row r="1078" spans="1:38" x14ac:dyDescent="0.25">
      <c r="A1078" s="10">
        <v>3.2025000000000001</v>
      </c>
      <c r="B1078" s="10" t="s">
        <v>51</v>
      </c>
      <c r="C1078" s="10" t="s">
        <v>52</v>
      </c>
      <c r="D1078" s="10" t="s">
        <v>287</v>
      </c>
      <c r="E1078" s="10" t="s">
        <v>30</v>
      </c>
      <c r="F1078" s="10" t="s">
        <v>288</v>
      </c>
      <c r="G1078" s="10" t="s">
        <v>289</v>
      </c>
      <c r="H1078" s="10" t="s">
        <v>56</v>
      </c>
      <c r="I1078" s="10">
        <v>17011</v>
      </c>
      <c r="J1078" s="10" t="s">
        <v>290</v>
      </c>
      <c r="K1078" s="10">
        <v>7177619302</v>
      </c>
      <c r="L1078" s="10" t="s">
        <v>49</v>
      </c>
      <c r="M1078" s="10" t="s">
        <v>50</v>
      </c>
      <c r="N1078" s="10" t="s">
        <v>39</v>
      </c>
      <c r="O1078" s="10">
        <v>44</v>
      </c>
      <c r="P1078" s="10" t="s">
        <v>40</v>
      </c>
      <c r="Q1078" s="10" t="str">
        <f t="shared" si="79"/>
        <v>12</v>
      </c>
      <c r="R1078" s="10">
        <v>5</v>
      </c>
      <c r="S1078" s="79">
        <v>19.8</v>
      </c>
      <c r="T1078" s="10">
        <v>1</v>
      </c>
      <c r="AD1078" s="10">
        <v>1</v>
      </c>
      <c r="AI1078" s="39">
        <f t="shared" si="80"/>
        <v>1</v>
      </c>
      <c r="AJ1078" s="79">
        <f t="shared" si="81"/>
        <v>19.8</v>
      </c>
      <c r="AK1078" s="79">
        <f t="shared" si="82"/>
        <v>1.6500000000000001</v>
      </c>
      <c r="AL1078" s="79">
        <f t="shared" si="83"/>
        <v>0.33</v>
      </c>
    </row>
    <row r="1079" spans="1:38" x14ac:dyDescent="0.25">
      <c r="A1079" s="10">
        <v>3.2025000000000001</v>
      </c>
      <c r="B1079" s="10" t="s">
        <v>51</v>
      </c>
      <c r="C1079" s="10" t="s">
        <v>52</v>
      </c>
      <c r="D1079" s="10" t="s">
        <v>53</v>
      </c>
      <c r="E1079" s="10" t="s">
        <v>30</v>
      </c>
      <c r="F1079" s="10" t="s">
        <v>54</v>
      </c>
      <c r="G1079" s="10" t="s">
        <v>55</v>
      </c>
      <c r="H1079" s="10" t="s">
        <v>56</v>
      </c>
      <c r="I1079" s="10" t="s">
        <v>57</v>
      </c>
      <c r="J1079" s="10" t="s">
        <v>58</v>
      </c>
      <c r="K1079" s="10">
        <v>6109350885</v>
      </c>
      <c r="L1079" s="10" t="s">
        <v>224</v>
      </c>
      <c r="M1079" s="10" t="s">
        <v>225</v>
      </c>
      <c r="N1079" s="10" t="s">
        <v>61</v>
      </c>
      <c r="O1079" s="10">
        <v>44</v>
      </c>
      <c r="P1079" s="10" t="s">
        <v>40</v>
      </c>
      <c r="Q1079" s="10" t="str">
        <f t="shared" si="79"/>
        <v>12</v>
      </c>
      <c r="R1079" s="10">
        <v>5</v>
      </c>
      <c r="S1079" s="79">
        <v>432</v>
      </c>
      <c r="T1079" s="10">
        <v>15</v>
      </c>
      <c r="AD1079" s="10">
        <v>15</v>
      </c>
      <c r="AI1079" s="39">
        <f t="shared" si="80"/>
        <v>15</v>
      </c>
      <c r="AJ1079" s="79">
        <f t="shared" si="81"/>
        <v>28.8</v>
      </c>
      <c r="AK1079" s="79">
        <f t="shared" si="82"/>
        <v>2.4</v>
      </c>
      <c r="AL1079" s="79">
        <f t="shared" si="83"/>
        <v>0.48</v>
      </c>
    </row>
    <row r="1080" spans="1:38" x14ac:dyDescent="0.25">
      <c r="A1080" s="10">
        <v>3.2025000000000001</v>
      </c>
      <c r="B1080" s="10" t="s">
        <v>51</v>
      </c>
      <c r="C1080" s="10" t="s">
        <v>52</v>
      </c>
      <c r="D1080" s="10" t="s">
        <v>801</v>
      </c>
      <c r="E1080" s="10" t="s">
        <v>362</v>
      </c>
      <c r="F1080" s="10" t="s">
        <v>802</v>
      </c>
      <c r="G1080" s="10" t="s">
        <v>803</v>
      </c>
      <c r="H1080" s="10" t="s">
        <v>56</v>
      </c>
      <c r="I1080" s="10" t="s">
        <v>804</v>
      </c>
      <c r="J1080" s="10" t="s">
        <v>805</v>
      </c>
      <c r="K1080" s="10">
        <v>7245031287</v>
      </c>
      <c r="L1080" s="10" t="s">
        <v>224</v>
      </c>
      <c r="M1080" s="10" t="s">
        <v>225</v>
      </c>
      <c r="N1080" s="10" t="s">
        <v>61</v>
      </c>
      <c r="O1080" s="10">
        <v>44</v>
      </c>
      <c r="P1080" s="10" t="s">
        <v>40</v>
      </c>
      <c r="Q1080" s="10" t="str">
        <f t="shared" si="79"/>
        <v>12</v>
      </c>
      <c r="R1080" s="10">
        <v>5</v>
      </c>
      <c r="S1080" s="79">
        <v>57.6</v>
      </c>
      <c r="T1080" s="10">
        <v>2</v>
      </c>
      <c r="AD1080" s="10">
        <v>2</v>
      </c>
      <c r="AI1080" s="39">
        <f t="shared" si="80"/>
        <v>2</v>
      </c>
      <c r="AJ1080" s="79">
        <f t="shared" si="81"/>
        <v>28.8</v>
      </c>
      <c r="AK1080" s="79">
        <f t="shared" si="82"/>
        <v>2.4</v>
      </c>
      <c r="AL1080" s="79">
        <f t="shared" si="83"/>
        <v>0.48</v>
      </c>
    </row>
    <row r="1081" spans="1:38" x14ac:dyDescent="0.25">
      <c r="A1081" s="10">
        <v>3.2025000000000001</v>
      </c>
      <c r="B1081" s="10" t="s">
        <v>51</v>
      </c>
      <c r="C1081" s="10" t="s">
        <v>52</v>
      </c>
      <c r="D1081" s="10" t="s">
        <v>142</v>
      </c>
      <c r="E1081" s="10" t="s">
        <v>570</v>
      </c>
      <c r="F1081" s="10" t="s">
        <v>145</v>
      </c>
      <c r="G1081" s="10" t="s">
        <v>146</v>
      </c>
      <c r="H1081" s="10" t="s">
        <v>147</v>
      </c>
      <c r="I1081" s="10">
        <v>999999999</v>
      </c>
      <c r="J1081" s="10" t="s">
        <v>145</v>
      </c>
      <c r="K1081" s="10">
        <v>9999999999</v>
      </c>
      <c r="L1081" s="10" t="s">
        <v>224</v>
      </c>
      <c r="M1081" s="10" t="s">
        <v>225</v>
      </c>
      <c r="N1081" s="10" t="s">
        <v>61</v>
      </c>
      <c r="O1081" s="10">
        <v>44</v>
      </c>
      <c r="P1081" s="10" t="s">
        <v>40</v>
      </c>
      <c r="Q1081" s="10" t="str">
        <f t="shared" si="79"/>
        <v>12</v>
      </c>
      <c r="R1081" s="10">
        <v>5</v>
      </c>
      <c r="S1081" s="79">
        <v>230.4</v>
      </c>
      <c r="T1081" s="10">
        <v>8</v>
      </c>
      <c r="AD1081" s="10">
        <v>8</v>
      </c>
      <c r="AI1081" s="39">
        <f t="shared" si="80"/>
        <v>8</v>
      </c>
      <c r="AJ1081" s="79">
        <f t="shared" si="81"/>
        <v>28.8</v>
      </c>
      <c r="AK1081" s="79">
        <f t="shared" si="82"/>
        <v>2.4</v>
      </c>
      <c r="AL1081" s="79">
        <f t="shared" si="83"/>
        <v>0.48</v>
      </c>
    </row>
    <row r="1082" spans="1:38" x14ac:dyDescent="0.25">
      <c r="A1082" s="10">
        <v>3.2025000000000001</v>
      </c>
      <c r="B1082" s="10" t="s">
        <v>51</v>
      </c>
      <c r="C1082" s="10" t="s">
        <v>52</v>
      </c>
      <c r="D1082" s="10" t="s">
        <v>287</v>
      </c>
      <c r="E1082" s="10" t="s">
        <v>30</v>
      </c>
      <c r="F1082" s="10" t="s">
        <v>288</v>
      </c>
      <c r="G1082" s="10" t="s">
        <v>289</v>
      </c>
      <c r="H1082" s="10" t="s">
        <v>56</v>
      </c>
      <c r="I1082" s="10">
        <v>17011</v>
      </c>
      <c r="J1082" s="10" t="s">
        <v>290</v>
      </c>
      <c r="K1082" s="10">
        <v>7177619302</v>
      </c>
      <c r="L1082" s="10" t="s">
        <v>100</v>
      </c>
      <c r="M1082" s="10" t="s">
        <v>101</v>
      </c>
      <c r="N1082" s="10" t="s">
        <v>61</v>
      </c>
      <c r="O1082" s="10">
        <v>44</v>
      </c>
      <c r="P1082" s="10" t="s">
        <v>40</v>
      </c>
      <c r="Q1082" s="10" t="str">
        <f t="shared" si="79"/>
        <v>12</v>
      </c>
      <c r="R1082" s="10">
        <v>8</v>
      </c>
      <c r="S1082" s="79">
        <v>64.8</v>
      </c>
      <c r="T1082" s="10">
        <v>2</v>
      </c>
      <c r="AD1082" s="10">
        <v>2</v>
      </c>
      <c r="AI1082" s="39">
        <f t="shared" si="80"/>
        <v>2</v>
      </c>
      <c r="AJ1082" s="79">
        <f t="shared" si="81"/>
        <v>32.4</v>
      </c>
      <c r="AK1082" s="79">
        <f t="shared" si="82"/>
        <v>2.6999999999999997</v>
      </c>
      <c r="AL1082" s="79">
        <f t="shared" si="83"/>
        <v>0.33749999999999997</v>
      </c>
    </row>
    <row r="1083" spans="1:38" x14ac:dyDescent="0.25">
      <c r="A1083" s="10">
        <v>3.2025000000000001</v>
      </c>
      <c r="B1083" s="10" t="s">
        <v>51</v>
      </c>
      <c r="C1083" s="10" t="s">
        <v>52</v>
      </c>
      <c r="D1083" s="10" t="s">
        <v>125</v>
      </c>
      <c r="E1083" s="10" t="s">
        <v>30</v>
      </c>
      <c r="F1083" s="10" t="s">
        <v>126</v>
      </c>
      <c r="G1083" s="10" t="s">
        <v>127</v>
      </c>
      <c r="H1083" s="10" t="s">
        <v>34</v>
      </c>
      <c r="I1083" s="80" t="s">
        <v>128</v>
      </c>
      <c r="J1083" s="10" t="s">
        <v>129</v>
      </c>
      <c r="K1083" s="10">
        <v>6098354400</v>
      </c>
      <c r="L1083" s="10" t="s">
        <v>59</v>
      </c>
      <c r="M1083" s="10" t="s">
        <v>60</v>
      </c>
      <c r="N1083" s="10" t="s">
        <v>61</v>
      </c>
      <c r="O1083" s="10">
        <v>44</v>
      </c>
      <c r="P1083" s="10" t="s">
        <v>40</v>
      </c>
      <c r="Q1083" s="10" t="str">
        <f t="shared" si="79"/>
        <v>12</v>
      </c>
      <c r="R1083" s="10">
        <v>4</v>
      </c>
      <c r="S1083" s="79">
        <v>115.2</v>
      </c>
      <c r="T1083" s="10">
        <v>4</v>
      </c>
      <c r="AD1083" s="10">
        <v>4</v>
      </c>
      <c r="AI1083" s="39">
        <f t="shared" si="80"/>
        <v>4</v>
      </c>
      <c r="AJ1083" s="79">
        <f t="shared" si="81"/>
        <v>28.8</v>
      </c>
      <c r="AK1083" s="79">
        <f t="shared" si="82"/>
        <v>2.4</v>
      </c>
      <c r="AL1083" s="79">
        <f t="shared" si="83"/>
        <v>0.6</v>
      </c>
    </row>
    <row r="1084" spans="1:38" x14ac:dyDescent="0.25">
      <c r="A1084" s="10">
        <v>3.2025000000000001</v>
      </c>
      <c r="B1084" s="10" t="s">
        <v>51</v>
      </c>
      <c r="C1084" s="10" t="s">
        <v>52</v>
      </c>
      <c r="D1084" s="10" t="s">
        <v>53</v>
      </c>
      <c r="E1084" s="10" t="s">
        <v>30</v>
      </c>
      <c r="F1084" s="10" t="s">
        <v>54</v>
      </c>
      <c r="G1084" s="10" t="s">
        <v>55</v>
      </c>
      <c r="H1084" s="10" t="s">
        <v>56</v>
      </c>
      <c r="I1084" s="10" t="s">
        <v>57</v>
      </c>
      <c r="J1084" s="10" t="s">
        <v>58</v>
      </c>
      <c r="K1084" s="10">
        <v>6109350885</v>
      </c>
      <c r="L1084" s="10" t="s">
        <v>59</v>
      </c>
      <c r="M1084" s="10" t="s">
        <v>60</v>
      </c>
      <c r="N1084" s="10" t="s">
        <v>61</v>
      </c>
      <c r="O1084" s="10">
        <v>44</v>
      </c>
      <c r="P1084" s="10" t="s">
        <v>40</v>
      </c>
      <c r="Q1084" s="10" t="str">
        <f t="shared" si="79"/>
        <v>12</v>
      </c>
      <c r="R1084" s="10">
        <v>4</v>
      </c>
      <c r="S1084" s="79">
        <v>1900.8</v>
      </c>
      <c r="T1084" s="10">
        <v>66</v>
      </c>
      <c r="AD1084" s="10">
        <v>66</v>
      </c>
      <c r="AI1084" s="39">
        <f t="shared" si="80"/>
        <v>66</v>
      </c>
      <c r="AJ1084" s="79">
        <f t="shared" si="81"/>
        <v>28.8</v>
      </c>
      <c r="AK1084" s="79">
        <f t="shared" si="82"/>
        <v>2.4</v>
      </c>
      <c r="AL1084" s="79">
        <f t="shared" si="83"/>
        <v>0.6</v>
      </c>
    </row>
    <row r="1085" spans="1:38" x14ac:dyDescent="0.25">
      <c r="A1085" s="10">
        <v>3.2025000000000001</v>
      </c>
      <c r="B1085" s="10" t="s">
        <v>51</v>
      </c>
      <c r="C1085" s="10" t="s">
        <v>52</v>
      </c>
      <c r="D1085" s="10" t="s">
        <v>287</v>
      </c>
      <c r="E1085" s="10" t="s">
        <v>30</v>
      </c>
      <c r="F1085" s="10" t="s">
        <v>288</v>
      </c>
      <c r="G1085" s="10" t="s">
        <v>289</v>
      </c>
      <c r="H1085" s="10" t="s">
        <v>56</v>
      </c>
      <c r="I1085" s="10">
        <v>17011</v>
      </c>
      <c r="J1085" s="10" t="s">
        <v>290</v>
      </c>
      <c r="K1085" s="10">
        <v>7177619302</v>
      </c>
      <c r="L1085" s="10" t="s">
        <v>59</v>
      </c>
      <c r="M1085" s="10" t="s">
        <v>60</v>
      </c>
      <c r="N1085" s="10" t="s">
        <v>61</v>
      </c>
      <c r="O1085" s="10">
        <v>44</v>
      </c>
      <c r="P1085" s="10" t="s">
        <v>40</v>
      </c>
      <c r="Q1085" s="10" t="str">
        <f t="shared" si="79"/>
        <v>12</v>
      </c>
      <c r="R1085" s="10">
        <v>4</v>
      </c>
      <c r="S1085" s="79">
        <v>28.8</v>
      </c>
      <c r="T1085" s="10">
        <v>1</v>
      </c>
      <c r="AD1085" s="10">
        <v>1</v>
      </c>
      <c r="AI1085" s="39">
        <f t="shared" si="80"/>
        <v>1</v>
      </c>
      <c r="AJ1085" s="79">
        <f t="shared" si="81"/>
        <v>28.8</v>
      </c>
      <c r="AK1085" s="79">
        <f t="shared" si="82"/>
        <v>2.4</v>
      </c>
      <c r="AL1085" s="79">
        <f t="shared" si="83"/>
        <v>0.6</v>
      </c>
    </row>
    <row r="1086" spans="1:38" x14ac:dyDescent="0.25">
      <c r="A1086" s="10">
        <v>3.2025000000000001</v>
      </c>
      <c r="B1086" s="10" t="s">
        <v>51</v>
      </c>
      <c r="C1086" s="10" t="s">
        <v>52</v>
      </c>
      <c r="D1086" s="10" t="s">
        <v>1891</v>
      </c>
      <c r="E1086" s="10" t="s">
        <v>362</v>
      </c>
      <c r="F1086" s="10" t="s">
        <v>1892</v>
      </c>
      <c r="G1086" s="10" t="s">
        <v>1893</v>
      </c>
      <c r="H1086" s="10" t="s">
        <v>56</v>
      </c>
      <c r="I1086" s="10" t="s">
        <v>1894</v>
      </c>
      <c r="J1086" s="10" t="s">
        <v>1895</v>
      </c>
      <c r="K1086" s="10">
        <v>8144143372</v>
      </c>
      <c r="L1086" s="10" t="s">
        <v>59</v>
      </c>
      <c r="M1086" s="10" t="s">
        <v>60</v>
      </c>
      <c r="N1086" s="10" t="s">
        <v>61</v>
      </c>
      <c r="O1086" s="10">
        <v>44</v>
      </c>
      <c r="P1086" s="10" t="s">
        <v>40</v>
      </c>
      <c r="Q1086" s="10" t="str">
        <f t="shared" si="79"/>
        <v>12</v>
      </c>
      <c r="R1086" s="10">
        <v>4</v>
      </c>
      <c r="S1086" s="79">
        <v>28.8</v>
      </c>
      <c r="T1086" s="10">
        <v>1</v>
      </c>
      <c r="AD1086" s="10">
        <v>1</v>
      </c>
      <c r="AI1086" s="39">
        <f t="shared" si="80"/>
        <v>1</v>
      </c>
      <c r="AJ1086" s="79">
        <f t="shared" si="81"/>
        <v>28.8</v>
      </c>
      <c r="AK1086" s="79">
        <f t="shared" si="82"/>
        <v>2.4</v>
      </c>
      <c r="AL1086" s="79">
        <f t="shared" si="83"/>
        <v>0.6</v>
      </c>
    </row>
    <row r="1087" spans="1:38" x14ac:dyDescent="0.25">
      <c r="A1087" s="10">
        <v>3.2025000000000001</v>
      </c>
      <c r="B1087" s="10" t="s">
        <v>84</v>
      </c>
      <c r="C1087" s="10" t="s">
        <v>85</v>
      </c>
      <c r="D1087" s="10" t="s">
        <v>117</v>
      </c>
      <c r="E1087" s="10" t="s">
        <v>30</v>
      </c>
      <c r="F1087" s="10" t="s">
        <v>118</v>
      </c>
      <c r="G1087" s="10" t="s">
        <v>119</v>
      </c>
      <c r="H1087" s="10" t="s">
        <v>67</v>
      </c>
      <c r="I1087" s="10">
        <v>95819</v>
      </c>
      <c r="J1087" s="10" t="s">
        <v>994</v>
      </c>
      <c r="K1087" s="10">
        <v>9164524041</v>
      </c>
      <c r="L1087" s="10" t="s">
        <v>74</v>
      </c>
      <c r="M1087" s="10" t="s">
        <v>75</v>
      </c>
      <c r="N1087" s="10" t="s">
        <v>61</v>
      </c>
      <c r="O1087" s="10">
        <v>44</v>
      </c>
      <c r="P1087" s="10" t="s">
        <v>40</v>
      </c>
      <c r="Q1087" s="10" t="str">
        <f t="shared" si="79"/>
        <v>12</v>
      </c>
      <c r="R1087" s="10">
        <v>5</v>
      </c>
      <c r="S1087" s="79">
        <v>402</v>
      </c>
      <c r="T1087" s="10">
        <v>15</v>
      </c>
      <c r="AD1087" s="10">
        <v>15</v>
      </c>
      <c r="AI1087" s="39">
        <f t="shared" si="80"/>
        <v>15</v>
      </c>
      <c r="AJ1087" s="79">
        <f t="shared" si="81"/>
        <v>26.8</v>
      </c>
      <c r="AK1087" s="79">
        <f t="shared" si="82"/>
        <v>2.2333333333333334</v>
      </c>
      <c r="AL1087" s="79">
        <f t="shared" si="83"/>
        <v>0.44666666666666666</v>
      </c>
    </row>
    <row r="1088" spans="1:38" x14ac:dyDescent="0.25">
      <c r="A1088" s="10">
        <v>3.2025000000000001</v>
      </c>
      <c r="B1088" s="10" t="s">
        <v>84</v>
      </c>
      <c r="C1088" s="10" t="s">
        <v>85</v>
      </c>
      <c r="D1088" s="10" t="s">
        <v>86</v>
      </c>
      <c r="E1088" s="10" t="s">
        <v>30</v>
      </c>
      <c r="F1088" s="10" t="s">
        <v>87</v>
      </c>
      <c r="G1088" s="10" t="s">
        <v>88</v>
      </c>
      <c r="H1088" s="10" t="s">
        <v>67</v>
      </c>
      <c r="I1088" s="10">
        <v>95354</v>
      </c>
      <c r="J1088" s="10" t="s">
        <v>90</v>
      </c>
      <c r="K1088" s="10">
        <v>2095295350</v>
      </c>
      <c r="L1088" s="10" t="s">
        <v>74</v>
      </c>
      <c r="M1088" s="10" t="s">
        <v>75</v>
      </c>
      <c r="N1088" s="10" t="s">
        <v>61</v>
      </c>
      <c r="O1088" s="10">
        <v>44</v>
      </c>
      <c r="P1088" s="10" t="s">
        <v>40</v>
      </c>
      <c r="Q1088" s="10" t="str">
        <f t="shared" si="79"/>
        <v>12</v>
      </c>
      <c r="R1088" s="10">
        <v>5</v>
      </c>
      <c r="S1088" s="79">
        <v>325.60000000000002</v>
      </c>
      <c r="T1088" s="10">
        <v>12</v>
      </c>
      <c r="AD1088" s="10">
        <v>12</v>
      </c>
      <c r="AI1088" s="39">
        <f t="shared" si="80"/>
        <v>12</v>
      </c>
      <c r="AJ1088" s="79">
        <f t="shared" si="81"/>
        <v>27.133333333333336</v>
      </c>
      <c r="AK1088" s="79">
        <f t="shared" si="82"/>
        <v>2.2611111111111115</v>
      </c>
      <c r="AL1088" s="79">
        <f t="shared" si="83"/>
        <v>0.4522222222222223</v>
      </c>
    </row>
    <row r="1089" spans="1:38" x14ac:dyDescent="0.25">
      <c r="A1089" s="10">
        <v>3.2025000000000001</v>
      </c>
      <c r="B1089" s="10" t="s">
        <v>84</v>
      </c>
      <c r="C1089" s="10" t="s">
        <v>85</v>
      </c>
      <c r="D1089" s="10" t="s">
        <v>220</v>
      </c>
      <c r="E1089" s="10" t="s">
        <v>30</v>
      </c>
      <c r="F1089" s="10" t="s">
        <v>221</v>
      </c>
      <c r="G1089" s="10" t="s">
        <v>222</v>
      </c>
      <c r="H1089" s="10" t="s">
        <v>67</v>
      </c>
      <c r="I1089" s="10">
        <v>95370</v>
      </c>
      <c r="J1089" s="10" t="s">
        <v>223</v>
      </c>
      <c r="K1089" s="10">
        <v>2095363674</v>
      </c>
      <c r="L1089" s="10" t="s">
        <v>74</v>
      </c>
      <c r="M1089" s="10" t="s">
        <v>75</v>
      </c>
      <c r="N1089" s="10" t="s">
        <v>61</v>
      </c>
      <c r="O1089" s="10">
        <v>44</v>
      </c>
      <c r="P1089" s="10" t="s">
        <v>40</v>
      </c>
      <c r="Q1089" s="10" t="str">
        <f t="shared" si="79"/>
        <v>12</v>
      </c>
      <c r="R1089" s="10">
        <v>5</v>
      </c>
      <c r="S1089" s="79">
        <v>28.8</v>
      </c>
      <c r="T1089" s="10">
        <v>1</v>
      </c>
      <c r="AD1089" s="10">
        <v>1</v>
      </c>
      <c r="AI1089" s="39">
        <f t="shared" si="80"/>
        <v>1</v>
      </c>
      <c r="AJ1089" s="79">
        <f t="shared" si="81"/>
        <v>28.8</v>
      </c>
      <c r="AK1089" s="79">
        <f t="shared" si="82"/>
        <v>2.4</v>
      </c>
      <c r="AL1089" s="79">
        <f t="shared" si="83"/>
        <v>0.48</v>
      </c>
    </row>
    <row r="1090" spans="1:38" x14ac:dyDescent="0.25">
      <c r="A1090" s="10">
        <v>3.2025000000000001</v>
      </c>
      <c r="B1090" s="10" t="s">
        <v>84</v>
      </c>
      <c r="C1090" s="10" t="s">
        <v>85</v>
      </c>
      <c r="D1090" s="10" t="s">
        <v>591</v>
      </c>
      <c r="E1090" s="10" t="s">
        <v>592</v>
      </c>
      <c r="F1090" s="10" t="s">
        <v>593</v>
      </c>
      <c r="G1090" s="10" t="s">
        <v>594</v>
      </c>
      <c r="H1090" s="10" t="s">
        <v>96</v>
      </c>
      <c r="I1090" s="10">
        <v>89557</v>
      </c>
      <c r="J1090" s="10" t="s">
        <v>1171</v>
      </c>
      <c r="K1090" s="10">
        <v>7753222537</v>
      </c>
      <c r="L1090" s="10" t="s">
        <v>74</v>
      </c>
      <c r="M1090" s="10" t="s">
        <v>75</v>
      </c>
      <c r="N1090" s="10" t="s">
        <v>61</v>
      </c>
      <c r="O1090" s="10">
        <v>44</v>
      </c>
      <c r="P1090" s="10" t="s">
        <v>40</v>
      </c>
      <c r="Q1090" s="10" t="str">
        <f t="shared" ref="Q1090:Q1153" si="84">"12"</f>
        <v>12</v>
      </c>
      <c r="R1090" s="10">
        <v>5</v>
      </c>
      <c r="S1090" s="79">
        <v>57.6</v>
      </c>
      <c r="T1090" s="10">
        <v>2</v>
      </c>
      <c r="AD1090" s="10">
        <v>2</v>
      </c>
      <c r="AI1090" s="39">
        <f t="shared" si="80"/>
        <v>2</v>
      </c>
      <c r="AJ1090" s="79">
        <f t="shared" si="81"/>
        <v>28.8</v>
      </c>
      <c r="AK1090" s="79">
        <f t="shared" si="82"/>
        <v>2.4</v>
      </c>
      <c r="AL1090" s="79">
        <f t="shared" si="83"/>
        <v>0.48</v>
      </c>
    </row>
    <row r="1091" spans="1:38" x14ac:dyDescent="0.25">
      <c r="A1091" s="10">
        <v>3.2025000000000001</v>
      </c>
      <c r="B1091" s="10" t="s">
        <v>84</v>
      </c>
      <c r="C1091" s="10" t="s">
        <v>85</v>
      </c>
      <c r="D1091" s="10" t="s">
        <v>493</v>
      </c>
      <c r="E1091" s="10" t="s">
        <v>30</v>
      </c>
      <c r="F1091" s="10" t="s">
        <v>494</v>
      </c>
      <c r="G1091" s="10" t="s">
        <v>119</v>
      </c>
      <c r="H1091" s="10" t="s">
        <v>67</v>
      </c>
      <c r="I1091" s="10" t="s">
        <v>495</v>
      </c>
      <c r="J1091" s="10" t="s">
        <v>496</v>
      </c>
      <c r="K1091" s="10">
        <v>9164724633</v>
      </c>
      <c r="L1091" s="10" t="s">
        <v>74</v>
      </c>
      <c r="M1091" s="10" t="s">
        <v>75</v>
      </c>
      <c r="N1091" s="10" t="s">
        <v>61</v>
      </c>
      <c r="O1091" s="10">
        <v>44</v>
      </c>
      <c r="P1091" s="10" t="s">
        <v>40</v>
      </c>
      <c r="Q1091" s="10" t="str">
        <f t="shared" si="84"/>
        <v>12</v>
      </c>
      <c r="R1091" s="10">
        <v>5</v>
      </c>
      <c r="S1091" s="79">
        <v>28.8</v>
      </c>
      <c r="T1091" s="10">
        <v>1</v>
      </c>
      <c r="AD1091" s="10">
        <v>1</v>
      </c>
      <c r="AI1091" s="39">
        <f t="shared" ref="AI1091:AI1154" si="85">SUM(U1091:AH1091)</f>
        <v>1</v>
      </c>
      <c r="AJ1091" s="79">
        <f t="shared" ref="AJ1091:AJ1154" si="86">S1091/T1091</f>
        <v>28.8</v>
      </c>
      <c r="AK1091" s="79">
        <f t="shared" ref="AK1091:AK1154" si="87">AJ1091/Q1091</f>
        <v>2.4</v>
      </c>
      <c r="AL1091" s="79">
        <f t="shared" ref="AL1091:AL1154" si="88">AK1091/R1091</f>
        <v>0.48</v>
      </c>
    </row>
    <row r="1092" spans="1:38" x14ac:dyDescent="0.25">
      <c r="A1092" s="10">
        <v>3.2025000000000001</v>
      </c>
      <c r="B1092" s="10" t="s">
        <v>84</v>
      </c>
      <c r="C1092" s="10" t="s">
        <v>85</v>
      </c>
      <c r="D1092" s="10" t="s">
        <v>226</v>
      </c>
      <c r="E1092" s="10" t="s">
        <v>30</v>
      </c>
      <c r="F1092" s="10" t="s">
        <v>227</v>
      </c>
      <c r="G1092" s="10" t="s">
        <v>228</v>
      </c>
      <c r="H1092" s="10" t="s">
        <v>67</v>
      </c>
      <c r="I1092" s="10" t="s">
        <v>229</v>
      </c>
      <c r="J1092" s="10" t="s">
        <v>230</v>
      </c>
      <c r="K1092" s="10">
        <v>9162231116</v>
      </c>
      <c r="L1092" s="10" t="s">
        <v>74</v>
      </c>
      <c r="M1092" s="10" t="s">
        <v>75</v>
      </c>
      <c r="N1092" s="10" t="s">
        <v>61</v>
      </c>
      <c r="O1092" s="10">
        <v>44</v>
      </c>
      <c r="P1092" s="10" t="s">
        <v>40</v>
      </c>
      <c r="Q1092" s="10" t="str">
        <f t="shared" si="84"/>
        <v>12</v>
      </c>
      <c r="R1092" s="10">
        <v>5</v>
      </c>
      <c r="S1092" s="79">
        <v>115.2</v>
      </c>
      <c r="T1092" s="10">
        <v>4</v>
      </c>
      <c r="AD1092" s="10">
        <v>4</v>
      </c>
      <c r="AI1092" s="39">
        <f t="shared" si="85"/>
        <v>4</v>
      </c>
      <c r="AJ1092" s="79">
        <f t="shared" si="86"/>
        <v>28.8</v>
      </c>
      <c r="AK1092" s="79">
        <f t="shared" si="87"/>
        <v>2.4</v>
      </c>
      <c r="AL1092" s="79">
        <f t="shared" si="88"/>
        <v>0.48</v>
      </c>
    </row>
    <row r="1093" spans="1:38" x14ac:dyDescent="0.25">
      <c r="A1093" s="10">
        <v>3.2025000000000001</v>
      </c>
      <c r="B1093" s="10" t="s">
        <v>84</v>
      </c>
      <c r="C1093" s="10" t="s">
        <v>85</v>
      </c>
      <c r="D1093" s="10" t="s">
        <v>102</v>
      </c>
      <c r="E1093" s="10" t="s">
        <v>30</v>
      </c>
      <c r="F1093" s="10" t="s">
        <v>103</v>
      </c>
      <c r="G1093" s="10" t="s">
        <v>104</v>
      </c>
      <c r="H1093" s="10" t="s">
        <v>96</v>
      </c>
      <c r="I1093" s="10" t="s">
        <v>105</v>
      </c>
      <c r="J1093" s="10" t="s">
        <v>106</v>
      </c>
      <c r="K1093" s="10">
        <v>9076024285</v>
      </c>
      <c r="L1093" s="10" t="s">
        <v>74</v>
      </c>
      <c r="M1093" s="10" t="s">
        <v>75</v>
      </c>
      <c r="N1093" s="10" t="s">
        <v>61</v>
      </c>
      <c r="O1093" s="10">
        <v>44</v>
      </c>
      <c r="P1093" s="10" t="s">
        <v>40</v>
      </c>
      <c r="Q1093" s="10" t="str">
        <f t="shared" si="84"/>
        <v>12</v>
      </c>
      <c r="R1093" s="10">
        <v>5</v>
      </c>
      <c r="S1093" s="79">
        <v>374.4</v>
      </c>
      <c r="T1093" s="10">
        <v>13</v>
      </c>
      <c r="AD1093" s="10">
        <v>13</v>
      </c>
      <c r="AI1093" s="39">
        <f t="shared" si="85"/>
        <v>13</v>
      </c>
      <c r="AJ1093" s="79">
        <f t="shared" si="86"/>
        <v>28.799999999999997</v>
      </c>
      <c r="AK1093" s="79">
        <f t="shared" si="87"/>
        <v>2.4</v>
      </c>
      <c r="AL1093" s="79">
        <f t="shared" si="88"/>
        <v>0.48</v>
      </c>
    </row>
    <row r="1094" spans="1:38" x14ac:dyDescent="0.25">
      <c r="A1094" s="10">
        <v>3.2025000000000001</v>
      </c>
      <c r="B1094" s="10" t="s">
        <v>84</v>
      </c>
      <c r="C1094" s="10" t="s">
        <v>85</v>
      </c>
      <c r="D1094" s="10" t="s">
        <v>130</v>
      </c>
      <c r="E1094" s="10" t="s">
        <v>30</v>
      </c>
      <c r="F1094" s="10" t="s">
        <v>131</v>
      </c>
      <c r="G1094" s="10" t="s">
        <v>132</v>
      </c>
      <c r="H1094" s="10" t="s">
        <v>67</v>
      </c>
      <c r="I1094" s="10">
        <v>95407</v>
      </c>
      <c r="J1094" s="10" t="s">
        <v>133</v>
      </c>
      <c r="K1094" s="10">
        <v>7075464544</v>
      </c>
      <c r="L1094" s="10" t="s">
        <v>122</v>
      </c>
      <c r="M1094" s="10" t="s">
        <v>123</v>
      </c>
      <c r="N1094" s="10" t="s">
        <v>124</v>
      </c>
      <c r="O1094" s="10">
        <v>44</v>
      </c>
      <c r="P1094" s="10" t="s">
        <v>40</v>
      </c>
      <c r="Q1094" s="10" t="str">
        <f t="shared" si="84"/>
        <v>12</v>
      </c>
      <c r="R1094" s="10">
        <v>4.5</v>
      </c>
      <c r="S1094" s="79">
        <v>118.8</v>
      </c>
      <c r="T1094" s="10">
        <v>6</v>
      </c>
      <c r="AD1094" s="10">
        <v>6</v>
      </c>
      <c r="AI1094" s="39">
        <f t="shared" si="85"/>
        <v>6</v>
      </c>
      <c r="AJ1094" s="79">
        <f t="shared" si="86"/>
        <v>19.8</v>
      </c>
      <c r="AK1094" s="79">
        <f t="shared" si="87"/>
        <v>1.6500000000000001</v>
      </c>
      <c r="AL1094" s="79">
        <f t="shared" si="88"/>
        <v>0.3666666666666667</v>
      </c>
    </row>
    <row r="1095" spans="1:38" x14ac:dyDescent="0.25">
      <c r="A1095" s="10">
        <v>3.2025000000000001</v>
      </c>
      <c r="B1095" s="10" t="s">
        <v>84</v>
      </c>
      <c r="C1095" s="10" t="s">
        <v>85</v>
      </c>
      <c r="D1095" s="10" t="s">
        <v>634</v>
      </c>
      <c r="E1095" s="10" t="s">
        <v>30</v>
      </c>
      <c r="F1095" s="10" t="s">
        <v>635</v>
      </c>
      <c r="G1095" s="10" t="s">
        <v>588</v>
      </c>
      <c r="H1095" s="10" t="s">
        <v>67</v>
      </c>
      <c r="I1095" s="10" t="s">
        <v>636</v>
      </c>
      <c r="J1095" s="10" t="s">
        <v>637</v>
      </c>
      <c r="K1095" s="10">
        <v>6503228363</v>
      </c>
      <c r="L1095" s="10" t="s">
        <v>122</v>
      </c>
      <c r="M1095" s="10" t="s">
        <v>123</v>
      </c>
      <c r="N1095" s="10" t="s">
        <v>124</v>
      </c>
      <c r="O1095" s="10">
        <v>44</v>
      </c>
      <c r="P1095" s="10" t="s">
        <v>40</v>
      </c>
      <c r="Q1095" s="10" t="str">
        <f t="shared" si="84"/>
        <v>12</v>
      </c>
      <c r="R1095" s="10">
        <v>4.5</v>
      </c>
      <c r="S1095" s="79">
        <v>39.6</v>
      </c>
      <c r="T1095" s="10">
        <v>2</v>
      </c>
      <c r="AD1095" s="10">
        <v>2</v>
      </c>
      <c r="AI1095" s="39">
        <f t="shared" si="85"/>
        <v>2</v>
      </c>
      <c r="AJ1095" s="79">
        <f t="shared" si="86"/>
        <v>19.8</v>
      </c>
      <c r="AK1095" s="79">
        <f t="shared" si="87"/>
        <v>1.6500000000000001</v>
      </c>
      <c r="AL1095" s="79">
        <f t="shared" si="88"/>
        <v>0.3666666666666667</v>
      </c>
    </row>
    <row r="1096" spans="1:38" x14ac:dyDescent="0.25">
      <c r="A1096" s="10">
        <v>3.2025000000000001</v>
      </c>
      <c r="B1096" s="10" t="s">
        <v>84</v>
      </c>
      <c r="C1096" s="10" t="s">
        <v>85</v>
      </c>
      <c r="D1096" s="10" t="s">
        <v>142</v>
      </c>
      <c r="E1096" s="10" t="s">
        <v>143</v>
      </c>
      <c r="F1096" s="10" t="s">
        <v>145</v>
      </c>
      <c r="G1096" s="10" t="s">
        <v>146</v>
      </c>
      <c r="H1096" s="10" t="s">
        <v>147</v>
      </c>
      <c r="I1096" s="10">
        <v>999999999</v>
      </c>
      <c r="J1096" s="10" t="s">
        <v>145</v>
      </c>
      <c r="K1096" s="10">
        <v>9999999999</v>
      </c>
      <c r="L1096" s="10" t="s">
        <v>122</v>
      </c>
      <c r="M1096" s="10" t="s">
        <v>123</v>
      </c>
      <c r="N1096" s="10" t="s">
        <v>124</v>
      </c>
      <c r="O1096" s="10">
        <v>44</v>
      </c>
      <c r="P1096" s="10" t="s">
        <v>40</v>
      </c>
      <c r="Q1096" s="10" t="str">
        <f t="shared" si="84"/>
        <v>12</v>
      </c>
      <c r="R1096" s="10">
        <v>4.5</v>
      </c>
      <c r="S1096" s="79">
        <v>554.4</v>
      </c>
      <c r="T1096" s="10">
        <v>28</v>
      </c>
      <c r="AD1096" s="10">
        <v>28</v>
      </c>
      <c r="AI1096" s="39">
        <f t="shared" si="85"/>
        <v>28</v>
      </c>
      <c r="AJ1096" s="79">
        <f t="shared" si="86"/>
        <v>19.8</v>
      </c>
      <c r="AK1096" s="79">
        <f t="shared" si="87"/>
        <v>1.6500000000000001</v>
      </c>
      <c r="AL1096" s="79">
        <f t="shared" si="88"/>
        <v>0.3666666666666667</v>
      </c>
    </row>
    <row r="1097" spans="1:38" x14ac:dyDescent="0.25">
      <c r="A1097" s="10">
        <v>3.2025000000000001</v>
      </c>
      <c r="B1097" s="10" t="s">
        <v>84</v>
      </c>
      <c r="C1097" s="10" t="s">
        <v>85</v>
      </c>
      <c r="D1097" s="10" t="s">
        <v>130</v>
      </c>
      <c r="E1097" s="10" t="s">
        <v>30</v>
      </c>
      <c r="F1097" s="10" t="s">
        <v>131</v>
      </c>
      <c r="G1097" s="10" t="s">
        <v>132</v>
      </c>
      <c r="H1097" s="10" t="s">
        <v>67</v>
      </c>
      <c r="I1097" s="10">
        <v>95407</v>
      </c>
      <c r="J1097" s="10" t="s">
        <v>133</v>
      </c>
      <c r="K1097" s="10">
        <v>7075464544</v>
      </c>
      <c r="L1097" s="10" t="s">
        <v>37</v>
      </c>
      <c r="M1097" s="10" t="s">
        <v>38</v>
      </c>
      <c r="N1097" s="10" t="s">
        <v>39</v>
      </c>
      <c r="O1097" s="10">
        <v>44</v>
      </c>
      <c r="P1097" s="10" t="s">
        <v>40</v>
      </c>
      <c r="Q1097" s="10" t="str">
        <f t="shared" si="84"/>
        <v>12</v>
      </c>
      <c r="R1097" s="10">
        <v>5</v>
      </c>
      <c r="S1097" s="79">
        <v>237.6</v>
      </c>
      <c r="T1097" s="10">
        <v>12</v>
      </c>
      <c r="AD1097" s="10">
        <v>12</v>
      </c>
      <c r="AI1097" s="39">
        <f t="shared" si="85"/>
        <v>12</v>
      </c>
      <c r="AJ1097" s="79">
        <f t="shared" si="86"/>
        <v>19.8</v>
      </c>
      <c r="AK1097" s="79">
        <f t="shared" si="87"/>
        <v>1.6500000000000001</v>
      </c>
      <c r="AL1097" s="79">
        <f t="shared" si="88"/>
        <v>0.33</v>
      </c>
    </row>
    <row r="1098" spans="1:38" x14ac:dyDescent="0.25">
      <c r="A1098" s="10">
        <v>3.2025000000000001</v>
      </c>
      <c r="B1098" s="10" t="s">
        <v>84</v>
      </c>
      <c r="C1098" s="10" t="s">
        <v>85</v>
      </c>
      <c r="D1098" s="10" t="s">
        <v>300</v>
      </c>
      <c r="E1098" s="10" t="s">
        <v>174</v>
      </c>
      <c r="F1098" s="10" t="s">
        <v>301</v>
      </c>
      <c r="G1098" s="10" t="s">
        <v>302</v>
      </c>
      <c r="H1098" s="10" t="s">
        <v>96</v>
      </c>
      <c r="I1098" s="10">
        <v>89406</v>
      </c>
      <c r="J1098" s="10" t="s">
        <v>303</v>
      </c>
      <c r="K1098" s="10">
        <v>7755415699</v>
      </c>
      <c r="L1098" s="10" t="s">
        <v>37</v>
      </c>
      <c r="M1098" s="10" t="s">
        <v>38</v>
      </c>
      <c r="N1098" s="10" t="s">
        <v>39</v>
      </c>
      <c r="O1098" s="10">
        <v>44</v>
      </c>
      <c r="P1098" s="10" t="s">
        <v>40</v>
      </c>
      <c r="Q1098" s="10" t="str">
        <f t="shared" si="84"/>
        <v>12</v>
      </c>
      <c r="R1098" s="10">
        <v>5</v>
      </c>
      <c r="S1098" s="79">
        <v>39.6</v>
      </c>
      <c r="T1098" s="10">
        <v>2</v>
      </c>
      <c r="AD1098" s="10">
        <v>2</v>
      </c>
      <c r="AI1098" s="39">
        <f t="shared" si="85"/>
        <v>2</v>
      </c>
      <c r="AJ1098" s="79">
        <f t="shared" si="86"/>
        <v>19.8</v>
      </c>
      <c r="AK1098" s="79">
        <f t="shared" si="87"/>
        <v>1.6500000000000001</v>
      </c>
      <c r="AL1098" s="79">
        <f t="shared" si="88"/>
        <v>0.33</v>
      </c>
    </row>
    <row r="1099" spans="1:38" x14ac:dyDescent="0.25">
      <c r="A1099" s="10">
        <v>3.2025000000000001</v>
      </c>
      <c r="B1099" s="10" t="s">
        <v>84</v>
      </c>
      <c r="C1099" s="10" t="s">
        <v>85</v>
      </c>
      <c r="D1099" s="10" t="s">
        <v>467</v>
      </c>
      <c r="E1099" s="10" t="s">
        <v>168</v>
      </c>
      <c r="F1099" s="10" t="s">
        <v>468</v>
      </c>
      <c r="G1099" s="10" t="s">
        <v>469</v>
      </c>
      <c r="H1099" s="10" t="s">
        <v>67</v>
      </c>
      <c r="I1099" s="10" t="s">
        <v>470</v>
      </c>
      <c r="J1099" s="10" t="s">
        <v>471</v>
      </c>
      <c r="K1099" s="10">
        <v>8314403220</v>
      </c>
      <c r="L1099" s="10" t="s">
        <v>37</v>
      </c>
      <c r="M1099" s="10" t="s">
        <v>38</v>
      </c>
      <c r="N1099" s="10" t="s">
        <v>39</v>
      </c>
      <c r="O1099" s="10">
        <v>44</v>
      </c>
      <c r="P1099" s="10" t="s">
        <v>40</v>
      </c>
      <c r="Q1099" s="10" t="str">
        <f t="shared" si="84"/>
        <v>12</v>
      </c>
      <c r="R1099" s="10">
        <v>5</v>
      </c>
      <c r="S1099" s="79">
        <v>19.8</v>
      </c>
      <c r="T1099" s="10">
        <v>1</v>
      </c>
      <c r="AD1099" s="10">
        <v>1</v>
      </c>
      <c r="AI1099" s="39">
        <f t="shared" si="85"/>
        <v>1</v>
      </c>
      <c r="AJ1099" s="79">
        <f t="shared" si="86"/>
        <v>19.8</v>
      </c>
      <c r="AK1099" s="79">
        <f t="shared" si="87"/>
        <v>1.6500000000000001</v>
      </c>
      <c r="AL1099" s="79">
        <f t="shared" si="88"/>
        <v>0.33</v>
      </c>
    </row>
    <row r="1100" spans="1:38" x14ac:dyDescent="0.25">
      <c r="A1100" s="10">
        <v>3.2025000000000001</v>
      </c>
      <c r="B1100" s="10" t="s">
        <v>84</v>
      </c>
      <c r="C1100" s="10" t="s">
        <v>85</v>
      </c>
      <c r="D1100" s="10" t="s">
        <v>202</v>
      </c>
      <c r="E1100" s="10" t="s">
        <v>168</v>
      </c>
      <c r="F1100" s="10" t="s">
        <v>203</v>
      </c>
      <c r="G1100" s="10" t="s">
        <v>204</v>
      </c>
      <c r="H1100" s="10" t="s">
        <v>67</v>
      </c>
      <c r="I1100" s="10" t="s">
        <v>205</v>
      </c>
      <c r="J1100" s="10" t="s">
        <v>206</v>
      </c>
      <c r="K1100" s="10">
        <v>5102770646</v>
      </c>
      <c r="L1100" s="10" t="s">
        <v>37</v>
      </c>
      <c r="M1100" s="10" t="s">
        <v>38</v>
      </c>
      <c r="N1100" s="10" t="s">
        <v>39</v>
      </c>
      <c r="O1100" s="10">
        <v>44</v>
      </c>
      <c r="P1100" s="10" t="s">
        <v>40</v>
      </c>
      <c r="Q1100" s="10" t="str">
        <f t="shared" si="84"/>
        <v>12</v>
      </c>
      <c r="R1100" s="10">
        <v>5</v>
      </c>
      <c r="S1100" s="79">
        <v>59.4</v>
      </c>
      <c r="T1100" s="10">
        <v>3</v>
      </c>
      <c r="AD1100" s="10">
        <v>3</v>
      </c>
      <c r="AI1100" s="39">
        <f t="shared" si="85"/>
        <v>3</v>
      </c>
      <c r="AJ1100" s="79">
        <f t="shared" si="86"/>
        <v>19.8</v>
      </c>
      <c r="AK1100" s="79">
        <f t="shared" si="87"/>
        <v>1.6500000000000001</v>
      </c>
      <c r="AL1100" s="79">
        <f t="shared" si="88"/>
        <v>0.33</v>
      </c>
    </row>
    <row r="1101" spans="1:38" x14ac:dyDescent="0.25">
      <c r="A1101" s="10">
        <v>3.2025000000000001</v>
      </c>
      <c r="B1101" s="10" t="s">
        <v>84</v>
      </c>
      <c r="C1101" s="10" t="s">
        <v>85</v>
      </c>
      <c r="D1101" s="10" t="s">
        <v>437</v>
      </c>
      <c r="E1101" s="10" t="s">
        <v>30</v>
      </c>
      <c r="F1101" s="10" t="s">
        <v>438</v>
      </c>
      <c r="G1101" s="10" t="s">
        <v>104</v>
      </c>
      <c r="H1101" s="10" t="s">
        <v>96</v>
      </c>
      <c r="I1101" s="10" t="s">
        <v>439</v>
      </c>
      <c r="J1101" s="10" t="s">
        <v>440</v>
      </c>
      <c r="K1101" s="10">
        <v>7753385335</v>
      </c>
      <c r="L1101" s="10" t="s">
        <v>37</v>
      </c>
      <c r="M1101" s="10" t="s">
        <v>38</v>
      </c>
      <c r="N1101" s="10" t="s">
        <v>39</v>
      </c>
      <c r="O1101" s="10">
        <v>44</v>
      </c>
      <c r="P1101" s="10" t="s">
        <v>40</v>
      </c>
      <c r="Q1101" s="10" t="str">
        <f t="shared" si="84"/>
        <v>12</v>
      </c>
      <c r="R1101" s="10">
        <v>5</v>
      </c>
      <c r="S1101" s="79">
        <v>53.4</v>
      </c>
      <c r="T1101" s="10">
        <v>3</v>
      </c>
      <c r="AD1101" s="10">
        <v>3</v>
      </c>
      <c r="AI1101" s="39">
        <f t="shared" si="85"/>
        <v>3</v>
      </c>
      <c r="AJ1101" s="79">
        <f t="shared" si="86"/>
        <v>17.8</v>
      </c>
      <c r="AK1101" s="79">
        <f t="shared" si="87"/>
        <v>1.4833333333333334</v>
      </c>
      <c r="AL1101" s="79">
        <f t="shared" si="88"/>
        <v>0.29666666666666669</v>
      </c>
    </row>
    <row r="1102" spans="1:38" x14ac:dyDescent="0.25">
      <c r="A1102" s="10">
        <v>3.2025000000000001</v>
      </c>
      <c r="B1102" s="10" t="s">
        <v>84</v>
      </c>
      <c r="C1102" s="10" t="s">
        <v>85</v>
      </c>
      <c r="D1102" s="10" t="s">
        <v>295</v>
      </c>
      <c r="E1102" s="10" t="s">
        <v>168</v>
      </c>
      <c r="F1102" s="10" t="s">
        <v>296</v>
      </c>
      <c r="G1102" s="10" t="s">
        <v>297</v>
      </c>
      <c r="H1102" s="10" t="s">
        <v>67</v>
      </c>
      <c r="I1102" s="10" t="s">
        <v>298</v>
      </c>
      <c r="J1102" s="10" t="s">
        <v>299</v>
      </c>
      <c r="K1102" s="10">
        <v>7078293456</v>
      </c>
      <c r="L1102" s="10" t="s">
        <v>37</v>
      </c>
      <c r="M1102" s="10" t="s">
        <v>38</v>
      </c>
      <c r="N1102" s="10" t="s">
        <v>39</v>
      </c>
      <c r="O1102" s="10">
        <v>44</v>
      </c>
      <c r="P1102" s="10" t="s">
        <v>40</v>
      </c>
      <c r="Q1102" s="10" t="str">
        <f t="shared" si="84"/>
        <v>12</v>
      </c>
      <c r="R1102" s="10">
        <v>5</v>
      </c>
      <c r="S1102" s="79">
        <v>39.6</v>
      </c>
      <c r="T1102" s="10">
        <v>2</v>
      </c>
      <c r="AD1102" s="10">
        <v>2</v>
      </c>
      <c r="AI1102" s="39">
        <f t="shared" si="85"/>
        <v>2</v>
      </c>
      <c r="AJ1102" s="79">
        <f t="shared" si="86"/>
        <v>19.8</v>
      </c>
      <c r="AK1102" s="79">
        <f t="shared" si="87"/>
        <v>1.6500000000000001</v>
      </c>
      <c r="AL1102" s="79">
        <f t="shared" si="88"/>
        <v>0.33</v>
      </c>
    </row>
    <row r="1103" spans="1:38" x14ac:dyDescent="0.25">
      <c r="A1103" s="10">
        <v>3.2025000000000001</v>
      </c>
      <c r="B1103" s="10" t="s">
        <v>84</v>
      </c>
      <c r="C1103" s="10" t="s">
        <v>85</v>
      </c>
      <c r="D1103" s="10" t="s">
        <v>117</v>
      </c>
      <c r="E1103" s="10" t="s">
        <v>30</v>
      </c>
      <c r="F1103" s="10" t="s">
        <v>118</v>
      </c>
      <c r="G1103" s="10" t="s">
        <v>119</v>
      </c>
      <c r="H1103" s="10" t="s">
        <v>67</v>
      </c>
      <c r="I1103" s="10">
        <v>95819</v>
      </c>
      <c r="J1103" s="10" t="s">
        <v>994</v>
      </c>
      <c r="K1103" s="10">
        <v>9164524041</v>
      </c>
      <c r="L1103" s="10" t="s">
        <v>115</v>
      </c>
      <c r="M1103" s="10" t="s">
        <v>116</v>
      </c>
      <c r="N1103" s="10" t="s">
        <v>39</v>
      </c>
      <c r="O1103" s="10">
        <v>44</v>
      </c>
      <c r="P1103" s="10" t="s">
        <v>40</v>
      </c>
      <c r="Q1103" s="10" t="str">
        <f t="shared" si="84"/>
        <v>12</v>
      </c>
      <c r="R1103" s="10">
        <v>5</v>
      </c>
      <c r="S1103" s="79">
        <v>267</v>
      </c>
      <c r="T1103" s="10">
        <v>15</v>
      </c>
      <c r="AD1103" s="10">
        <v>15</v>
      </c>
      <c r="AI1103" s="39">
        <f t="shared" si="85"/>
        <v>15</v>
      </c>
      <c r="AJ1103" s="79">
        <f t="shared" si="86"/>
        <v>17.8</v>
      </c>
      <c r="AK1103" s="79">
        <f t="shared" si="87"/>
        <v>1.4833333333333334</v>
      </c>
      <c r="AL1103" s="79">
        <f t="shared" si="88"/>
        <v>0.29666666666666669</v>
      </c>
    </row>
    <row r="1104" spans="1:38" x14ac:dyDescent="0.25">
      <c r="A1104" s="10">
        <v>3.2025000000000001</v>
      </c>
      <c r="B1104" s="10" t="s">
        <v>84</v>
      </c>
      <c r="C1104" s="10" t="s">
        <v>85</v>
      </c>
      <c r="D1104" s="10" t="s">
        <v>300</v>
      </c>
      <c r="E1104" s="10" t="s">
        <v>174</v>
      </c>
      <c r="F1104" s="10" t="s">
        <v>301</v>
      </c>
      <c r="G1104" s="10" t="s">
        <v>302</v>
      </c>
      <c r="H1104" s="10" t="s">
        <v>96</v>
      </c>
      <c r="I1104" s="10">
        <v>89406</v>
      </c>
      <c r="J1104" s="10" t="s">
        <v>303</v>
      </c>
      <c r="K1104" s="10">
        <v>7755415699</v>
      </c>
      <c r="L1104" s="10" t="s">
        <v>115</v>
      </c>
      <c r="M1104" s="10" t="s">
        <v>116</v>
      </c>
      <c r="N1104" s="10" t="s">
        <v>39</v>
      </c>
      <c r="O1104" s="10">
        <v>44</v>
      </c>
      <c r="P1104" s="10" t="s">
        <v>40</v>
      </c>
      <c r="Q1104" s="10" t="str">
        <f t="shared" si="84"/>
        <v>12</v>
      </c>
      <c r="R1104" s="10">
        <v>5</v>
      </c>
      <c r="S1104" s="79">
        <v>39.6</v>
      </c>
      <c r="T1104" s="10">
        <v>2</v>
      </c>
      <c r="AD1104" s="10">
        <v>2</v>
      </c>
      <c r="AI1104" s="39">
        <f t="shared" si="85"/>
        <v>2</v>
      </c>
      <c r="AJ1104" s="79">
        <f t="shared" si="86"/>
        <v>19.8</v>
      </c>
      <c r="AK1104" s="79">
        <f t="shared" si="87"/>
        <v>1.6500000000000001</v>
      </c>
      <c r="AL1104" s="79">
        <f t="shared" si="88"/>
        <v>0.33</v>
      </c>
    </row>
    <row r="1105" spans="1:38" x14ac:dyDescent="0.25">
      <c r="A1105" s="10">
        <v>3.2025000000000001</v>
      </c>
      <c r="B1105" s="10" t="s">
        <v>84</v>
      </c>
      <c r="C1105" s="10" t="s">
        <v>85</v>
      </c>
      <c r="D1105" s="10" t="s">
        <v>1167</v>
      </c>
      <c r="E1105" s="10" t="s">
        <v>362</v>
      </c>
      <c r="F1105" s="10" t="s">
        <v>1168</v>
      </c>
      <c r="G1105" s="10" t="s">
        <v>1169</v>
      </c>
      <c r="H1105" s="10" t="s">
        <v>67</v>
      </c>
      <c r="I1105" s="10">
        <v>95670</v>
      </c>
      <c r="J1105" s="10" t="s">
        <v>1170</v>
      </c>
      <c r="K1105" s="10">
        <v>9166383800</v>
      </c>
      <c r="L1105" s="10" t="s">
        <v>115</v>
      </c>
      <c r="M1105" s="10" t="s">
        <v>116</v>
      </c>
      <c r="N1105" s="10" t="s">
        <v>39</v>
      </c>
      <c r="O1105" s="10">
        <v>44</v>
      </c>
      <c r="P1105" s="10" t="s">
        <v>40</v>
      </c>
      <c r="Q1105" s="10" t="str">
        <f t="shared" si="84"/>
        <v>12</v>
      </c>
      <c r="R1105" s="10">
        <v>5</v>
      </c>
      <c r="S1105" s="79">
        <v>19.8</v>
      </c>
      <c r="T1105" s="10">
        <v>1</v>
      </c>
      <c r="AD1105" s="10">
        <v>1</v>
      </c>
      <c r="AI1105" s="39">
        <f t="shared" si="85"/>
        <v>1</v>
      </c>
      <c r="AJ1105" s="79">
        <f t="shared" si="86"/>
        <v>19.8</v>
      </c>
      <c r="AK1105" s="79">
        <f t="shared" si="87"/>
        <v>1.6500000000000001</v>
      </c>
      <c r="AL1105" s="79">
        <f t="shared" si="88"/>
        <v>0.33</v>
      </c>
    </row>
    <row r="1106" spans="1:38" x14ac:dyDescent="0.25">
      <c r="A1106" s="10">
        <v>3.2025000000000001</v>
      </c>
      <c r="B1106" s="10" t="s">
        <v>84</v>
      </c>
      <c r="C1106" s="10" t="s">
        <v>85</v>
      </c>
      <c r="D1106" s="10" t="s">
        <v>1109</v>
      </c>
      <c r="E1106" s="10" t="s">
        <v>362</v>
      </c>
      <c r="F1106" s="10" t="s">
        <v>1110</v>
      </c>
      <c r="G1106" s="10" t="s">
        <v>588</v>
      </c>
      <c r="H1106" s="10" t="s">
        <v>67</v>
      </c>
      <c r="I1106" s="10" t="s">
        <v>1111</v>
      </c>
      <c r="J1106" s="10" t="s">
        <v>1112</v>
      </c>
      <c r="K1106" s="10">
        <v>4086500590</v>
      </c>
      <c r="L1106" s="10" t="s">
        <v>115</v>
      </c>
      <c r="M1106" s="10" t="s">
        <v>116</v>
      </c>
      <c r="N1106" s="10" t="s">
        <v>39</v>
      </c>
      <c r="O1106" s="10">
        <v>44</v>
      </c>
      <c r="P1106" s="10" t="s">
        <v>40</v>
      </c>
      <c r="Q1106" s="10" t="str">
        <f t="shared" si="84"/>
        <v>12</v>
      </c>
      <c r="R1106" s="10">
        <v>5</v>
      </c>
      <c r="S1106" s="79">
        <v>19.8</v>
      </c>
      <c r="T1106" s="10">
        <v>1</v>
      </c>
      <c r="AD1106" s="10">
        <v>1</v>
      </c>
      <c r="AI1106" s="39">
        <f t="shared" si="85"/>
        <v>1</v>
      </c>
      <c r="AJ1106" s="79">
        <f t="shared" si="86"/>
        <v>19.8</v>
      </c>
      <c r="AK1106" s="79">
        <f t="shared" si="87"/>
        <v>1.6500000000000001</v>
      </c>
      <c r="AL1106" s="79">
        <f t="shared" si="88"/>
        <v>0.33</v>
      </c>
    </row>
    <row r="1107" spans="1:38" x14ac:dyDescent="0.25">
      <c r="A1107" s="10">
        <v>3.2025000000000001</v>
      </c>
      <c r="B1107" s="10" t="s">
        <v>84</v>
      </c>
      <c r="C1107" s="10" t="s">
        <v>85</v>
      </c>
      <c r="D1107" s="10" t="s">
        <v>291</v>
      </c>
      <c r="E1107" s="10" t="s">
        <v>30</v>
      </c>
      <c r="F1107" s="10" t="s">
        <v>292</v>
      </c>
      <c r="G1107" s="10" t="s">
        <v>104</v>
      </c>
      <c r="H1107" s="10" t="s">
        <v>96</v>
      </c>
      <c r="I1107" s="10" t="s">
        <v>293</v>
      </c>
      <c r="J1107" s="10" t="s">
        <v>294</v>
      </c>
      <c r="K1107" s="10">
        <v>7754437931</v>
      </c>
      <c r="L1107" s="10" t="s">
        <v>115</v>
      </c>
      <c r="M1107" s="10" t="s">
        <v>116</v>
      </c>
      <c r="N1107" s="10" t="s">
        <v>39</v>
      </c>
      <c r="O1107" s="10">
        <v>44</v>
      </c>
      <c r="P1107" s="10" t="s">
        <v>40</v>
      </c>
      <c r="Q1107" s="10" t="str">
        <f t="shared" si="84"/>
        <v>12</v>
      </c>
      <c r="R1107" s="10">
        <v>5</v>
      </c>
      <c r="S1107" s="79">
        <v>79.2</v>
      </c>
      <c r="T1107" s="10">
        <v>4</v>
      </c>
      <c r="AD1107" s="10">
        <v>4</v>
      </c>
      <c r="AI1107" s="39">
        <f t="shared" si="85"/>
        <v>4</v>
      </c>
      <c r="AJ1107" s="79">
        <f t="shared" si="86"/>
        <v>19.8</v>
      </c>
      <c r="AK1107" s="79">
        <f t="shared" si="87"/>
        <v>1.6500000000000001</v>
      </c>
      <c r="AL1107" s="79">
        <f t="shared" si="88"/>
        <v>0.33</v>
      </c>
    </row>
    <row r="1108" spans="1:38" x14ac:dyDescent="0.25">
      <c r="A1108" s="10">
        <v>3.2025000000000001</v>
      </c>
      <c r="B1108" s="10" t="s">
        <v>84</v>
      </c>
      <c r="C1108" s="10" t="s">
        <v>85</v>
      </c>
      <c r="D1108" s="10" t="s">
        <v>437</v>
      </c>
      <c r="E1108" s="10" t="s">
        <v>30</v>
      </c>
      <c r="F1108" s="10" t="s">
        <v>438</v>
      </c>
      <c r="G1108" s="10" t="s">
        <v>104</v>
      </c>
      <c r="H1108" s="10" t="s">
        <v>96</v>
      </c>
      <c r="I1108" s="10" t="s">
        <v>439</v>
      </c>
      <c r="J1108" s="10" t="s">
        <v>440</v>
      </c>
      <c r="K1108" s="10">
        <v>7753385335</v>
      </c>
      <c r="L1108" s="10" t="s">
        <v>115</v>
      </c>
      <c r="M1108" s="10" t="s">
        <v>116</v>
      </c>
      <c r="N1108" s="10" t="s">
        <v>39</v>
      </c>
      <c r="O1108" s="10">
        <v>44</v>
      </c>
      <c r="P1108" s="10" t="s">
        <v>40</v>
      </c>
      <c r="Q1108" s="10" t="str">
        <f t="shared" si="84"/>
        <v>12</v>
      </c>
      <c r="R1108" s="10">
        <v>5</v>
      </c>
      <c r="S1108" s="79">
        <v>53.4</v>
      </c>
      <c r="T1108" s="10">
        <v>3</v>
      </c>
      <c r="AD1108" s="10">
        <v>3</v>
      </c>
      <c r="AI1108" s="39">
        <f t="shared" si="85"/>
        <v>3</v>
      </c>
      <c r="AJ1108" s="79">
        <f t="shared" si="86"/>
        <v>17.8</v>
      </c>
      <c r="AK1108" s="79">
        <f t="shared" si="87"/>
        <v>1.4833333333333334</v>
      </c>
      <c r="AL1108" s="79">
        <f t="shared" si="88"/>
        <v>0.29666666666666669</v>
      </c>
    </row>
    <row r="1109" spans="1:38" x14ac:dyDescent="0.25">
      <c r="A1109" s="10">
        <v>3.2025000000000001</v>
      </c>
      <c r="B1109" s="10" t="s">
        <v>84</v>
      </c>
      <c r="C1109" s="10" t="s">
        <v>85</v>
      </c>
      <c r="D1109" s="10" t="s">
        <v>295</v>
      </c>
      <c r="E1109" s="10" t="s">
        <v>168</v>
      </c>
      <c r="F1109" s="10" t="s">
        <v>296</v>
      </c>
      <c r="G1109" s="10" t="s">
        <v>297</v>
      </c>
      <c r="H1109" s="10" t="s">
        <v>67</v>
      </c>
      <c r="I1109" s="10" t="s">
        <v>298</v>
      </c>
      <c r="J1109" s="10" t="s">
        <v>299</v>
      </c>
      <c r="K1109" s="10">
        <v>7078293456</v>
      </c>
      <c r="L1109" s="10" t="s">
        <v>115</v>
      </c>
      <c r="M1109" s="10" t="s">
        <v>116</v>
      </c>
      <c r="N1109" s="10" t="s">
        <v>39</v>
      </c>
      <c r="O1109" s="10">
        <v>44</v>
      </c>
      <c r="P1109" s="10" t="s">
        <v>40</v>
      </c>
      <c r="Q1109" s="10" t="str">
        <f t="shared" si="84"/>
        <v>12</v>
      </c>
      <c r="R1109" s="10">
        <v>5</v>
      </c>
      <c r="S1109" s="79">
        <v>39.6</v>
      </c>
      <c r="T1109" s="10">
        <v>2</v>
      </c>
      <c r="AD1109" s="10">
        <v>2</v>
      </c>
      <c r="AI1109" s="39">
        <f t="shared" si="85"/>
        <v>2</v>
      </c>
      <c r="AJ1109" s="79">
        <f t="shared" si="86"/>
        <v>19.8</v>
      </c>
      <c r="AK1109" s="79">
        <f t="shared" si="87"/>
        <v>1.6500000000000001</v>
      </c>
      <c r="AL1109" s="79">
        <f t="shared" si="88"/>
        <v>0.33</v>
      </c>
    </row>
    <row r="1110" spans="1:38" x14ac:dyDescent="0.25">
      <c r="A1110" s="10">
        <v>3.2025000000000001</v>
      </c>
      <c r="B1110" s="10" t="s">
        <v>84</v>
      </c>
      <c r="C1110" s="10" t="s">
        <v>85</v>
      </c>
      <c r="D1110" s="10" t="s">
        <v>300</v>
      </c>
      <c r="E1110" s="10" t="s">
        <v>174</v>
      </c>
      <c r="F1110" s="10" t="s">
        <v>301</v>
      </c>
      <c r="G1110" s="10" t="s">
        <v>302</v>
      </c>
      <c r="H1110" s="10" t="s">
        <v>96</v>
      </c>
      <c r="I1110" s="10">
        <v>89406</v>
      </c>
      <c r="J1110" s="10" t="s">
        <v>303</v>
      </c>
      <c r="K1110" s="10">
        <v>7755415699</v>
      </c>
      <c r="L1110" s="10" t="s">
        <v>49</v>
      </c>
      <c r="M1110" s="10" t="s">
        <v>50</v>
      </c>
      <c r="N1110" s="10" t="s">
        <v>39</v>
      </c>
      <c r="O1110" s="10">
        <v>44</v>
      </c>
      <c r="P1110" s="10" t="s">
        <v>40</v>
      </c>
      <c r="Q1110" s="10" t="str">
        <f t="shared" si="84"/>
        <v>12</v>
      </c>
      <c r="R1110" s="10">
        <v>5</v>
      </c>
      <c r="S1110" s="79">
        <v>79.2</v>
      </c>
      <c r="T1110" s="10">
        <v>4</v>
      </c>
      <c r="AD1110" s="10">
        <v>4</v>
      </c>
      <c r="AI1110" s="39">
        <f t="shared" si="85"/>
        <v>4</v>
      </c>
      <c r="AJ1110" s="79">
        <f t="shared" si="86"/>
        <v>19.8</v>
      </c>
      <c r="AK1110" s="79">
        <f t="shared" si="87"/>
        <v>1.6500000000000001</v>
      </c>
      <c r="AL1110" s="79">
        <f t="shared" si="88"/>
        <v>0.33</v>
      </c>
    </row>
    <row r="1111" spans="1:38" x14ac:dyDescent="0.25">
      <c r="A1111" s="10">
        <v>3.2025000000000001</v>
      </c>
      <c r="B1111" s="10" t="s">
        <v>84</v>
      </c>
      <c r="C1111" s="10" t="s">
        <v>85</v>
      </c>
      <c r="D1111" s="10" t="s">
        <v>102</v>
      </c>
      <c r="E1111" s="10" t="s">
        <v>30</v>
      </c>
      <c r="F1111" s="10" t="s">
        <v>103</v>
      </c>
      <c r="G1111" s="10" t="s">
        <v>104</v>
      </c>
      <c r="H1111" s="10" t="s">
        <v>96</v>
      </c>
      <c r="I1111" s="10" t="s">
        <v>105</v>
      </c>
      <c r="J1111" s="10" t="s">
        <v>106</v>
      </c>
      <c r="K1111" s="10">
        <v>9076024285</v>
      </c>
      <c r="L1111" s="10" t="s">
        <v>49</v>
      </c>
      <c r="M1111" s="10" t="s">
        <v>50</v>
      </c>
      <c r="N1111" s="10" t="s">
        <v>39</v>
      </c>
      <c r="O1111" s="10">
        <v>44</v>
      </c>
      <c r="P1111" s="10" t="s">
        <v>40</v>
      </c>
      <c r="Q1111" s="10" t="str">
        <f t="shared" si="84"/>
        <v>12</v>
      </c>
      <c r="R1111" s="10">
        <v>5</v>
      </c>
      <c r="S1111" s="79">
        <v>19.8</v>
      </c>
      <c r="T1111" s="10">
        <v>1</v>
      </c>
      <c r="AD1111" s="10">
        <v>1</v>
      </c>
      <c r="AI1111" s="39">
        <f t="shared" si="85"/>
        <v>1</v>
      </c>
      <c r="AJ1111" s="79">
        <f t="shared" si="86"/>
        <v>19.8</v>
      </c>
      <c r="AK1111" s="79">
        <f t="shared" si="87"/>
        <v>1.6500000000000001</v>
      </c>
      <c r="AL1111" s="79">
        <f t="shared" si="88"/>
        <v>0.33</v>
      </c>
    </row>
    <row r="1112" spans="1:38" x14ac:dyDescent="0.25">
      <c r="A1112" s="10">
        <v>3.2025000000000001</v>
      </c>
      <c r="B1112" s="10" t="s">
        <v>84</v>
      </c>
      <c r="C1112" s="10" t="s">
        <v>85</v>
      </c>
      <c r="D1112" s="10" t="s">
        <v>220</v>
      </c>
      <c r="E1112" s="10" t="s">
        <v>30</v>
      </c>
      <c r="F1112" s="10" t="s">
        <v>221</v>
      </c>
      <c r="G1112" s="10" t="s">
        <v>222</v>
      </c>
      <c r="H1112" s="10" t="s">
        <v>67</v>
      </c>
      <c r="I1112" s="10">
        <v>95370</v>
      </c>
      <c r="J1112" s="10" t="s">
        <v>223</v>
      </c>
      <c r="K1112" s="10">
        <v>2095363674</v>
      </c>
      <c r="L1112" s="10" t="s">
        <v>98</v>
      </c>
      <c r="M1112" s="10" t="s">
        <v>99</v>
      </c>
      <c r="N1112" s="10" t="s">
        <v>61</v>
      </c>
      <c r="O1112" s="10">
        <v>44</v>
      </c>
      <c r="P1112" s="10" t="s">
        <v>40</v>
      </c>
      <c r="Q1112" s="10" t="str">
        <f t="shared" si="84"/>
        <v>12</v>
      </c>
      <c r="R1112" s="10">
        <v>5</v>
      </c>
      <c r="S1112" s="79">
        <v>115.2</v>
      </c>
      <c r="T1112" s="10">
        <v>4</v>
      </c>
      <c r="AD1112" s="10">
        <v>4</v>
      </c>
      <c r="AI1112" s="39">
        <f t="shared" si="85"/>
        <v>4</v>
      </c>
      <c r="AJ1112" s="79">
        <f t="shared" si="86"/>
        <v>28.8</v>
      </c>
      <c r="AK1112" s="79">
        <f t="shared" si="87"/>
        <v>2.4</v>
      </c>
      <c r="AL1112" s="79">
        <f t="shared" si="88"/>
        <v>0.48</v>
      </c>
    </row>
    <row r="1113" spans="1:38" x14ac:dyDescent="0.25">
      <c r="A1113" s="10">
        <v>3.2025000000000001</v>
      </c>
      <c r="B1113" s="10" t="s">
        <v>84</v>
      </c>
      <c r="C1113" s="10" t="s">
        <v>85</v>
      </c>
      <c r="D1113" s="10" t="s">
        <v>1253</v>
      </c>
      <c r="E1113" s="10" t="s">
        <v>362</v>
      </c>
      <c r="F1113" s="10" t="s">
        <v>1254</v>
      </c>
      <c r="G1113" s="10" t="s">
        <v>119</v>
      </c>
      <c r="H1113" s="10" t="s">
        <v>67</v>
      </c>
      <c r="I1113" s="10">
        <v>95833</v>
      </c>
      <c r="J1113" s="10" t="s">
        <v>1255</v>
      </c>
      <c r="K1113" s="10">
        <v>9165685400</v>
      </c>
      <c r="L1113" s="10" t="s">
        <v>98</v>
      </c>
      <c r="M1113" s="10" t="s">
        <v>99</v>
      </c>
      <c r="N1113" s="10" t="s">
        <v>61</v>
      </c>
      <c r="O1113" s="10">
        <v>44</v>
      </c>
      <c r="P1113" s="10" t="s">
        <v>40</v>
      </c>
      <c r="Q1113" s="10" t="str">
        <f t="shared" si="84"/>
        <v>12</v>
      </c>
      <c r="R1113" s="10">
        <v>5</v>
      </c>
      <c r="S1113" s="79">
        <v>28.8</v>
      </c>
      <c r="T1113" s="10">
        <v>1</v>
      </c>
      <c r="AD1113" s="10">
        <v>1</v>
      </c>
      <c r="AI1113" s="39">
        <f t="shared" si="85"/>
        <v>1</v>
      </c>
      <c r="AJ1113" s="79">
        <f t="shared" si="86"/>
        <v>28.8</v>
      </c>
      <c r="AK1113" s="79">
        <f t="shared" si="87"/>
        <v>2.4</v>
      </c>
      <c r="AL1113" s="79">
        <f t="shared" si="88"/>
        <v>0.48</v>
      </c>
    </row>
    <row r="1114" spans="1:38" x14ac:dyDescent="0.25">
      <c r="A1114" s="10">
        <v>3.2025000000000001</v>
      </c>
      <c r="B1114" s="10" t="s">
        <v>84</v>
      </c>
      <c r="C1114" s="10" t="s">
        <v>85</v>
      </c>
      <c r="D1114" s="10" t="s">
        <v>213</v>
      </c>
      <c r="E1114" s="10" t="s">
        <v>30</v>
      </c>
      <c r="F1114" s="10" t="s">
        <v>214</v>
      </c>
      <c r="G1114" s="10" t="s">
        <v>215</v>
      </c>
      <c r="H1114" s="10" t="s">
        <v>67</v>
      </c>
      <c r="I1114" s="10" t="s">
        <v>216</v>
      </c>
      <c r="J1114" s="10" t="s">
        <v>217</v>
      </c>
      <c r="K1114" s="10">
        <v>9258267841</v>
      </c>
      <c r="L1114" s="10" t="s">
        <v>98</v>
      </c>
      <c r="M1114" s="10" t="s">
        <v>99</v>
      </c>
      <c r="N1114" s="10" t="s">
        <v>61</v>
      </c>
      <c r="O1114" s="10">
        <v>44</v>
      </c>
      <c r="P1114" s="10" t="s">
        <v>40</v>
      </c>
      <c r="Q1114" s="10" t="str">
        <f t="shared" si="84"/>
        <v>12</v>
      </c>
      <c r="R1114" s="10">
        <v>5</v>
      </c>
      <c r="S1114" s="79">
        <v>57.6</v>
      </c>
      <c r="T1114" s="10">
        <v>2</v>
      </c>
      <c r="AD1114" s="10">
        <v>2</v>
      </c>
      <c r="AI1114" s="39">
        <f t="shared" si="85"/>
        <v>2</v>
      </c>
      <c r="AJ1114" s="79">
        <f t="shared" si="86"/>
        <v>28.8</v>
      </c>
      <c r="AK1114" s="79">
        <f t="shared" si="87"/>
        <v>2.4</v>
      </c>
      <c r="AL1114" s="79">
        <f t="shared" si="88"/>
        <v>0.48</v>
      </c>
    </row>
    <row r="1115" spans="1:38" x14ac:dyDescent="0.25">
      <c r="A1115" s="10">
        <v>3.2025000000000001</v>
      </c>
      <c r="B1115" s="10" t="s">
        <v>84</v>
      </c>
      <c r="C1115" s="10" t="s">
        <v>85</v>
      </c>
      <c r="D1115" s="10" t="s">
        <v>493</v>
      </c>
      <c r="E1115" s="10" t="s">
        <v>30</v>
      </c>
      <c r="F1115" s="10" t="s">
        <v>494</v>
      </c>
      <c r="G1115" s="10" t="s">
        <v>119</v>
      </c>
      <c r="H1115" s="10" t="s">
        <v>67</v>
      </c>
      <c r="I1115" s="10" t="s">
        <v>495</v>
      </c>
      <c r="J1115" s="10" t="s">
        <v>496</v>
      </c>
      <c r="K1115" s="10">
        <v>9164724633</v>
      </c>
      <c r="L1115" s="10" t="s">
        <v>98</v>
      </c>
      <c r="M1115" s="10" t="s">
        <v>99</v>
      </c>
      <c r="N1115" s="10" t="s">
        <v>61</v>
      </c>
      <c r="O1115" s="10">
        <v>44</v>
      </c>
      <c r="P1115" s="10" t="s">
        <v>40</v>
      </c>
      <c r="Q1115" s="10" t="str">
        <f t="shared" si="84"/>
        <v>12</v>
      </c>
      <c r="R1115" s="10">
        <v>5</v>
      </c>
      <c r="S1115" s="79">
        <v>28.8</v>
      </c>
      <c r="T1115" s="10">
        <v>1</v>
      </c>
      <c r="AD1115" s="10">
        <v>1</v>
      </c>
      <c r="AI1115" s="39">
        <f t="shared" si="85"/>
        <v>1</v>
      </c>
      <c r="AJ1115" s="79">
        <f t="shared" si="86"/>
        <v>28.8</v>
      </c>
      <c r="AK1115" s="79">
        <f t="shared" si="87"/>
        <v>2.4</v>
      </c>
      <c r="AL1115" s="79">
        <f t="shared" si="88"/>
        <v>0.48</v>
      </c>
    </row>
    <row r="1116" spans="1:38" x14ac:dyDescent="0.25">
      <c r="A1116" s="10">
        <v>3.2025000000000001</v>
      </c>
      <c r="B1116" s="10" t="s">
        <v>84</v>
      </c>
      <c r="C1116" s="10" t="s">
        <v>85</v>
      </c>
      <c r="D1116" s="10" t="s">
        <v>266</v>
      </c>
      <c r="E1116" s="10" t="s">
        <v>267</v>
      </c>
      <c r="F1116" s="10" t="s">
        <v>268</v>
      </c>
      <c r="G1116" s="10" t="s">
        <v>269</v>
      </c>
      <c r="H1116" s="10" t="s">
        <v>67</v>
      </c>
      <c r="I1116" s="10" t="s">
        <v>270</v>
      </c>
      <c r="J1116" s="10" t="s">
        <v>271</v>
      </c>
      <c r="K1116" s="10">
        <v>9162338469</v>
      </c>
      <c r="L1116" s="10" t="s">
        <v>98</v>
      </c>
      <c r="M1116" s="10" t="s">
        <v>99</v>
      </c>
      <c r="N1116" s="10" t="s">
        <v>61</v>
      </c>
      <c r="O1116" s="10">
        <v>44</v>
      </c>
      <c r="P1116" s="10" t="s">
        <v>40</v>
      </c>
      <c r="Q1116" s="10" t="str">
        <f t="shared" si="84"/>
        <v>12</v>
      </c>
      <c r="R1116" s="10">
        <v>5</v>
      </c>
      <c r="S1116" s="79">
        <v>57.6</v>
      </c>
      <c r="T1116" s="10">
        <v>2</v>
      </c>
      <c r="AD1116" s="10">
        <v>2</v>
      </c>
      <c r="AI1116" s="39">
        <f t="shared" si="85"/>
        <v>2</v>
      </c>
      <c r="AJ1116" s="79">
        <f t="shared" si="86"/>
        <v>28.8</v>
      </c>
      <c r="AK1116" s="79">
        <f t="shared" si="87"/>
        <v>2.4</v>
      </c>
      <c r="AL1116" s="79">
        <f t="shared" si="88"/>
        <v>0.48</v>
      </c>
    </row>
    <row r="1117" spans="1:38" x14ac:dyDescent="0.25">
      <c r="A1117" s="10">
        <v>3.2025000000000001</v>
      </c>
      <c r="B1117" s="10" t="s">
        <v>84</v>
      </c>
      <c r="C1117" s="10" t="s">
        <v>85</v>
      </c>
      <c r="D1117" s="10" t="s">
        <v>1120</v>
      </c>
      <c r="E1117" s="10" t="s">
        <v>174</v>
      </c>
      <c r="F1117" s="10" t="s">
        <v>1121</v>
      </c>
      <c r="G1117" s="10" t="s">
        <v>1122</v>
      </c>
      <c r="H1117" s="10" t="s">
        <v>67</v>
      </c>
      <c r="I1117" s="10">
        <v>93245</v>
      </c>
      <c r="J1117" s="10" t="s">
        <v>1123</v>
      </c>
      <c r="K1117" s="10">
        <v>5599984735</v>
      </c>
      <c r="L1117" s="10" t="s">
        <v>224</v>
      </c>
      <c r="M1117" s="10" t="s">
        <v>225</v>
      </c>
      <c r="N1117" s="10" t="s">
        <v>61</v>
      </c>
      <c r="O1117" s="10">
        <v>44</v>
      </c>
      <c r="P1117" s="10" t="s">
        <v>40</v>
      </c>
      <c r="Q1117" s="10" t="str">
        <f t="shared" si="84"/>
        <v>12</v>
      </c>
      <c r="R1117" s="10">
        <v>5</v>
      </c>
      <c r="S1117" s="79">
        <v>201.6</v>
      </c>
      <c r="T1117" s="10">
        <v>7</v>
      </c>
      <c r="AD1117" s="10">
        <v>7</v>
      </c>
      <c r="AI1117" s="39">
        <f t="shared" si="85"/>
        <v>7</v>
      </c>
      <c r="AJ1117" s="79">
        <f t="shared" si="86"/>
        <v>28.8</v>
      </c>
      <c r="AK1117" s="79">
        <f t="shared" si="87"/>
        <v>2.4</v>
      </c>
      <c r="AL1117" s="79">
        <f t="shared" si="88"/>
        <v>0.48</v>
      </c>
    </row>
    <row r="1118" spans="1:38" x14ac:dyDescent="0.25">
      <c r="A1118" s="10">
        <v>3.2025000000000001</v>
      </c>
      <c r="B1118" s="10" t="s">
        <v>84</v>
      </c>
      <c r="C1118" s="10" t="s">
        <v>85</v>
      </c>
      <c r="D1118" s="10" t="s">
        <v>213</v>
      </c>
      <c r="E1118" s="10" t="s">
        <v>30</v>
      </c>
      <c r="F1118" s="10" t="s">
        <v>214</v>
      </c>
      <c r="G1118" s="10" t="s">
        <v>215</v>
      </c>
      <c r="H1118" s="10" t="s">
        <v>67</v>
      </c>
      <c r="I1118" s="10" t="s">
        <v>216</v>
      </c>
      <c r="J1118" s="10" t="s">
        <v>217</v>
      </c>
      <c r="K1118" s="10">
        <v>9258267841</v>
      </c>
      <c r="L1118" s="10" t="s">
        <v>224</v>
      </c>
      <c r="M1118" s="10" t="s">
        <v>225</v>
      </c>
      <c r="N1118" s="10" t="s">
        <v>61</v>
      </c>
      <c r="O1118" s="10">
        <v>44</v>
      </c>
      <c r="P1118" s="10" t="s">
        <v>40</v>
      </c>
      <c r="Q1118" s="10" t="str">
        <f t="shared" si="84"/>
        <v>12</v>
      </c>
      <c r="R1118" s="10">
        <v>5</v>
      </c>
      <c r="S1118" s="79">
        <v>86.4</v>
      </c>
      <c r="T1118" s="10">
        <v>3</v>
      </c>
      <c r="AD1118" s="10">
        <v>3</v>
      </c>
      <c r="AI1118" s="39">
        <f t="shared" si="85"/>
        <v>3</v>
      </c>
      <c r="AJ1118" s="79">
        <f t="shared" si="86"/>
        <v>28.8</v>
      </c>
      <c r="AK1118" s="79">
        <f t="shared" si="87"/>
        <v>2.4</v>
      </c>
      <c r="AL1118" s="79">
        <f t="shared" si="88"/>
        <v>0.48</v>
      </c>
    </row>
    <row r="1119" spans="1:38" x14ac:dyDescent="0.25">
      <c r="A1119" s="10">
        <v>3.2025000000000001</v>
      </c>
      <c r="B1119" s="10" t="s">
        <v>84</v>
      </c>
      <c r="C1119" s="10" t="s">
        <v>85</v>
      </c>
      <c r="D1119" s="10" t="s">
        <v>493</v>
      </c>
      <c r="E1119" s="10" t="s">
        <v>30</v>
      </c>
      <c r="F1119" s="10" t="s">
        <v>494</v>
      </c>
      <c r="G1119" s="10" t="s">
        <v>119</v>
      </c>
      <c r="H1119" s="10" t="s">
        <v>67</v>
      </c>
      <c r="I1119" s="10" t="s">
        <v>495</v>
      </c>
      <c r="J1119" s="10" t="s">
        <v>496</v>
      </c>
      <c r="K1119" s="10">
        <v>9164724633</v>
      </c>
      <c r="L1119" s="10" t="s">
        <v>224</v>
      </c>
      <c r="M1119" s="10" t="s">
        <v>225</v>
      </c>
      <c r="N1119" s="10" t="s">
        <v>61</v>
      </c>
      <c r="O1119" s="10">
        <v>44</v>
      </c>
      <c r="P1119" s="10" t="s">
        <v>40</v>
      </c>
      <c r="Q1119" s="10" t="str">
        <f t="shared" si="84"/>
        <v>12</v>
      </c>
      <c r="R1119" s="10">
        <v>5</v>
      </c>
      <c r="S1119" s="79">
        <v>28.8</v>
      </c>
      <c r="T1119" s="10">
        <v>1</v>
      </c>
      <c r="AD1119" s="10">
        <v>1</v>
      </c>
      <c r="AI1119" s="39">
        <f t="shared" si="85"/>
        <v>1</v>
      </c>
      <c r="AJ1119" s="79">
        <f t="shared" si="86"/>
        <v>28.8</v>
      </c>
      <c r="AK1119" s="79">
        <f t="shared" si="87"/>
        <v>2.4</v>
      </c>
      <c r="AL1119" s="79">
        <f t="shared" si="88"/>
        <v>0.48</v>
      </c>
    </row>
    <row r="1120" spans="1:38" x14ac:dyDescent="0.25">
      <c r="A1120" s="10">
        <v>3.2025000000000001</v>
      </c>
      <c r="B1120" s="10" t="s">
        <v>84</v>
      </c>
      <c r="C1120" s="10" t="s">
        <v>85</v>
      </c>
      <c r="D1120" s="10" t="s">
        <v>86</v>
      </c>
      <c r="E1120" s="10" t="s">
        <v>30</v>
      </c>
      <c r="F1120" s="10" t="s">
        <v>87</v>
      </c>
      <c r="G1120" s="10" t="s">
        <v>88</v>
      </c>
      <c r="H1120" s="10" t="s">
        <v>67</v>
      </c>
      <c r="I1120" s="10">
        <v>95354</v>
      </c>
      <c r="J1120" s="10" t="s">
        <v>90</v>
      </c>
      <c r="K1120" s="10">
        <v>2095295350</v>
      </c>
      <c r="L1120" s="10" t="s">
        <v>91</v>
      </c>
      <c r="M1120" s="10" t="s">
        <v>92</v>
      </c>
      <c r="N1120" s="10" t="s">
        <v>61</v>
      </c>
      <c r="O1120" s="10">
        <v>44</v>
      </c>
      <c r="P1120" s="10" t="s">
        <v>40</v>
      </c>
      <c r="Q1120" s="10" t="str">
        <f t="shared" si="84"/>
        <v>12</v>
      </c>
      <c r="R1120" s="10">
        <v>8</v>
      </c>
      <c r="S1120" s="79">
        <v>259.2</v>
      </c>
      <c r="T1120" s="10">
        <v>8</v>
      </c>
      <c r="AD1120" s="10">
        <v>8</v>
      </c>
      <c r="AI1120" s="39">
        <f t="shared" si="85"/>
        <v>8</v>
      </c>
      <c r="AJ1120" s="79">
        <f t="shared" si="86"/>
        <v>32.4</v>
      </c>
      <c r="AK1120" s="79">
        <f t="shared" si="87"/>
        <v>2.6999999999999997</v>
      </c>
      <c r="AL1120" s="79">
        <f t="shared" si="88"/>
        <v>0.33749999999999997</v>
      </c>
    </row>
    <row r="1121" spans="1:38" x14ac:dyDescent="0.25">
      <c r="A1121" s="10">
        <v>3.2025000000000001</v>
      </c>
      <c r="B1121" s="10" t="s">
        <v>84</v>
      </c>
      <c r="C1121" s="10" t="s">
        <v>85</v>
      </c>
      <c r="D1121" s="10" t="s">
        <v>213</v>
      </c>
      <c r="E1121" s="10" t="s">
        <v>30</v>
      </c>
      <c r="F1121" s="10" t="s">
        <v>214</v>
      </c>
      <c r="G1121" s="10" t="s">
        <v>215</v>
      </c>
      <c r="H1121" s="10" t="s">
        <v>67</v>
      </c>
      <c r="I1121" s="10" t="s">
        <v>216</v>
      </c>
      <c r="J1121" s="10" t="s">
        <v>217</v>
      </c>
      <c r="K1121" s="10">
        <v>9258267841</v>
      </c>
      <c r="L1121" s="10" t="s">
        <v>91</v>
      </c>
      <c r="M1121" s="10" t="s">
        <v>92</v>
      </c>
      <c r="N1121" s="10" t="s">
        <v>61</v>
      </c>
      <c r="O1121" s="10">
        <v>44</v>
      </c>
      <c r="P1121" s="10" t="s">
        <v>40</v>
      </c>
      <c r="Q1121" s="10" t="str">
        <f t="shared" si="84"/>
        <v>12</v>
      </c>
      <c r="R1121" s="10">
        <v>8</v>
      </c>
      <c r="S1121" s="79">
        <v>64.8</v>
      </c>
      <c r="T1121" s="10">
        <v>2</v>
      </c>
      <c r="AD1121" s="10">
        <v>2</v>
      </c>
      <c r="AI1121" s="39">
        <f t="shared" si="85"/>
        <v>2</v>
      </c>
      <c r="AJ1121" s="79">
        <f t="shared" si="86"/>
        <v>32.4</v>
      </c>
      <c r="AK1121" s="79">
        <f t="shared" si="87"/>
        <v>2.6999999999999997</v>
      </c>
      <c r="AL1121" s="79">
        <f t="shared" si="88"/>
        <v>0.33749999999999997</v>
      </c>
    </row>
    <row r="1122" spans="1:38" x14ac:dyDescent="0.25">
      <c r="A1122" s="10">
        <v>3.2025000000000001</v>
      </c>
      <c r="B1122" s="10" t="s">
        <v>84</v>
      </c>
      <c r="C1122" s="10" t="s">
        <v>85</v>
      </c>
      <c r="D1122" s="10" t="s">
        <v>493</v>
      </c>
      <c r="E1122" s="10" t="s">
        <v>30</v>
      </c>
      <c r="F1122" s="10" t="s">
        <v>494</v>
      </c>
      <c r="G1122" s="10" t="s">
        <v>119</v>
      </c>
      <c r="H1122" s="10" t="s">
        <v>67</v>
      </c>
      <c r="I1122" s="10" t="s">
        <v>495</v>
      </c>
      <c r="J1122" s="10" t="s">
        <v>496</v>
      </c>
      <c r="K1122" s="10">
        <v>9164724633</v>
      </c>
      <c r="L1122" s="10" t="s">
        <v>91</v>
      </c>
      <c r="M1122" s="10" t="s">
        <v>92</v>
      </c>
      <c r="N1122" s="10" t="s">
        <v>61</v>
      </c>
      <c r="O1122" s="10">
        <v>44</v>
      </c>
      <c r="P1122" s="10" t="s">
        <v>40</v>
      </c>
      <c r="Q1122" s="10" t="str">
        <f t="shared" si="84"/>
        <v>12</v>
      </c>
      <c r="R1122" s="10">
        <v>8</v>
      </c>
      <c r="S1122" s="79">
        <v>32.4</v>
      </c>
      <c r="T1122" s="10">
        <v>1</v>
      </c>
      <c r="AD1122" s="10">
        <v>1</v>
      </c>
      <c r="AI1122" s="39">
        <f t="shared" si="85"/>
        <v>1</v>
      </c>
      <c r="AJ1122" s="79">
        <f t="shared" si="86"/>
        <v>32.4</v>
      </c>
      <c r="AK1122" s="79">
        <f t="shared" si="87"/>
        <v>2.6999999999999997</v>
      </c>
      <c r="AL1122" s="79">
        <f t="shared" si="88"/>
        <v>0.33749999999999997</v>
      </c>
    </row>
    <row r="1123" spans="1:38" x14ac:dyDescent="0.25">
      <c r="A1123" s="10">
        <v>3.2025000000000001</v>
      </c>
      <c r="B1123" s="10" t="s">
        <v>84</v>
      </c>
      <c r="C1123" s="10" t="s">
        <v>85</v>
      </c>
      <c r="D1123" s="10" t="s">
        <v>497</v>
      </c>
      <c r="E1123" s="10" t="s">
        <v>348</v>
      </c>
      <c r="F1123" s="10" t="s">
        <v>498</v>
      </c>
      <c r="G1123" s="10" t="s">
        <v>499</v>
      </c>
      <c r="H1123" s="10" t="s">
        <v>67</v>
      </c>
      <c r="I1123" s="10">
        <v>95340</v>
      </c>
      <c r="J1123" s="10" t="s">
        <v>500</v>
      </c>
      <c r="K1123" s="10">
        <v>2093816488</v>
      </c>
      <c r="L1123" s="10" t="s">
        <v>91</v>
      </c>
      <c r="M1123" s="10" t="s">
        <v>92</v>
      </c>
      <c r="N1123" s="10" t="s">
        <v>61</v>
      </c>
      <c r="O1123" s="10">
        <v>44</v>
      </c>
      <c r="P1123" s="10" t="s">
        <v>40</v>
      </c>
      <c r="Q1123" s="10" t="str">
        <f t="shared" si="84"/>
        <v>12</v>
      </c>
      <c r="R1123" s="10">
        <v>8</v>
      </c>
      <c r="S1123" s="79">
        <v>32.4</v>
      </c>
      <c r="T1123" s="10">
        <v>1</v>
      </c>
      <c r="AD1123" s="10">
        <v>1</v>
      </c>
      <c r="AI1123" s="39">
        <f t="shared" si="85"/>
        <v>1</v>
      </c>
      <c r="AJ1123" s="79">
        <f t="shared" si="86"/>
        <v>32.4</v>
      </c>
      <c r="AK1123" s="79">
        <f t="shared" si="87"/>
        <v>2.6999999999999997</v>
      </c>
      <c r="AL1123" s="79">
        <f t="shared" si="88"/>
        <v>0.33749999999999997</v>
      </c>
    </row>
    <row r="1124" spans="1:38" x14ac:dyDescent="0.25">
      <c r="A1124" s="10">
        <v>3.2025000000000001</v>
      </c>
      <c r="B1124" s="81" t="s">
        <v>84</v>
      </c>
      <c r="C1124" s="81" t="s">
        <v>85</v>
      </c>
      <c r="D1124" s="81" t="s">
        <v>117</v>
      </c>
      <c r="E1124" s="81" t="s">
        <v>30</v>
      </c>
      <c r="F1124" s="81" t="s">
        <v>118</v>
      </c>
      <c r="G1124" s="81" t="s">
        <v>119</v>
      </c>
      <c r="H1124" s="81" t="s">
        <v>67</v>
      </c>
      <c r="I1124" s="81">
        <v>95819</v>
      </c>
      <c r="J1124" s="81" t="s">
        <v>994</v>
      </c>
      <c r="K1124" s="81">
        <v>9164524041</v>
      </c>
      <c r="L1124" s="81" t="s">
        <v>70</v>
      </c>
      <c r="M1124" s="81" t="s">
        <v>71</v>
      </c>
      <c r="N1124" s="81" t="s">
        <v>61</v>
      </c>
      <c r="O1124" s="81">
        <v>44</v>
      </c>
      <c r="P1124" s="81" t="s">
        <v>40</v>
      </c>
      <c r="Q1124" s="81" t="str">
        <f t="shared" si="84"/>
        <v>12</v>
      </c>
      <c r="R1124" s="10">
        <v>8</v>
      </c>
      <c r="S1124" s="82">
        <v>456</v>
      </c>
      <c r="T1124" s="81">
        <v>15</v>
      </c>
      <c r="AD1124" s="81">
        <v>15</v>
      </c>
      <c r="AI1124" s="39">
        <f t="shared" si="85"/>
        <v>15</v>
      </c>
      <c r="AJ1124" s="79">
        <f t="shared" si="86"/>
        <v>30.4</v>
      </c>
      <c r="AK1124" s="79">
        <f t="shared" si="87"/>
        <v>2.5333333333333332</v>
      </c>
      <c r="AL1124" s="79">
        <f t="shared" si="88"/>
        <v>0.31666666666666665</v>
      </c>
    </row>
    <row r="1125" spans="1:38" x14ac:dyDescent="0.25">
      <c r="A1125" s="10">
        <v>3.2025000000000001</v>
      </c>
      <c r="B1125" s="10" t="s">
        <v>84</v>
      </c>
      <c r="C1125" s="10" t="s">
        <v>85</v>
      </c>
      <c r="D1125" s="10" t="s">
        <v>86</v>
      </c>
      <c r="E1125" s="10" t="s">
        <v>30</v>
      </c>
      <c r="F1125" s="10" t="s">
        <v>87</v>
      </c>
      <c r="G1125" s="10" t="s">
        <v>88</v>
      </c>
      <c r="H1125" s="10" t="s">
        <v>67</v>
      </c>
      <c r="I1125" s="10">
        <v>95354</v>
      </c>
      <c r="J1125" s="10" t="s">
        <v>90</v>
      </c>
      <c r="K1125" s="10">
        <v>2095295350</v>
      </c>
      <c r="L1125" s="10" t="s">
        <v>70</v>
      </c>
      <c r="M1125" s="10" t="s">
        <v>71</v>
      </c>
      <c r="N1125" s="10" t="s">
        <v>61</v>
      </c>
      <c r="O1125" s="10">
        <v>44</v>
      </c>
      <c r="P1125" s="10" t="s">
        <v>40</v>
      </c>
      <c r="Q1125" s="10" t="str">
        <f t="shared" si="84"/>
        <v>12</v>
      </c>
      <c r="R1125" s="10">
        <v>8</v>
      </c>
      <c r="S1125" s="79">
        <v>304</v>
      </c>
      <c r="T1125" s="10">
        <v>10</v>
      </c>
      <c r="AD1125" s="10">
        <v>10</v>
      </c>
      <c r="AI1125" s="39">
        <f t="shared" si="85"/>
        <v>10</v>
      </c>
      <c r="AJ1125" s="79">
        <f t="shared" si="86"/>
        <v>30.4</v>
      </c>
      <c r="AK1125" s="79">
        <f t="shared" si="87"/>
        <v>2.5333333333333332</v>
      </c>
      <c r="AL1125" s="79">
        <f t="shared" si="88"/>
        <v>0.31666666666666665</v>
      </c>
    </row>
    <row r="1126" spans="1:38" x14ac:dyDescent="0.25">
      <c r="A1126" s="10">
        <v>3.2025000000000001</v>
      </c>
      <c r="B1126" s="10" t="s">
        <v>84</v>
      </c>
      <c r="C1126" s="10" t="s">
        <v>85</v>
      </c>
      <c r="D1126" s="10" t="s">
        <v>213</v>
      </c>
      <c r="E1126" s="10" t="s">
        <v>30</v>
      </c>
      <c r="F1126" s="10" t="s">
        <v>214</v>
      </c>
      <c r="G1126" s="10" t="s">
        <v>215</v>
      </c>
      <c r="H1126" s="10" t="s">
        <v>67</v>
      </c>
      <c r="I1126" s="10" t="s">
        <v>216</v>
      </c>
      <c r="J1126" s="10" t="s">
        <v>217</v>
      </c>
      <c r="K1126" s="10">
        <v>9258267841</v>
      </c>
      <c r="L1126" s="10" t="s">
        <v>70</v>
      </c>
      <c r="M1126" s="10" t="s">
        <v>71</v>
      </c>
      <c r="N1126" s="10" t="s">
        <v>61</v>
      </c>
      <c r="O1126" s="10">
        <v>44</v>
      </c>
      <c r="P1126" s="10" t="s">
        <v>40</v>
      </c>
      <c r="Q1126" s="10" t="str">
        <f t="shared" si="84"/>
        <v>12</v>
      </c>
      <c r="R1126" s="10">
        <v>8</v>
      </c>
      <c r="S1126" s="79">
        <v>97.2</v>
      </c>
      <c r="T1126" s="10">
        <v>3</v>
      </c>
      <c r="AD1126" s="10">
        <v>3</v>
      </c>
      <c r="AI1126" s="39">
        <f t="shared" si="85"/>
        <v>3</v>
      </c>
      <c r="AJ1126" s="79">
        <f t="shared" si="86"/>
        <v>32.4</v>
      </c>
      <c r="AK1126" s="79">
        <f t="shared" si="87"/>
        <v>2.6999999999999997</v>
      </c>
      <c r="AL1126" s="79">
        <f t="shared" si="88"/>
        <v>0.33749999999999997</v>
      </c>
    </row>
    <row r="1127" spans="1:38" x14ac:dyDescent="0.25">
      <c r="A1127" s="10">
        <v>3.2025000000000001</v>
      </c>
      <c r="B1127" s="10" t="s">
        <v>84</v>
      </c>
      <c r="C1127" s="10" t="s">
        <v>85</v>
      </c>
      <c r="D1127" s="10" t="s">
        <v>226</v>
      </c>
      <c r="E1127" s="10" t="s">
        <v>30</v>
      </c>
      <c r="F1127" s="10" t="s">
        <v>227</v>
      </c>
      <c r="G1127" s="10" t="s">
        <v>228</v>
      </c>
      <c r="H1127" s="10" t="s">
        <v>67</v>
      </c>
      <c r="I1127" s="10" t="s">
        <v>229</v>
      </c>
      <c r="J1127" s="10" t="s">
        <v>230</v>
      </c>
      <c r="K1127" s="10">
        <v>9162231116</v>
      </c>
      <c r="L1127" s="10" t="s">
        <v>70</v>
      </c>
      <c r="M1127" s="10" t="s">
        <v>71</v>
      </c>
      <c r="N1127" s="10" t="s">
        <v>61</v>
      </c>
      <c r="O1127" s="10">
        <v>44</v>
      </c>
      <c r="P1127" s="10" t="s">
        <v>40</v>
      </c>
      <c r="Q1127" s="10" t="str">
        <f t="shared" si="84"/>
        <v>12</v>
      </c>
      <c r="R1127" s="10">
        <v>8</v>
      </c>
      <c r="S1127" s="79">
        <v>226.8</v>
      </c>
      <c r="T1127" s="10">
        <v>7</v>
      </c>
      <c r="AD1127" s="10">
        <v>7</v>
      </c>
      <c r="AI1127" s="39">
        <f t="shared" si="85"/>
        <v>7</v>
      </c>
      <c r="AJ1127" s="79">
        <f t="shared" si="86"/>
        <v>32.4</v>
      </c>
      <c r="AK1127" s="79">
        <f t="shared" si="87"/>
        <v>2.6999999999999997</v>
      </c>
      <c r="AL1127" s="79">
        <f t="shared" si="88"/>
        <v>0.33749999999999997</v>
      </c>
    </row>
    <row r="1128" spans="1:38" x14ac:dyDescent="0.25">
      <c r="A1128" s="10">
        <v>3.2025000000000001</v>
      </c>
      <c r="B1128" s="10" t="s">
        <v>84</v>
      </c>
      <c r="C1128" s="10" t="s">
        <v>85</v>
      </c>
      <c r="D1128" s="10" t="s">
        <v>102</v>
      </c>
      <c r="E1128" s="10" t="s">
        <v>30</v>
      </c>
      <c r="F1128" s="10" t="s">
        <v>103</v>
      </c>
      <c r="G1128" s="10" t="s">
        <v>104</v>
      </c>
      <c r="H1128" s="10" t="s">
        <v>96</v>
      </c>
      <c r="I1128" s="10" t="s">
        <v>105</v>
      </c>
      <c r="J1128" s="10" t="s">
        <v>106</v>
      </c>
      <c r="K1128" s="10">
        <v>9076024285</v>
      </c>
      <c r="L1128" s="10" t="s">
        <v>70</v>
      </c>
      <c r="M1128" s="10" t="s">
        <v>71</v>
      </c>
      <c r="N1128" s="10" t="s">
        <v>61</v>
      </c>
      <c r="O1128" s="10">
        <v>44</v>
      </c>
      <c r="P1128" s="10" t="s">
        <v>40</v>
      </c>
      <c r="Q1128" s="10" t="str">
        <f t="shared" si="84"/>
        <v>12</v>
      </c>
      <c r="R1128" s="10">
        <v>8</v>
      </c>
      <c r="S1128" s="79">
        <v>324</v>
      </c>
      <c r="T1128" s="10">
        <v>10</v>
      </c>
      <c r="AD1128" s="10">
        <v>10</v>
      </c>
      <c r="AI1128" s="39">
        <f t="shared" si="85"/>
        <v>10</v>
      </c>
      <c r="AJ1128" s="79">
        <f t="shared" si="86"/>
        <v>32.4</v>
      </c>
      <c r="AK1128" s="79">
        <f t="shared" si="87"/>
        <v>2.6999999999999997</v>
      </c>
      <c r="AL1128" s="79">
        <f t="shared" si="88"/>
        <v>0.33749999999999997</v>
      </c>
    </row>
    <row r="1129" spans="1:38" x14ac:dyDescent="0.25">
      <c r="A1129" s="10">
        <v>3.2025000000000001</v>
      </c>
      <c r="B1129" s="10" t="s">
        <v>84</v>
      </c>
      <c r="C1129" s="10" t="s">
        <v>85</v>
      </c>
      <c r="D1129" s="10" t="s">
        <v>1260</v>
      </c>
      <c r="E1129" s="10" t="s">
        <v>30</v>
      </c>
      <c r="F1129" s="10" t="s">
        <v>258</v>
      </c>
      <c r="G1129" s="10" t="s">
        <v>259</v>
      </c>
      <c r="H1129" s="10" t="s">
        <v>67</v>
      </c>
      <c r="I1129" s="10" t="s">
        <v>260</v>
      </c>
      <c r="J1129" s="10" t="s">
        <v>261</v>
      </c>
      <c r="K1129" s="10">
        <v>5089442083</v>
      </c>
      <c r="L1129" s="10" t="s">
        <v>70</v>
      </c>
      <c r="M1129" s="10" t="s">
        <v>71</v>
      </c>
      <c r="N1129" s="10" t="s">
        <v>61</v>
      </c>
      <c r="O1129" s="10">
        <v>44</v>
      </c>
      <c r="P1129" s="10" t="s">
        <v>40</v>
      </c>
      <c r="Q1129" s="10" t="str">
        <f t="shared" si="84"/>
        <v>12</v>
      </c>
      <c r="R1129" s="10">
        <v>8</v>
      </c>
      <c r="S1129" s="79">
        <v>64.8</v>
      </c>
      <c r="T1129" s="10">
        <v>2</v>
      </c>
      <c r="AD1129" s="10">
        <v>2</v>
      </c>
      <c r="AI1129" s="39">
        <f t="shared" si="85"/>
        <v>2</v>
      </c>
      <c r="AJ1129" s="79">
        <f t="shared" si="86"/>
        <v>32.4</v>
      </c>
      <c r="AK1129" s="79">
        <f t="shared" si="87"/>
        <v>2.6999999999999997</v>
      </c>
      <c r="AL1129" s="79">
        <f t="shared" si="88"/>
        <v>0.33749999999999997</v>
      </c>
    </row>
    <row r="1130" spans="1:38" x14ac:dyDescent="0.25">
      <c r="A1130" s="10">
        <v>3.2025000000000001</v>
      </c>
      <c r="B1130" s="10" t="s">
        <v>84</v>
      </c>
      <c r="C1130" s="10" t="s">
        <v>85</v>
      </c>
      <c r="D1130" s="10" t="s">
        <v>213</v>
      </c>
      <c r="E1130" s="10" t="s">
        <v>30</v>
      </c>
      <c r="F1130" s="10" t="s">
        <v>214</v>
      </c>
      <c r="G1130" s="10" t="s">
        <v>215</v>
      </c>
      <c r="H1130" s="10" t="s">
        <v>67</v>
      </c>
      <c r="I1130" s="10" t="s">
        <v>216</v>
      </c>
      <c r="J1130" s="10" t="s">
        <v>217</v>
      </c>
      <c r="K1130" s="10">
        <v>9258267841</v>
      </c>
      <c r="L1130" s="10" t="s">
        <v>72</v>
      </c>
      <c r="M1130" s="10" t="s">
        <v>73</v>
      </c>
      <c r="N1130" s="10" t="s">
        <v>61</v>
      </c>
      <c r="O1130" s="10">
        <v>44</v>
      </c>
      <c r="P1130" s="10" t="s">
        <v>40</v>
      </c>
      <c r="Q1130" s="10" t="str">
        <f t="shared" si="84"/>
        <v>12</v>
      </c>
      <c r="R1130" s="10">
        <v>8</v>
      </c>
      <c r="S1130" s="79">
        <v>129.6</v>
      </c>
      <c r="T1130" s="10">
        <v>4</v>
      </c>
      <c r="AD1130" s="10">
        <v>4</v>
      </c>
      <c r="AI1130" s="39">
        <f t="shared" si="85"/>
        <v>4</v>
      </c>
      <c r="AJ1130" s="79">
        <f t="shared" si="86"/>
        <v>32.4</v>
      </c>
      <c r="AK1130" s="79">
        <f t="shared" si="87"/>
        <v>2.6999999999999997</v>
      </c>
      <c r="AL1130" s="79">
        <f t="shared" si="88"/>
        <v>0.33749999999999997</v>
      </c>
    </row>
    <row r="1131" spans="1:38" x14ac:dyDescent="0.25">
      <c r="A1131" s="10">
        <v>3.2025000000000001</v>
      </c>
      <c r="B1131" s="10" t="s">
        <v>84</v>
      </c>
      <c r="C1131" s="10" t="s">
        <v>85</v>
      </c>
      <c r="D1131" s="10" t="s">
        <v>501</v>
      </c>
      <c r="E1131" s="10" t="s">
        <v>348</v>
      </c>
      <c r="F1131" s="10" t="s">
        <v>502</v>
      </c>
      <c r="G1131" s="10" t="s">
        <v>119</v>
      </c>
      <c r="H1131" s="10" t="s">
        <v>67</v>
      </c>
      <c r="I1131" s="10" t="s">
        <v>503</v>
      </c>
      <c r="J1131" s="10" t="s">
        <v>353</v>
      </c>
      <c r="K1131" s="10">
        <v>9162786446</v>
      </c>
      <c r="L1131" s="10" t="s">
        <v>72</v>
      </c>
      <c r="M1131" s="10" t="s">
        <v>73</v>
      </c>
      <c r="N1131" s="10" t="s">
        <v>61</v>
      </c>
      <c r="O1131" s="10">
        <v>44</v>
      </c>
      <c r="P1131" s="10" t="s">
        <v>40</v>
      </c>
      <c r="Q1131" s="10" t="str">
        <f t="shared" si="84"/>
        <v>12</v>
      </c>
      <c r="R1131" s="10">
        <v>8</v>
      </c>
      <c r="S1131" s="79">
        <v>32.4</v>
      </c>
      <c r="T1131" s="10">
        <v>1</v>
      </c>
      <c r="AD1131" s="10">
        <v>1</v>
      </c>
      <c r="AI1131" s="39">
        <f t="shared" si="85"/>
        <v>1</v>
      </c>
      <c r="AJ1131" s="79">
        <f t="shared" si="86"/>
        <v>32.4</v>
      </c>
      <c r="AK1131" s="79">
        <f t="shared" si="87"/>
        <v>2.6999999999999997</v>
      </c>
      <c r="AL1131" s="79">
        <f t="shared" si="88"/>
        <v>0.33749999999999997</v>
      </c>
    </row>
    <row r="1132" spans="1:38" x14ac:dyDescent="0.25">
      <c r="A1132" s="10">
        <v>3.2025000000000001</v>
      </c>
      <c r="B1132" s="10" t="s">
        <v>84</v>
      </c>
      <c r="C1132" s="10" t="s">
        <v>85</v>
      </c>
      <c r="D1132" s="10" t="s">
        <v>226</v>
      </c>
      <c r="E1132" s="10" t="s">
        <v>30</v>
      </c>
      <c r="F1132" s="10" t="s">
        <v>227</v>
      </c>
      <c r="G1132" s="10" t="s">
        <v>228</v>
      </c>
      <c r="H1132" s="10" t="s">
        <v>67</v>
      </c>
      <c r="I1132" s="10" t="s">
        <v>229</v>
      </c>
      <c r="J1132" s="10" t="s">
        <v>230</v>
      </c>
      <c r="K1132" s="10">
        <v>9162231116</v>
      </c>
      <c r="L1132" s="10" t="s">
        <v>72</v>
      </c>
      <c r="M1132" s="10" t="s">
        <v>73</v>
      </c>
      <c r="N1132" s="10" t="s">
        <v>61</v>
      </c>
      <c r="O1132" s="10">
        <v>44</v>
      </c>
      <c r="P1132" s="10" t="s">
        <v>40</v>
      </c>
      <c r="Q1132" s="10" t="str">
        <f t="shared" si="84"/>
        <v>12</v>
      </c>
      <c r="R1132" s="10">
        <v>8</v>
      </c>
      <c r="S1132" s="79">
        <v>129.6</v>
      </c>
      <c r="T1132" s="10">
        <v>4</v>
      </c>
      <c r="AD1132" s="10">
        <v>4</v>
      </c>
      <c r="AI1132" s="39">
        <f t="shared" si="85"/>
        <v>4</v>
      </c>
      <c r="AJ1132" s="79">
        <f t="shared" si="86"/>
        <v>32.4</v>
      </c>
      <c r="AK1132" s="79">
        <f t="shared" si="87"/>
        <v>2.6999999999999997</v>
      </c>
      <c r="AL1132" s="79">
        <f t="shared" si="88"/>
        <v>0.33749999999999997</v>
      </c>
    </row>
    <row r="1133" spans="1:38" x14ac:dyDescent="0.25">
      <c r="A1133" s="10">
        <v>3.2025000000000001</v>
      </c>
      <c r="B1133" s="10" t="s">
        <v>84</v>
      </c>
      <c r="C1133" s="10" t="s">
        <v>85</v>
      </c>
      <c r="D1133" s="10" t="s">
        <v>1260</v>
      </c>
      <c r="E1133" s="10" t="s">
        <v>30</v>
      </c>
      <c r="F1133" s="10" t="s">
        <v>258</v>
      </c>
      <c r="G1133" s="10" t="s">
        <v>259</v>
      </c>
      <c r="H1133" s="10" t="s">
        <v>67</v>
      </c>
      <c r="I1133" s="10" t="s">
        <v>260</v>
      </c>
      <c r="J1133" s="10" t="s">
        <v>261</v>
      </c>
      <c r="K1133" s="10">
        <v>5089442083</v>
      </c>
      <c r="L1133" s="10" t="s">
        <v>72</v>
      </c>
      <c r="M1133" s="10" t="s">
        <v>73</v>
      </c>
      <c r="N1133" s="10" t="s">
        <v>61</v>
      </c>
      <c r="O1133" s="10">
        <v>44</v>
      </c>
      <c r="P1133" s="10" t="s">
        <v>40</v>
      </c>
      <c r="Q1133" s="10" t="str">
        <f t="shared" si="84"/>
        <v>12</v>
      </c>
      <c r="R1133" s="10">
        <v>8</v>
      </c>
      <c r="S1133" s="79">
        <v>32.4</v>
      </c>
      <c r="T1133" s="10">
        <v>1</v>
      </c>
      <c r="AD1133" s="10">
        <v>1</v>
      </c>
      <c r="AI1133" s="39">
        <f t="shared" si="85"/>
        <v>1</v>
      </c>
      <c r="AJ1133" s="79">
        <f t="shared" si="86"/>
        <v>32.4</v>
      </c>
      <c r="AK1133" s="79">
        <f t="shared" si="87"/>
        <v>2.6999999999999997</v>
      </c>
      <c r="AL1133" s="79">
        <f t="shared" si="88"/>
        <v>0.33749999999999997</v>
      </c>
    </row>
    <row r="1134" spans="1:38" x14ac:dyDescent="0.25">
      <c r="A1134" s="10">
        <v>3.2025000000000001</v>
      </c>
      <c r="B1134" s="10" t="s">
        <v>84</v>
      </c>
      <c r="C1134" s="10" t="s">
        <v>85</v>
      </c>
      <c r="D1134" s="10" t="s">
        <v>220</v>
      </c>
      <c r="E1134" s="10" t="s">
        <v>30</v>
      </c>
      <c r="F1134" s="10" t="s">
        <v>221</v>
      </c>
      <c r="G1134" s="10" t="s">
        <v>222</v>
      </c>
      <c r="H1134" s="10" t="s">
        <v>67</v>
      </c>
      <c r="I1134" s="10">
        <v>95370</v>
      </c>
      <c r="J1134" s="10" t="s">
        <v>223</v>
      </c>
      <c r="K1134" s="10">
        <v>2095363674</v>
      </c>
      <c r="L1134" s="10" t="s">
        <v>218</v>
      </c>
      <c r="M1134" s="10" t="s">
        <v>219</v>
      </c>
      <c r="N1134" s="10" t="s">
        <v>61</v>
      </c>
      <c r="O1134" s="10">
        <v>44</v>
      </c>
      <c r="P1134" s="10" t="s">
        <v>40</v>
      </c>
      <c r="Q1134" s="10" t="str">
        <f t="shared" si="84"/>
        <v>12</v>
      </c>
      <c r="R1134" s="10">
        <v>8</v>
      </c>
      <c r="S1134" s="79">
        <v>64.8</v>
      </c>
      <c r="T1134" s="10">
        <v>2</v>
      </c>
      <c r="AD1134" s="10">
        <v>2</v>
      </c>
      <c r="AI1134" s="39">
        <f t="shared" si="85"/>
        <v>2</v>
      </c>
      <c r="AJ1134" s="79">
        <f t="shared" si="86"/>
        <v>32.4</v>
      </c>
      <c r="AK1134" s="79">
        <f t="shared" si="87"/>
        <v>2.6999999999999997</v>
      </c>
      <c r="AL1134" s="79">
        <f t="shared" si="88"/>
        <v>0.33749999999999997</v>
      </c>
    </row>
    <row r="1135" spans="1:38" x14ac:dyDescent="0.25">
      <c r="A1135" s="10">
        <v>3.2025000000000001</v>
      </c>
      <c r="B1135" s="10" t="s">
        <v>84</v>
      </c>
      <c r="C1135" s="10" t="s">
        <v>85</v>
      </c>
      <c r="D1135" s="10" t="s">
        <v>213</v>
      </c>
      <c r="E1135" s="10" t="s">
        <v>30</v>
      </c>
      <c r="F1135" s="10" t="s">
        <v>214</v>
      </c>
      <c r="G1135" s="10" t="s">
        <v>215</v>
      </c>
      <c r="H1135" s="10" t="s">
        <v>67</v>
      </c>
      <c r="I1135" s="10" t="s">
        <v>216</v>
      </c>
      <c r="J1135" s="10" t="s">
        <v>217</v>
      </c>
      <c r="K1135" s="10">
        <v>9258267841</v>
      </c>
      <c r="L1135" s="10" t="s">
        <v>218</v>
      </c>
      <c r="M1135" s="10" t="s">
        <v>219</v>
      </c>
      <c r="N1135" s="10" t="s">
        <v>61</v>
      </c>
      <c r="O1135" s="10">
        <v>44</v>
      </c>
      <c r="P1135" s="10" t="s">
        <v>40</v>
      </c>
      <c r="Q1135" s="10" t="str">
        <f t="shared" si="84"/>
        <v>12</v>
      </c>
      <c r="R1135" s="10">
        <v>8</v>
      </c>
      <c r="S1135" s="79">
        <v>129.6</v>
      </c>
      <c r="T1135" s="10">
        <v>4</v>
      </c>
      <c r="AD1135" s="10">
        <v>4</v>
      </c>
      <c r="AI1135" s="39">
        <f t="shared" si="85"/>
        <v>4</v>
      </c>
      <c r="AJ1135" s="79">
        <f t="shared" si="86"/>
        <v>32.4</v>
      </c>
      <c r="AK1135" s="79">
        <f t="shared" si="87"/>
        <v>2.6999999999999997</v>
      </c>
      <c r="AL1135" s="79">
        <f t="shared" si="88"/>
        <v>0.33749999999999997</v>
      </c>
    </row>
    <row r="1136" spans="1:38" x14ac:dyDescent="0.25">
      <c r="A1136" s="10">
        <v>3.2025000000000001</v>
      </c>
      <c r="B1136" s="10" t="s">
        <v>84</v>
      </c>
      <c r="C1136" s="10" t="s">
        <v>85</v>
      </c>
      <c r="D1136" s="10" t="s">
        <v>117</v>
      </c>
      <c r="E1136" s="10" t="s">
        <v>30</v>
      </c>
      <c r="F1136" s="10" t="s">
        <v>118</v>
      </c>
      <c r="G1136" s="10" t="s">
        <v>119</v>
      </c>
      <c r="H1136" s="10" t="s">
        <v>67</v>
      </c>
      <c r="I1136" s="10">
        <v>95819</v>
      </c>
      <c r="J1136" s="10" t="s">
        <v>994</v>
      </c>
      <c r="K1136" s="10">
        <v>9164524041</v>
      </c>
      <c r="L1136" s="10" t="s">
        <v>100</v>
      </c>
      <c r="M1136" s="10" t="s">
        <v>101</v>
      </c>
      <c r="N1136" s="10" t="s">
        <v>61</v>
      </c>
      <c r="O1136" s="10">
        <v>44</v>
      </c>
      <c r="P1136" s="10" t="s">
        <v>40</v>
      </c>
      <c r="Q1136" s="10" t="str">
        <f t="shared" si="84"/>
        <v>12</v>
      </c>
      <c r="R1136" s="10">
        <v>8</v>
      </c>
      <c r="S1136" s="79">
        <v>456</v>
      </c>
      <c r="T1136" s="10">
        <v>15</v>
      </c>
      <c r="AD1136" s="10">
        <v>15</v>
      </c>
      <c r="AI1136" s="39">
        <f t="shared" si="85"/>
        <v>15</v>
      </c>
      <c r="AJ1136" s="79">
        <f t="shared" si="86"/>
        <v>30.4</v>
      </c>
      <c r="AK1136" s="79">
        <f t="shared" si="87"/>
        <v>2.5333333333333332</v>
      </c>
      <c r="AL1136" s="79">
        <f t="shared" si="88"/>
        <v>0.31666666666666665</v>
      </c>
    </row>
    <row r="1137" spans="1:38" x14ac:dyDescent="0.25">
      <c r="A1137" s="10">
        <v>3.2025000000000001</v>
      </c>
      <c r="B1137" s="10" t="s">
        <v>84</v>
      </c>
      <c r="C1137" s="10" t="s">
        <v>85</v>
      </c>
      <c r="D1137" s="10" t="s">
        <v>86</v>
      </c>
      <c r="E1137" s="10" t="s">
        <v>30</v>
      </c>
      <c r="F1137" s="10" t="s">
        <v>87</v>
      </c>
      <c r="G1137" s="10" t="s">
        <v>88</v>
      </c>
      <c r="H1137" s="10" t="s">
        <v>67</v>
      </c>
      <c r="I1137" s="10">
        <v>95354</v>
      </c>
      <c r="J1137" s="10" t="s">
        <v>90</v>
      </c>
      <c r="K1137" s="10">
        <v>2095295350</v>
      </c>
      <c r="L1137" s="10" t="s">
        <v>100</v>
      </c>
      <c r="M1137" s="10" t="s">
        <v>101</v>
      </c>
      <c r="N1137" s="10" t="s">
        <v>61</v>
      </c>
      <c r="O1137" s="10">
        <v>44</v>
      </c>
      <c r="P1137" s="10" t="s">
        <v>40</v>
      </c>
      <c r="Q1137" s="10" t="str">
        <f t="shared" si="84"/>
        <v>12</v>
      </c>
      <c r="R1137" s="10">
        <v>8</v>
      </c>
      <c r="S1137" s="79">
        <v>494.4</v>
      </c>
      <c r="T1137" s="10">
        <v>16</v>
      </c>
      <c r="AD1137" s="10">
        <v>16</v>
      </c>
      <c r="AI1137" s="39">
        <f t="shared" si="85"/>
        <v>16</v>
      </c>
      <c r="AJ1137" s="79">
        <f t="shared" si="86"/>
        <v>30.9</v>
      </c>
      <c r="AK1137" s="79">
        <f t="shared" si="87"/>
        <v>2.5749999999999997</v>
      </c>
      <c r="AL1137" s="79">
        <f t="shared" si="88"/>
        <v>0.32187499999999997</v>
      </c>
    </row>
    <row r="1138" spans="1:38" x14ac:dyDescent="0.25">
      <c r="A1138" s="10">
        <v>3.2025000000000001</v>
      </c>
      <c r="B1138" s="10" t="s">
        <v>84</v>
      </c>
      <c r="C1138" s="10" t="s">
        <v>85</v>
      </c>
      <c r="D1138" s="10" t="s">
        <v>213</v>
      </c>
      <c r="E1138" s="10" t="s">
        <v>30</v>
      </c>
      <c r="F1138" s="10" t="s">
        <v>214</v>
      </c>
      <c r="G1138" s="10" t="s">
        <v>215</v>
      </c>
      <c r="H1138" s="10" t="s">
        <v>67</v>
      </c>
      <c r="I1138" s="10" t="s">
        <v>216</v>
      </c>
      <c r="J1138" s="10" t="s">
        <v>217</v>
      </c>
      <c r="K1138" s="10">
        <v>9258267841</v>
      </c>
      <c r="L1138" s="10" t="s">
        <v>100</v>
      </c>
      <c r="M1138" s="10" t="s">
        <v>101</v>
      </c>
      <c r="N1138" s="10" t="s">
        <v>61</v>
      </c>
      <c r="O1138" s="10">
        <v>44</v>
      </c>
      <c r="P1138" s="10" t="s">
        <v>40</v>
      </c>
      <c r="Q1138" s="10" t="str">
        <f t="shared" si="84"/>
        <v>12</v>
      </c>
      <c r="R1138" s="10">
        <v>8</v>
      </c>
      <c r="S1138" s="79">
        <v>64.8</v>
      </c>
      <c r="T1138" s="10">
        <v>2</v>
      </c>
      <c r="AD1138" s="10">
        <v>2</v>
      </c>
      <c r="AI1138" s="39">
        <f t="shared" si="85"/>
        <v>2</v>
      </c>
      <c r="AJ1138" s="79">
        <f t="shared" si="86"/>
        <v>32.4</v>
      </c>
      <c r="AK1138" s="79">
        <f t="shared" si="87"/>
        <v>2.6999999999999997</v>
      </c>
      <c r="AL1138" s="79">
        <f t="shared" si="88"/>
        <v>0.33749999999999997</v>
      </c>
    </row>
    <row r="1139" spans="1:38" x14ac:dyDescent="0.25">
      <c r="A1139" s="10">
        <v>3.2025000000000001</v>
      </c>
      <c r="B1139" s="10" t="s">
        <v>84</v>
      </c>
      <c r="C1139" s="10" t="s">
        <v>85</v>
      </c>
      <c r="D1139" s="10" t="s">
        <v>501</v>
      </c>
      <c r="E1139" s="10" t="s">
        <v>348</v>
      </c>
      <c r="F1139" s="10" t="s">
        <v>502</v>
      </c>
      <c r="G1139" s="10" t="s">
        <v>119</v>
      </c>
      <c r="H1139" s="10" t="s">
        <v>67</v>
      </c>
      <c r="I1139" s="10" t="s">
        <v>503</v>
      </c>
      <c r="J1139" s="10" t="s">
        <v>353</v>
      </c>
      <c r="K1139" s="10">
        <v>9162786446</v>
      </c>
      <c r="L1139" s="10" t="s">
        <v>100</v>
      </c>
      <c r="M1139" s="10" t="s">
        <v>101</v>
      </c>
      <c r="N1139" s="10" t="s">
        <v>61</v>
      </c>
      <c r="O1139" s="10">
        <v>44</v>
      </c>
      <c r="P1139" s="10" t="s">
        <v>40</v>
      </c>
      <c r="Q1139" s="10" t="str">
        <f t="shared" si="84"/>
        <v>12</v>
      </c>
      <c r="R1139" s="10">
        <v>8</v>
      </c>
      <c r="S1139" s="79">
        <v>32.4</v>
      </c>
      <c r="T1139" s="10">
        <v>1</v>
      </c>
      <c r="AD1139" s="10">
        <v>1</v>
      </c>
      <c r="AI1139" s="39">
        <f t="shared" si="85"/>
        <v>1</v>
      </c>
      <c r="AJ1139" s="79">
        <f t="shared" si="86"/>
        <v>32.4</v>
      </c>
      <c r="AK1139" s="79">
        <f t="shared" si="87"/>
        <v>2.6999999999999997</v>
      </c>
      <c r="AL1139" s="79">
        <f t="shared" si="88"/>
        <v>0.33749999999999997</v>
      </c>
    </row>
    <row r="1140" spans="1:38" x14ac:dyDescent="0.25">
      <c r="A1140" s="10">
        <v>3.2025000000000001</v>
      </c>
      <c r="B1140" s="10" t="s">
        <v>84</v>
      </c>
      <c r="C1140" s="10" t="s">
        <v>85</v>
      </c>
      <c r="D1140" s="10" t="s">
        <v>213</v>
      </c>
      <c r="E1140" s="10" t="s">
        <v>30</v>
      </c>
      <c r="F1140" s="10" t="s">
        <v>214</v>
      </c>
      <c r="G1140" s="10" t="s">
        <v>215</v>
      </c>
      <c r="H1140" s="10" t="s">
        <v>67</v>
      </c>
      <c r="I1140" s="10" t="s">
        <v>216</v>
      </c>
      <c r="J1140" s="10" t="s">
        <v>217</v>
      </c>
      <c r="K1140" s="10">
        <v>9258267841</v>
      </c>
      <c r="L1140" s="10" t="s">
        <v>59</v>
      </c>
      <c r="M1140" s="10" t="s">
        <v>60</v>
      </c>
      <c r="N1140" s="10" t="s">
        <v>61</v>
      </c>
      <c r="O1140" s="10">
        <v>44</v>
      </c>
      <c r="P1140" s="10" t="s">
        <v>40</v>
      </c>
      <c r="Q1140" s="10" t="str">
        <f t="shared" si="84"/>
        <v>12</v>
      </c>
      <c r="R1140" s="10">
        <v>4</v>
      </c>
      <c r="S1140" s="79">
        <v>86.4</v>
      </c>
      <c r="T1140" s="10">
        <v>3</v>
      </c>
      <c r="AD1140" s="10">
        <v>3</v>
      </c>
      <c r="AI1140" s="39">
        <f t="shared" si="85"/>
        <v>3</v>
      </c>
      <c r="AJ1140" s="79">
        <f t="shared" si="86"/>
        <v>28.8</v>
      </c>
      <c r="AK1140" s="79">
        <f t="shared" si="87"/>
        <v>2.4</v>
      </c>
      <c r="AL1140" s="79">
        <f t="shared" si="88"/>
        <v>0.6</v>
      </c>
    </row>
    <row r="1141" spans="1:38" x14ac:dyDescent="0.25">
      <c r="A1141" s="10">
        <v>3.2025000000000001</v>
      </c>
      <c r="B1141" s="10" t="s">
        <v>84</v>
      </c>
      <c r="C1141" s="10" t="s">
        <v>85</v>
      </c>
      <c r="D1141" s="10" t="s">
        <v>272</v>
      </c>
      <c r="E1141" s="10" t="s">
        <v>30</v>
      </c>
      <c r="F1141" s="10" t="s">
        <v>273</v>
      </c>
      <c r="G1141" s="10" t="s">
        <v>274</v>
      </c>
      <c r="H1141" s="10" t="s">
        <v>67</v>
      </c>
      <c r="I1141" s="10" t="s">
        <v>275</v>
      </c>
      <c r="J1141" s="10" t="s">
        <v>276</v>
      </c>
      <c r="K1141" s="10">
        <v>5107662337</v>
      </c>
      <c r="L1141" s="10" t="s">
        <v>59</v>
      </c>
      <c r="M1141" s="10" t="s">
        <v>60</v>
      </c>
      <c r="N1141" s="10" t="s">
        <v>61</v>
      </c>
      <c r="O1141" s="10">
        <v>44</v>
      </c>
      <c r="P1141" s="10" t="s">
        <v>40</v>
      </c>
      <c r="Q1141" s="10" t="str">
        <f t="shared" si="84"/>
        <v>12</v>
      </c>
      <c r="R1141" s="10">
        <v>4</v>
      </c>
      <c r="S1141" s="79">
        <v>172.8</v>
      </c>
      <c r="T1141" s="10">
        <v>6</v>
      </c>
      <c r="AD1141" s="10">
        <v>6</v>
      </c>
      <c r="AI1141" s="39">
        <f t="shared" si="85"/>
        <v>6</v>
      </c>
      <c r="AJ1141" s="79">
        <f t="shared" si="86"/>
        <v>28.8</v>
      </c>
      <c r="AK1141" s="79">
        <f t="shared" si="87"/>
        <v>2.4</v>
      </c>
      <c r="AL1141" s="79">
        <f t="shared" si="88"/>
        <v>0.6</v>
      </c>
    </row>
    <row r="1142" spans="1:38" x14ac:dyDescent="0.25">
      <c r="A1142" s="10">
        <v>3.2025000000000001</v>
      </c>
      <c r="B1142" s="10" t="s">
        <v>27</v>
      </c>
      <c r="C1142" s="10" t="s">
        <v>28</v>
      </c>
      <c r="D1142" s="10" t="s">
        <v>581</v>
      </c>
      <c r="E1142" s="10" t="s">
        <v>30</v>
      </c>
      <c r="F1142" s="10" t="s">
        <v>582</v>
      </c>
      <c r="G1142" s="10" t="s">
        <v>583</v>
      </c>
      <c r="H1142" s="10" t="s">
        <v>56</v>
      </c>
      <c r="I1142" s="10" t="s">
        <v>584</v>
      </c>
      <c r="J1142" s="10" t="s">
        <v>585</v>
      </c>
      <c r="K1142" s="10">
        <v>5708763560</v>
      </c>
      <c r="L1142" s="10" t="s">
        <v>74</v>
      </c>
      <c r="M1142" s="10" t="s">
        <v>75</v>
      </c>
      <c r="N1142" s="10" t="s">
        <v>61</v>
      </c>
      <c r="O1142" s="10">
        <v>44</v>
      </c>
      <c r="P1142" s="10" t="s">
        <v>40</v>
      </c>
      <c r="Q1142" s="10" t="str">
        <f t="shared" si="84"/>
        <v>12</v>
      </c>
      <c r="R1142" s="10">
        <v>5</v>
      </c>
      <c r="S1142" s="79">
        <v>115.2</v>
      </c>
      <c r="T1142" s="10">
        <v>4</v>
      </c>
      <c r="AD1142" s="10">
        <v>4</v>
      </c>
      <c r="AI1142" s="39">
        <f t="shared" si="85"/>
        <v>4</v>
      </c>
      <c r="AJ1142" s="79">
        <f t="shared" si="86"/>
        <v>28.8</v>
      </c>
      <c r="AK1142" s="79">
        <f t="shared" si="87"/>
        <v>2.4</v>
      </c>
      <c r="AL1142" s="79">
        <f t="shared" si="88"/>
        <v>0.48</v>
      </c>
    </row>
    <row r="1143" spans="1:38" x14ac:dyDescent="0.25">
      <c r="A1143" s="10">
        <v>3.2025000000000001</v>
      </c>
      <c r="B1143" s="10" t="s">
        <v>27</v>
      </c>
      <c r="C1143" s="10" t="s">
        <v>28</v>
      </c>
      <c r="D1143" s="10" t="s">
        <v>581</v>
      </c>
      <c r="E1143" s="10" t="s">
        <v>30</v>
      </c>
      <c r="F1143" s="10" t="s">
        <v>582</v>
      </c>
      <c r="G1143" s="10" t="s">
        <v>583</v>
      </c>
      <c r="H1143" s="10" t="s">
        <v>56</v>
      </c>
      <c r="I1143" s="10" t="s">
        <v>584</v>
      </c>
      <c r="J1143" s="10" t="s">
        <v>585</v>
      </c>
      <c r="K1143" s="10">
        <v>5708763560</v>
      </c>
      <c r="L1143" s="10" t="s">
        <v>37</v>
      </c>
      <c r="M1143" s="10" t="s">
        <v>38</v>
      </c>
      <c r="N1143" s="10" t="s">
        <v>39</v>
      </c>
      <c r="O1143" s="10">
        <v>44</v>
      </c>
      <c r="P1143" s="10" t="s">
        <v>40</v>
      </c>
      <c r="Q1143" s="10" t="str">
        <f t="shared" si="84"/>
        <v>12</v>
      </c>
      <c r="R1143" s="10">
        <v>5</v>
      </c>
      <c r="S1143" s="79">
        <v>79.2</v>
      </c>
      <c r="T1143" s="10">
        <v>4</v>
      </c>
      <c r="AD1143" s="10">
        <v>4</v>
      </c>
      <c r="AI1143" s="39">
        <f t="shared" si="85"/>
        <v>4</v>
      </c>
      <c r="AJ1143" s="79">
        <f t="shared" si="86"/>
        <v>19.8</v>
      </c>
      <c r="AK1143" s="79">
        <f t="shared" si="87"/>
        <v>1.6500000000000001</v>
      </c>
      <c r="AL1143" s="79">
        <f t="shared" si="88"/>
        <v>0.33</v>
      </c>
    </row>
    <row r="1144" spans="1:38" x14ac:dyDescent="0.25">
      <c r="A1144" s="10">
        <v>3.2025000000000001</v>
      </c>
      <c r="B1144" s="10" t="s">
        <v>27</v>
      </c>
      <c r="C1144" s="10" t="s">
        <v>28</v>
      </c>
      <c r="D1144" s="10" t="s">
        <v>581</v>
      </c>
      <c r="E1144" s="10" t="s">
        <v>30</v>
      </c>
      <c r="F1144" s="10" t="s">
        <v>582</v>
      </c>
      <c r="G1144" s="10" t="s">
        <v>583</v>
      </c>
      <c r="H1144" s="10" t="s">
        <v>56</v>
      </c>
      <c r="I1144" s="10" t="s">
        <v>584</v>
      </c>
      <c r="J1144" s="10" t="s">
        <v>585</v>
      </c>
      <c r="K1144" s="10">
        <v>5708763560</v>
      </c>
      <c r="L1144" s="10" t="s">
        <v>115</v>
      </c>
      <c r="M1144" s="10" t="s">
        <v>116</v>
      </c>
      <c r="N1144" s="10" t="s">
        <v>39</v>
      </c>
      <c r="O1144" s="10">
        <v>44</v>
      </c>
      <c r="P1144" s="10" t="s">
        <v>40</v>
      </c>
      <c r="Q1144" s="10" t="str">
        <f t="shared" si="84"/>
        <v>12</v>
      </c>
      <c r="R1144" s="10">
        <v>5</v>
      </c>
      <c r="S1144" s="79">
        <v>79.2</v>
      </c>
      <c r="T1144" s="10">
        <v>4</v>
      </c>
      <c r="AD1144" s="10">
        <v>4</v>
      </c>
      <c r="AI1144" s="39">
        <f t="shared" si="85"/>
        <v>4</v>
      </c>
      <c r="AJ1144" s="79">
        <f t="shared" si="86"/>
        <v>19.8</v>
      </c>
      <c r="AK1144" s="79">
        <f t="shared" si="87"/>
        <v>1.6500000000000001</v>
      </c>
      <c r="AL1144" s="79">
        <f t="shared" si="88"/>
        <v>0.33</v>
      </c>
    </row>
    <row r="1145" spans="1:38" x14ac:dyDescent="0.25">
      <c r="A1145" s="10">
        <v>3.2025000000000001</v>
      </c>
      <c r="B1145" s="10" t="s">
        <v>27</v>
      </c>
      <c r="C1145" s="10" t="s">
        <v>28</v>
      </c>
      <c r="D1145" s="10" t="s">
        <v>581</v>
      </c>
      <c r="E1145" s="10" t="s">
        <v>30</v>
      </c>
      <c r="F1145" s="10" t="s">
        <v>582</v>
      </c>
      <c r="G1145" s="10" t="s">
        <v>583</v>
      </c>
      <c r="H1145" s="10" t="s">
        <v>56</v>
      </c>
      <c r="I1145" s="10" t="s">
        <v>584</v>
      </c>
      <c r="J1145" s="10" t="s">
        <v>585</v>
      </c>
      <c r="K1145" s="10">
        <v>5708763560</v>
      </c>
      <c r="L1145" s="10" t="s">
        <v>49</v>
      </c>
      <c r="M1145" s="10" t="s">
        <v>50</v>
      </c>
      <c r="N1145" s="10" t="s">
        <v>39</v>
      </c>
      <c r="O1145" s="10">
        <v>44</v>
      </c>
      <c r="P1145" s="10" t="s">
        <v>40</v>
      </c>
      <c r="Q1145" s="10" t="str">
        <f t="shared" si="84"/>
        <v>12</v>
      </c>
      <c r="R1145" s="10">
        <v>5</v>
      </c>
      <c r="S1145" s="79">
        <v>79.2</v>
      </c>
      <c r="T1145" s="10">
        <v>4</v>
      </c>
      <c r="AD1145" s="10">
        <v>4</v>
      </c>
      <c r="AI1145" s="39">
        <f t="shared" si="85"/>
        <v>4</v>
      </c>
      <c r="AJ1145" s="79">
        <f t="shared" si="86"/>
        <v>19.8</v>
      </c>
      <c r="AK1145" s="79">
        <f t="shared" si="87"/>
        <v>1.6500000000000001</v>
      </c>
      <c r="AL1145" s="79">
        <f t="shared" si="88"/>
        <v>0.33</v>
      </c>
    </row>
    <row r="1146" spans="1:38" x14ac:dyDescent="0.25">
      <c r="A1146" s="10">
        <v>3.2025000000000001</v>
      </c>
      <c r="B1146" s="10" t="s">
        <v>27</v>
      </c>
      <c r="C1146" s="10" t="s">
        <v>28</v>
      </c>
      <c r="D1146" s="10" t="s">
        <v>581</v>
      </c>
      <c r="E1146" s="10" t="s">
        <v>30</v>
      </c>
      <c r="F1146" s="10" t="s">
        <v>582</v>
      </c>
      <c r="G1146" s="10" t="s">
        <v>583</v>
      </c>
      <c r="H1146" s="10" t="s">
        <v>56</v>
      </c>
      <c r="I1146" s="10" t="s">
        <v>584</v>
      </c>
      <c r="J1146" s="10" t="s">
        <v>585</v>
      </c>
      <c r="K1146" s="10">
        <v>5708763560</v>
      </c>
      <c r="L1146" s="10" t="s">
        <v>224</v>
      </c>
      <c r="M1146" s="10" t="s">
        <v>225</v>
      </c>
      <c r="N1146" s="10" t="s">
        <v>61</v>
      </c>
      <c r="O1146" s="10">
        <v>44</v>
      </c>
      <c r="P1146" s="10" t="s">
        <v>40</v>
      </c>
      <c r="Q1146" s="10" t="str">
        <f t="shared" si="84"/>
        <v>12</v>
      </c>
      <c r="R1146" s="10">
        <v>5</v>
      </c>
      <c r="S1146" s="79">
        <v>115.2</v>
      </c>
      <c r="T1146" s="10">
        <v>4</v>
      </c>
      <c r="AD1146" s="10">
        <v>4</v>
      </c>
      <c r="AI1146" s="39">
        <f t="shared" si="85"/>
        <v>4</v>
      </c>
      <c r="AJ1146" s="79">
        <f t="shared" si="86"/>
        <v>28.8</v>
      </c>
      <c r="AK1146" s="79">
        <f t="shared" si="87"/>
        <v>2.4</v>
      </c>
      <c r="AL1146" s="79">
        <f t="shared" si="88"/>
        <v>0.48</v>
      </c>
    </row>
    <row r="1147" spans="1:38" x14ac:dyDescent="0.25">
      <c r="A1147" s="10">
        <v>3.2025000000000001</v>
      </c>
      <c r="B1147" s="10" t="s">
        <v>27</v>
      </c>
      <c r="C1147" s="10" t="s">
        <v>28</v>
      </c>
      <c r="D1147" s="10" t="s">
        <v>581</v>
      </c>
      <c r="E1147" s="10" t="s">
        <v>30</v>
      </c>
      <c r="F1147" s="10" t="s">
        <v>582</v>
      </c>
      <c r="G1147" s="10" t="s">
        <v>583</v>
      </c>
      <c r="H1147" s="10" t="s">
        <v>56</v>
      </c>
      <c r="I1147" s="10" t="s">
        <v>584</v>
      </c>
      <c r="J1147" s="10" t="s">
        <v>585</v>
      </c>
      <c r="K1147" s="10">
        <v>5708763560</v>
      </c>
      <c r="L1147" s="10" t="s">
        <v>100</v>
      </c>
      <c r="M1147" s="10" t="s">
        <v>101</v>
      </c>
      <c r="N1147" s="10" t="s">
        <v>61</v>
      </c>
      <c r="O1147" s="10">
        <v>44</v>
      </c>
      <c r="P1147" s="10" t="s">
        <v>40</v>
      </c>
      <c r="Q1147" s="10" t="str">
        <f t="shared" si="84"/>
        <v>12</v>
      </c>
      <c r="R1147" s="10">
        <v>8</v>
      </c>
      <c r="S1147" s="79">
        <v>129.6</v>
      </c>
      <c r="T1147" s="10">
        <v>4</v>
      </c>
      <c r="AD1147" s="10">
        <v>4</v>
      </c>
      <c r="AI1147" s="39">
        <f t="shared" si="85"/>
        <v>4</v>
      </c>
      <c r="AJ1147" s="79">
        <f t="shared" si="86"/>
        <v>32.4</v>
      </c>
      <c r="AK1147" s="79">
        <f t="shared" si="87"/>
        <v>2.6999999999999997</v>
      </c>
      <c r="AL1147" s="79">
        <f t="shared" si="88"/>
        <v>0.33749999999999997</v>
      </c>
    </row>
    <row r="1148" spans="1:38" x14ac:dyDescent="0.25">
      <c r="A1148" s="10">
        <v>3.2025000000000001</v>
      </c>
      <c r="B1148" s="10" t="s">
        <v>62</v>
      </c>
      <c r="C1148" s="10" t="s">
        <v>63</v>
      </c>
      <c r="D1148" s="10" t="s">
        <v>1279</v>
      </c>
      <c r="E1148" s="10" t="s">
        <v>30</v>
      </c>
      <c r="F1148" s="10" t="s">
        <v>1186</v>
      </c>
      <c r="G1148" s="10" t="s">
        <v>1187</v>
      </c>
      <c r="H1148" s="10" t="s">
        <v>67</v>
      </c>
      <c r="I1148" s="10">
        <v>92841</v>
      </c>
      <c r="J1148" s="10" t="s">
        <v>1280</v>
      </c>
      <c r="K1148" s="10">
        <v>7148992539</v>
      </c>
      <c r="L1148" s="10" t="s">
        <v>74</v>
      </c>
      <c r="M1148" s="10" t="s">
        <v>75</v>
      </c>
      <c r="N1148" s="10" t="s">
        <v>61</v>
      </c>
      <c r="O1148" s="10">
        <v>44</v>
      </c>
      <c r="P1148" s="10" t="s">
        <v>40</v>
      </c>
      <c r="Q1148" s="10" t="str">
        <f t="shared" si="84"/>
        <v>12</v>
      </c>
      <c r="R1148" s="10">
        <v>5</v>
      </c>
      <c r="S1148" s="79">
        <v>2948</v>
      </c>
      <c r="T1148" s="10">
        <v>110</v>
      </c>
      <c r="AD1148" s="10">
        <v>110</v>
      </c>
      <c r="AI1148" s="39">
        <f t="shared" si="85"/>
        <v>110</v>
      </c>
      <c r="AJ1148" s="79">
        <f t="shared" si="86"/>
        <v>26.8</v>
      </c>
      <c r="AK1148" s="79">
        <f t="shared" si="87"/>
        <v>2.2333333333333334</v>
      </c>
      <c r="AL1148" s="79">
        <f t="shared" si="88"/>
        <v>0.44666666666666666</v>
      </c>
    </row>
    <row r="1149" spans="1:38" x14ac:dyDescent="0.25">
      <c r="A1149" s="10">
        <v>3.2025000000000001</v>
      </c>
      <c r="B1149" s="10" t="s">
        <v>62</v>
      </c>
      <c r="C1149" s="10" t="s">
        <v>63</v>
      </c>
      <c r="D1149" s="10" t="s">
        <v>76</v>
      </c>
      <c r="E1149" s="10" t="s">
        <v>30</v>
      </c>
      <c r="F1149" s="10" t="s">
        <v>77</v>
      </c>
      <c r="G1149" s="10" t="s">
        <v>78</v>
      </c>
      <c r="H1149" s="10" t="s">
        <v>67</v>
      </c>
      <c r="I1149" s="10" t="s">
        <v>79</v>
      </c>
      <c r="J1149" s="10" t="s">
        <v>80</v>
      </c>
      <c r="K1149" s="10">
        <v>8189423379</v>
      </c>
      <c r="L1149" s="10" t="s">
        <v>74</v>
      </c>
      <c r="M1149" s="10" t="s">
        <v>75</v>
      </c>
      <c r="N1149" s="10" t="s">
        <v>61</v>
      </c>
      <c r="O1149" s="10">
        <v>44</v>
      </c>
      <c r="P1149" s="10" t="s">
        <v>40</v>
      </c>
      <c r="Q1149" s="10" t="str">
        <f t="shared" si="84"/>
        <v>12</v>
      </c>
      <c r="R1149" s="10">
        <v>5</v>
      </c>
      <c r="S1149" s="79">
        <v>938</v>
      </c>
      <c r="T1149" s="10">
        <v>35</v>
      </c>
      <c r="AD1149" s="10">
        <v>35</v>
      </c>
      <c r="AI1149" s="39">
        <f t="shared" si="85"/>
        <v>35</v>
      </c>
      <c r="AJ1149" s="79">
        <f t="shared" si="86"/>
        <v>26.8</v>
      </c>
      <c r="AK1149" s="79">
        <f t="shared" si="87"/>
        <v>2.2333333333333334</v>
      </c>
      <c r="AL1149" s="79">
        <f t="shared" si="88"/>
        <v>0.44666666666666666</v>
      </c>
    </row>
    <row r="1150" spans="1:38" x14ac:dyDescent="0.25">
      <c r="A1150" s="10">
        <v>3.2025000000000001</v>
      </c>
      <c r="B1150" s="10" t="s">
        <v>62</v>
      </c>
      <c r="C1150" s="10" t="s">
        <v>63</v>
      </c>
      <c r="D1150" s="10" t="s">
        <v>1185</v>
      </c>
      <c r="E1150" s="10" t="s">
        <v>570</v>
      </c>
      <c r="F1150" s="10" t="s">
        <v>1186</v>
      </c>
      <c r="G1150" s="10" t="s">
        <v>1187</v>
      </c>
      <c r="H1150" s="10" t="s">
        <v>67</v>
      </c>
      <c r="I1150" s="10">
        <v>92841</v>
      </c>
      <c r="J1150" s="10" t="s">
        <v>1188</v>
      </c>
      <c r="K1150" s="10">
        <v>7148992524</v>
      </c>
      <c r="L1150" s="10" t="s">
        <v>74</v>
      </c>
      <c r="M1150" s="10" t="s">
        <v>75</v>
      </c>
      <c r="N1150" s="10" t="s">
        <v>61</v>
      </c>
      <c r="O1150" s="10">
        <v>44</v>
      </c>
      <c r="P1150" s="10" t="s">
        <v>40</v>
      </c>
      <c r="Q1150" s="10" t="str">
        <f t="shared" si="84"/>
        <v>12</v>
      </c>
      <c r="R1150" s="10">
        <v>5</v>
      </c>
      <c r="S1150" s="79">
        <v>432</v>
      </c>
      <c r="T1150" s="10">
        <v>15</v>
      </c>
      <c r="AD1150" s="10">
        <v>15</v>
      </c>
      <c r="AI1150" s="39">
        <f t="shared" si="85"/>
        <v>15</v>
      </c>
      <c r="AJ1150" s="79">
        <f t="shared" si="86"/>
        <v>28.8</v>
      </c>
      <c r="AK1150" s="79">
        <f t="shared" si="87"/>
        <v>2.4</v>
      </c>
      <c r="AL1150" s="79">
        <f t="shared" si="88"/>
        <v>0.48</v>
      </c>
    </row>
    <row r="1151" spans="1:38" x14ac:dyDescent="0.25">
      <c r="A1151" s="10">
        <v>3.2025000000000001</v>
      </c>
      <c r="B1151" s="10" t="s">
        <v>62</v>
      </c>
      <c r="C1151" s="10" t="s">
        <v>63</v>
      </c>
      <c r="D1151" s="10" t="s">
        <v>64</v>
      </c>
      <c r="E1151" s="10" t="s">
        <v>30</v>
      </c>
      <c r="F1151" s="10" t="s">
        <v>65</v>
      </c>
      <c r="G1151" s="10" t="s">
        <v>66</v>
      </c>
      <c r="H1151" s="10" t="s">
        <v>67</v>
      </c>
      <c r="I1151" s="10" t="s">
        <v>1281</v>
      </c>
      <c r="J1151" s="10" t="s">
        <v>69</v>
      </c>
      <c r="K1151" s="10">
        <v>9099838425</v>
      </c>
      <c r="L1151" s="10" t="s">
        <v>74</v>
      </c>
      <c r="M1151" s="10" t="s">
        <v>75</v>
      </c>
      <c r="N1151" s="10" t="s">
        <v>61</v>
      </c>
      <c r="O1151" s="10">
        <v>44</v>
      </c>
      <c r="P1151" s="10" t="s">
        <v>40</v>
      </c>
      <c r="Q1151" s="10" t="str">
        <f t="shared" si="84"/>
        <v>12</v>
      </c>
      <c r="R1151" s="10">
        <v>5</v>
      </c>
      <c r="S1151" s="79">
        <v>804</v>
      </c>
      <c r="T1151" s="10">
        <v>30</v>
      </c>
      <c r="AD1151" s="10">
        <v>30</v>
      </c>
      <c r="AI1151" s="39">
        <f t="shared" si="85"/>
        <v>30</v>
      </c>
      <c r="AJ1151" s="79">
        <f t="shared" si="86"/>
        <v>26.8</v>
      </c>
      <c r="AK1151" s="79">
        <f t="shared" si="87"/>
        <v>2.2333333333333334</v>
      </c>
      <c r="AL1151" s="79">
        <f t="shared" si="88"/>
        <v>0.44666666666666666</v>
      </c>
    </row>
    <row r="1152" spans="1:38" x14ac:dyDescent="0.25">
      <c r="A1152" s="10">
        <v>3.2025000000000001</v>
      </c>
      <c r="B1152" s="10" t="s">
        <v>62</v>
      </c>
      <c r="C1152" s="10" t="s">
        <v>63</v>
      </c>
      <c r="D1152" s="10" t="s">
        <v>556</v>
      </c>
      <c r="E1152" s="10" t="s">
        <v>30</v>
      </c>
      <c r="F1152" s="10" t="s">
        <v>1057</v>
      </c>
      <c r="G1152" s="10" t="s">
        <v>445</v>
      </c>
      <c r="H1152" s="10" t="s">
        <v>67</v>
      </c>
      <c r="I1152" s="10">
        <v>92083</v>
      </c>
      <c r="J1152" s="10" t="s">
        <v>559</v>
      </c>
      <c r="K1152" s="10">
        <v>6195271900</v>
      </c>
      <c r="L1152" s="10" t="s">
        <v>74</v>
      </c>
      <c r="M1152" s="10" t="s">
        <v>75</v>
      </c>
      <c r="N1152" s="10" t="s">
        <v>61</v>
      </c>
      <c r="O1152" s="10">
        <v>44</v>
      </c>
      <c r="P1152" s="10" t="s">
        <v>40</v>
      </c>
      <c r="Q1152" s="10" t="str">
        <f t="shared" si="84"/>
        <v>12</v>
      </c>
      <c r="R1152" s="10">
        <v>5</v>
      </c>
      <c r="S1152" s="79">
        <v>482.4</v>
      </c>
      <c r="T1152" s="10">
        <v>18</v>
      </c>
      <c r="AD1152" s="10">
        <v>18</v>
      </c>
      <c r="AI1152" s="39">
        <f t="shared" si="85"/>
        <v>18</v>
      </c>
      <c r="AJ1152" s="79">
        <f t="shared" si="86"/>
        <v>26.799999999999997</v>
      </c>
      <c r="AK1152" s="79">
        <f t="shared" si="87"/>
        <v>2.2333333333333329</v>
      </c>
      <c r="AL1152" s="79">
        <f t="shared" si="88"/>
        <v>0.4466666666666666</v>
      </c>
    </row>
    <row r="1153" spans="1:38" x14ac:dyDescent="0.25">
      <c r="A1153" s="10">
        <v>3.2025000000000001</v>
      </c>
      <c r="B1153" s="10" t="s">
        <v>62</v>
      </c>
      <c r="C1153" s="10" t="s">
        <v>63</v>
      </c>
      <c r="D1153" s="10" t="s">
        <v>458</v>
      </c>
      <c r="E1153" s="10" t="s">
        <v>30</v>
      </c>
      <c r="F1153" s="10" t="s">
        <v>459</v>
      </c>
      <c r="G1153" s="10" t="s">
        <v>460</v>
      </c>
      <c r="H1153" s="10" t="s">
        <v>67</v>
      </c>
      <c r="I1153" s="10" t="s">
        <v>461</v>
      </c>
      <c r="J1153" s="10" t="s">
        <v>462</v>
      </c>
      <c r="K1153" s="10">
        <v>6612109436</v>
      </c>
      <c r="L1153" s="10" t="s">
        <v>74</v>
      </c>
      <c r="M1153" s="10" t="s">
        <v>75</v>
      </c>
      <c r="N1153" s="10" t="s">
        <v>61</v>
      </c>
      <c r="O1153" s="10">
        <v>44</v>
      </c>
      <c r="P1153" s="10" t="s">
        <v>40</v>
      </c>
      <c r="Q1153" s="10" t="str">
        <f t="shared" si="84"/>
        <v>12</v>
      </c>
      <c r="R1153" s="10">
        <v>5</v>
      </c>
      <c r="S1153" s="79">
        <v>53.6</v>
      </c>
      <c r="T1153" s="10">
        <v>2</v>
      </c>
      <c r="AD1153" s="10">
        <v>2</v>
      </c>
      <c r="AI1153" s="39">
        <f t="shared" si="85"/>
        <v>2</v>
      </c>
      <c r="AJ1153" s="79">
        <f t="shared" si="86"/>
        <v>26.8</v>
      </c>
      <c r="AK1153" s="79">
        <f t="shared" si="87"/>
        <v>2.2333333333333334</v>
      </c>
      <c r="AL1153" s="79">
        <f t="shared" si="88"/>
        <v>0.44666666666666666</v>
      </c>
    </row>
    <row r="1154" spans="1:38" x14ac:dyDescent="0.25">
      <c r="A1154" s="10">
        <v>3.2025000000000001</v>
      </c>
      <c r="B1154" s="10" t="s">
        <v>62</v>
      </c>
      <c r="C1154" s="10" t="s">
        <v>63</v>
      </c>
      <c r="D1154" s="10" t="s">
        <v>1279</v>
      </c>
      <c r="E1154" s="10" t="s">
        <v>30</v>
      </c>
      <c r="F1154" s="10" t="s">
        <v>1186</v>
      </c>
      <c r="G1154" s="10" t="s">
        <v>1187</v>
      </c>
      <c r="H1154" s="10" t="s">
        <v>67</v>
      </c>
      <c r="I1154" s="10">
        <v>92841</v>
      </c>
      <c r="J1154" s="10" t="s">
        <v>1280</v>
      </c>
      <c r="K1154" s="10">
        <v>7148992539</v>
      </c>
      <c r="L1154" s="10" t="s">
        <v>37</v>
      </c>
      <c r="M1154" s="10" t="s">
        <v>38</v>
      </c>
      <c r="N1154" s="10" t="s">
        <v>39</v>
      </c>
      <c r="O1154" s="10">
        <v>44</v>
      </c>
      <c r="P1154" s="10" t="s">
        <v>40</v>
      </c>
      <c r="Q1154" s="10" t="str">
        <f t="shared" ref="Q1154:Q1217" si="89">"12"</f>
        <v>12</v>
      </c>
      <c r="R1154" s="10">
        <v>5</v>
      </c>
      <c r="S1154" s="79">
        <v>1068</v>
      </c>
      <c r="T1154" s="10">
        <v>60</v>
      </c>
      <c r="AD1154" s="10">
        <v>60</v>
      </c>
      <c r="AI1154" s="39">
        <f t="shared" si="85"/>
        <v>60</v>
      </c>
      <c r="AJ1154" s="79">
        <f t="shared" si="86"/>
        <v>17.8</v>
      </c>
      <c r="AK1154" s="79">
        <f t="shared" si="87"/>
        <v>1.4833333333333334</v>
      </c>
      <c r="AL1154" s="79">
        <f t="shared" si="88"/>
        <v>0.29666666666666669</v>
      </c>
    </row>
    <row r="1155" spans="1:38" x14ac:dyDescent="0.25">
      <c r="A1155" s="10">
        <v>3.2025000000000001</v>
      </c>
      <c r="B1155" s="10" t="s">
        <v>62</v>
      </c>
      <c r="C1155" s="10" t="s">
        <v>63</v>
      </c>
      <c r="D1155" s="10" t="s">
        <v>76</v>
      </c>
      <c r="E1155" s="10" t="s">
        <v>30</v>
      </c>
      <c r="F1155" s="10" t="s">
        <v>77</v>
      </c>
      <c r="G1155" s="10" t="s">
        <v>78</v>
      </c>
      <c r="H1155" s="10" t="s">
        <v>67</v>
      </c>
      <c r="I1155" s="10" t="s">
        <v>79</v>
      </c>
      <c r="J1155" s="10" t="s">
        <v>80</v>
      </c>
      <c r="K1155" s="10">
        <v>8189423379</v>
      </c>
      <c r="L1155" s="10" t="s">
        <v>37</v>
      </c>
      <c r="M1155" s="10" t="s">
        <v>38</v>
      </c>
      <c r="N1155" s="10" t="s">
        <v>39</v>
      </c>
      <c r="O1155" s="10">
        <v>44</v>
      </c>
      <c r="P1155" s="10" t="s">
        <v>40</v>
      </c>
      <c r="Q1155" s="10" t="str">
        <f t="shared" si="89"/>
        <v>12</v>
      </c>
      <c r="R1155" s="10">
        <v>5</v>
      </c>
      <c r="S1155" s="79">
        <v>267</v>
      </c>
      <c r="T1155" s="10">
        <v>15</v>
      </c>
      <c r="AD1155" s="10">
        <v>15</v>
      </c>
      <c r="AI1155" s="39">
        <f t="shared" ref="AI1155:AI1218" si="90">SUM(U1155:AH1155)</f>
        <v>15</v>
      </c>
      <c r="AJ1155" s="79">
        <f t="shared" ref="AJ1155:AJ1218" si="91">S1155/T1155</f>
        <v>17.8</v>
      </c>
      <c r="AK1155" s="79">
        <f t="shared" ref="AK1155:AK1218" si="92">AJ1155/Q1155</f>
        <v>1.4833333333333334</v>
      </c>
      <c r="AL1155" s="79">
        <f t="shared" ref="AL1155:AL1218" si="93">AK1155/R1155</f>
        <v>0.29666666666666669</v>
      </c>
    </row>
    <row r="1156" spans="1:38" x14ac:dyDescent="0.25">
      <c r="A1156" s="10">
        <v>3.2025000000000001</v>
      </c>
      <c r="B1156" s="10" t="s">
        <v>62</v>
      </c>
      <c r="C1156" s="10" t="s">
        <v>63</v>
      </c>
      <c r="D1156" s="10" t="s">
        <v>262</v>
      </c>
      <c r="E1156" s="10" t="s">
        <v>168</v>
      </c>
      <c r="F1156" s="10" t="s">
        <v>263</v>
      </c>
      <c r="G1156" s="10" t="s">
        <v>264</v>
      </c>
      <c r="H1156" s="10" t="s">
        <v>67</v>
      </c>
      <c r="I1156" s="10">
        <v>90025</v>
      </c>
      <c r="J1156" s="10" t="s">
        <v>265</v>
      </c>
      <c r="K1156" s="10">
        <v>3104781041</v>
      </c>
      <c r="L1156" s="10" t="s">
        <v>37</v>
      </c>
      <c r="M1156" s="10" t="s">
        <v>38</v>
      </c>
      <c r="N1156" s="10" t="s">
        <v>39</v>
      </c>
      <c r="O1156" s="10">
        <v>44</v>
      </c>
      <c r="P1156" s="10" t="s">
        <v>40</v>
      </c>
      <c r="Q1156" s="10" t="str">
        <f t="shared" si="89"/>
        <v>12</v>
      </c>
      <c r="R1156" s="10">
        <v>5</v>
      </c>
      <c r="S1156" s="79">
        <v>39.6</v>
      </c>
      <c r="T1156" s="10">
        <v>2</v>
      </c>
      <c r="AD1156" s="10">
        <v>2</v>
      </c>
      <c r="AI1156" s="39">
        <f t="shared" si="90"/>
        <v>2</v>
      </c>
      <c r="AJ1156" s="79">
        <f t="shared" si="91"/>
        <v>19.8</v>
      </c>
      <c r="AK1156" s="79">
        <f t="shared" si="92"/>
        <v>1.6500000000000001</v>
      </c>
      <c r="AL1156" s="79">
        <f t="shared" si="93"/>
        <v>0.33</v>
      </c>
    </row>
    <row r="1157" spans="1:38" x14ac:dyDescent="0.25">
      <c r="A1157" s="10">
        <v>3.2025000000000001</v>
      </c>
      <c r="B1157" s="10" t="s">
        <v>62</v>
      </c>
      <c r="C1157" s="10" t="s">
        <v>63</v>
      </c>
      <c r="D1157" s="10" t="s">
        <v>392</v>
      </c>
      <c r="E1157" s="10" t="s">
        <v>168</v>
      </c>
      <c r="F1157" s="10" t="s">
        <v>393</v>
      </c>
      <c r="G1157" s="10" t="s">
        <v>394</v>
      </c>
      <c r="H1157" s="10" t="s">
        <v>67</v>
      </c>
      <c r="I1157" s="10">
        <v>91316</v>
      </c>
      <c r="J1157" s="10" t="s">
        <v>395</v>
      </c>
      <c r="K1157" s="10">
        <v>8189819847</v>
      </c>
      <c r="L1157" s="10" t="s">
        <v>37</v>
      </c>
      <c r="M1157" s="10" t="s">
        <v>38</v>
      </c>
      <c r="N1157" s="10" t="s">
        <v>39</v>
      </c>
      <c r="O1157" s="10">
        <v>44</v>
      </c>
      <c r="P1157" s="10" t="s">
        <v>40</v>
      </c>
      <c r="Q1157" s="10" t="str">
        <f t="shared" si="89"/>
        <v>12</v>
      </c>
      <c r="R1157" s="10">
        <v>5</v>
      </c>
      <c r="S1157" s="79">
        <v>59.4</v>
      </c>
      <c r="T1157" s="10">
        <v>3</v>
      </c>
      <c r="AD1157" s="10">
        <v>3</v>
      </c>
      <c r="AI1157" s="39">
        <f t="shared" si="90"/>
        <v>3</v>
      </c>
      <c r="AJ1157" s="79">
        <f t="shared" si="91"/>
        <v>19.8</v>
      </c>
      <c r="AK1157" s="79">
        <f t="shared" si="92"/>
        <v>1.6500000000000001</v>
      </c>
      <c r="AL1157" s="79">
        <f t="shared" si="93"/>
        <v>0.33</v>
      </c>
    </row>
    <row r="1158" spans="1:38" x14ac:dyDescent="0.25">
      <c r="A1158" s="10">
        <v>3.2025000000000001</v>
      </c>
      <c r="B1158" s="10" t="s">
        <v>62</v>
      </c>
      <c r="C1158" s="10" t="s">
        <v>63</v>
      </c>
      <c r="D1158" s="10" t="s">
        <v>1185</v>
      </c>
      <c r="E1158" s="10" t="s">
        <v>570</v>
      </c>
      <c r="F1158" s="10" t="s">
        <v>1186</v>
      </c>
      <c r="G1158" s="10" t="s">
        <v>1187</v>
      </c>
      <c r="H1158" s="10" t="s">
        <v>67</v>
      </c>
      <c r="I1158" s="10">
        <v>92841</v>
      </c>
      <c r="J1158" s="10" t="s">
        <v>1188</v>
      </c>
      <c r="K1158" s="10">
        <v>7148992524</v>
      </c>
      <c r="L1158" s="10" t="s">
        <v>37</v>
      </c>
      <c r="M1158" s="10" t="s">
        <v>38</v>
      </c>
      <c r="N1158" s="10" t="s">
        <v>39</v>
      </c>
      <c r="O1158" s="10">
        <v>44</v>
      </c>
      <c r="P1158" s="10" t="s">
        <v>40</v>
      </c>
      <c r="Q1158" s="10" t="str">
        <f t="shared" si="89"/>
        <v>12</v>
      </c>
      <c r="R1158" s="10">
        <v>5</v>
      </c>
      <c r="S1158" s="79">
        <v>594</v>
      </c>
      <c r="T1158" s="10">
        <v>30</v>
      </c>
      <c r="AD1158" s="10">
        <v>30</v>
      </c>
      <c r="AI1158" s="39">
        <f t="shared" si="90"/>
        <v>30</v>
      </c>
      <c r="AJ1158" s="79">
        <f t="shared" si="91"/>
        <v>19.8</v>
      </c>
      <c r="AK1158" s="79">
        <f t="shared" si="92"/>
        <v>1.6500000000000001</v>
      </c>
      <c r="AL1158" s="79">
        <f t="shared" si="93"/>
        <v>0.33</v>
      </c>
    </row>
    <row r="1159" spans="1:38" x14ac:dyDescent="0.25">
      <c r="A1159" s="10">
        <v>3.2025000000000001</v>
      </c>
      <c r="B1159" s="10" t="s">
        <v>62</v>
      </c>
      <c r="C1159" s="10" t="s">
        <v>63</v>
      </c>
      <c r="D1159" s="10" t="s">
        <v>64</v>
      </c>
      <c r="E1159" s="10" t="s">
        <v>30</v>
      </c>
      <c r="F1159" s="10" t="s">
        <v>65</v>
      </c>
      <c r="G1159" s="10" t="s">
        <v>66</v>
      </c>
      <c r="H1159" s="10" t="s">
        <v>67</v>
      </c>
      <c r="I1159" s="10" t="s">
        <v>1281</v>
      </c>
      <c r="J1159" s="10" t="s">
        <v>69</v>
      </c>
      <c r="K1159" s="10">
        <v>9099838425</v>
      </c>
      <c r="L1159" s="10" t="s">
        <v>37</v>
      </c>
      <c r="M1159" s="10" t="s">
        <v>38</v>
      </c>
      <c r="N1159" s="10" t="s">
        <v>39</v>
      </c>
      <c r="O1159" s="10">
        <v>44</v>
      </c>
      <c r="P1159" s="10" t="s">
        <v>40</v>
      </c>
      <c r="Q1159" s="10" t="str">
        <f t="shared" si="89"/>
        <v>12</v>
      </c>
      <c r="R1159" s="10">
        <v>5</v>
      </c>
      <c r="S1159" s="79">
        <v>1466.2</v>
      </c>
      <c r="T1159" s="10">
        <v>79</v>
      </c>
      <c r="AD1159" s="10">
        <v>79</v>
      </c>
      <c r="AI1159" s="39">
        <f t="shared" si="90"/>
        <v>79</v>
      </c>
      <c r="AJ1159" s="79">
        <f t="shared" si="91"/>
        <v>18.559493670886077</v>
      </c>
      <c r="AK1159" s="79">
        <f t="shared" si="92"/>
        <v>1.5466244725738398</v>
      </c>
      <c r="AL1159" s="79">
        <f t="shared" si="93"/>
        <v>0.30932489451476797</v>
      </c>
    </row>
    <row r="1160" spans="1:38" x14ac:dyDescent="0.25">
      <c r="A1160" s="10">
        <v>3.2025000000000001</v>
      </c>
      <c r="B1160" s="10" t="s">
        <v>62</v>
      </c>
      <c r="C1160" s="10" t="s">
        <v>63</v>
      </c>
      <c r="D1160" s="10" t="s">
        <v>304</v>
      </c>
      <c r="E1160" s="10" t="s">
        <v>30</v>
      </c>
      <c r="F1160" s="10" t="s">
        <v>305</v>
      </c>
      <c r="G1160" s="10" t="s">
        <v>306</v>
      </c>
      <c r="H1160" s="10" t="s">
        <v>67</v>
      </c>
      <c r="I1160" s="10">
        <v>91761</v>
      </c>
      <c r="J1160" s="10" t="s">
        <v>307</v>
      </c>
      <c r="K1160" s="10">
        <v>9099306145</v>
      </c>
      <c r="L1160" s="10" t="s">
        <v>37</v>
      </c>
      <c r="M1160" s="10" t="s">
        <v>38</v>
      </c>
      <c r="N1160" s="10" t="s">
        <v>39</v>
      </c>
      <c r="O1160" s="10">
        <v>44</v>
      </c>
      <c r="P1160" s="10" t="s">
        <v>40</v>
      </c>
      <c r="Q1160" s="10" t="str">
        <f t="shared" si="89"/>
        <v>12</v>
      </c>
      <c r="R1160" s="10">
        <v>5</v>
      </c>
      <c r="S1160" s="79">
        <v>19.8</v>
      </c>
      <c r="T1160" s="10">
        <v>1</v>
      </c>
      <c r="AD1160" s="10">
        <v>1</v>
      </c>
      <c r="AI1160" s="39">
        <f t="shared" si="90"/>
        <v>1</v>
      </c>
      <c r="AJ1160" s="79">
        <f t="shared" si="91"/>
        <v>19.8</v>
      </c>
      <c r="AK1160" s="79">
        <f t="shared" si="92"/>
        <v>1.6500000000000001</v>
      </c>
      <c r="AL1160" s="79">
        <f t="shared" si="93"/>
        <v>0.33</v>
      </c>
    </row>
    <row r="1161" spans="1:38" x14ac:dyDescent="0.25">
      <c r="A1161" s="10">
        <v>3.2025000000000001</v>
      </c>
      <c r="B1161" s="10" t="s">
        <v>62</v>
      </c>
      <c r="C1161" s="10" t="s">
        <v>63</v>
      </c>
      <c r="D1161" s="10" t="s">
        <v>308</v>
      </c>
      <c r="E1161" s="10" t="s">
        <v>168</v>
      </c>
      <c r="F1161" s="10" t="s">
        <v>309</v>
      </c>
      <c r="G1161" s="10" t="s">
        <v>310</v>
      </c>
      <c r="H1161" s="10" t="s">
        <v>67</v>
      </c>
      <c r="I1161" s="10" t="s">
        <v>311</v>
      </c>
      <c r="J1161" s="10" t="s">
        <v>312</v>
      </c>
      <c r="K1161" s="10">
        <v>9096215566</v>
      </c>
      <c r="L1161" s="10" t="s">
        <v>37</v>
      </c>
      <c r="M1161" s="10" t="s">
        <v>38</v>
      </c>
      <c r="N1161" s="10" t="s">
        <v>39</v>
      </c>
      <c r="O1161" s="10">
        <v>44</v>
      </c>
      <c r="P1161" s="10" t="s">
        <v>40</v>
      </c>
      <c r="Q1161" s="10" t="str">
        <f t="shared" si="89"/>
        <v>12</v>
      </c>
      <c r="R1161" s="10">
        <v>5</v>
      </c>
      <c r="S1161" s="79">
        <v>19.8</v>
      </c>
      <c r="T1161" s="10">
        <v>1</v>
      </c>
      <c r="AD1161" s="10">
        <v>1</v>
      </c>
      <c r="AI1161" s="39">
        <f t="shared" si="90"/>
        <v>1</v>
      </c>
      <c r="AJ1161" s="79">
        <f t="shared" si="91"/>
        <v>19.8</v>
      </c>
      <c r="AK1161" s="79">
        <f t="shared" si="92"/>
        <v>1.6500000000000001</v>
      </c>
      <c r="AL1161" s="79">
        <f t="shared" si="93"/>
        <v>0.33</v>
      </c>
    </row>
    <row r="1162" spans="1:38" x14ac:dyDescent="0.25">
      <c r="A1162" s="10">
        <v>3.2025000000000001</v>
      </c>
      <c r="B1162" s="10" t="s">
        <v>62</v>
      </c>
      <c r="C1162" s="10" t="s">
        <v>63</v>
      </c>
      <c r="D1162" s="10" t="s">
        <v>396</v>
      </c>
      <c r="E1162" s="10" t="s">
        <v>168</v>
      </c>
      <c r="F1162" s="10" t="s">
        <v>397</v>
      </c>
      <c r="G1162" s="10" t="s">
        <v>78</v>
      </c>
      <c r="H1162" s="10" t="s">
        <v>67</v>
      </c>
      <c r="I1162" s="10" t="s">
        <v>398</v>
      </c>
      <c r="J1162" s="10" t="s">
        <v>399</v>
      </c>
      <c r="K1162" s="10">
        <v>8187626400</v>
      </c>
      <c r="L1162" s="10" t="s">
        <v>37</v>
      </c>
      <c r="M1162" s="10" t="s">
        <v>38</v>
      </c>
      <c r="N1162" s="10" t="s">
        <v>39</v>
      </c>
      <c r="O1162" s="10">
        <v>44</v>
      </c>
      <c r="P1162" s="10" t="s">
        <v>40</v>
      </c>
      <c r="Q1162" s="10" t="str">
        <f t="shared" si="89"/>
        <v>12</v>
      </c>
      <c r="R1162" s="10">
        <v>5</v>
      </c>
      <c r="S1162" s="79">
        <v>39.6</v>
      </c>
      <c r="T1162" s="10">
        <v>2</v>
      </c>
      <c r="AD1162" s="10">
        <v>2</v>
      </c>
      <c r="AI1162" s="39">
        <f t="shared" si="90"/>
        <v>2</v>
      </c>
      <c r="AJ1162" s="79">
        <f t="shared" si="91"/>
        <v>19.8</v>
      </c>
      <c r="AK1162" s="79">
        <f t="shared" si="92"/>
        <v>1.6500000000000001</v>
      </c>
      <c r="AL1162" s="79">
        <f t="shared" si="93"/>
        <v>0.33</v>
      </c>
    </row>
    <row r="1163" spans="1:38" x14ac:dyDescent="0.25">
      <c r="A1163" s="10">
        <v>3.2025000000000001</v>
      </c>
      <c r="B1163" s="10" t="s">
        <v>62</v>
      </c>
      <c r="C1163" s="10" t="s">
        <v>63</v>
      </c>
      <c r="D1163" s="10" t="s">
        <v>400</v>
      </c>
      <c r="E1163" s="10" t="s">
        <v>168</v>
      </c>
      <c r="F1163" s="10" t="s">
        <v>401</v>
      </c>
      <c r="G1163" s="10" t="s">
        <v>402</v>
      </c>
      <c r="H1163" s="10" t="s">
        <v>67</v>
      </c>
      <c r="I1163" s="10" t="s">
        <v>403</v>
      </c>
      <c r="J1163" s="10" t="s">
        <v>404</v>
      </c>
      <c r="K1163" s="10">
        <v>8188397000</v>
      </c>
      <c r="L1163" s="10" t="s">
        <v>37</v>
      </c>
      <c r="M1163" s="10" t="s">
        <v>38</v>
      </c>
      <c r="N1163" s="10" t="s">
        <v>39</v>
      </c>
      <c r="O1163" s="10">
        <v>44</v>
      </c>
      <c r="P1163" s="10" t="s">
        <v>40</v>
      </c>
      <c r="Q1163" s="10" t="str">
        <f t="shared" si="89"/>
        <v>12</v>
      </c>
      <c r="R1163" s="10">
        <v>5</v>
      </c>
      <c r="S1163" s="79">
        <v>19.8</v>
      </c>
      <c r="T1163" s="10">
        <v>1</v>
      </c>
      <c r="AD1163" s="10">
        <v>1</v>
      </c>
      <c r="AI1163" s="39">
        <f t="shared" si="90"/>
        <v>1</v>
      </c>
      <c r="AJ1163" s="79">
        <f t="shared" si="91"/>
        <v>19.8</v>
      </c>
      <c r="AK1163" s="79">
        <f t="shared" si="92"/>
        <v>1.6500000000000001</v>
      </c>
      <c r="AL1163" s="79">
        <f t="shared" si="93"/>
        <v>0.33</v>
      </c>
    </row>
    <row r="1164" spans="1:38" x14ac:dyDescent="0.25">
      <c r="A1164" s="10">
        <v>3.2025000000000001</v>
      </c>
      <c r="B1164" s="10" t="s">
        <v>62</v>
      </c>
      <c r="C1164" s="10" t="s">
        <v>63</v>
      </c>
      <c r="D1164" s="10" t="s">
        <v>167</v>
      </c>
      <c r="E1164" s="10" t="s">
        <v>168</v>
      </c>
      <c r="F1164" s="10" t="s">
        <v>169</v>
      </c>
      <c r="G1164" s="10" t="s">
        <v>170</v>
      </c>
      <c r="H1164" s="10" t="s">
        <v>67</v>
      </c>
      <c r="I1164" s="10" t="s">
        <v>171</v>
      </c>
      <c r="J1164" s="10" t="s">
        <v>172</v>
      </c>
      <c r="K1164" s="10">
        <v>3107018925</v>
      </c>
      <c r="L1164" s="10" t="s">
        <v>37</v>
      </c>
      <c r="M1164" s="10" t="s">
        <v>38</v>
      </c>
      <c r="N1164" s="10" t="s">
        <v>39</v>
      </c>
      <c r="O1164" s="10">
        <v>44</v>
      </c>
      <c r="P1164" s="10" t="s">
        <v>40</v>
      </c>
      <c r="Q1164" s="10" t="str">
        <f t="shared" si="89"/>
        <v>12</v>
      </c>
      <c r="R1164" s="10">
        <v>5</v>
      </c>
      <c r="S1164" s="79">
        <v>99</v>
      </c>
      <c r="T1164" s="10">
        <v>5</v>
      </c>
      <c r="AD1164" s="10">
        <v>5</v>
      </c>
      <c r="AI1164" s="39">
        <f t="shared" si="90"/>
        <v>5</v>
      </c>
      <c r="AJ1164" s="79">
        <f t="shared" si="91"/>
        <v>19.8</v>
      </c>
      <c r="AK1164" s="79">
        <f t="shared" si="92"/>
        <v>1.6500000000000001</v>
      </c>
      <c r="AL1164" s="79">
        <f t="shared" si="93"/>
        <v>0.33</v>
      </c>
    </row>
    <row r="1165" spans="1:38" x14ac:dyDescent="0.25">
      <c r="A1165" s="10">
        <v>3.2025000000000001</v>
      </c>
      <c r="B1165" s="10" t="s">
        <v>62</v>
      </c>
      <c r="C1165" s="10" t="s">
        <v>63</v>
      </c>
      <c r="D1165" s="10" t="s">
        <v>231</v>
      </c>
      <c r="E1165" s="10" t="s">
        <v>30</v>
      </c>
      <c r="F1165" s="10" t="s">
        <v>232</v>
      </c>
      <c r="G1165" s="10" t="s">
        <v>233</v>
      </c>
      <c r="H1165" s="10" t="s">
        <v>67</v>
      </c>
      <c r="I1165" s="10" t="s">
        <v>234</v>
      </c>
      <c r="J1165" s="10" t="s">
        <v>235</v>
      </c>
      <c r="K1165" s="10">
        <v>6612597310</v>
      </c>
      <c r="L1165" s="10" t="s">
        <v>115</v>
      </c>
      <c r="M1165" s="10" t="s">
        <v>116</v>
      </c>
      <c r="N1165" s="10" t="s">
        <v>39</v>
      </c>
      <c r="O1165" s="10">
        <v>44</v>
      </c>
      <c r="P1165" s="10" t="s">
        <v>40</v>
      </c>
      <c r="Q1165" s="10" t="str">
        <f t="shared" si="89"/>
        <v>12</v>
      </c>
      <c r="R1165" s="10">
        <v>5</v>
      </c>
      <c r="S1165" s="79">
        <v>17.8</v>
      </c>
      <c r="T1165" s="10">
        <v>1</v>
      </c>
      <c r="AD1165" s="10">
        <v>1</v>
      </c>
      <c r="AI1165" s="39">
        <f t="shared" si="90"/>
        <v>1</v>
      </c>
      <c r="AJ1165" s="79">
        <f t="shared" si="91"/>
        <v>17.8</v>
      </c>
      <c r="AK1165" s="79">
        <f t="shared" si="92"/>
        <v>1.4833333333333334</v>
      </c>
      <c r="AL1165" s="79">
        <f t="shared" si="93"/>
        <v>0.29666666666666669</v>
      </c>
    </row>
    <row r="1166" spans="1:38" x14ac:dyDescent="0.25">
      <c r="A1166" s="10">
        <v>3.2025000000000001</v>
      </c>
      <c r="B1166" s="10" t="s">
        <v>62</v>
      </c>
      <c r="C1166" s="10" t="s">
        <v>63</v>
      </c>
      <c r="D1166" s="10" t="s">
        <v>93</v>
      </c>
      <c r="E1166" s="10" t="s">
        <v>30</v>
      </c>
      <c r="F1166" s="10" t="s">
        <v>94</v>
      </c>
      <c r="G1166" s="10" t="s">
        <v>95</v>
      </c>
      <c r="H1166" s="10" t="s">
        <v>96</v>
      </c>
      <c r="I1166" s="10">
        <v>89103</v>
      </c>
      <c r="J1166" s="10" t="s">
        <v>97</v>
      </c>
      <c r="K1166" s="10">
        <v>7024965753</v>
      </c>
      <c r="L1166" s="10" t="s">
        <v>98</v>
      </c>
      <c r="M1166" s="10" t="s">
        <v>99</v>
      </c>
      <c r="N1166" s="10" t="s">
        <v>61</v>
      </c>
      <c r="O1166" s="10">
        <v>44</v>
      </c>
      <c r="P1166" s="10" t="s">
        <v>40</v>
      </c>
      <c r="Q1166" s="10" t="str">
        <f t="shared" si="89"/>
        <v>12</v>
      </c>
      <c r="R1166" s="10">
        <v>5</v>
      </c>
      <c r="S1166" s="79">
        <v>518.4</v>
      </c>
      <c r="T1166" s="10">
        <v>18</v>
      </c>
      <c r="AD1166" s="10">
        <v>18</v>
      </c>
      <c r="AI1166" s="39">
        <f t="shared" si="90"/>
        <v>18</v>
      </c>
      <c r="AJ1166" s="79">
        <f t="shared" si="91"/>
        <v>28.799999999999997</v>
      </c>
      <c r="AK1166" s="79">
        <f t="shared" si="92"/>
        <v>2.4</v>
      </c>
      <c r="AL1166" s="79">
        <f t="shared" si="93"/>
        <v>0.48</v>
      </c>
    </row>
    <row r="1167" spans="1:38" x14ac:dyDescent="0.25">
      <c r="A1167" s="10">
        <v>3.2025000000000001</v>
      </c>
      <c r="B1167" s="10" t="s">
        <v>62</v>
      </c>
      <c r="C1167" s="10" t="s">
        <v>63</v>
      </c>
      <c r="D1167" s="10" t="s">
        <v>1279</v>
      </c>
      <c r="E1167" s="10" t="s">
        <v>30</v>
      </c>
      <c r="F1167" s="10" t="s">
        <v>1186</v>
      </c>
      <c r="G1167" s="10" t="s">
        <v>1187</v>
      </c>
      <c r="H1167" s="10" t="s">
        <v>67</v>
      </c>
      <c r="I1167" s="10">
        <v>92841</v>
      </c>
      <c r="J1167" s="10" t="s">
        <v>1280</v>
      </c>
      <c r="K1167" s="10">
        <v>7148992539</v>
      </c>
      <c r="L1167" s="10" t="s">
        <v>70</v>
      </c>
      <c r="M1167" s="10" t="s">
        <v>71</v>
      </c>
      <c r="N1167" s="10" t="s">
        <v>61</v>
      </c>
      <c r="O1167" s="10">
        <v>44</v>
      </c>
      <c r="P1167" s="10" t="s">
        <v>40</v>
      </c>
      <c r="Q1167" s="10" t="str">
        <f t="shared" si="89"/>
        <v>12</v>
      </c>
      <c r="R1167" s="10">
        <v>8</v>
      </c>
      <c r="S1167" s="79">
        <v>3496</v>
      </c>
      <c r="T1167" s="10">
        <v>115</v>
      </c>
      <c r="AD1167" s="10">
        <v>115</v>
      </c>
      <c r="AI1167" s="39">
        <f t="shared" si="90"/>
        <v>115</v>
      </c>
      <c r="AJ1167" s="79">
        <f t="shared" si="91"/>
        <v>30.4</v>
      </c>
      <c r="AK1167" s="79">
        <f t="shared" si="92"/>
        <v>2.5333333333333332</v>
      </c>
      <c r="AL1167" s="79">
        <f t="shared" si="93"/>
        <v>0.31666666666666665</v>
      </c>
    </row>
    <row r="1168" spans="1:38" x14ac:dyDescent="0.25">
      <c r="A1168" s="10">
        <v>3.2025000000000001</v>
      </c>
      <c r="B1168" s="10" t="s">
        <v>62</v>
      </c>
      <c r="C1168" s="10" t="s">
        <v>63</v>
      </c>
      <c r="D1168" s="10" t="s">
        <v>231</v>
      </c>
      <c r="E1168" s="10" t="s">
        <v>30</v>
      </c>
      <c r="F1168" s="10" t="s">
        <v>232</v>
      </c>
      <c r="G1168" s="10" t="s">
        <v>233</v>
      </c>
      <c r="H1168" s="10" t="s">
        <v>67</v>
      </c>
      <c r="I1168" s="10" t="s">
        <v>234</v>
      </c>
      <c r="J1168" s="10" t="s">
        <v>235</v>
      </c>
      <c r="K1168" s="10">
        <v>6612597310</v>
      </c>
      <c r="L1168" s="10" t="s">
        <v>70</v>
      </c>
      <c r="M1168" s="10" t="s">
        <v>71</v>
      </c>
      <c r="N1168" s="10" t="s">
        <v>61</v>
      </c>
      <c r="O1168" s="10">
        <v>44</v>
      </c>
      <c r="P1168" s="10" t="s">
        <v>40</v>
      </c>
      <c r="Q1168" s="10" t="str">
        <f t="shared" si="89"/>
        <v>12</v>
      </c>
      <c r="R1168" s="10">
        <v>8</v>
      </c>
      <c r="S1168" s="79">
        <v>127.6</v>
      </c>
      <c r="T1168" s="10">
        <v>4</v>
      </c>
      <c r="AD1168" s="10">
        <v>4</v>
      </c>
      <c r="AI1168" s="39">
        <f t="shared" si="90"/>
        <v>4</v>
      </c>
      <c r="AJ1168" s="79">
        <f t="shared" si="91"/>
        <v>31.9</v>
      </c>
      <c r="AK1168" s="79">
        <f t="shared" si="92"/>
        <v>2.6583333333333332</v>
      </c>
      <c r="AL1168" s="79">
        <f t="shared" si="93"/>
        <v>0.33229166666666665</v>
      </c>
    </row>
    <row r="1169" spans="1:38" x14ac:dyDescent="0.25">
      <c r="A1169" s="10">
        <v>3.2025000000000001</v>
      </c>
      <c r="B1169" s="10" t="s">
        <v>62</v>
      </c>
      <c r="C1169" s="10" t="s">
        <v>63</v>
      </c>
      <c r="D1169" s="10" t="s">
        <v>76</v>
      </c>
      <c r="E1169" s="10" t="s">
        <v>30</v>
      </c>
      <c r="F1169" s="10" t="s">
        <v>77</v>
      </c>
      <c r="G1169" s="10" t="s">
        <v>78</v>
      </c>
      <c r="H1169" s="10" t="s">
        <v>67</v>
      </c>
      <c r="I1169" s="10" t="s">
        <v>79</v>
      </c>
      <c r="J1169" s="10" t="s">
        <v>80</v>
      </c>
      <c r="K1169" s="10">
        <v>8189423379</v>
      </c>
      <c r="L1169" s="10" t="s">
        <v>70</v>
      </c>
      <c r="M1169" s="10" t="s">
        <v>71</v>
      </c>
      <c r="N1169" s="10" t="s">
        <v>61</v>
      </c>
      <c r="O1169" s="10">
        <v>44</v>
      </c>
      <c r="P1169" s="10" t="s">
        <v>40</v>
      </c>
      <c r="Q1169" s="10" t="str">
        <f t="shared" si="89"/>
        <v>12</v>
      </c>
      <c r="R1169" s="10">
        <v>8</v>
      </c>
      <c r="S1169" s="79">
        <v>650.4</v>
      </c>
      <c r="T1169" s="10">
        <v>21</v>
      </c>
      <c r="AD1169" s="10">
        <v>21</v>
      </c>
      <c r="AI1169" s="39">
        <f t="shared" si="90"/>
        <v>21</v>
      </c>
      <c r="AJ1169" s="79">
        <f t="shared" si="91"/>
        <v>30.971428571428572</v>
      </c>
      <c r="AK1169" s="79">
        <f t="shared" si="92"/>
        <v>2.5809523809523811</v>
      </c>
      <c r="AL1169" s="79">
        <f t="shared" si="93"/>
        <v>0.32261904761904764</v>
      </c>
    </row>
    <row r="1170" spans="1:38" x14ac:dyDescent="0.25">
      <c r="A1170" s="10">
        <v>3.2025000000000001</v>
      </c>
      <c r="B1170" s="10" t="s">
        <v>62</v>
      </c>
      <c r="C1170" s="10" t="s">
        <v>63</v>
      </c>
      <c r="D1170" s="10" t="s">
        <v>64</v>
      </c>
      <c r="E1170" s="10" t="s">
        <v>30</v>
      </c>
      <c r="F1170" s="10" t="s">
        <v>65</v>
      </c>
      <c r="G1170" s="10" t="s">
        <v>66</v>
      </c>
      <c r="H1170" s="10" t="s">
        <v>67</v>
      </c>
      <c r="I1170" s="10" t="s">
        <v>1281</v>
      </c>
      <c r="J1170" s="10" t="s">
        <v>69</v>
      </c>
      <c r="K1170" s="10">
        <v>9099838425</v>
      </c>
      <c r="L1170" s="10" t="s">
        <v>70</v>
      </c>
      <c r="M1170" s="10" t="s">
        <v>71</v>
      </c>
      <c r="N1170" s="10" t="s">
        <v>61</v>
      </c>
      <c r="O1170" s="10">
        <v>44</v>
      </c>
      <c r="P1170" s="10" t="s">
        <v>40</v>
      </c>
      <c r="Q1170" s="10" t="str">
        <f t="shared" si="89"/>
        <v>12</v>
      </c>
      <c r="R1170" s="10">
        <v>8</v>
      </c>
      <c r="S1170" s="79">
        <v>912</v>
      </c>
      <c r="T1170" s="10">
        <v>30</v>
      </c>
      <c r="AD1170" s="10">
        <v>30</v>
      </c>
      <c r="AI1170" s="39">
        <f t="shared" si="90"/>
        <v>30</v>
      </c>
      <c r="AJ1170" s="79">
        <f t="shared" si="91"/>
        <v>30.4</v>
      </c>
      <c r="AK1170" s="79">
        <f t="shared" si="92"/>
        <v>2.5333333333333332</v>
      </c>
      <c r="AL1170" s="79">
        <f t="shared" si="93"/>
        <v>0.31666666666666665</v>
      </c>
    </row>
    <row r="1171" spans="1:38" x14ac:dyDescent="0.25">
      <c r="A1171" s="10">
        <v>3.2025000000000001</v>
      </c>
      <c r="B1171" s="10" t="s">
        <v>62</v>
      </c>
      <c r="C1171" s="10" t="s">
        <v>63</v>
      </c>
      <c r="D1171" s="10" t="s">
        <v>556</v>
      </c>
      <c r="E1171" s="10" t="s">
        <v>30</v>
      </c>
      <c r="F1171" s="10" t="s">
        <v>1057</v>
      </c>
      <c r="G1171" s="10" t="s">
        <v>445</v>
      </c>
      <c r="H1171" s="10" t="s">
        <v>67</v>
      </c>
      <c r="I1171" s="10">
        <v>92083</v>
      </c>
      <c r="J1171" s="10" t="s">
        <v>559</v>
      </c>
      <c r="K1171" s="10">
        <v>6195271900</v>
      </c>
      <c r="L1171" s="10" t="s">
        <v>70</v>
      </c>
      <c r="M1171" s="10" t="s">
        <v>71</v>
      </c>
      <c r="N1171" s="10" t="s">
        <v>61</v>
      </c>
      <c r="O1171" s="10">
        <v>44</v>
      </c>
      <c r="P1171" s="10" t="s">
        <v>40</v>
      </c>
      <c r="Q1171" s="10" t="str">
        <f t="shared" si="89"/>
        <v>12</v>
      </c>
      <c r="R1171" s="10">
        <v>8</v>
      </c>
      <c r="S1171" s="79">
        <v>547.20000000000005</v>
      </c>
      <c r="T1171" s="10">
        <v>18</v>
      </c>
      <c r="AD1171" s="10">
        <v>18</v>
      </c>
      <c r="AI1171" s="39">
        <f t="shared" si="90"/>
        <v>18</v>
      </c>
      <c r="AJ1171" s="79">
        <f t="shared" si="91"/>
        <v>30.400000000000002</v>
      </c>
      <c r="AK1171" s="79">
        <f t="shared" si="92"/>
        <v>2.5333333333333337</v>
      </c>
      <c r="AL1171" s="79">
        <f t="shared" si="93"/>
        <v>0.31666666666666671</v>
      </c>
    </row>
    <row r="1172" spans="1:38" x14ac:dyDescent="0.25">
      <c r="A1172" s="10">
        <v>3.2025000000000001</v>
      </c>
      <c r="B1172" s="10" t="s">
        <v>62</v>
      </c>
      <c r="C1172" s="10" t="s">
        <v>63</v>
      </c>
      <c r="D1172" s="10" t="s">
        <v>458</v>
      </c>
      <c r="E1172" s="10" t="s">
        <v>30</v>
      </c>
      <c r="F1172" s="10" t="s">
        <v>459</v>
      </c>
      <c r="G1172" s="10" t="s">
        <v>460</v>
      </c>
      <c r="H1172" s="10" t="s">
        <v>67</v>
      </c>
      <c r="I1172" s="10" t="s">
        <v>461</v>
      </c>
      <c r="J1172" s="10" t="s">
        <v>462</v>
      </c>
      <c r="K1172" s="10">
        <v>6612109436</v>
      </c>
      <c r="L1172" s="10" t="s">
        <v>70</v>
      </c>
      <c r="M1172" s="10" t="s">
        <v>71</v>
      </c>
      <c r="N1172" s="10" t="s">
        <v>61</v>
      </c>
      <c r="O1172" s="10">
        <v>44</v>
      </c>
      <c r="P1172" s="10" t="s">
        <v>40</v>
      </c>
      <c r="Q1172" s="10" t="str">
        <f t="shared" si="89"/>
        <v>12</v>
      </c>
      <c r="R1172" s="10">
        <v>8</v>
      </c>
      <c r="S1172" s="79">
        <v>60.8</v>
      </c>
      <c r="T1172" s="10">
        <v>2</v>
      </c>
      <c r="AD1172" s="10">
        <v>2</v>
      </c>
      <c r="AI1172" s="39">
        <f t="shared" si="90"/>
        <v>2</v>
      </c>
      <c r="AJ1172" s="79">
        <f t="shared" si="91"/>
        <v>30.4</v>
      </c>
      <c r="AK1172" s="79">
        <f t="shared" si="92"/>
        <v>2.5333333333333332</v>
      </c>
      <c r="AL1172" s="79">
        <f t="shared" si="93"/>
        <v>0.31666666666666665</v>
      </c>
    </row>
    <row r="1173" spans="1:38" x14ac:dyDescent="0.25">
      <c r="A1173" s="10">
        <v>3.2025000000000001</v>
      </c>
      <c r="B1173" s="10" t="s">
        <v>62</v>
      </c>
      <c r="C1173" s="10" t="s">
        <v>63</v>
      </c>
      <c r="D1173" s="10" t="s">
        <v>1285</v>
      </c>
      <c r="E1173" s="10" t="s">
        <v>348</v>
      </c>
      <c r="F1173" s="10" t="s">
        <v>1286</v>
      </c>
      <c r="G1173" s="10" t="s">
        <v>1287</v>
      </c>
      <c r="H1173" s="10" t="s">
        <v>67</v>
      </c>
      <c r="I1173" s="10" t="s">
        <v>1288</v>
      </c>
      <c r="J1173" s="10" t="s">
        <v>1289</v>
      </c>
      <c r="K1173" s="10">
        <v>8182908964</v>
      </c>
      <c r="L1173" s="10" t="s">
        <v>70</v>
      </c>
      <c r="M1173" s="10" t="s">
        <v>71</v>
      </c>
      <c r="N1173" s="10" t="s">
        <v>61</v>
      </c>
      <c r="O1173" s="10">
        <v>44</v>
      </c>
      <c r="P1173" s="10" t="s">
        <v>40</v>
      </c>
      <c r="Q1173" s="10" t="str">
        <f t="shared" si="89"/>
        <v>12</v>
      </c>
      <c r="R1173" s="10">
        <v>8</v>
      </c>
      <c r="S1173" s="79">
        <v>64.8</v>
      </c>
      <c r="T1173" s="10">
        <v>2</v>
      </c>
      <c r="AD1173" s="10">
        <v>2</v>
      </c>
      <c r="AI1173" s="39">
        <f t="shared" si="90"/>
        <v>2</v>
      </c>
      <c r="AJ1173" s="79">
        <f t="shared" si="91"/>
        <v>32.4</v>
      </c>
      <c r="AK1173" s="79">
        <f t="shared" si="92"/>
        <v>2.6999999999999997</v>
      </c>
      <c r="AL1173" s="79">
        <f t="shared" si="93"/>
        <v>0.33749999999999997</v>
      </c>
    </row>
    <row r="1174" spans="1:38" x14ac:dyDescent="0.25">
      <c r="A1174" s="10">
        <v>3.2025000000000001</v>
      </c>
      <c r="B1174" s="10" t="s">
        <v>62</v>
      </c>
      <c r="C1174" s="10" t="s">
        <v>63</v>
      </c>
      <c r="D1174" s="10" t="s">
        <v>231</v>
      </c>
      <c r="E1174" s="10" t="s">
        <v>30</v>
      </c>
      <c r="F1174" s="10" t="s">
        <v>232</v>
      </c>
      <c r="G1174" s="10" t="s">
        <v>233</v>
      </c>
      <c r="H1174" s="10" t="s">
        <v>67</v>
      </c>
      <c r="I1174" s="10" t="s">
        <v>234</v>
      </c>
      <c r="J1174" s="10" t="s">
        <v>235</v>
      </c>
      <c r="K1174" s="10">
        <v>6612597310</v>
      </c>
      <c r="L1174" s="10" t="s">
        <v>72</v>
      </c>
      <c r="M1174" s="10" t="s">
        <v>73</v>
      </c>
      <c r="N1174" s="10" t="s">
        <v>61</v>
      </c>
      <c r="O1174" s="10">
        <v>44</v>
      </c>
      <c r="P1174" s="10" t="s">
        <v>40</v>
      </c>
      <c r="Q1174" s="10" t="str">
        <f t="shared" si="89"/>
        <v>12</v>
      </c>
      <c r="R1174" s="10">
        <v>8</v>
      </c>
      <c r="S1174" s="79">
        <v>194.4</v>
      </c>
      <c r="T1174" s="10">
        <v>6</v>
      </c>
      <c r="AD1174" s="10">
        <v>6</v>
      </c>
      <c r="AI1174" s="39">
        <f t="shared" si="90"/>
        <v>6</v>
      </c>
      <c r="AJ1174" s="79">
        <f t="shared" si="91"/>
        <v>32.4</v>
      </c>
      <c r="AK1174" s="79">
        <f t="shared" si="92"/>
        <v>2.6999999999999997</v>
      </c>
      <c r="AL1174" s="79">
        <f t="shared" si="93"/>
        <v>0.33749999999999997</v>
      </c>
    </row>
    <row r="1175" spans="1:38" x14ac:dyDescent="0.25">
      <c r="A1175" s="10">
        <v>3.2025000000000001</v>
      </c>
      <c r="B1175" s="10" t="s">
        <v>62</v>
      </c>
      <c r="C1175" s="10" t="s">
        <v>63</v>
      </c>
      <c r="D1175" s="10" t="s">
        <v>76</v>
      </c>
      <c r="E1175" s="10" t="s">
        <v>30</v>
      </c>
      <c r="F1175" s="10" t="s">
        <v>77</v>
      </c>
      <c r="G1175" s="10" t="s">
        <v>78</v>
      </c>
      <c r="H1175" s="10" t="s">
        <v>67</v>
      </c>
      <c r="I1175" s="10" t="s">
        <v>79</v>
      </c>
      <c r="J1175" s="10" t="s">
        <v>80</v>
      </c>
      <c r="K1175" s="10">
        <v>8189423379</v>
      </c>
      <c r="L1175" s="10" t="s">
        <v>72</v>
      </c>
      <c r="M1175" s="10" t="s">
        <v>73</v>
      </c>
      <c r="N1175" s="10" t="s">
        <v>61</v>
      </c>
      <c r="O1175" s="10">
        <v>44</v>
      </c>
      <c r="P1175" s="10" t="s">
        <v>40</v>
      </c>
      <c r="Q1175" s="10" t="str">
        <f t="shared" si="89"/>
        <v>12</v>
      </c>
      <c r="R1175" s="10">
        <v>8</v>
      </c>
      <c r="S1175" s="79">
        <v>842.4</v>
      </c>
      <c r="T1175" s="10">
        <v>26</v>
      </c>
      <c r="AD1175" s="10">
        <v>26</v>
      </c>
      <c r="AI1175" s="39">
        <f t="shared" si="90"/>
        <v>26</v>
      </c>
      <c r="AJ1175" s="79">
        <f t="shared" si="91"/>
        <v>32.4</v>
      </c>
      <c r="AK1175" s="79">
        <f t="shared" si="92"/>
        <v>2.6999999999999997</v>
      </c>
      <c r="AL1175" s="79">
        <f t="shared" si="93"/>
        <v>0.33749999999999997</v>
      </c>
    </row>
    <row r="1176" spans="1:38" x14ac:dyDescent="0.25">
      <c r="A1176" s="10">
        <v>3.2025000000000001</v>
      </c>
      <c r="B1176" s="10" t="s">
        <v>62</v>
      </c>
      <c r="C1176" s="10" t="s">
        <v>63</v>
      </c>
      <c r="D1176" s="10" t="s">
        <v>1185</v>
      </c>
      <c r="E1176" s="10" t="s">
        <v>570</v>
      </c>
      <c r="F1176" s="10" t="s">
        <v>1186</v>
      </c>
      <c r="G1176" s="10" t="s">
        <v>1187</v>
      </c>
      <c r="H1176" s="10" t="s">
        <v>67</v>
      </c>
      <c r="I1176" s="10">
        <v>92841</v>
      </c>
      <c r="J1176" s="10" t="s">
        <v>1188</v>
      </c>
      <c r="K1176" s="10">
        <v>7148992524</v>
      </c>
      <c r="L1176" s="10" t="s">
        <v>72</v>
      </c>
      <c r="M1176" s="10" t="s">
        <v>73</v>
      </c>
      <c r="N1176" s="10" t="s">
        <v>61</v>
      </c>
      <c r="O1176" s="10">
        <v>44</v>
      </c>
      <c r="P1176" s="10" t="s">
        <v>40</v>
      </c>
      <c r="Q1176" s="10" t="str">
        <f t="shared" si="89"/>
        <v>12</v>
      </c>
      <c r="R1176" s="10">
        <v>8</v>
      </c>
      <c r="S1176" s="79">
        <v>324</v>
      </c>
      <c r="T1176" s="10">
        <v>10</v>
      </c>
      <c r="AD1176" s="10">
        <v>10</v>
      </c>
      <c r="AI1176" s="39">
        <f t="shared" si="90"/>
        <v>10</v>
      </c>
      <c r="AJ1176" s="79">
        <f t="shared" si="91"/>
        <v>32.4</v>
      </c>
      <c r="AK1176" s="79">
        <f t="shared" si="92"/>
        <v>2.6999999999999997</v>
      </c>
      <c r="AL1176" s="79">
        <f t="shared" si="93"/>
        <v>0.33749999999999997</v>
      </c>
    </row>
    <row r="1177" spans="1:38" x14ac:dyDescent="0.25">
      <c r="A1177" s="10">
        <v>3.2025000000000001</v>
      </c>
      <c r="B1177" s="10" t="s">
        <v>62</v>
      </c>
      <c r="C1177" s="10" t="s">
        <v>63</v>
      </c>
      <c r="D1177" s="10" t="s">
        <v>509</v>
      </c>
      <c r="E1177" s="10" t="s">
        <v>348</v>
      </c>
      <c r="F1177" s="10" t="s">
        <v>510</v>
      </c>
      <c r="G1177" s="10" t="s">
        <v>511</v>
      </c>
      <c r="H1177" s="10" t="s">
        <v>67</v>
      </c>
      <c r="I1177" s="10" t="s">
        <v>512</v>
      </c>
      <c r="J1177" s="10" t="s">
        <v>500</v>
      </c>
      <c r="K1177" s="10">
        <v>8053781436</v>
      </c>
      <c r="L1177" s="10" t="s">
        <v>72</v>
      </c>
      <c r="M1177" s="10" t="s">
        <v>73</v>
      </c>
      <c r="N1177" s="10" t="s">
        <v>61</v>
      </c>
      <c r="O1177" s="10">
        <v>44</v>
      </c>
      <c r="P1177" s="10" t="s">
        <v>40</v>
      </c>
      <c r="Q1177" s="10" t="str">
        <f t="shared" si="89"/>
        <v>12</v>
      </c>
      <c r="R1177" s="10">
        <v>8</v>
      </c>
      <c r="S1177" s="79">
        <v>32.4</v>
      </c>
      <c r="T1177" s="10">
        <v>1</v>
      </c>
      <c r="AD1177" s="10">
        <v>1</v>
      </c>
      <c r="AI1177" s="39">
        <f t="shared" si="90"/>
        <v>1</v>
      </c>
      <c r="AJ1177" s="79">
        <f t="shared" si="91"/>
        <v>32.4</v>
      </c>
      <c r="AK1177" s="79">
        <f t="shared" si="92"/>
        <v>2.6999999999999997</v>
      </c>
      <c r="AL1177" s="79">
        <f t="shared" si="93"/>
        <v>0.33749999999999997</v>
      </c>
    </row>
    <row r="1178" spans="1:38" x14ac:dyDescent="0.25">
      <c r="A1178" s="10">
        <v>3.2025000000000001</v>
      </c>
      <c r="B1178" s="10" t="s">
        <v>62</v>
      </c>
      <c r="C1178" s="10" t="s">
        <v>63</v>
      </c>
      <c r="D1178" s="10" t="s">
        <v>420</v>
      </c>
      <c r="E1178" s="10" t="s">
        <v>30</v>
      </c>
      <c r="F1178" s="10" t="s">
        <v>421</v>
      </c>
      <c r="G1178" s="10" t="s">
        <v>422</v>
      </c>
      <c r="H1178" s="10" t="s">
        <v>67</v>
      </c>
      <c r="I1178" s="10" t="s">
        <v>423</v>
      </c>
      <c r="J1178" s="10" t="s">
        <v>424</v>
      </c>
      <c r="K1178" s="10">
        <v>6192474274</v>
      </c>
      <c r="L1178" s="10" t="s">
        <v>218</v>
      </c>
      <c r="M1178" s="10" t="s">
        <v>219</v>
      </c>
      <c r="N1178" s="10" t="s">
        <v>61</v>
      </c>
      <c r="O1178" s="10">
        <v>44</v>
      </c>
      <c r="P1178" s="10" t="s">
        <v>40</v>
      </c>
      <c r="Q1178" s="10" t="str">
        <f t="shared" si="89"/>
        <v>12</v>
      </c>
      <c r="R1178" s="10">
        <v>8</v>
      </c>
      <c r="S1178" s="79">
        <v>324</v>
      </c>
      <c r="T1178" s="10">
        <v>10</v>
      </c>
      <c r="AD1178" s="10">
        <v>10</v>
      </c>
      <c r="AI1178" s="39">
        <f t="shared" si="90"/>
        <v>10</v>
      </c>
      <c r="AJ1178" s="79">
        <f t="shared" si="91"/>
        <v>32.4</v>
      </c>
      <c r="AK1178" s="79">
        <f t="shared" si="92"/>
        <v>2.6999999999999997</v>
      </c>
      <c r="AL1178" s="79">
        <f t="shared" si="93"/>
        <v>0.33749999999999997</v>
      </c>
    </row>
    <row r="1179" spans="1:38" x14ac:dyDescent="0.25">
      <c r="A1179" s="10">
        <v>3.2025000000000001</v>
      </c>
      <c r="B1179" s="10" t="s">
        <v>62</v>
      </c>
      <c r="C1179" s="10" t="s">
        <v>63</v>
      </c>
      <c r="D1179" s="10" t="s">
        <v>556</v>
      </c>
      <c r="E1179" s="10" t="s">
        <v>30</v>
      </c>
      <c r="F1179" s="10" t="s">
        <v>1057</v>
      </c>
      <c r="G1179" s="10" t="s">
        <v>445</v>
      </c>
      <c r="H1179" s="10" t="s">
        <v>67</v>
      </c>
      <c r="I1179" s="10">
        <v>92083</v>
      </c>
      <c r="J1179" s="10" t="s">
        <v>559</v>
      </c>
      <c r="K1179" s="10">
        <v>6195271900</v>
      </c>
      <c r="L1179" s="10" t="s">
        <v>100</v>
      </c>
      <c r="M1179" s="10" t="s">
        <v>101</v>
      </c>
      <c r="N1179" s="10" t="s">
        <v>61</v>
      </c>
      <c r="O1179" s="10">
        <v>44</v>
      </c>
      <c r="P1179" s="10" t="s">
        <v>40</v>
      </c>
      <c r="Q1179" s="10" t="str">
        <f t="shared" si="89"/>
        <v>12</v>
      </c>
      <c r="R1179" s="10">
        <v>8</v>
      </c>
      <c r="S1179" s="79">
        <v>1195.2</v>
      </c>
      <c r="T1179" s="10">
        <v>38</v>
      </c>
      <c r="AD1179" s="10">
        <v>38</v>
      </c>
      <c r="AI1179" s="39">
        <f t="shared" si="90"/>
        <v>38</v>
      </c>
      <c r="AJ1179" s="79">
        <f t="shared" si="91"/>
        <v>31.452631578947368</v>
      </c>
      <c r="AK1179" s="79">
        <f t="shared" si="92"/>
        <v>2.6210526315789475</v>
      </c>
      <c r="AL1179" s="79">
        <f t="shared" si="93"/>
        <v>0.32763157894736844</v>
      </c>
    </row>
    <row r="1180" spans="1:38" x14ac:dyDescent="0.25">
      <c r="A1180" s="10">
        <v>3.2025000000000001</v>
      </c>
      <c r="B1180" s="10" t="s">
        <v>62</v>
      </c>
      <c r="C1180" s="10" t="s">
        <v>63</v>
      </c>
      <c r="D1180" s="10" t="s">
        <v>420</v>
      </c>
      <c r="E1180" s="10" t="s">
        <v>30</v>
      </c>
      <c r="F1180" s="10" t="s">
        <v>421</v>
      </c>
      <c r="G1180" s="10" t="s">
        <v>422</v>
      </c>
      <c r="H1180" s="10" t="s">
        <v>67</v>
      </c>
      <c r="I1180" s="10" t="s">
        <v>423</v>
      </c>
      <c r="J1180" s="10" t="s">
        <v>424</v>
      </c>
      <c r="K1180" s="10">
        <v>6192474274</v>
      </c>
      <c r="L1180" s="10" t="s">
        <v>100</v>
      </c>
      <c r="M1180" s="10" t="s">
        <v>101</v>
      </c>
      <c r="N1180" s="10" t="s">
        <v>61</v>
      </c>
      <c r="O1180" s="10">
        <v>44</v>
      </c>
      <c r="P1180" s="10" t="s">
        <v>40</v>
      </c>
      <c r="Q1180" s="10" t="str">
        <f t="shared" si="89"/>
        <v>12</v>
      </c>
      <c r="R1180" s="10">
        <v>8</v>
      </c>
      <c r="S1180" s="79">
        <v>324</v>
      </c>
      <c r="T1180" s="10">
        <v>10</v>
      </c>
      <c r="AD1180" s="10">
        <v>10</v>
      </c>
      <c r="AI1180" s="39">
        <f t="shared" si="90"/>
        <v>10</v>
      </c>
      <c r="AJ1180" s="79">
        <f t="shared" si="91"/>
        <v>32.4</v>
      </c>
      <c r="AK1180" s="79">
        <f t="shared" si="92"/>
        <v>2.6999999999999997</v>
      </c>
      <c r="AL1180" s="79">
        <f t="shared" si="93"/>
        <v>0.33749999999999997</v>
      </c>
    </row>
    <row r="1181" spans="1:38" x14ac:dyDescent="0.25">
      <c r="A1181" s="10">
        <v>3.2025000000000001</v>
      </c>
      <c r="B1181" s="10" t="s">
        <v>62</v>
      </c>
      <c r="C1181" s="10" t="s">
        <v>63</v>
      </c>
      <c r="D1181" s="10" t="s">
        <v>458</v>
      </c>
      <c r="E1181" s="10" t="s">
        <v>30</v>
      </c>
      <c r="F1181" s="10" t="s">
        <v>459</v>
      </c>
      <c r="G1181" s="10" t="s">
        <v>460</v>
      </c>
      <c r="H1181" s="10" t="s">
        <v>67</v>
      </c>
      <c r="I1181" s="10" t="s">
        <v>461</v>
      </c>
      <c r="J1181" s="10" t="s">
        <v>462</v>
      </c>
      <c r="K1181" s="10">
        <v>6612109436</v>
      </c>
      <c r="L1181" s="10" t="s">
        <v>100</v>
      </c>
      <c r="M1181" s="10" t="s">
        <v>101</v>
      </c>
      <c r="N1181" s="10" t="s">
        <v>61</v>
      </c>
      <c r="O1181" s="10">
        <v>44</v>
      </c>
      <c r="P1181" s="10" t="s">
        <v>40</v>
      </c>
      <c r="Q1181" s="10" t="str">
        <f t="shared" si="89"/>
        <v>12</v>
      </c>
      <c r="R1181" s="10">
        <v>8</v>
      </c>
      <c r="S1181" s="79">
        <v>60.8</v>
      </c>
      <c r="T1181" s="10">
        <v>2</v>
      </c>
      <c r="AD1181" s="10">
        <v>2</v>
      </c>
      <c r="AI1181" s="39">
        <f t="shared" si="90"/>
        <v>2</v>
      </c>
      <c r="AJ1181" s="79">
        <f t="shared" si="91"/>
        <v>30.4</v>
      </c>
      <c r="AK1181" s="79">
        <f t="shared" si="92"/>
        <v>2.5333333333333332</v>
      </c>
      <c r="AL1181" s="79">
        <f t="shared" si="93"/>
        <v>0.31666666666666665</v>
      </c>
    </row>
    <row r="1182" spans="1:38" x14ac:dyDescent="0.25">
      <c r="A1182" s="10">
        <v>3.2025000000000001</v>
      </c>
      <c r="B1182" s="10" t="s">
        <v>154</v>
      </c>
      <c r="C1182" s="10" t="s">
        <v>155</v>
      </c>
      <c r="D1182" s="10" t="s">
        <v>577</v>
      </c>
      <c r="E1182" s="10" t="s">
        <v>174</v>
      </c>
      <c r="F1182" s="10" t="s">
        <v>578</v>
      </c>
      <c r="G1182" s="10" t="s">
        <v>579</v>
      </c>
      <c r="H1182" s="10" t="s">
        <v>210</v>
      </c>
      <c r="I1182" s="10">
        <v>98314</v>
      </c>
      <c r="J1182" s="10" t="s">
        <v>1295</v>
      </c>
      <c r="K1182" s="10">
        <v>3606274887</v>
      </c>
      <c r="L1182" s="10" t="s">
        <v>37</v>
      </c>
      <c r="M1182" s="10" t="s">
        <v>38</v>
      </c>
      <c r="N1182" s="10" t="s">
        <v>39</v>
      </c>
      <c r="O1182" s="10">
        <v>44</v>
      </c>
      <c r="P1182" s="10" t="s">
        <v>40</v>
      </c>
      <c r="Q1182" s="10" t="str">
        <f t="shared" si="89"/>
        <v>12</v>
      </c>
      <c r="R1182" s="10">
        <v>5</v>
      </c>
      <c r="S1182" s="79">
        <v>178</v>
      </c>
      <c r="T1182" s="10">
        <v>10</v>
      </c>
      <c r="AD1182" s="10">
        <v>10</v>
      </c>
      <c r="AI1182" s="39">
        <f t="shared" si="90"/>
        <v>10</v>
      </c>
      <c r="AJ1182" s="79">
        <f t="shared" si="91"/>
        <v>17.8</v>
      </c>
      <c r="AK1182" s="79">
        <f t="shared" si="92"/>
        <v>1.4833333333333334</v>
      </c>
      <c r="AL1182" s="79">
        <f t="shared" si="93"/>
        <v>0.29666666666666669</v>
      </c>
    </row>
    <row r="1183" spans="1:38" x14ac:dyDescent="0.25">
      <c r="A1183" s="10">
        <v>3.2025000000000001</v>
      </c>
      <c r="B1183" s="10" t="s">
        <v>154</v>
      </c>
      <c r="C1183" s="10" t="s">
        <v>155</v>
      </c>
      <c r="D1183" s="10" t="s">
        <v>156</v>
      </c>
      <c r="E1183" s="10" t="s">
        <v>30</v>
      </c>
      <c r="F1183" s="10" t="s">
        <v>157</v>
      </c>
      <c r="G1183" s="10" t="s">
        <v>158</v>
      </c>
      <c r="H1183" s="10" t="s">
        <v>159</v>
      </c>
      <c r="I1183" s="10">
        <v>97223</v>
      </c>
      <c r="J1183" s="10" t="s">
        <v>161</v>
      </c>
      <c r="K1183" s="10">
        <v>5034902132</v>
      </c>
      <c r="L1183" s="10" t="s">
        <v>37</v>
      </c>
      <c r="M1183" s="10" t="s">
        <v>38</v>
      </c>
      <c r="N1183" s="10" t="s">
        <v>39</v>
      </c>
      <c r="O1183" s="10">
        <v>44</v>
      </c>
      <c r="P1183" s="10" t="s">
        <v>40</v>
      </c>
      <c r="Q1183" s="10" t="str">
        <f t="shared" si="89"/>
        <v>12</v>
      </c>
      <c r="R1183" s="10">
        <v>5</v>
      </c>
      <c r="S1183" s="79">
        <v>688.8</v>
      </c>
      <c r="T1183" s="10">
        <v>36</v>
      </c>
      <c r="AD1183" s="10">
        <v>36</v>
      </c>
      <c r="AI1183" s="39">
        <f t="shared" si="90"/>
        <v>36</v>
      </c>
      <c r="AJ1183" s="79">
        <f t="shared" si="91"/>
        <v>19.133333333333333</v>
      </c>
      <c r="AK1183" s="79">
        <f t="shared" si="92"/>
        <v>1.5944444444444443</v>
      </c>
      <c r="AL1183" s="79">
        <f t="shared" si="93"/>
        <v>0.31888888888888889</v>
      </c>
    </row>
    <row r="1184" spans="1:38" x14ac:dyDescent="0.25">
      <c r="A1184" s="10">
        <v>3.2025000000000001</v>
      </c>
      <c r="B1184" s="10" t="s">
        <v>154</v>
      </c>
      <c r="C1184" s="10" t="s">
        <v>155</v>
      </c>
      <c r="D1184" s="10" t="s">
        <v>448</v>
      </c>
      <c r="E1184" s="10" t="s">
        <v>30</v>
      </c>
      <c r="F1184" s="10" t="s">
        <v>449</v>
      </c>
      <c r="G1184" s="10" t="s">
        <v>450</v>
      </c>
      <c r="H1184" s="10" t="s">
        <v>210</v>
      </c>
      <c r="I1184" s="10" t="s">
        <v>451</v>
      </c>
      <c r="J1184" s="10" t="s">
        <v>452</v>
      </c>
      <c r="K1184" s="10">
        <v>2085539584</v>
      </c>
      <c r="L1184" s="10" t="s">
        <v>37</v>
      </c>
      <c r="M1184" s="10" t="s">
        <v>38</v>
      </c>
      <c r="N1184" s="10" t="s">
        <v>39</v>
      </c>
      <c r="O1184" s="10">
        <v>44</v>
      </c>
      <c r="P1184" s="10" t="s">
        <v>40</v>
      </c>
      <c r="Q1184" s="10" t="str">
        <f t="shared" si="89"/>
        <v>12</v>
      </c>
      <c r="R1184" s="10">
        <v>5</v>
      </c>
      <c r="S1184" s="79">
        <v>19.8</v>
      </c>
      <c r="T1184" s="10">
        <v>1</v>
      </c>
      <c r="AD1184" s="10">
        <v>1</v>
      </c>
      <c r="AI1184" s="39">
        <f t="shared" si="90"/>
        <v>1</v>
      </c>
      <c r="AJ1184" s="79">
        <f t="shared" si="91"/>
        <v>19.8</v>
      </c>
      <c r="AK1184" s="79">
        <f t="shared" si="92"/>
        <v>1.6500000000000001</v>
      </c>
      <c r="AL1184" s="79">
        <f t="shared" si="93"/>
        <v>0.33</v>
      </c>
    </row>
    <row r="1185" spans="1:38" x14ac:dyDescent="0.25">
      <c r="A1185" s="10">
        <v>3.2025000000000001</v>
      </c>
      <c r="B1185" s="10" t="s">
        <v>154</v>
      </c>
      <c r="C1185" s="10" t="s">
        <v>155</v>
      </c>
      <c r="D1185" s="10" t="s">
        <v>321</v>
      </c>
      <c r="E1185" s="10" t="s">
        <v>168</v>
      </c>
      <c r="F1185" s="10" t="s">
        <v>322</v>
      </c>
      <c r="G1185" s="10" t="s">
        <v>323</v>
      </c>
      <c r="H1185" s="10" t="s">
        <v>210</v>
      </c>
      <c r="I1185" s="10" t="s">
        <v>324</v>
      </c>
      <c r="J1185" s="10" t="s">
        <v>325</v>
      </c>
      <c r="K1185" s="10">
        <v>2064508378</v>
      </c>
      <c r="L1185" s="10" t="s">
        <v>37</v>
      </c>
      <c r="M1185" s="10" t="s">
        <v>38</v>
      </c>
      <c r="N1185" s="10" t="s">
        <v>39</v>
      </c>
      <c r="O1185" s="10">
        <v>44</v>
      </c>
      <c r="P1185" s="10" t="s">
        <v>40</v>
      </c>
      <c r="Q1185" s="10" t="str">
        <f t="shared" si="89"/>
        <v>12</v>
      </c>
      <c r="R1185" s="10">
        <v>5</v>
      </c>
      <c r="S1185" s="79">
        <v>39.6</v>
      </c>
      <c r="T1185" s="10">
        <v>2</v>
      </c>
      <c r="AD1185" s="10">
        <v>2</v>
      </c>
      <c r="AI1185" s="39">
        <f t="shared" si="90"/>
        <v>2</v>
      </c>
      <c r="AJ1185" s="79">
        <f t="shared" si="91"/>
        <v>19.8</v>
      </c>
      <c r="AK1185" s="79">
        <f t="shared" si="92"/>
        <v>1.6500000000000001</v>
      </c>
      <c r="AL1185" s="79">
        <f t="shared" si="93"/>
        <v>0.33</v>
      </c>
    </row>
    <row r="1186" spans="1:38" x14ac:dyDescent="0.25">
      <c r="A1186" s="10">
        <v>3.2025000000000001</v>
      </c>
      <c r="B1186" s="10" t="s">
        <v>154</v>
      </c>
      <c r="C1186" s="10" t="s">
        <v>155</v>
      </c>
      <c r="D1186" s="10" t="s">
        <v>482</v>
      </c>
      <c r="E1186" s="10" t="s">
        <v>168</v>
      </c>
      <c r="F1186" s="10" t="s">
        <v>483</v>
      </c>
      <c r="G1186" s="10" t="s">
        <v>484</v>
      </c>
      <c r="H1186" s="10" t="s">
        <v>210</v>
      </c>
      <c r="I1186" s="10" t="s">
        <v>485</v>
      </c>
      <c r="J1186" s="10" t="s">
        <v>486</v>
      </c>
      <c r="K1186" s="10">
        <v>2063547470</v>
      </c>
      <c r="L1186" s="10" t="s">
        <v>37</v>
      </c>
      <c r="M1186" s="10" t="s">
        <v>38</v>
      </c>
      <c r="N1186" s="10" t="s">
        <v>39</v>
      </c>
      <c r="O1186" s="10">
        <v>44</v>
      </c>
      <c r="P1186" s="10" t="s">
        <v>40</v>
      </c>
      <c r="Q1186" s="10" t="str">
        <f t="shared" si="89"/>
        <v>12</v>
      </c>
      <c r="R1186" s="10">
        <v>5</v>
      </c>
      <c r="S1186" s="79">
        <v>19.8</v>
      </c>
      <c r="T1186" s="10">
        <v>1</v>
      </c>
      <c r="AD1186" s="10">
        <v>1</v>
      </c>
      <c r="AI1186" s="39">
        <f t="shared" si="90"/>
        <v>1</v>
      </c>
      <c r="AJ1186" s="79">
        <f t="shared" si="91"/>
        <v>19.8</v>
      </c>
      <c r="AK1186" s="79">
        <f t="shared" si="92"/>
        <v>1.6500000000000001</v>
      </c>
      <c r="AL1186" s="79">
        <f t="shared" si="93"/>
        <v>0.33</v>
      </c>
    </row>
    <row r="1187" spans="1:38" x14ac:dyDescent="0.25">
      <c r="A1187" s="10">
        <v>3.2025000000000001</v>
      </c>
      <c r="B1187" s="10" t="s">
        <v>154</v>
      </c>
      <c r="C1187" s="10" t="s">
        <v>155</v>
      </c>
      <c r="D1187" s="10" t="s">
        <v>409</v>
      </c>
      <c r="E1187" s="10" t="s">
        <v>30</v>
      </c>
      <c r="F1187" s="10" t="s">
        <v>410</v>
      </c>
      <c r="G1187" s="10" t="s">
        <v>411</v>
      </c>
      <c r="H1187" s="10" t="s">
        <v>159</v>
      </c>
      <c r="I1187" s="10" t="s">
        <v>412</v>
      </c>
      <c r="J1187" s="10" t="s">
        <v>413</v>
      </c>
      <c r="K1187" s="10">
        <v>5039308914</v>
      </c>
      <c r="L1187" s="10" t="s">
        <v>37</v>
      </c>
      <c r="M1187" s="10" t="s">
        <v>38</v>
      </c>
      <c r="N1187" s="10" t="s">
        <v>39</v>
      </c>
      <c r="O1187" s="10">
        <v>44</v>
      </c>
      <c r="P1187" s="10" t="s">
        <v>40</v>
      </c>
      <c r="Q1187" s="10" t="str">
        <f t="shared" si="89"/>
        <v>12</v>
      </c>
      <c r="R1187" s="10">
        <v>5</v>
      </c>
      <c r="S1187" s="79">
        <v>19.8</v>
      </c>
      <c r="T1187" s="10">
        <v>1</v>
      </c>
      <c r="AD1187" s="10">
        <v>1</v>
      </c>
      <c r="AI1187" s="39">
        <f t="shared" si="90"/>
        <v>1</v>
      </c>
      <c r="AJ1187" s="79">
        <f t="shared" si="91"/>
        <v>19.8</v>
      </c>
      <c r="AK1187" s="79">
        <f t="shared" si="92"/>
        <v>1.6500000000000001</v>
      </c>
      <c r="AL1187" s="79">
        <f t="shared" si="93"/>
        <v>0.33</v>
      </c>
    </row>
    <row r="1188" spans="1:38" x14ac:dyDescent="0.25">
      <c r="A1188" s="10">
        <v>3.2025000000000001</v>
      </c>
      <c r="B1188" s="10" t="s">
        <v>154</v>
      </c>
      <c r="C1188" s="10" t="s">
        <v>155</v>
      </c>
      <c r="D1188" s="10" t="s">
        <v>1290</v>
      </c>
      <c r="E1188" s="10" t="s">
        <v>348</v>
      </c>
      <c r="F1188" s="10" t="s">
        <v>1291</v>
      </c>
      <c r="G1188" s="10" t="s">
        <v>1292</v>
      </c>
      <c r="H1188" s="10" t="s">
        <v>239</v>
      </c>
      <c r="I1188" s="10" t="s">
        <v>1293</v>
      </c>
      <c r="J1188" s="10" t="s">
        <v>1294</v>
      </c>
      <c r="K1188" s="10">
        <v>2087035038</v>
      </c>
      <c r="L1188" s="10" t="s">
        <v>37</v>
      </c>
      <c r="M1188" s="10" t="s">
        <v>38</v>
      </c>
      <c r="N1188" s="10" t="s">
        <v>39</v>
      </c>
      <c r="O1188" s="10">
        <v>44</v>
      </c>
      <c r="P1188" s="10" t="s">
        <v>40</v>
      </c>
      <c r="Q1188" s="10" t="str">
        <f t="shared" si="89"/>
        <v>12</v>
      </c>
      <c r="R1188" s="10">
        <v>5</v>
      </c>
      <c r="S1188" s="79">
        <v>19.8</v>
      </c>
      <c r="T1188" s="10">
        <v>1</v>
      </c>
      <c r="AD1188" s="10">
        <v>1</v>
      </c>
      <c r="AI1188" s="39">
        <f t="shared" si="90"/>
        <v>1</v>
      </c>
      <c r="AJ1188" s="79">
        <f t="shared" si="91"/>
        <v>19.8</v>
      </c>
      <c r="AK1188" s="79">
        <f t="shared" si="92"/>
        <v>1.6500000000000001</v>
      </c>
      <c r="AL1188" s="79">
        <f t="shared" si="93"/>
        <v>0.33</v>
      </c>
    </row>
    <row r="1189" spans="1:38" x14ac:dyDescent="0.25">
      <c r="A1189" s="10">
        <v>3.2025000000000001</v>
      </c>
      <c r="B1189" s="10" t="s">
        <v>154</v>
      </c>
      <c r="C1189" s="10" t="s">
        <v>155</v>
      </c>
      <c r="D1189" s="10" t="s">
        <v>577</v>
      </c>
      <c r="E1189" s="10" t="s">
        <v>174</v>
      </c>
      <c r="F1189" s="10" t="s">
        <v>578</v>
      </c>
      <c r="G1189" s="10" t="s">
        <v>579</v>
      </c>
      <c r="H1189" s="10" t="s">
        <v>210</v>
      </c>
      <c r="I1189" s="10">
        <v>98314</v>
      </c>
      <c r="J1189" s="10" t="s">
        <v>1295</v>
      </c>
      <c r="K1189" s="10">
        <v>3606274887</v>
      </c>
      <c r="L1189" s="10" t="s">
        <v>115</v>
      </c>
      <c r="M1189" s="10" t="s">
        <v>116</v>
      </c>
      <c r="N1189" s="10" t="s">
        <v>39</v>
      </c>
      <c r="O1189" s="10">
        <v>44</v>
      </c>
      <c r="P1189" s="10" t="s">
        <v>40</v>
      </c>
      <c r="Q1189" s="10" t="str">
        <f t="shared" si="89"/>
        <v>12</v>
      </c>
      <c r="R1189" s="10">
        <v>5</v>
      </c>
      <c r="S1189" s="79">
        <v>287</v>
      </c>
      <c r="T1189" s="10">
        <v>15</v>
      </c>
      <c r="AD1189" s="10">
        <v>15</v>
      </c>
      <c r="AI1189" s="39">
        <f t="shared" si="90"/>
        <v>15</v>
      </c>
      <c r="AJ1189" s="79">
        <f t="shared" si="91"/>
        <v>19.133333333333333</v>
      </c>
      <c r="AK1189" s="79">
        <f t="shared" si="92"/>
        <v>1.5944444444444443</v>
      </c>
      <c r="AL1189" s="79">
        <f t="shared" si="93"/>
        <v>0.31888888888888889</v>
      </c>
    </row>
    <row r="1190" spans="1:38" x14ac:dyDescent="0.25">
      <c r="A1190" s="10">
        <v>3.2025000000000001</v>
      </c>
      <c r="B1190" s="10" t="s">
        <v>154</v>
      </c>
      <c r="C1190" s="10" t="s">
        <v>155</v>
      </c>
      <c r="D1190" s="10" t="s">
        <v>156</v>
      </c>
      <c r="E1190" s="10" t="s">
        <v>30</v>
      </c>
      <c r="F1190" s="10" t="s">
        <v>157</v>
      </c>
      <c r="G1190" s="10" t="s">
        <v>158</v>
      </c>
      <c r="H1190" s="10" t="s">
        <v>159</v>
      </c>
      <c r="I1190" s="10">
        <v>97223</v>
      </c>
      <c r="J1190" s="10" t="s">
        <v>161</v>
      </c>
      <c r="K1190" s="10">
        <v>5034902132</v>
      </c>
      <c r="L1190" s="10" t="s">
        <v>115</v>
      </c>
      <c r="M1190" s="10" t="s">
        <v>116</v>
      </c>
      <c r="N1190" s="10" t="s">
        <v>39</v>
      </c>
      <c r="O1190" s="10">
        <v>44</v>
      </c>
      <c r="P1190" s="10" t="s">
        <v>40</v>
      </c>
      <c r="Q1190" s="10" t="str">
        <f t="shared" si="89"/>
        <v>12</v>
      </c>
      <c r="R1190" s="10">
        <v>5</v>
      </c>
      <c r="S1190" s="79">
        <v>190</v>
      </c>
      <c r="T1190" s="10">
        <v>10</v>
      </c>
      <c r="AD1190" s="10">
        <v>10</v>
      </c>
      <c r="AI1190" s="39">
        <f t="shared" si="90"/>
        <v>10</v>
      </c>
      <c r="AJ1190" s="79">
        <f t="shared" si="91"/>
        <v>19</v>
      </c>
      <c r="AK1190" s="79">
        <f t="shared" si="92"/>
        <v>1.5833333333333333</v>
      </c>
      <c r="AL1190" s="79">
        <f t="shared" si="93"/>
        <v>0.31666666666666665</v>
      </c>
    </row>
    <row r="1191" spans="1:38" x14ac:dyDescent="0.25">
      <c r="A1191" s="10">
        <v>3.2025000000000001</v>
      </c>
      <c r="B1191" s="10" t="s">
        <v>154</v>
      </c>
      <c r="C1191" s="10" t="s">
        <v>155</v>
      </c>
      <c r="D1191" s="10" t="s">
        <v>482</v>
      </c>
      <c r="E1191" s="10" t="s">
        <v>168</v>
      </c>
      <c r="F1191" s="10" t="s">
        <v>483</v>
      </c>
      <c r="G1191" s="10" t="s">
        <v>484</v>
      </c>
      <c r="H1191" s="10" t="s">
        <v>210</v>
      </c>
      <c r="I1191" s="10" t="s">
        <v>485</v>
      </c>
      <c r="J1191" s="10" t="s">
        <v>486</v>
      </c>
      <c r="K1191" s="10">
        <v>2063547470</v>
      </c>
      <c r="L1191" s="10" t="s">
        <v>115</v>
      </c>
      <c r="M1191" s="10" t="s">
        <v>116</v>
      </c>
      <c r="N1191" s="10" t="s">
        <v>39</v>
      </c>
      <c r="O1191" s="10">
        <v>44</v>
      </c>
      <c r="P1191" s="10" t="s">
        <v>40</v>
      </c>
      <c r="Q1191" s="10" t="str">
        <f t="shared" si="89"/>
        <v>12</v>
      </c>
      <c r="R1191" s="10">
        <v>5</v>
      </c>
      <c r="S1191" s="79">
        <v>39.6</v>
      </c>
      <c r="T1191" s="10">
        <v>2</v>
      </c>
      <c r="AD1191" s="10">
        <v>2</v>
      </c>
      <c r="AI1191" s="39">
        <f t="shared" si="90"/>
        <v>2</v>
      </c>
      <c r="AJ1191" s="79">
        <f t="shared" si="91"/>
        <v>19.8</v>
      </c>
      <c r="AK1191" s="79">
        <f t="shared" si="92"/>
        <v>1.6500000000000001</v>
      </c>
      <c r="AL1191" s="79">
        <f t="shared" si="93"/>
        <v>0.33</v>
      </c>
    </row>
    <row r="1192" spans="1:38" x14ac:dyDescent="0.25">
      <c r="A1192" s="10">
        <v>3.2025000000000001</v>
      </c>
      <c r="B1192" s="10" t="s">
        <v>154</v>
      </c>
      <c r="C1192" s="10" t="s">
        <v>155</v>
      </c>
      <c r="D1192" s="10" t="s">
        <v>409</v>
      </c>
      <c r="E1192" s="10" t="s">
        <v>30</v>
      </c>
      <c r="F1192" s="10" t="s">
        <v>410</v>
      </c>
      <c r="G1192" s="10" t="s">
        <v>411</v>
      </c>
      <c r="H1192" s="10" t="s">
        <v>159</v>
      </c>
      <c r="I1192" s="10" t="s">
        <v>412</v>
      </c>
      <c r="J1192" s="10" t="s">
        <v>413</v>
      </c>
      <c r="K1192" s="10">
        <v>5039308914</v>
      </c>
      <c r="L1192" s="10" t="s">
        <v>115</v>
      </c>
      <c r="M1192" s="10" t="s">
        <v>116</v>
      </c>
      <c r="N1192" s="10" t="s">
        <v>39</v>
      </c>
      <c r="O1192" s="10">
        <v>44</v>
      </c>
      <c r="P1192" s="10" t="s">
        <v>40</v>
      </c>
      <c r="Q1192" s="10" t="str">
        <f t="shared" si="89"/>
        <v>12</v>
      </c>
      <c r="R1192" s="10">
        <v>5</v>
      </c>
      <c r="S1192" s="79">
        <v>19.8</v>
      </c>
      <c r="T1192" s="10">
        <v>1</v>
      </c>
      <c r="AD1192" s="10">
        <v>1</v>
      </c>
      <c r="AI1192" s="39">
        <f t="shared" si="90"/>
        <v>1</v>
      </c>
      <c r="AJ1192" s="79">
        <f t="shared" si="91"/>
        <v>19.8</v>
      </c>
      <c r="AK1192" s="79">
        <f t="shared" si="92"/>
        <v>1.6500000000000001</v>
      </c>
      <c r="AL1192" s="79">
        <f t="shared" si="93"/>
        <v>0.33</v>
      </c>
    </row>
    <row r="1193" spans="1:38" x14ac:dyDescent="0.25">
      <c r="A1193" s="10">
        <v>3.2025000000000001</v>
      </c>
      <c r="B1193" s="10" t="s">
        <v>154</v>
      </c>
      <c r="C1193" s="10" t="s">
        <v>155</v>
      </c>
      <c r="D1193" s="10" t="s">
        <v>207</v>
      </c>
      <c r="E1193" s="10" t="s">
        <v>30</v>
      </c>
      <c r="F1193" s="10" t="s">
        <v>208</v>
      </c>
      <c r="G1193" s="10" t="s">
        <v>209</v>
      </c>
      <c r="H1193" s="10" t="s">
        <v>210</v>
      </c>
      <c r="I1193" s="10" t="s">
        <v>211</v>
      </c>
      <c r="J1193" s="10" t="s">
        <v>212</v>
      </c>
      <c r="K1193" s="10">
        <v>4255076664</v>
      </c>
      <c r="L1193" s="10" t="s">
        <v>115</v>
      </c>
      <c r="M1193" s="10" t="s">
        <v>116</v>
      </c>
      <c r="N1193" s="10" t="s">
        <v>39</v>
      </c>
      <c r="O1193" s="10">
        <v>44</v>
      </c>
      <c r="P1193" s="10" t="s">
        <v>40</v>
      </c>
      <c r="Q1193" s="10" t="str">
        <f t="shared" si="89"/>
        <v>12</v>
      </c>
      <c r="R1193" s="10">
        <v>5</v>
      </c>
      <c r="S1193" s="79">
        <v>106.8</v>
      </c>
      <c r="T1193" s="10">
        <v>6</v>
      </c>
      <c r="AD1193" s="10">
        <v>6</v>
      </c>
      <c r="AI1193" s="39">
        <f t="shared" si="90"/>
        <v>6</v>
      </c>
      <c r="AJ1193" s="79">
        <f t="shared" si="91"/>
        <v>17.8</v>
      </c>
      <c r="AK1193" s="79">
        <f t="shared" si="92"/>
        <v>1.4833333333333334</v>
      </c>
      <c r="AL1193" s="79">
        <f t="shared" si="93"/>
        <v>0.29666666666666669</v>
      </c>
    </row>
    <row r="1194" spans="1:38" x14ac:dyDescent="0.25">
      <c r="A1194" s="10">
        <v>3.2025000000000001</v>
      </c>
      <c r="B1194" s="10" t="s">
        <v>154</v>
      </c>
      <c r="C1194" s="10" t="s">
        <v>155</v>
      </c>
      <c r="D1194" s="10" t="s">
        <v>409</v>
      </c>
      <c r="E1194" s="10" t="s">
        <v>30</v>
      </c>
      <c r="F1194" s="10" t="s">
        <v>410</v>
      </c>
      <c r="G1194" s="10" t="s">
        <v>411</v>
      </c>
      <c r="H1194" s="10" t="s">
        <v>159</v>
      </c>
      <c r="I1194" s="10" t="s">
        <v>412</v>
      </c>
      <c r="J1194" s="10" t="s">
        <v>413</v>
      </c>
      <c r="K1194" s="10">
        <v>5039308914</v>
      </c>
      <c r="L1194" s="10" t="s">
        <v>49</v>
      </c>
      <c r="M1194" s="10" t="s">
        <v>50</v>
      </c>
      <c r="N1194" s="10" t="s">
        <v>39</v>
      </c>
      <c r="O1194" s="10">
        <v>44</v>
      </c>
      <c r="P1194" s="10" t="s">
        <v>40</v>
      </c>
      <c r="Q1194" s="10" t="str">
        <f t="shared" si="89"/>
        <v>12</v>
      </c>
      <c r="R1194" s="10">
        <v>5</v>
      </c>
      <c r="S1194" s="79">
        <v>19.8</v>
      </c>
      <c r="T1194" s="10">
        <v>1</v>
      </c>
      <c r="AD1194" s="10">
        <v>1</v>
      </c>
      <c r="AI1194" s="39">
        <f t="shared" si="90"/>
        <v>1</v>
      </c>
      <c r="AJ1194" s="79">
        <f t="shared" si="91"/>
        <v>19.8</v>
      </c>
      <c r="AK1194" s="79">
        <f t="shared" si="92"/>
        <v>1.6500000000000001</v>
      </c>
      <c r="AL1194" s="79">
        <f t="shared" si="93"/>
        <v>0.33</v>
      </c>
    </row>
    <row r="1195" spans="1:38" x14ac:dyDescent="0.25">
      <c r="A1195" s="10">
        <v>3.2025000000000001</v>
      </c>
      <c r="B1195" s="10" t="s">
        <v>154</v>
      </c>
      <c r="C1195" s="10" t="s">
        <v>155</v>
      </c>
      <c r="D1195" s="10" t="s">
        <v>236</v>
      </c>
      <c r="E1195" s="10" t="s">
        <v>30</v>
      </c>
      <c r="F1195" s="10" t="s">
        <v>237</v>
      </c>
      <c r="G1195" s="10" t="s">
        <v>238</v>
      </c>
      <c r="H1195" s="10" t="s">
        <v>239</v>
      </c>
      <c r="I1195" s="10" t="s">
        <v>240</v>
      </c>
      <c r="J1195" s="10" t="s">
        <v>1296</v>
      </c>
      <c r="K1195" s="10">
        <v>2087065205</v>
      </c>
      <c r="L1195" s="10" t="s">
        <v>242</v>
      </c>
      <c r="M1195" s="10" t="s">
        <v>243</v>
      </c>
      <c r="N1195" s="10" t="s">
        <v>83</v>
      </c>
      <c r="O1195" s="10">
        <v>44</v>
      </c>
      <c r="P1195" s="10" t="s">
        <v>40</v>
      </c>
      <c r="Q1195" s="10" t="str">
        <f t="shared" si="89"/>
        <v>12</v>
      </c>
      <c r="R1195" s="10">
        <v>8</v>
      </c>
      <c r="S1195" s="79">
        <v>32.4</v>
      </c>
      <c r="T1195" s="10">
        <v>1</v>
      </c>
      <c r="AD1195" s="10">
        <v>1</v>
      </c>
      <c r="AI1195" s="39">
        <f t="shared" si="90"/>
        <v>1</v>
      </c>
      <c r="AJ1195" s="79">
        <f t="shared" si="91"/>
        <v>32.4</v>
      </c>
      <c r="AK1195" s="79">
        <f t="shared" si="92"/>
        <v>2.6999999999999997</v>
      </c>
      <c r="AL1195" s="79">
        <f t="shared" si="93"/>
        <v>0.33749999999999997</v>
      </c>
    </row>
    <row r="1196" spans="1:38" x14ac:dyDescent="0.25">
      <c r="A1196" s="10">
        <v>3.2025000000000001</v>
      </c>
      <c r="B1196" s="10" t="s">
        <v>134</v>
      </c>
      <c r="C1196" s="10" t="s">
        <v>135</v>
      </c>
      <c r="D1196" s="10" t="s">
        <v>136</v>
      </c>
      <c r="E1196" s="10" t="s">
        <v>30</v>
      </c>
      <c r="F1196" s="10" t="s">
        <v>137</v>
      </c>
      <c r="G1196" s="10" t="s">
        <v>138</v>
      </c>
      <c r="H1196" s="10" t="s">
        <v>139</v>
      </c>
      <c r="I1196" s="10" t="s">
        <v>140</v>
      </c>
      <c r="J1196" s="10" t="s">
        <v>141</v>
      </c>
      <c r="K1196" s="10">
        <v>2627815855</v>
      </c>
      <c r="L1196" s="10" t="s">
        <v>37</v>
      </c>
      <c r="M1196" s="10" t="s">
        <v>38</v>
      </c>
      <c r="N1196" s="10" t="s">
        <v>39</v>
      </c>
      <c r="O1196" s="10">
        <v>44</v>
      </c>
      <c r="P1196" s="10" t="s">
        <v>40</v>
      </c>
      <c r="Q1196" s="10" t="str">
        <f t="shared" si="89"/>
        <v>12</v>
      </c>
      <c r="R1196" s="10">
        <v>5</v>
      </c>
      <c r="S1196" s="79">
        <v>297</v>
      </c>
      <c r="T1196" s="10">
        <v>15</v>
      </c>
      <c r="AD1196" s="10">
        <v>15</v>
      </c>
      <c r="AI1196" s="39">
        <f t="shared" si="90"/>
        <v>15</v>
      </c>
      <c r="AJ1196" s="79">
        <f t="shared" si="91"/>
        <v>19.8</v>
      </c>
      <c r="AK1196" s="79">
        <f t="shared" si="92"/>
        <v>1.6500000000000001</v>
      </c>
      <c r="AL1196" s="79">
        <f t="shared" si="93"/>
        <v>0.33</v>
      </c>
    </row>
    <row r="1197" spans="1:38" x14ac:dyDescent="0.25">
      <c r="A1197" s="10">
        <v>3.2025000000000001</v>
      </c>
      <c r="B1197" s="10" t="s">
        <v>134</v>
      </c>
      <c r="C1197" s="10" t="s">
        <v>135</v>
      </c>
      <c r="D1197" s="10" t="s">
        <v>136</v>
      </c>
      <c r="E1197" s="10" t="s">
        <v>30</v>
      </c>
      <c r="F1197" s="10" t="s">
        <v>137</v>
      </c>
      <c r="G1197" s="10" t="s">
        <v>138</v>
      </c>
      <c r="H1197" s="10" t="s">
        <v>139</v>
      </c>
      <c r="I1197" s="10" t="s">
        <v>140</v>
      </c>
      <c r="J1197" s="10" t="s">
        <v>141</v>
      </c>
      <c r="K1197" s="10">
        <v>2627815855</v>
      </c>
      <c r="L1197" s="10" t="s">
        <v>115</v>
      </c>
      <c r="M1197" s="10" t="s">
        <v>116</v>
      </c>
      <c r="N1197" s="10" t="s">
        <v>39</v>
      </c>
      <c r="O1197" s="10">
        <v>44</v>
      </c>
      <c r="P1197" s="10" t="s">
        <v>40</v>
      </c>
      <c r="Q1197" s="10" t="str">
        <f t="shared" si="89"/>
        <v>12</v>
      </c>
      <c r="R1197" s="10">
        <v>5</v>
      </c>
      <c r="S1197" s="79">
        <v>178.2</v>
      </c>
      <c r="T1197" s="10">
        <v>9</v>
      </c>
      <c r="AD1197" s="10">
        <v>9</v>
      </c>
      <c r="AI1197" s="39">
        <f t="shared" si="90"/>
        <v>9</v>
      </c>
      <c r="AJ1197" s="79">
        <f t="shared" si="91"/>
        <v>19.799999999999997</v>
      </c>
      <c r="AK1197" s="79">
        <f t="shared" si="92"/>
        <v>1.6499999999999997</v>
      </c>
      <c r="AL1197" s="79">
        <f t="shared" si="93"/>
        <v>0.32999999999999996</v>
      </c>
    </row>
    <row r="1198" spans="1:38" x14ac:dyDescent="0.25">
      <c r="A1198" s="10">
        <v>4.2024999999999997</v>
      </c>
      <c r="B1198" s="10" t="s">
        <v>51</v>
      </c>
      <c r="C1198" s="10" t="s">
        <v>52</v>
      </c>
      <c r="D1198" s="10" t="s">
        <v>53</v>
      </c>
      <c r="E1198" s="10" t="s">
        <v>30</v>
      </c>
      <c r="F1198" s="10" t="s">
        <v>54</v>
      </c>
      <c r="G1198" s="10" t="s">
        <v>55</v>
      </c>
      <c r="H1198" s="10" t="s">
        <v>56</v>
      </c>
      <c r="I1198" s="10" t="s">
        <v>57</v>
      </c>
      <c r="J1198" s="10" t="s">
        <v>58</v>
      </c>
      <c r="K1198" s="10">
        <v>6109350885</v>
      </c>
      <c r="L1198" s="10" t="s">
        <v>59</v>
      </c>
      <c r="M1198" s="10" t="s">
        <v>60</v>
      </c>
      <c r="N1198" s="10" t="s">
        <v>61</v>
      </c>
      <c r="O1198" s="10">
        <v>44</v>
      </c>
      <c r="P1198" s="10" t="s">
        <v>40</v>
      </c>
      <c r="Q1198" s="10" t="str">
        <f t="shared" si="89"/>
        <v>12</v>
      </c>
      <c r="R1198" s="10">
        <v>4</v>
      </c>
      <c r="S1198" s="79">
        <v>2966.4</v>
      </c>
      <c r="T1198" s="10">
        <v>103</v>
      </c>
      <c r="AE1198" s="10">
        <v>103</v>
      </c>
      <c r="AI1198" s="39">
        <f t="shared" si="90"/>
        <v>103</v>
      </c>
      <c r="AJ1198" s="82">
        <f t="shared" si="91"/>
        <v>28.8</v>
      </c>
      <c r="AK1198" s="82">
        <f t="shared" si="92"/>
        <v>2.4</v>
      </c>
      <c r="AL1198" s="79">
        <f t="shared" si="93"/>
        <v>0.6</v>
      </c>
    </row>
    <row r="1199" spans="1:38" x14ac:dyDescent="0.25">
      <c r="A1199" s="10">
        <v>4.2024999999999997</v>
      </c>
      <c r="B1199" s="10" t="s">
        <v>62</v>
      </c>
      <c r="C1199" s="10" t="s">
        <v>63</v>
      </c>
      <c r="D1199" s="10" t="s">
        <v>64</v>
      </c>
      <c r="E1199" s="10" t="s">
        <v>30</v>
      </c>
      <c r="F1199" s="10" t="s">
        <v>65</v>
      </c>
      <c r="G1199" s="10" t="s">
        <v>66</v>
      </c>
      <c r="H1199" s="10" t="s">
        <v>67</v>
      </c>
      <c r="I1199" s="10" t="s">
        <v>68</v>
      </c>
      <c r="J1199" s="10" t="s">
        <v>69</v>
      </c>
      <c r="K1199" s="10">
        <v>9099838425</v>
      </c>
      <c r="L1199" s="10" t="s">
        <v>37</v>
      </c>
      <c r="M1199" s="10" t="s">
        <v>38</v>
      </c>
      <c r="N1199" s="10" t="s">
        <v>39</v>
      </c>
      <c r="O1199" s="10">
        <v>44</v>
      </c>
      <c r="P1199" s="10" t="s">
        <v>40</v>
      </c>
      <c r="Q1199" s="10" t="str">
        <f t="shared" si="89"/>
        <v>12</v>
      </c>
      <c r="R1199" s="10">
        <v>5</v>
      </c>
      <c r="S1199" s="79">
        <v>1049.4000000000001</v>
      </c>
      <c r="T1199" s="10">
        <v>53</v>
      </c>
      <c r="AE1199" s="10">
        <v>53</v>
      </c>
      <c r="AI1199" s="39">
        <f t="shared" si="90"/>
        <v>53</v>
      </c>
      <c r="AJ1199" s="82">
        <f t="shared" si="91"/>
        <v>19.8</v>
      </c>
      <c r="AK1199" s="82">
        <f t="shared" si="92"/>
        <v>1.6500000000000001</v>
      </c>
      <c r="AL1199" s="79">
        <f t="shared" si="93"/>
        <v>0.33</v>
      </c>
    </row>
    <row r="1200" spans="1:38" x14ac:dyDescent="0.25">
      <c r="A1200" s="10">
        <v>4.2024999999999997</v>
      </c>
      <c r="B1200" s="10" t="s">
        <v>62</v>
      </c>
      <c r="C1200" s="10" t="s">
        <v>63</v>
      </c>
      <c r="D1200" s="10" t="s">
        <v>76</v>
      </c>
      <c r="E1200" s="10" t="s">
        <v>30</v>
      </c>
      <c r="F1200" s="10" t="s">
        <v>77</v>
      </c>
      <c r="G1200" s="10" t="s">
        <v>78</v>
      </c>
      <c r="H1200" s="10" t="s">
        <v>67</v>
      </c>
      <c r="I1200" s="10" t="s">
        <v>79</v>
      </c>
      <c r="J1200" s="10" t="s">
        <v>80</v>
      </c>
      <c r="K1200" s="10">
        <v>8189423379</v>
      </c>
      <c r="L1200" s="10" t="s">
        <v>70</v>
      </c>
      <c r="M1200" s="10" t="s">
        <v>71</v>
      </c>
      <c r="N1200" s="10" t="s">
        <v>61</v>
      </c>
      <c r="O1200" s="10">
        <v>44</v>
      </c>
      <c r="P1200" s="10" t="s">
        <v>40</v>
      </c>
      <c r="Q1200" s="10" t="str">
        <f t="shared" si="89"/>
        <v>12</v>
      </c>
      <c r="R1200" s="10">
        <v>8</v>
      </c>
      <c r="S1200" s="79">
        <v>1036.8</v>
      </c>
      <c r="T1200" s="10">
        <v>32</v>
      </c>
      <c r="AE1200" s="10">
        <v>32</v>
      </c>
      <c r="AI1200" s="39">
        <f t="shared" si="90"/>
        <v>32</v>
      </c>
      <c r="AJ1200" s="82">
        <f t="shared" si="91"/>
        <v>32.4</v>
      </c>
      <c r="AK1200" s="82">
        <f t="shared" si="92"/>
        <v>2.6999999999999997</v>
      </c>
      <c r="AL1200" s="79">
        <f t="shared" si="93"/>
        <v>0.33749999999999997</v>
      </c>
    </row>
    <row r="1201" spans="1:38" x14ac:dyDescent="0.25">
      <c r="A1201" s="10">
        <v>4.2024999999999997</v>
      </c>
      <c r="B1201" s="10" t="s">
        <v>62</v>
      </c>
      <c r="C1201" s="10" t="s">
        <v>63</v>
      </c>
      <c r="D1201" s="10" t="s">
        <v>76</v>
      </c>
      <c r="E1201" s="10" t="s">
        <v>30</v>
      </c>
      <c r="F1201" s="10" t="s">
        <v>77</v>
      </c>
      <c r="G1201" s="10" t="s">
        <v>78</v>
      </c>
      <c r="H1201" s="10" t="s">
        <v>67</v>
      </c>
      <c r="I1201" s="10" t="s">
        <v>79</v>
      </c>
      <c r="J1201" s="10" t="s">
        <v>80</v>
      </c>
      <c r="K1201" s="10">
        <v>8189423379</v>
      </c>
      <c r="L1201" s="10" t="s">
        <v>72</v>
      </c>
      <c r="M1201" s="10" t="s">
        <v>73</v>
      </c>
      <c r="N1201" s="10" t="s">
        <v>61</v>
      </c>
      <c r="O1201" s="10">
        <v>44</v>
      </c>
      <c r="P1201" s="10" t="s">
        <v>40</v>
      </c>
      <c r="Q1201" s="10" t="str">
        <f t="shared" si="89"/>
        <v>12</v>
      </c>
      <c r="R1201" s="10">
        <v>8</v>
      </c>
      <c r="S1201" s="79">
        <v>842.4</v>
      </c>
      <c r="T1201" s="10">
        <v>26</v>
      </c>
      <c r="AE1201" s="10">
        <v>26</v>
      </c>
      <c r="AI1201" s="39">
        <f t="shared" si="90"/>
        <v>26</v>
      </c>
      <c r="AJ1201" s="82">
        <f t="shared" si="91"/>
        <v>32.4</v>
      </c>
      <c r="AK1201" s="82">
        <f t="shared" si="92"/>
        <v>2.6999999999999997</v>
      </c>
      <c r="AL1201" s="79">
        <f t="shared" si="93"/>
        <v>0.33749999999999997</v>
      </c>
    </row>
    <row r="1202" spans="1:38" x14ac:dyDescent="0.25">
      <c r="A1202" s="10">
        <v>4.2024999999999997</v>
      </c>
      <c r="B1202" s="10" t="s">
        <v>62</v>
      </c>
      <c r="C1202" s="10" t="s">
        <v>63</v>
      </c>
      <c r="D1202" s="10" t="s">
        <v>64</v>
      </c>
      <c r="E1202" s="10" t="s">
        <v>30</v>
      </c>
      <c r="F1202" s="10" t="s">
        <v>65</v>
      </c>
      <c r="G1202" s="10" t="s">
        <v>66</v>
      </c>
      <c r="H1202" s="10" t="s">
        <v>67</v>
      </c>
      <c r="I1202" s="10" t="s">
        <v>68</v>
      </c>
      <c r="J1202" s="10" t="s">
        <v>69</v>
      </c>
      <c r="K1202" s="10">
        <v>9099838425</v>
      </c>
      <c r="L1202" s="10" t="s">
        <v>72</v>
      </c>
      <c r="M1202" s="10" t="s">
        <v>73</v>
      </c>
      <c r="N1202" s="10" t="s">
        <v>61</v>
      </c>
      <c r="O1202" s="10">
        <v>44</v>
      </c>
      <c r="P1202" s="10" t="s">
        <v>40</v>
      </c>
      <c r="Q1202" s="10" t="str">
        <f t="shared" si="89"/>
        <v>12</v>
      </c>
      <c r="R1202" s="10">
        <v>8</v>
      </c>
      <c r="S1202" s="79">
        <v>810</v>
      </c>
      <c r="T1202" s="10">
        <v>25</v>
      </c>
      <c r="AE1202" s="10">
        <v>25</v>
      </c>
      <c r="AI1202" s="39">
        <f t="shared" si="90"/>
        <v>25</v>
      </c>
      <c r="AJ1202" s="82">
        <f t="shared" si="91"/>
        <v>32.4</v>
      </c>
      <c r="AK1202" s="82">
        <f t="shared" si="92"/>
        <v>2.6999999999999997</v>
      </c>
      <c r="AL1202" s="79">
        <f t="shared" si="93"/>
        <v>0.33749999999999997</v>
      </c>
    </row>
    <row r="1203" spans="1:38" x14ac:dyDescent="0.25">
      <c r="A1203" s="10">
        <v>4.2024999999999997</v>
      </c>
      <c r="B1203" s="10" t="s">
        <v>84</v>
      </c>
      <c r="C1203" s="10" t="s">
        <v>85</v>
      </c>
      <c r="D1203" s="10" t="s">
        <v>117</v>
      </c>
      <c r="E1203" s="10" t="s">
        <v>30</v>
      </c>
      <c r="F1203" s="10" t="s">
        <v>118</v>
      </c>
      <c r="G1203" s="10" t="s">
        <v>119</v>
      </c>
      <c r="H1203" s="10" t="s">
        <v>67</v>
      </c>
      <c r="I1203" s="10" t="s">
        <v>120</v>
      </c>
      <c r="J1203" s="10" t="s">
        <v>419</v>
      </c>
      <c r="K1203" s="10">
        <v>9164524041</v>
      </c>
      <c r="L1203" s="10" t="s">
        <v>122</v>
      </c>
      <c r="M1203" s="10" t="s">
        <v>123</v>
      </c>
      <c r="N1203" s="10" t="s">
        <v>124</v>
      </c>
      <c r="O1203" s="10">
        <v>44</v>
      </c>
      <c r="P1203" s="10" t="s">
        <v>40</v>
      </c>
      <c r="Q1203" s="10" t="str">
        <f t="shared" si="89"/>
        <v>12</v>
      </c>
      <c r="R1203" s="10">
        <v>4.5</v>
      </c>
      <c r="S1203" s="79">
        <v>633.6</v>
      </c>
      <c r="T1203" s="10">
        <v>32</v>
      </c>
      <c r="AE1203" s="10">
        <v>32</v>
      </c>
      <c r="AI1203" s="39">
        <f t="shared" si="90"/>
        <v>32</v>
      </c>
      <c r="AJ1203" s="82">
        <f t="shared" si="91"/>
        <v>19.8</v>
      </c>
      <c r="AK1203" s="82">
        <f t="shared" si="92"/>
        <v>1.6500000000000001</v>
      </c>
      <c r="AL1203" s="79">
        <f t="shared" si="93"/>
        <v>0.3666666666666667</v>
      </c>
    </row>
    <row r="1204" spans="1:38" x14ac:dyDescent="0.25">
      <c r="A1204" s="10">
        <v>4.2024999999999997</v>
      </c>
      <c r="B1204" s="10" t="s">
        <v>62</v>
      </c>
      <c r="C1204" s="10" t="s">
        <v>63</v>
      </c>
      <c r="D1204" s="10" t="s">
        <v>93</v>
      </c>
      <c r="E1204" s="10" t="s">
        <v>30</v>
      </c>
      <c r="F1204" s="10" t="s">
        <v>94</v>
      </c>
      <c r="G1204" s="10" t="s">
        <v>95</v>
      </c>
      <c r="H1204" s="10" t="s">
        <v>96</v>
      </c>
      <c r="I1204" s="10">
        <v>89103</v>
      </c>
      <c r="J1204" s="10" t="s">
        <v>97</v>
      </c>
      <c r="K1204" s="10">
        <v>7024965753</v>
      </c>
      <c r="L1204" s="10" t="s">
        <v>98</v>
      </c>
      <c r="M1204" s="10" t="s">
        <v>99</v>
      </c>
      <c r="N1204" s="10" t="s">
        <v>61</v>
      </c>
      <c r="O1204" s="10">
        <v>44</v>
      </c>
      <c r="P1204" s="10" t="s">
        <v>40</v>
      </c>
      <c r="Q1204" s="10" t="str">
        <f t="shared" si="89"/>
        <v>12</v>
      </c>
      <c r="R1204" s="10">
        <v>5</v>
      </c>
      <c r="S1204" s="79">
        <v>633.6</v>
      </c>
      <c r="T1204" s="10">
        <v>22</v>
      </c>
      <c r="AE1204" s="10">
        <v>22</v>
      </c>
      <c r="AI1204" s="39">
        <f t="shared" si="90"/>
        <v>22</v>
      </c>
      <c r="AJ1204" s="82">
        <f t="shared" si="91"/>
        <v>28.8</v>
      </c>
      <c r="AK1204" s="82">
        <f t="shared" si="92"/>
        <v>2.4</v>
      </c>
      <c r="AL1204" s="79">
        <f t="shared" si="93"/>
        <v>0.48</v>
      </c>
    </row>
    <row r="1205" spans="1:38" x14ac:dyDescent="0.25">
      <c r="A1205" s="10">
        <v>4.2024999999999997</v>
      </c>
      <c r="B1205" s="10" t="s">
        <v>62</v>
      </c>
      <c r="C1205" s="10" t="s">
        <v>63</v>
      </c>
      <c r="D1205" s="10" t="s">
        <v>556</v>
      </c>
      <c r="E1205" s="10" t="s">
        <v>30</v>
      </c>
      <c r="F1205" s="10" t="s">
        <v>557</v>
      </c>
      <c r="G1205" s="10" t="s">
        <v>445</v>
      </c>
      <c r="H1205" s="10" t="s">
        <v>67</v>
      </c>
      <c r="I1205" s="10" t="s">
        <v>558</v>
      </c>
      <c r="J1205" s="10" t="s">
        <v>559</v>
      </c>
      <c r="K1205" s="10">
        <v>6195271900</v>
      </c>
      <c r="L1205" s="10" t="s">
        <v>100</v>
      </c>
      <c r="M1205" s="10" t="s">
        <v>101</v>
      </c>
      <c r="N1205" s="10" t="s">
        <v>61</v>
      </c>
      <c r="O1205" s="10">
        <v>44</v>
      </c>
      <c r="P1205" s="10" t="s">
        <v>40</v>
      </c>
      <c r="Q1205" s="10" t="str">
        <f t="shared" si="89"/>
        <v>12</v>
      </c>
      <c r="R1205" s="10">
        <v>8</v>
      </c>
      <c r="S1205" s="79">
        <v>615.6</v>
      </c>
      <c r="T1205" s="10">
        <v>19</v>
      </c>
      <c r="AE1205" s="10">
        <v>19</v>
      </c>
      <c r="AI1205" s="39">
        <f t="shared" si="90"/>
        <v>19</v>
      </c>
      <c r="AJ1205" s="82">
        <f t="shared" si="91"/>
        <v>32.4</v>
      </c>
      <c r="AK1205" s="82">
        <f t="shared" si="92"/>
        <v>2.6999999999999997</v>
      </c>
      <c r="AL1205" s="79">
        <f t="shared" si="93"/>
        <v>0.33749999999999997</v>
      </c>
    </row>
    <row r="1206" spans="1:38" x14ac:dyDescent="0.25">
      <c r="A1206" s="10">
        <v>4.2024999999999997</v>
      </c>
      <c r="B1206" s="10" t="s">
        <v>51</v>
      </c>
      <c r="C1206" s="10" t="s">
        <v>52</v>
      </c>
      <c r="D1206" s="10" t="s">
        <v>53</v>
      </c>
      <c r="E1206" s="10" t="s">
        <v>30</v>
      </c>
      <c r="F1206" s="10" t="s">
        <v>54</v>
      </c>
      <c r="G1206" s="10" t="s">
        <v>55</v>
      </c>
      <c r="H1206" s="10" t="s">
        <v>56</v>
      </c>
      <c r="I1206" s="10" t="s">
        <v>57</v>
      </c>
      <c r="J1206" s="10" t="s">
        <v>58</v>
      </c>
      <c r="K1206" s="10">
        <v>6109350885</v>
      </c>
      <c r="L1206" s="10" t="s">
        <v>81</v>
      </c>
      <c r="M1206" s="10" t="s">
        <v>82</v>
      </c>
      <c r="N1206" s="10" t="s">
        <v>83</v>
      </c>
      <c r="O1206" s="10">
        <v>44</v>
      </c>
      <c r="P1206" s="10" t="s">
        <v>40</v>
      </c>
      <c r="Q1206" s="10" t="str">
        <f t="shared" si="89"/>
        <v>12</v>
      </c>
      <c r="R1206" s="10">
        <v>8</v>
      </c>
      <c r="S1206" s="79">
        <v>594</v>
      </c>
      <c r="T1206" s="10">
        <v>22</v>
      </c>
      <c r="AE1206" s="10">
        <v>22</v>
      </c>
      <c r="AI1206" s="39">
        <f t="shared" si="90"/>
        <v>22</v>
      </c>
      <c r="AJ1206" s="82">
        <f t="shared" si="91"/>
        <v>27</v>
      </c>
      <c r="AK1206" s="82">
        <f t="shared" si="92"/>
        <v>2.25</v>
      </c>
      <c r="AL1206" s="79">
        <f t="shared" si="93"/>
        <v>0.28125</v>
      </c>
    </row>
    <row r="1207" spans="1:38" x14ac:dyDescent="0.25">
      <c r="A1207" s="10">
        <v>4.2024999999999997</v>
      </c>
      <c r="B1207" s="10" t="s">
        <v>535</v>
      </c>
      <c r="C1207" s="10" t="s">
        <v>536</v>
      </c>
      <c r="D1207" s="10" t="s">
        <v>560</v>
      </c>
      <c r="E1207" s="10" t="s">
        <v>30</v>
      </c>
      <c r="F1207" s="10" t="s">
        <v>561</v>
      </c>
      <c r="G1207" s="10" t="s">
        <v>562</v>
      </c>
      <c r="H1207" s="10" t="s">
        <v>540</v>
      </c>
      <c r="I1207" s="10" t="s">
        <v>563</v>
      </c>
      <c r="J1207" s="10" t="s">
        <v>564</v>
      </c>
      <c r="K1207" s="10">
        <v>6167852500</v>
      </c>
      <c r="L1207" s="10" t="s">
        <v>49</v>
      </c>
      <c r="M1207" s="10" t="s">
        <v>50</v>
      </c>
      <c r="N1207" s="10" t="s">
        <v>39</v>
      </c>
      <c r="O1207" s="10">
        <v>44</v>
      </c>
      <c r="P1207" s="10" t="s">
        <v>40</v>
      </c>
      <c r="Q1207" s="10" t="str">
        <f t="shared" si="89"/>
        <v>12</v>
      </c>
      <c r="R1207" s="10">
        <v>5</v>
      </c>
      <c r="S1207" s="79">
        <v>396</v>
      </c>
      <c r="T1207" s="10">
        <v>20</v>
      </c>
      <c r="AE1207" s="10">
        <v>20</v>
      </c>
      <c r="AI1207" s="39">
        <f t="shared" si="90"/>
        <v>20</v>
      </c>
      <c r="AJ1207" s="82">
        <f t="shared" si="91"/>
        <v>19.8</v>
      </c>
      <c r="AK1207" s="82">
        <f t="shared" si="92"/>
        <v>1.6500000000000001</v>
      </c>
      <c r="AL1207" s="79">
        <f t="shared" si="93"/>
        <v>0.33</v>
      </c>
    </row>
    <row r="1208" spans="1:38" x14ac:dyDescent="0.25">
      <c r="A1208" s="10">
        <v>4.2024999999999997</v>
      </c>
      <c r="B1208" s="10" t="s">
        <v>154</v>
      </c>
      <c r="C1208" s="10" t="s">
        <v>155</v>
      </c>
      <c r="D1208" s="10" t="s">
        <v>156</v>
      </c>
      <c r="E1208" s="10" t="s">
        <v>30</v>
      </c>
      <c r="F1208" s="10" t="s">
        <v>157</v>
      </c>
      <c r="G1208" s="10" t="s">
        <v>158</v>
      </c>
      <c r="H1208" s="10" t="s">
        <v>159</v>
      </c>
      <c r="I1208" s="10" t="s">
        <v>160</v>
      </c>
      <c r="J1208" s="10" t="s">
        <v>161</v>
      </c>
      <c r="K1208" s="10">
        <v>5034902132</v>
      </c>
      <c r="L1208" s="10" t="s">
        <v>115</v>
      </c>
      <c r="M1208" s="10" t="s">
        <v>116</v>
      </c>
      <c r="N1208" s="10" t="s">
        <v>39</v>
      </c>
      <c r="O1208" s="10">
        <v>44</v>
      </c>
      <c r="P1208" s="10" t="s">
        <v>40</v>
      </c>
      <c r="Q1208" s="10" t="str">
        <f t="shared" si="89"/>
        <v>12</v>
      </c>
      <c r="R1208" s="10">
        <v>5</v>
      </c>
      <c r="S1208" s="79">
        <v>396</v>
      </c>
      <c r="T1208" s="10">
        <v>20</v>
      </c>
      <c r="AE1208" s="10">
        <v>20</v>
      </c>
      <c r="AI1208" s="39">
        <f t="shared" si="90"/>
        <v>20</v>
      </c>
      <c r="AJ1208" s="82">
        <f t="shared" si="91"/>
        <v>19.8</v>
      </c>
      <c r="AK1208" s="82">
        <f t="shared" si="92"/>
        <v>1.6500000000000001</v>
      </c>
      <c r="AL1208" s="79">
        <f t="shared" si="93"/>
        <v>0.33</v>
      </c>
    </row>
    <row r="1209" spans="1:38" x14ac:dyDescent="0.25">
      <c r="A1209" s="10">
        <v>4.2024999999999997</v>
      </c>
      <c r="B1209" s="10" t="s">
        <v>41</v>
      </c>
      <c r="C1209" s="10" t="s">
        <v>42</v>
      </c>
      <c r="D1209" s="10" t="s">
        <v>565</v>
      </c>
      <c r="E1209" s="10" t="s">
        <v>30</v>
      </c>
      <c r="F1209" s="10" t="s">
        <v>566</v>
      </c>
      <c r="G1209" s="10" t="s">
        <v>567</v>
      </c>
      <c r="H1209" s="10" t="s">
        <v>568</v>
      </c>
      <c r="I1209" s="10">
        <v>57105</v>
      </c>
      <c r="J1209" s="10" t="s">
        <v>569</v>
      </c>
      <c r="K1209" s="10">
        <v>6053366245</v>
      </c>
      <c r="L1209" s="10" t="s">
        <v>70</v>
      </c>
      <c r="M1209" s="10" t="s">
        <v>71</v>
      </c>
      <c r="N1209" s="10" t="s">
        <v>61</v>
      </c>
      <c r="O1209" s="10">
        <v>44</v>
      </c>
      <c r="P1209" s="10" t="s">
        <v>40</v>
      </c>
      <c r="Q1209" s="10" t="str">
        <f t="shared" si="89"/>
        <v>12</v>
      </c>
      <c r="R1209" s="10">
        <v>8</v>
      </c>
      <c r="S1209" s="79">
        <v>324</v>
      </c>
      <c r="T1209" s="10">
        <v>10</v>
      </c>
      <c r="AE1209" s="10">
        <v>10</v>
      </c>
      <c r="AI1209" s="39">
        <f t="shared" si="90"/>
        <v>10</v>
      </c>
      <c r="AJ1209" s="82">
        <f t="shared" si="91"/>
        <v>32.4</v>
      </c>
      <c r="AK1209" s="82">
        <f t="shared" si="92"/>
        <v>2.6999999999999997</v>
      </c>
      <c r="AL1209" s="79">
        <f t="shared" si="93"/>
        <v>0.33749999999999997</v>
      </c>
    </row>
    <row r="1210" spans="1:38" x14ac:dyDescent="0.25">
      <c r="A1210" s="10">
        <v>4.2024999999999997</v>
      </c>
      <c r="B1210" s="10" t="s">
        <v>107</v>
      </c>
      <c r="C1210" s="10" t="s">
        <v>108</v>
      </c>
      <c r="D1210" s="10" t="s">
        <v>109</v>
      </c>
      <c r="E1210" s="10" t="s">
        <v>30</v>
      </c>
      <c r="F1210" s="10" t="s">
        <v>110</v>
      </c>
      <c r="G1210" s="10" t="s">
        <v>111</v>
      </c>
      <c r="H1210" s="10" t="s">
        <v>112</v>
      </c>
      <c r="I1210" s="10" t="s">
        <v>113</v>
      </c>
      <c r="J1210" s="10" t="s">
        <v>114</v>
      </c>
      <c r="K1210" s="10">
        <v>5632132567</v>
      </c>
      <c r="L1210" s="10" t="s">
        <v>115</v>
      </c>
      <c r="M1210" s="10" t="s">
        <v>116</v>
      </c>
      <c r="N1210" s="10" t="s">
        <v>39</v>
      </c>
      <c r="O1210" s="10">
        <v>44</v>
      </c>
      <c r="P1210" s="10" t="s">
        <v>40</v>
      </c>
      <c r="Q1210" s="10" t="str">
        <f t="shared" si="89"/>
        <v>12</v>
      </c>
      <c r="R1210" s="10">
        <v>5</v>
      </c>
      <c r="S1210" s="79">
        <v>316.8</v>
      </c>
      <c r="T1210" s="10">
        <v>16</v>
      </c>
      <c r="AE1210" s="10">
        <v>16</v>
      </c>
      <c r="AI1210" s="39">
        <f t="shared" si="90"/>
        <v>16</v>
      </c>
      <c r="AJ1210" s="82">
        <f t="shared" si="91"/>
        <v>19.8</v>
      </c>
      <c r="AK1210" s="82">
        <f t="shared" si="92"/>
        <v>1.6500000000000001</v>
      </c>
      <c r="AL1210" s="79">
        <f t="shared" si="93"/>
        <v>0.33</v>
      </c>
    </row>
    <row r="1211" spans="1:38" x14ac:dyDescent="0.25">
      <c r="A1211" s="10">
        <v>4.2024999999999997</v>
      </c>
      <c r="B1211" s="10" t="s">
        <v>134</v>
      </c>
      <c r="C1211" s="10" t="s">
        <v>135</v>
      </c>
      <c r="D1211" s="10" t="s">
        <v>136</v>
      </c>
      <c r="E1211" s="10" t="s">
        <v>30</v>
      </c>
      <c r="F1211" s="10" t="s">
        <v>137</v>
      </c>
      <c r="G1211" s="10" t="s">
        <v>138</v>
      </c>
      <c r="H1211" s="10" t="s">
        <v>139</v>
      </c>
      <c r="I1211" s="10" t="s">
        <v>140</v>
      </c>
      <c r="J1211" s="10" t="s">
        <v>141</v>
      </c>
      <c r="K1211" s="10">
        <v>2627815855</v>
      </c>
      <c r="L1211" s="10" t="s">
        <v>37</v>
      </c>
      <c r="M1211" s="10" t="s">
        <v>38</v>
      </c>
      <c r="N1211" s="10" t="s">
        <v>39</v>
      </c>
      <c r="O1211" s="10">
        <v>44</v>
      </c>
      <c r="P1211" s="10" t="s">
        <v>40</v>
      </c>
      <c r="Q1211" s="10" t="str">
        <f t="shared" si="89"/>
        <v>12</v>
      </c>
      <c r="R1211" s="10">
        <v>5</v>
      </c>
      <c r="S1211" s="79">
        <v>277.2</v>
      </c>
      <c r="T1211" s="10">
        <v>14</v>
      </c>
      <c r="AE1211" s="10">
        <v>14</v>
      </c>
      <c r="AI1211" s="39">
        <f t="shared" si="90"/>
        <v>14</v>
      </c>
      <c r="AJ1211" s="82">
        <f t="shared" si="91"/>
        <v>19.8</v>
      </c>
      <c r="AK1211" s="82">
        <f t="shared" si="92"/>
        <v>1.6500000000000001</v>
      </c>
      <c r="AL1211" s="79">
        <f t="shared" si="93"/>
        <v>0.33</v>
      </c>
    </row>
    <row r="1212" spans="1:38" x14ac:dyDescent="0.25">
      <c r="A1212" s="10">
        <v>4.2024999999999997</v>
      </c>
      <c r="B1212" s="10" t="s">
        <v>51</v>
      </c>
      <c r="C1212" s="10" t="s">
        <v>52</v>
      </c>
      <c r="D1212" s="10" t="s">
        <v>142</v>
      </c>
      <c r="E1212" s="10" t="s">
        <v>570</v>
      </c>
      <c r="F1212" s="10" t="s">
        <v>145</v>
      </c>
      <c r="G1212" s="10" t="s">
        <v>146</v>
      </c>
      <c r="H1212" s="10" t="s">
        <v>147</v>
      </c>
      <c r="I1212" s="10">
        <v>999999999</v>
      </c>
      <c r="J1212" s="10" t="s">
        <v>145</v>
      </c>
      <c r="K1212" s="10">
        <v>9999999999</v>
      </c>
      <c r="L1212" s="10" t="s">
        <v>81</v>
      </c>
      <c r="M1212" s="10" t="s">
        <v>82</v>
      </c>
      <c r="N1212" s="10" t="s">
        <v>83</v>
      </c>
      <c r="O1212" s="10">
        <v>44</v>
      </c>
      <c r="P1212" s="10" t="s">
        <v>40</v>
      </c>
      <c r="Q1212" s="10" t="str">
        <f t="shared" si="89"/>
        <v>12</v>
      </c>
      <c r="R1212" s="10">
        <v>8</v>
      </c>
      <c r="S1212" s="79">
        <v>243</v>
      </c>
      <c r="T1212" s="10">
        <v>9</v>
      </c>
      <c r="AE1212" s="10">
        <v>9</v>
      </c>
      <c r="AI1212" s="39">
        <f t="shared" si="90"/>
        <v>9</v>
      </c>
      <c r="AJ1212" s="82">
        <f t="shared" si="91"/>
        <v>27</v>
      </c>
      <c r="AK1212" s="82">
        <f t="shared" si="92"/>
        <v>2.25</v>
      </c>
      <c r="AL1212" s="79">
        <f t="shared" si="93"/>
        <v>0.28125</v>
      </c>
    </row>
    <row r="1213" spans="1:38" x14ac:dyDescent="0.25">
      <c r="A1213" s="10">
        <v>4.2024999999999997</v>
      </c>
      <c r="B1213" s="10" t="s">
        <v>51</v>
      </c>
      <c r="C1213" s="10" t="s">
        <v>52</v>
      </c>
      <c r="D1213" s="10" t="s">
        <v>125</v>
      </c>
      <c r="E1213" s="10" t="s">
        <v>30</v>
      </c>
      <c r="F1213" s="10" t="s">
        <v>126</v>
      </c>
      <c r="G1213" s="10" t="s">
        <v>127</v>
      </c>
      <c r="H1213" s="10" t="s">
        <v>34</v>
      </c>
      <c r="I1213" s="80" t="s">
        <v>128</v>
      </c>
      <c r="J1213" s="10" t="s">
        <v>129</v>
      </c>
      <c r="K1213" s="10">
        <v>6098354400</v>
      </c>
      <c r="L1213" s="10" t="s">
        <v>74</v>
      </c>
      <c r="M1213" s="10" t="s">
        <v>75</v>
      </c>
      <c r="N1213" s="10" t="s">
        <v>61</v>
      </c>
      <c r="O1213" s="10">
        <v>44</v>
      </c>
      <c r="P1213" s="10" t="s">
        <v>40</v>
      </c>
      <c r="Q1213" s="10" t="str">
        <f t="shared" si="89"/>
        <v>12</v>
      </c>
      <c r="R1213" s="10">
        <v>5</v>
      </c>
      <c r="S1213" s="79">
        <v>230.4</v>
      </c>
      <c r="T1213" s="10">
        <v>8</v>
      </c>
      <c r="AE1213" s="10">
        <v>8</v>
      </c>
      <c r="AI1213" s="39">
        <f t="shared" si="90"/>
        <v>8</v>
      </c>
      <c r="AJ1213" s="82">
        <f t="shared" si="91"/>
        <v>28.8</v>
      </c>
      <c r="AK1213" s="82">
        <f t="shared" si="92"/>
        <v>2.4</v>
      </c>
      <c r="AL1213" s="79">
        <f t="shared" si="93"/>
        <v>0.48</v>
      </c>
    </row>
    <row r="1214" spans="1:38" x14ac:dyDescent="0.25">
      <c r="A1214" s="10">
        <v>4.2024999999999997</v>
      </c>
      <c r="B1214" s="10" t="s">
        <v>51</v>
      </c>
      <c r="C1214" s="10" t="s">
        <v>52</v>
      </c>
      <c r="D1214" s="10" t="s">
        <v>125</v>
      </c>
      <c r="E1214" s="10" t="s">
        <v>30</v>
      </c>
      <c r="F1214" s="10" t="s">
        <v>126</v>
      </c>
      <c r="G1214" s="10" t="s">
        <v>127</v>
      </c>
      <c r="H1214" s="10" t="s">
        <v>34</v>
      </c>
      <c r="I1214" s="80" t="s">
        <v>128</v>
      </c>
      <c r="J1214" s="10" t="s">
        <v>129</v>
      </c>
      <c r="K1214" s="10">
        <v>6098354400</v>
      </c>
      <c r="L1214" s="10" t="s">
        <v>59</v>
      </c>
      <c r="M1214" s="10" t="s">
        <v>60</v>
      </c>
      <c r="N1214" s="10" t="s">
        <v>61</v>
      </c>
      <c r="O1214" s="10">
        <v>44</v>
      </c>
      <c r="P1214" s="10" t="s">
        <v>40</v>
      </c>
      <c r="Q1214" s="10" t="str">
        <f t="shared" si="89"/>
        <v>12</v>
      </c>
      <c r="R1214" s="10">
        <v>4</v>
      </c>
      <c r="S1214" s="79">
        <v>230.4</v>
      </c>
      <c r="T1214" s="10">
        <v>8</v>
      </c>
      <c r="AE1214" s="10">
        <v>8</v>
      </c>
      <c r="AI1214" s="39">
        <f t="shared" si="90"/>
        <v>8</v>
      </c>
      <c r="AJ1214" s="82">
        <f t="shared" si="91"/>
        <v>28.8</v>
      </c>
      <c r="AK1214" s="82">
        <f t="shared" si="92"/>
        <v>2.4</v>
      </c>
      <c r="AL1214" s="79">
        <f t="shared" si="93"/>
        <v>0.6</v>
      </c>
    </row>
    <row r="1215" spans="1:38" x14ac:dyDescent="0.25">
      <c r="A1215" s="10">
        <v>4.2024999999999997</v>
      </c>
      <c r="B1215" s="10" t="s">
        <v>62</v>
      </c>
      <c r="C1215" s="10" t="s">
        <v>63</v>
      </c>
      <c r="D1215" s="10" t="s">
        <v>556</v>
      </c>
      <c r="E1215" s="10" t="s">
        <v>30</v>
      </c>
      <c r="F1215" s="10" t="s">
        <v>557</v>
      </c>
      <c r="G1215" s="10" t="s">
        <v>445</v>
      </c>
      <c r="H1215" s="10" t="s">
        <v>67</v>
      </c>
      <c r="I1215" s="10" t="s">
        <v>558</v>
      </c>
      <c r="J1215" s="10" t="s">
        <v>559</v>
      </c>
      <c r="K1215" s="10">
        <v>6195271900</v>
      </c>
      <c r="L1215" s="10" t="s">
        <v>74</v>
      </c>
      <c r="M1215" s="10" t="s">
        <v>75</v>
      </c>
      <c r="N1215" s="10" t="s">
        <v>61</v>
      </c>
      <c r="O1215" s="10">
        <v>44</v>
      </c>
      <c r="P1215" s="10" t="s">
        <v>40</v>
      </c>
      <c r="Q1215" s="10" t="str">
        <f t="shared" si="89"/>
        <v>12</v>
      </c>
      <c r="R1215" s="10">
        <v>5</v>
      </c>
      <c r="S1215" s="79">
        <v>230.4</v>
      </c>
      <c r="T1215" s="10">
        <v>8</v>
      </c>
      <c r="AE1215" s="10">
        <v>8</v>
      </c>
      <c r="AI1215" s="39">
        <f t="shared" si="90"/>
        <v>8</v>
      </c>
      <c r="AJ1215" s="82">
        <f t="shared" si="91"/>
        <v>28.8</v>
      </c>
      <c r="AK1215" s="82">
        <f t="shared" si="92"/>
        <v>2.4</v>
      </c>
      <c r="AL1215" s="79">
        <f t="shared" si="93"/>
        <v>0.48</v>
      </c>
    </row>
    <row r="1216" spans="1:38" x14ac:dyDescent="0.25">
      <c r="A1216" s="10">
        <v>4.2024999999999997</v>
      </c>
      <c r="B1216" s="10" t="s">
        <v>84</v>
      </c>
      <c r="C1216" s="10" t="s">
        <v>85</v>
      </c>
      <c r="D1216" s="10" t="s">
        <v>226</v>
      </c>
      <c r="E1216" s="10" t="s">
        <v>30</v>
      </c>
      <c r="F1216" s="10" t="s">
        <v>227</v>
      </c>
      <c r="G1216" s="10" t="s">
        <v>228</v>
      </c>
      <c r="H1216" s="10" t="s">
        <v>67</v>
      </c>
      <c r="I1216" s="10" t="s">
        <v>229</v>
      </c>
      <c r="J1216" s="10" t="s">
        <v>230</v>
      </c>
      <c r="K1216" s="10">
        <v>9162231116</v>
      </c>
      <c r="L1216" s="10" t="s">
        <v>70</v>
      </c>
      <c r="M1216" s="10" t="s">
        <v>71</v>
      </c>
      <c r="N1216" s="10" t="s">
        <v>61</v>
      </c>
      <c r="O1216" s="10">
        <v>44</v>
      </c>
      <c r="P1216" s="10" t="s">
        <v>40</v>
      </c>
      <c r="Q1216" s="10" t="str">
        <f t="shared" si="89"/>
        <v>12</v>
      </c>
      <c r="R1216" s="10">
        <v>8</v>
      </c>
      <c r="S1216" s="79">
        <v>226.8</v>
      </c>
      <c r="T1216" s="10">
        <v>7</v>
      </c>
      <c r="AE1216" s="10">
        <v>7</v>
      </c>
      <c r="AI1216" s="39">
        <f t="shared" si="90"/>
        <v>7</v>
      </c>
      <c r="AJ1216" s="82">
        <f t="shared" si="91"/>
        <v>32.4</v>
      </c>
      <c r="AK1216" s="82">
        <f t="shared" si="92"/>
        <v>2.6999999999999997</v>
      </c>
      <c r="AL1216" s="79">
        <f t="shared" si="93"/>
        <v>0.33749999999999997</v>
      </c>
    </row>
    <row r="1217" spans="1:38" x14ac:dyDescent="0.25">
      <c r="A1217" s="10">
        <v>4.2024999999999997</v>
      </c>
      <c r="B1217" s="10" t="s">
        <v>41</v>
      </c>
      <c r="C1217" s="10" t="s">
        <v>42</v>
      </c>
      <c r="D1217" s="10" t="s">
        <v>565</v>
      </c>
      <c r="E1217" s="10" t="s">
        <v>30</v>
      </c>
      <c r="F1217" s="10" t="s">
        <v>566</v>
      </c>
      <c r="G1217" s="10" t="s">
        <v>567</v>
      </c>
      <c r="H1217" s="10" t="s">
        <v>568</v>
      </c>
      <c r="I1217" s="10">
        <v>57105</v>
      </c>
      <c r="J1217" s="10" t="s">
        <v>569</v>
      </c>
      <c r="K1217" s="10">
        <v>6053366245</v>
      </c>
      <c r="L1217" s="10" t="s">
        <v>49</v>
      </c>
      <c r="M1217" s="10" t="s">
        <v>50</v>
      </c>
      <c r="N1217" s="10" t="s">
        <v>39</v>
      </c>
      <c r="O1217" s="10">
        <v>44</v>
      </c>
      <c r="P1217" s="10" t="s">
        <v>40</v>
      </c>
      <c r="Q1217" s="10" t="str">
        <f t="shared" si="89"/>
        <v>12</v>
      </c>
      <c r="R1217" s="10">
        <v>5</v>
      </c>
      <c r="S1217" s="79">
        <v>198</v>
      </c>
      <c r="T1217" s="10">
        <v>10</v>
      </c>
      <c r="AE1217" s="10">
        <v>10</v>
      </c>
      <c r="AI1217" s="39">
        <f t="shared" si="90"/>
        <v>10</v>
      </c>
      <c r="AJ1217" s="82">
        <f t="shared" si="91"/>
        <v>19.8</v>
      </c>
      <c r="AK1217" s="82">
        <f t="shared" si="92"/>
        <v>1.6500000000000001</v>
      </c>
      <c r="AL1217" s="79">
        <f t="shared" si="93"/>
        <v>0.33</v>
      </c>
    </row>
    <row r="1218" spans="1:38" x14ac:dyDescent="0.25">
      <c r="A1218" s="10">
        <v>4.2024999999999997</v>
      </c>
      <c r="B1218" s="10" t="s">
        <v>84</v>
      </c>
      <c r="C1218" s="10" t="s">
        <v>85</v>
      </c>
      <c r="D1218" s="10" t="s">
        <v>130</v>
      </c>
      <c r="E1218" s="10" t="s">
        <v>30</v>
      </c>
      <c r="F1218" s="10" t="s">
        <v>131</v>
      </c>
      <c r="G1218" s="10" t="s">
        <v>132</v>
      </c>
      <c r="H1218" s="10" t="s">
        <v>67</v>
      </c>
      <c r="I1218" s="10">
        <v>95407</v>
      </c>
      <c r="J1218" s="10" t="s">
        <v>133</v>
      </c>
      <c r="K1218" s="10">
        <v>7075464544</v>
      </c>
      <c r="L1218" s="10" t="s">
        <v>37</v>
      </c>
      <c r="M1218" s="10" t="s">
        <v>38</v>
      </c>
      <c r="N1218" s="10" t="s">
        <v>39</v>
      </c>
      <c r="O1218" s="10">
        <v>44</v>
      </c>
      <c r="P1218" s="10" t="s">
        <v>40</v>
      </c>
      <c r="Q1218" s="10" t="str">
        <f t="shared" ref="Q1218:Q1281" si="94">"12"</f>
        <v>12</v>
      </c>
      <c r="R1218" s="10">
        <v>5</v>
      </c>
      <c r="S1218" s="79">
        <v>198</v>
      </c>
      <c r="T1218" s="10">
        <v>10</v>
      </c>
      <c r="AE1218" s="10">
        <v>10</v>
      </c>
      <c r="AI1218" s="39">
        <f t="shared" si="90"/>
        <v>10</v>
      </c>
      <c r="AJ1218" s="82">
        <f t="shared" si="91"/>
        <v>19.8</v>
      </c>
      <c r="AK1218" s="82">
        <f t="shared" si="92"/>
        <v>1.6500000000000001</v>
      </c>
      <c r="AL1218" s="79">
        <f t="shared" si="93"/>
        <v>0.33</v>
      </c>
    </row>
    <row r="1219" spans="1:38" x14ac:dyDescent="0.25">
      <c r="A1219" s="10">
        <v>4.2024999999999997</v>
      </c>
      <c r="B1219" s="10" t="s">
        <v>154</v>
      </c>
      <c r="C1219" s="10" t="s">
        <v>155</v>
      </c>
      <c r="D1219" s="10" t="s">
        <v>156</v>
      </c>
      <c r="E1219" s="10" t="s">
        <v>30</v>
      </c>
      <c r="F1219" s="10" t="s">
        <v>157</v>
      </c>
      <c r="G1219" s="10" t="s">
        <v>158</v>
      </c>
      <c r="H1219" s="10" t="s">
        <v>159</v>
      </c>
      <c r="I1219" s="10" t="s">
        <v>160</v>
      </c>
      <c r="J1219" s="10" t="s">
        <v>161</v>
      </c>
      <c r="K1219" s="10">
        <v>5034902132</v>
      </c>
      <c r="L1219" s="10" t="s">
        <v>37</v>
      </c>
      <c r="M1219" s="10" t="s">
        <v>38</v>
      </c>
      <c r="N1219" s="10" t="s">
        <v>39</v>
      </c>
      <c r="O1219" s="10">
        <v>44</v>
      </c>
      <c r="P1219" s="10" t="s">
        <v>40</v>
      </c>
      <c r="Q1219" s="10" t="str">
        <f t="shared" si="94"/>
        <v>12</v>
      </c>
      <c r="R1219" s="10">
        <v>5</v>
      </c>
      <c r="S1219" s="79">
        <v>198</v>
      </c>
      <c r="T1219" s="10">
        <v>10</v>
      </c>
      <c r="AE1219" s="10">
        <v>10</v>
      </c>
      <c r="AI1219" s="39">
        <f t="shared" ref="AI1219:AI1282" si="95">SUM(U1219:AH1219)</f>
        <v>10</v>
      </c>
      <c r="AJ1219" s="82">
        <f t="shared" ref="AJ1219:AJ1282" si="96">S1219/T1219</f>
        <v>19.8</v>
      </c>
      <c r="AK1219" s="82">
        <f t="shared" ref="AK1219:AK1282" si="97">AJ1219/Q1219</f>
        <v>1.6500000000000001</v>
      </c>
      <c r="AL1219" s="79">
        <f t="shared" ref="AL1219:AL1282" si="98">AK1219/R1219</f>
        <v>0.33</v>
      </c>
    </row>
    <row r="1220" spans="1:38" x14ac:dyDescent="0.25">
      <c r="A1220" s="10">
        <v>4.2024999999999997</v>
      </c>
      <c r="B1220" s="10" t="s">
        <v>84</v>
      </c>
      <c r="C1220" s="10" t="s">
        <v>85</v>
      </c>
      <c r="D1220" s="10" t="s">
        <v>86</v>
      </c>
      <c r="E1220" s="10" t="s">
        <v>30</v>
      </c>
      <c r="F1220" s="10" t="s">
        <v>87</v>
      </c>
      <c r="G1220" s="10" t="s">
        <v>88</v>
      </c>
      <c r="H1220" s="10" t="s">
        <v>67</v>
      </c>
      <c r="I1220" s="10" t="s">
        <v>89</v>
      </c>
      <c r="J1220" s="10" t="s">
        <v>90</v>
      </c>
      <c r="K1220" s="10">
        <v>2095295350</v>
      </c>
      <c r="L1220" s="10" t="s">
        <v>91</v>
      </c>
      <c r="M1220" s="10" t="s">
        <v>92</v>
      </c>
      <c r="N1220" s="10" t="s">
        <v>61</v>
      </c>
      <c r="O1220" s="10">
        <v>44</v>
      </c>
      <c r="P1220" s="10" t="s">
        <v>40</v>
      </c>
      <c r="Q1220" s="10" t="str">
        <f t="shared" si="94"/>
        <v>12</v>
      </c>
      <c r="R1220" s="10">
        <v>8</v>
      </c>
      <c r="S1220" s="79">
        <v>194.4</v>
      </c>
      <c r="T1220" s="10">
        <v>6</v>
      </c>
      <c r="AE1220" s="10">
        <v>6</v>
      </c>
      <c r="AI1220" s="39">
        <f t="shared" si="95"/>
        <v>6</v>
      </c>
      <c r="AJ1220" s="82">
        <f t="shared" si="96"/>
        <v>32.4</v>
      </c>
      <c r="AK1220" s="82">
        <f t="shared" si="97"/>
        <v>2.6999999999999997</v>
      </c>
      <c r="AL1220" s="79">
        <f t="shared" si="98"/>
        <v>0.33749999999999997</v>
      </c>
    </row>
    <row r="1221" spans="1:38" x14ac:dyDescent="0.25">
      <c r="A1221" s="10">
        <v>4.2024999999999997</v>
      </c>
      <c r="B1221" s="10" t="s">
        <v>84</v>
      </c>
      <c r="C1221" s="10" t="s">
        <v>85</v>
      </c>
      <c r="D1221" s="10" t="s">
        <v>86</v>
      </c>
      <c r="E1221" s="10" t="s">
        <v>30</v>
      </c>
      <c r="F1221" s="10" t="s">
        <v>87</v>
      </c>
      <c r="G1221" s="10" t="s">
        <v>88</v>
      </c>
      <c r="H1221" s="10" t="s">
        <v>67</v>
      </c>
      <c r="I1221" s="10" t="s">
        <v>89</v>
      </c>
      <c r="J1221" s="10" t="s">
        <v>90</v>
      </c>
      <c r="K1221" s="10">
        <v>2095295350</v>
      </c>
      <c r="L1221" s="10" t="s">
        <v>100</v>
      </c>
      <c r="M1221" s="10" t="s">
        <v>101</v>
      </c>
      <c r="N1221" s="10" t="s">
        <v>61</v>
      </c>
      <c r="O1221" s="10">
        <v>44</v>
      </c>
      <c r="P1221" s="10" t="s">
        <v>40</v>
      </c>
      <c r="Q1221" s="10" t="str">
        <f t="shared" si="94"/>
        <v>12</v>
      </c>
      <c r="R1221" s="10">
        <v>8</v>
      </c>
      <c r="S1221" s="79">
        <v>194.4</v>
      </c>
      <c r="T1221" s="10">
        <v>6</v>
      </c>
      <c r="AE1221" s="10">
        <v>6</v>
      </c>
      <c r="AI1221" s="39">
        <f t="shared" si="95"/>
        <v>6</v>
      </c>
      <c r="AJ1221" s="82">
        <f t="shared" si="96"/>
        <v>32.4</v>
      </c>
      <c r="AK1221" s="82">
        <f t="shared" si="97"/>
        <v>2.6999999999999997</v>
      </c>
      <c r="AL1221" s="79">
        <f t="shared" si="98"/>
        <v>0.33749999999999997</v>
      </c>
    </row>
    <row r="1222" spans="1:38" x14ac:dyDescent="0.25">
      <c r="A1222" s="10">
        <v>4.2024999999999997</v>
      </c>
      <c r="B1222" s="10" t="s">
        <v>134</v>
      </c>
      <c r="C1222" s="10" t="s">
        <v>135</v>
      </c>
      <c r="D1222" s="10" t="s">
        <v>136</v>
      </c>
      <c r="E1222" s="10" t="s">
        <v>30</v>
      </c>
      <c r="F1222" s="10" t="s">
        <v>137</v>
      </c>
      <c r="G1222" s="10" t="s">
        <v>138</v>
      </c>
      <c r="H1222" s="10" t="s">
        <v>139</v>
      </c>
      <c r="I1222" s="10" t="s">
        <v>140</v>
      </c>
      <c r="J1222" s="10" t="s">
        <v>141</v>
      </c>
      <c r="K1222" s="10">
        <v>2627815855</v>
      </c>
      <c r="L1222" s="10" t="s">
        <v>115</v>
      </c>
      <c r="M1222" s="10" t="s">
        <v>116</v>
      </c>
      <c r="N1222" s="10" t="s">
        <v>39</v>
      </c>
      <c r="O1222" s="10">
        <v>44</v>
      </c>
      <c r="P1222" s="10" t="s">
        <v>40</v>
      </c>
      <c r="Q1222" s="10" t="str">
        <f t="shared" si="94"/>
        <v>12</v>
      </c>
      <c r="R1222" s="10">
        <v>5</v>
      </c>
      <c r="S1222" s="79">
        <v>178.2</v>
      </c>
      <c r="T1222" s="10">
        <v>9</v>
      </c>
      <c r="AE1222" s="10">
        <v>9</v>
      </c>
      <c r="AI1222" s="39">
        <f t="shared" si="95"/>
        <v>9</v>
      </c>
      <c r="AJ1222" s="82">
        <f t="shared" si="96"/>
        <v>19.799999999999997</v>
      </c>
      <c r="AK1222" s="82">
        <f t="shared" si="97"/>
        <v>1.6499999999999997</v>
      </c>
      <c r="AL1222" s="79">
        <f t="shared" si="98"/>
        <v>0.32999999999999996</v>
      </c>
    </row>
    <row r="1223" spans="1:38" x14ac:dyDescent="0.25">
      <c r="A1223" s="10">
        <v>4.2024999999999997</v>
      </c>
      <c r="B1223" s="10" t="s">
        <v>51</v>
      </c>
      <c r="C1223" s="10" t="s">
        <v>52</v>
      </c>
      <c r="D1223" s="10" t="s">
        <v>142</v>
      </c>
      <c r="E1223" s="10" t="s">
        <v>570</v>
      </c>
      <c r="F1223" s="10" t="s">
        <v>145</v>
      </c>
      <c r="G1223" s="10" t="s">
        <v>146</v>
      </c>
      <c r="H1223" s="10" t="s">
        <v>147</v>
      </c>
      <c r="I1223" s="10">
        <v>999999999</v>
      </c>
      <c r="J1223" s="10" t="s">
        <v>145</v>
      </c>
      <c r="K1223" s="10">
        <v>9999999999</v>
      </c>
      <c r="L1223" s="10" t="s">
        <v>224</v>
      </c>
      <c r="M1223" s="10" t="s">
        <v>225</v>
      </c>
      <c r="N1223" s="10" t="s">
        <v>61</v>
      </c>
      <c r="O1223" s="10">
        <v>44</v>
      </c>
      <c r="P1223" s="10" t="s">
        <v>40</v>
      </c>
      <c r="Q1223" s="10" t="str">
        <f t="shared" si="94"/>
        <v>12</v>
      </c>
      <c r="R1223" s="10">
        <v>5</v>
      </c>
      <c r="S1223" s="79">
        <v>172.8</v>
      </c>
      <c r="T1223" s="10">
        <v>6</v>
      </c>
      <c r="AE1223" s="10">
        <v>6</v>
      </c>
      <c r="AI1223" s="39">
        <f t="shared" si="95"/>
        <v>6</v>
      </c>
      <c r="AJ1223" s="82">
        <f t="shared" si="96"/>
        <v>28.8</v>
      </c>
      <c r="AK1223" s="82">
        <f t="shared" si="97"/>
        <v>2.4</v>
      </c>
      <c r="AL1223" s="79">
        <f t="shared" si="98"/>
        <v>0.48</v>
      </c>
    </row>
    <row r="1224" spans="1:38" x14ac:dyDescent="0.25">
      <c r="A1224" s="10">
        <v>4.2024999999999997</v>
      </c>
      <c r="B1224" s="10" t="s">
        <v>62</v>
      </c>
      <c r="C1224" s="10" t="s">
        <v>63</v>
      </c>
      <c r="D1224" s="10" t="s">
        <v>64</v>
      </c>
      <c r="E1224" s="10" t="s">
        <v>30</v>
      </c>
      <c r="F1224" s="10" t="s">
        <v>65</v>
      </c>
      <c r="G1224" s="10" t="s">
        <v>66</v>
      </c>
      <c r="H1224" s="10" t="s">
        <v>67</v>
      </c>
      <c r="I1224" s="10" t="s">
        <v>68</v>
      </c>
      <c r="J1224" s="10" t="s">
        <v>69</v>
      </c>
      <c r="K1224" s="10">
        <v>9099838425</v>
      </c>
      <c r="L1224" s="10" t="s">
        <v>70</v>
      </c>
      <c r="M1224" s="10" t="s">
        <v>71</v>
      </c>
      <c r="N1224" s="10" t="s">
        <v>61</v>
      </c>
      <c r="O1224" s="10">
        <v>44</v>
      </c>
      <c r="P1224" s="10" t="s">
        <v>40</v>
      </c>
      <c r="Q1224" s="10" t="str">
        <f t="shared" si="94"/>
        <v>12</v>
      </c>
      <c r="R1224" s="10">
        <v>8</v>
      </c>
      <c r="S1224" s="79">
        <v>162</v>
      </c>
      <c r="T1224" s="10">
        <v>5</v>
      </c>
      <c r="AE1224" s="10">
        <v>5</v>
      </c>
      <c r="AI1224" s="39">
        <f t="shared" si="95"/>
        <v>5</v>
      </c>
      <c r="AJ1224" s="82">
        <f t="shared" si="96"/>
        <v>32.4</v>
      </c>
      <c r="AK1224" s="82">
        <f t="shared" si="97"/>
        <v>2.6999999999999997</v>
      </c>
      <c r="AL1224" s="79">
        <f t="shared" si="98"/>
        <v>0.33749999999999997</v>
      </c>
    </row>
    <row r="1225" spans="1:38" x14ac:dyDescent="0.25">
      <c r="A1225" s="10">
        <v>4.2024999999999997</v>
      </c>
      <c r="B1225" s="10" t="s">
        <v>51</v>
      </c>
      <c r="C1225" s="10" t="s">
        <v>52</v>
      </c>
      <c r="D1225" s="10" t="s">
        <v>571</v>
      </c>
      <c r="E1225" s="10" t="s">
        <v>30</v>
      </c>
      <c r="F1225" s="10" t="s">
        <v>572</v>
      </c>
      <c r="G1225" s="10" t="s">
        <v>573</v>
      </c>
      <c r="H1225" s="10" t="s">
        <v>574</v>
      </c>
      <c r="I1225" s="10" t="s">
        <v>575</v>
      </c>
      <c r="J1225" s="10" t="s">
        <v>576</v>
      </c>
      <c r="K1225" s="10">
        <v>2024441573</v>
      </c>
      <c r="L1225" s="10" t="s">
        <v>59</v>
      </c>
      <c r="M1225" s="10" t="s">
        <v>60</v>
      </c>
      <c r="N1225" s="10" t="s">
        <v>61</v>
      </c>
      <c r="O1225" s="10">
        <v>44</v>
      </c>
      <c r="P1225" s="10" t="s">
        <v>40</v>
      </c>
      <c r="Q1225" s="10" t="str">
        <f t="shared" si="94"/>
        <v>12</v>
      </c>
      <c r="R1225" s="10">
        <v>4</v>
      </c>
      <c r="S1225" s="79">
        <v>144</v>
      </c>
      <c r="T1225" s="10">
        <v>5</v>
      </c>
      <c r="AE1225" s="10">
        <v>5</v>
      </c>
      <c r="AI1225" s="39">
        <f t="shared" si="95"/>
        <v>5</v>
      </c>
      <c r="AJ1225" s="82">
        <f t="shared" si="96"/>
        <v>28.8</v>
      </c>
      <c r="AK1225" s="82">
        <f t="shared" si="97"/>
        <v>2.4</v>
      </c>
      <c r="AL1225" s="79">
        <f t="shared" si="98"/>
        <v>0.6</v>
      </c>
    </row>
    <row r="1226" spans="1:38" x14ac:dyDescent="0.25">
      <c r="A1226" s="10">
        <v>4.2024999999999997</v>
      </c>
      <c r="B1226" s="10" t="s">
        <v>84</v>
      </c>
      <c r="C1226" s="10" t="s">
        <v>85</v>
      </c>
      <c r="D1226" s="10" t="s">
        <v>272</v>
      </c>
      <c r="E1226" s="10" t="s">
        <v>30</v>
      </c>
      <c r="F1226" s="10" t="s">
        <v>273</v>
      </c>
      <c r="G1226" s="10" t="s">
        <v>274</v>
      </c>
      <c r="H1226" s="10" t="s">
        <v>67</v>
      </c>
      <c r="I1226" s="10" t="s">
        <v>275</v>
      </c>
      <c r="J1226" s="10" t="s">
        <v>276</v>
      </c>
      <c r="K1226" s="10">
        <v>5107662337</v>
      </c>
      <c r="L1226" s="10" t="s">
        <v>59</v>
      </c>
      <c r="M1226" s="10" t="s">
        <v>60</v>
      </c>
      <c r="N1226" s="10" t="s">
        <v>61</v>
      </c>
      <c r="O1226" s="10">
        <v>44</v>
      </c>
      <c r="P1226" s="10" t="s">
        <v>40</v>
      </c>
      <c r="Q1226" s="10" t="str">
        <f t="shared" si="94"/>
        <v>12</v>
      </c>
      <c r="R1226" s="10">
        <v>4</v>
      </c>
      <c r="S1226" s="79">
        <v>144</v>
      </c>
      <c r="T1226" s="10">
        <v>5</v>
      </c>
      <c r="AE1226" s="10">
        <v>5</v>
      </c>
      <c r="AI1226" s="39">
        <f t="shared" si="95"/>
        <v>5</v>
      </c>
      <c r="AJ1226" s="82">
        <f t="shared" si="96"/>
        <v>28.8</v>
      </c>
      <c r="AK1226" s="82">
        <f t="shared" si="97"/>
        <v>2.4</v>
      </c>
      <c r="AL1226" s="79">
        <f t="shared" si="98"/>
        <v>0.6</v>
      </c>
    </row>
    <row r="1227" spans="1:38" x14ac:dyDescent="0.25">
      <c r="A1227" s="10">
        <v>4.2024999999999997</v>
      </c>
      <c r="B1227" s="10" t="s">
        <v>107</v>
      </c>
      <c r="C1227" s="10" t="s">
        <v>108</v>
      </c>
      <c r="D1227" s="10" t="s">
        <v>196</v>
      </c>
      <c r="E1227" s="10" t="s">
        <v>30</v>
      </c>
      <c r="F1227" s="10" t="s">
        <v>197</v>
      </c>
      <c r="G1227" s="10" t="s">
        <v>198</v>
      </c>
      <c r="H1227" s="10" t="s">
        <v>199</v>
      </c>
      <c r="I1227" s="10" t="s">
        <v>200</v>
      </c>
      <c r="J1227" s="10" t="s">
        <v>201</v>
      </c>
      <c r="K1227" s="10">
        <v>6308857029</v>
      </c>
      <c r="L1227" s="10" t="s">
        <v>115</v>
      </c>
      <c r="M1227" s="10" t="s">
        <v>116</v>
      </c>
      <c r="N1227" s="10" t="s">
        <v>39</v>
      </c>
      <c r="O1227" s="10">
        <v>44</v>
      </c>
      <c r="P1227" s="10" t="s">
        <v>40</v>
      </c>
      <c r="Q1227" s="10" t="str">
        <f t="shared" si="94"/>
        <v>12</v>
      </c>
      <c r="R1227" s="10">
        <v>5</v>
      </c>
      <c r="S1227" s="79">
        <v>138.6</v>
      </c>
      <c r="T1227" s="10">
        <v>7</v>
      </c>
      <c r="AE1227" s="10">
        <v>7</v>
      </c>
      <c r="AI1227" s="39">
        <f t="shared" si="95"/>
        <v>7</v>
      </c>
      <c r="AJ1227" s="82">
        <f t="shared" si="96"/>
        <v>19.8</v>
      </c>
      <c r="AK1227" s="82">
        <f t="shared" si="97"/>
        <v>1.6500000000000001</v>
      </c>
      <c r="AL1227" s="79">
        <f t="shared" si="98"/>
        <v>0.33</v>
      </c>
    </row>
    <row r="1228" spans="1:38" x14ac:dyDescent="0.25">
      <c r="A1228" s="10">
        <v>4.2024999999999997</v>
      </c>
      <c r="B1228" s="10" t="s">
        <v>107</v>
      </c>
      <c r="C1228" s="10" t="s">
        <v>108</v>
      </c>
      <c r="D1228" s="10" t="s">
        <v>248</v>
      </c>
      <c r="E1228" s="10" t="s">
        <v>30</v>
      </c>
      <c r="F1228" s="10" t="s">
        <v>249</v>
      </c>
      <c r="G1228" s="10" t="s">
        <v>250</v>
      </c>
      <c r="H1228" s="10" t="s">
        <v>199</v>
      </c>
      <c r="I1228" s="10">
        <v>62305</v>
      </c>
      <c r="J1228" s="10" t="s">
        <v>251</v>
      </c>
      <c r="K1228" s="10">
        <v>2172223343</v>
      </c>
      <c r="L1228" s="10" t="s">
        <v>49</v>
      </c>
      <c r="M1228" s="10" t="s">
        <v>50</v>
      </c>
      <c r="N1228" s="10" t="s">
        <v>39</v>
      </c>
      <c r="O1228" s="10">
        <v>44</v>
      </c>
      <c r="P1228" s="10" t="s">
        <v>40</v>
      </c>
      <c r="Q1228" s="10" t="str">
        <f t="shared" si="94"/>
        <v>12</v>
      </c>
      <c r="R1228" s="10">
        <v>5</v>
      </c>
      <c r="S1228" s="79">
        <v>138.6</v>
      </c>
      <c r="T1228" s="10">
        <v>7</v>
      </c>
      <c r="AE1228" s="10">
        <v>7</v>
      </c>
      <c r="AI1228" s="39">
        <f t="shared" si="95"/>
        <v>7</v>
      </c>
      <c r="AJ1228" s="82">
        <f t="shared" si="96"/>
        <v>19.8</v>
      </c>
      <c r="AK1228" s="82">
        <f t="shared" si="97"/>
        <v>1.6500000000000001</v>
      </c>
      <c r="AL1228" s="79">
        <f t="shared" si="98"/>
        <v>0.33</v>
      </c>
    </row>
    <row r="1229" spans="1:38" x14ac:dyDescent="0.25">
      <c r="A1229" s="10">
        <v>4.2024999999999997</v>
      </c>
      <c r="B1229" s="10" t="s">
        <v>84</v>
      </c>
      <c r="C1229" s="10" t="s">
        <v>85</v>
      </c>
      <c r="D1229" s="10" t="s">
        <v>437</v>
      </c>
      <c r="E1229" s="10" t="s">
        <v>30</v>
      </c>
      <c r="F1229" s="10" t="s">
        <v>438</v>
      </c>
      <c r="G1229" s="10" t="s">
        <v>104</v>
      </c>
      <c r="H1229" s="10" t="s">
        <v>96</v>
      </c>
      <c r="I1229" s="10" t="s">
        <v>439</v>
      </c>
      <c r="J1229" s="10" t="s">
        <v>440</v>
      </c>
      <c r="K1229" s="10">
        <v>7753385335</v>
      </c>
      <c r="L1229" s="10" t="s">
        <v>115</v>
      </c>
      <c r="M1229" s="10" t="s">
        <v>116</v>
      </c>
      <c r="N1229" s="10" t="s">
        <v>39</v>
      </c>
      <c r="O1229" s="10">
        <v>44</v>
      </c>
      <c r="P1229" s="10" t="s">
        <v>40</v>
      </c>
      <c r="Q1229" s="10" t="str">
        <f t="shared" si="94"/>
        <v>12</v>
      </c>
      <c r="R1229" s="10">
        <v>5</v>
      </c>
      <c r="S1229" s="79">
        <v>138.6</v>
      </c>
      <c r="T1229" s="10">
        <v>7</v>
      </c>
      <c r="AE1229" s="10">
        <v>7</v>
      </c>
      <c r="AI1229" s="39">
        <f t="shared" si="95"/>
        <v>7</v>
      </c>
      <c r="AJ1229" s="82">
        <f t="shared" si="96"/>
        <v>19.8</v>
      </c>
      <c r="AK1229" s="82">
        <f t="shared" si="97"/>
        <v>1.6500000000000001</v>
      </c>
      <c r="AL1229" s="79">
        <f t="shared" si="98"/>
        <v>0.33</v>
      </c>
    </row>
    <row r="1230" spans="1:38" x14ac:dyDescent="0.25">
      <c r="A1230" s="10">
        <v>4.2024999999999997</v>
      </c>
      <c r="B1230" s="10" t="s">
        <v>154</v>
      </c>
      <c r="C1230" s="10" t="s">
        <v>155</v>
      </c>
      <c r="D1230" s="10" t="s">
        <v>577</v>
      </c>
      <c r="E1230" s="10" t="s">
        <v>174</v>
      </c>
      <c r="F1230" s="10" t="s">
        <v>578</v>
      </c>
      <c r="G1230" s="10" t="s">
        <v>579</v>
      </c>
      <c r="H1230" s="10" t="s">
        <v>210</v>
      </c>
      <c r="I1230" s="10">
        <v>98314</v>
      </c>
      <c r="J1230" s="10" t="s">
        <v>580</v>
      </c>
      <c r="K1230" s="10">
        <v>3606274887</v>
      </c>
      <c r="L1230" s="10" t="s">
        <v>37</v>
      </c>
      <c r="M1230" s="10" t="s">
        <v>38</v>
      </c>
      <c r="N1230" s="10" t="s">
        <v>39</v>
      </c>
      <c r="O1230" s="10">
        <v>44</v>
      </c>
      <c r="P1230" s="10" t="s">
        <v>40</v>
      </c>
      <c r="Q1230" s="10" t="str">
        <f t="shared" si="94"/>
        <v>12</v>
      </c>
      <c r="R1230" s="10">
        <v>5</v>
      </c>
      <c r="S1230" s="79">
        <v>138.6</v>
      </c>
      <c r="T1230" s="10">
        <v>7</v>
      </c>
      <c r="AE1230" s="10">
        <v>7</v>
      </c>
      <c r="AI1230" s="39">
        <f t="shared" si="95"/>
        <v>7</v>
      </c>
      <c r="AJ1230" s="82">
        <f t="shared" si="96"/>
        <v>19.8</v>
      </c>
      <c r="AK1230" s="82">
        <f t="shared" si="97"/>
        <v>1.6500000000000001</v>
      </c>
      <c r="AL1230" s="79">
        <f t="shared" si="98"/>
        <v>0.33</v>
      </c>
    </row>
    <row r="1231" spans="1:38" x14ac:dyDescent="0.25">
      <c r="A1231" s="10">
        <v>4.2024999999999997</v>
      </c>
      <c r="B1231" s="10" t="s">
        <v>154</v>
      </c>
      <c r="C1231" s="10" t="s">
        <v>155</v>
      </c>
      <c r="D1231" s="10" t="s">
        <v>207</v>
      </c>
      <c r="E1231" s="10" t="s">
        <v>30</v>
      </c>
      <c r="F1231" s="10" t="s">
        <v>208</v>
      </c>
      <c r="G1231" s="10" t="s">
        <v>209</v>
      </c>
      <c r="H1231" s="10" t="s">
        <v>210</v>
      </c>
      <c r="I1231" s="10" t="s">
        <v>211</v>
      </c>
      <c r="J1231" s="10" t="s">
        <v>212</v>
      </c>
      <c r="K1231" s="10">
        <v>4255076664</v>
      </c>
      <c r="L1231" s="10" t="s">
        <v>115</v>
      </c>
      <c r="M1231" s="10" t="s">
        <v>116</v>
      </c>
      <c r="N1231" s="10" t="s">
        <v>39</v>
      </c>
      <c r="O1231" s="10">
        <v>44</v>
      </c>
      <c r="P1231" s="10" t="s">
        <v>40</v>
      </c>
      <c r="Q1231" s="10" t="str">
        <f t="shared" si="94"/>
        <v>12</v>
      </c>
      <c r="R1231" s="10">
        <v>5</v>
      </c>
      <c r="S1231" s="79">
        <v>138.6</v>
      </c>
      <c r="T1231" s="10">
        <v>7</v>
      </c>
      <c r="AE1231" s="10">
        <v>7</v>
      </c>
      <c r="AI1231" s="39">
        <f t="shared" si="95"/>
        <v>7</v>
      </c>
      <c r="AJ1231" s="82">
        <f t="shared" si="96"/>
        <v>19.8</v>
      </c>
      <c r="AK1231" s="82">
        <f t="shared" si="97"/>
        <v>1.6500000000000001</v>
      </c>
      <c r="AL1231" s="79">
        <f t="shared" si="98"/>
        <v>0.33</v>
      </c>
    </row>
    <row r="1232" spans="1:38" x14ac:dyDescent="0.25">
      <c r="A1232" s="10">
        <v>4.2024999999999997</v>
      </c>
      <c r="B1232" s="10" t="s">
        <v>62</v>
      </c>
      <c r="C1232" s="10" t="s">
        <v>63</v>
      </c>
      <c r="D1232" s="10" t="s">
        <v>231</v>
      </c>
      <c r="E1232" s="10" t="s">
        <v>30</v>
      </c>
      <c r="F1232" s="10" t="s">
        <v>232</v>
      </c>
      <c r="G1232" s="10" t="s">
        <v>233</v>
      </c>
      <c r="H1232" s="10" t="s">
        <v>67</v>
      </c>
      <c r="I1232" s="10" t="s">
        <v>234</v>
      </c>
      <c r="J1232" s="10" t="s">
        <v>235</v>
      </c>
      <c r="K1232" s="10">
        <v>6612597310</v>
      </c>
      <c r="L1232" s="10" t="s">
        <v>70</v>
      </c>
      <c r="M1232" s="10" t="s">
        <v>71</v>
      </c>
      <c r="N1232" s="10" t="s">
        <v>61</v>
      </c>
      <c r="O1232" s="10">
        <v>44</v>
      </c>
      <c r="P1232" s="10" t="s">
        <v>40</v>
      </c>
      <c r="Q1232" s="10" t="str">
        <f t="shared" si="94"/>
        <v>12</v>
      </c>
      <c r="R1232" s="10">
        <v>8</v>
      </c>
      <c r="S1232" s="79">
        <v>129.6</v>
      </c>
      <c r="T1232" s="10">
        <v>4</v>
      </c>
      <c r="AE1232" s="10">
        <v>4</v>
      </c>
      <c r="AI1232" s="39">
        <f t="shared" si="95"/>
        <v>4</v>
      </c>
      <c r="AJ1232" s="82">
        <f t="shared" si="96"/>
        <v>32.4</v>
      </c>
      <c r="AK1232" s="82">
        <f t="shared" si="97"/>
        <v>2.6999999999999997</v>
      </c>
      <c r="AL1232" s="79">
        <f t="shared" si="98"/>
        <v>0.33749999999999997</v>
      </c>
    </row>
    <row r="1233" spans="1:38" x14ac:dyDescent="0.25">
      <c r="A1233" s="10">
        <v>4.2024999999999997</v>
      </c>
      <c r="B1233" s="10" t="s">
        <v>62</v>
      </c>
      <c r="C1233" s="10" t="s">
        <v>63</v>
      </c>
      <c r="D1233" s="10" t="s">
        <v>231</v>
      </c>
      <c r="E1233" s="10" t="s">
        <v>30</v>
      </c>
      <c r="F1233" s="10" t="s">
        <v>232</v>
      </c>
      <c r="G1233" s="10" t="s">
        <v>233</v>
      </c>
      <c r="H1233" s="10" t="s">
        <v>67</v>
      </c>
      <c r="I1233" s="10" t="s">
        <v>234</v>
      </c>
      <c r="J1233" s="10" t="s">
        <v>235</v>
      </c>
      <c r="K1233" s="10">
        <v>6612597310</v>
      </c>
      <c r="L1233" s="10" t="s">
        <v>72</v>
      </c>
      <c r="M1233" s="10" t="s">
        <v>73</v>
      </c>
      <c r="N1233" s="10" t="s">
        <v>61</v>
      </c>
      <c r="O1233" s="10">
        <v>44</v>
      </c>
      <c r="P1233" s="10" t="s">
        <v>40</v>
      </c>
      <c r="Q1233" s="10" t="str">
        <f t="shared" si="94"/>
        <v>12</v>
      </c>
      <c r="R1233" s="10">
        <v>8</v>
      </c>
      <c r="S1233" s="79">
        <v>129.6</v>
      </c>
      <c r="T1233" s="10">
        <v>4</v>
      </c>
      <c r="AE1233" s="10">
        <v>4</v>
      </c>
      <c r="AI1233" s="39">
        <f t="shared" si="95"/>
        <v>4</v>
      </c>
      <c r="AJ1233" s="82">
        <f t="shared" si="96"/>
        <v>32.4</v>
      </c>
      <c r="AK1233" s="82">
        <f t="shared" si="97"/>
        <v>2.6999999999999997</v>
      </c>
      <c r="AL1233" s="79">
        <f t="shared" si="98"/>
        <v>0.33749999999999997</v>
      </c>
    </row>
    <row r="1234" spans="1:38" x14ac:dyDescent="0.25">
      <c r="A1234" s="10">
        <v>4.2024999999999997</v>
      </c>
      <c r="B1234" s="10" t="s">
        <v>84</v>
      </c>
      <c r="C1234" s="10" t="s">
        <v>85</v>
      </c>
      <c r="D1234" s="10" t="s">
        <v>130</v>
      </c>
      <c r="E1234" s="10" t="s">
        <v>30</v>
      </c>
      <c r="F1234" s="10" t="s">
        <v>131</v>
      </c>
      <c r="G1234" s="10" t="s">
        <v>132</v>
      </c>
      <c r="H1234" s="10" t="s">
        <v>67</v>
      </c>
      <c r="I1234" s="10">
        <v>95407</v>
      </c>
      <c r="J1234" s="10" t="s">
        <v>133</v>
      </c>
      <c r="K1234" s="10">
        <v>7075464544</v>
      </c>
      <c r="L1234" s="10" t="s">
        <v>122</v>
      </c>
      <c r="M1234" s="10" t="s">
        <v>123</v>
      </c>
      <c r="N1234" s="10" t="s">
        <v>124</v>
      </c>
      <c r="O1234" s="10">
        <v>44</v>
      </c>
      <c r="P1234" s="10" t="s">
        <v>40</v>
      </c>
      <c r="Q1234" s="10" t="str">
        <f t="shared" si="94"/>
        <v>12</v>
      </c>
      <c r="R1234" s="10">
        <v>4.5</v>
      </c>
      <c r="S1234" s="79">
        <v>118.8</v>
      </c>
      <c r="T1234" s="10">
        <v>6</v>
      </c>
      <c r="AE1234" s="10">
        <v>6</v>
      </c>
      <c r="AI1234" s="39">
        <f t="shared" si="95"/>
        <v>6</v>
      </c>
      <c r="AJ1234" s="82">
        <f t="shared" si="96"/>
        <v>19.8</v>
      </c>
      <c r="AK1234" s="82">
        <f t="shared" si="97"/>
        <v>1.6500000000000001</v>
      </c>
      <c r="AL1234" s="79">
        <f t="shared" si="98"/>
        <v>0.3666666666666667</v>
      </c>
    </row>
    <row r="1235" spans="1:38" x14ac:dyDescent="0.25">
      <c r="A1235" s="10">
        <v>4.2024999999999997</v>
      </c>
      <c r="B1235" s="10" t="s">
        <v>51</v>
      </c>
      <c r="C1235" s="10" t="s">
        <v>52</v>
      </c>
      <c r="D1235" s="10" t="s">
        <v>179</v>
      </c>
      <c r="E1235" s="10" t="s">
        <v>30</v>
      </c>
      <c r="F1235" s="10" t="s">
        <v>180</v>
      </c>
      <c r="G1235" s="10" t="s">
        <v>181</v>
      </c>
      <c r="H1235" s="10" t="s">
        <v>34</v>
      </c>
      <c r="I1235" s="80" t="s">
        <v>182</v>
      </c>
      <c r="J1235" s="10" t="s">
        <v>183</v>
      </c>
      <c r="K1235" s="10">
        <v>8567519330</v>
      </c>
      <c r="L1235" s="10" t="s">
        <v>74</v>
      </c>
      <c r="M1235" s="10" t="s">
        <v>75</v>
      </c>
      <c r="N1235" s="10" t="s">
        <v>61</v>
      </c>
      <c r="O1235" s="10">
        <v>44</v>
      </c>
      <c r="P1235" s="10" t="s">
        <v>40</v>
      </c>
      <c r="Q1235" s="10" t="str">
        <f t="shared" si="94"/>
        <v>12</v>
      </c>
      <c r="R1235" s="10">
        <v>5</v>
      </c>
      <c r="S1235" s="79">
        <v>115.2</v>
      </c>
      <c r="T1235" s="10">
        <v>4</v>
      </c>
      <c r="AE1235" s="10">
        <v>4</v>
      </c>
      <c r="AI1235" s="39">
        <f t="shared" si="95"/>
        <v>4</v>
      </c>
      <c r="AJ1235" s="82">
        <f t="shared" si="96"/>
        <v>28.8</v>
      </c>
      <c r="AK1235" s="82">
        <f t="shared" si="97"/>
        <v>2.4</v>
      </c>
      <c r="AL1235" s="79">
        <f t="shared" si="98"/>
        <v>0.48</v>
      </c>
    </row>
    <row r="1236" spans="1:38" x14ac:dyDescent="0.25">
      <c r="A1236" s="10">
        <v>4.2024999999999997</v>
      </c>
      <c r="B1236" s="10" t="s">
        <v>84</v>
      </c>
      <c r="C1236" s="10" t="s">
        <v>85</v>
      </c>
      <c r="D1236" s="10" t="s">
        <v>220</v>
      </c>
      <c r="E1236" s="10" t="s">
        <v>30</v>
      </c>
      <c r="F1236" s="10" t="s">
        <v>221</v>
      </c>
      <c r="G1236" s="10" t="s">
        <v>222</v>
      </c>
      <c r="H1236" s="10" t="s">
        <v>67</v>
      </c>
      <c r="I1236" s="10">
        <v>95370</v>
      </c>
      <c r="J1236" s="10" t="s">
        <v>223</v>
      </c>
      <c r="K1236" s="10">
        <v>2095363674</v>
      </c>
      <c r="L1236" s="10" t="s">
        <v>98</v>
      </c>
      <c r="M1236" s="10" t="s">
        <v>99</v>
      </c>
      <c r="N1236" s="10" t="s">
        <v>61</v>
      </c>
      <c r="O1236" s="10">
        <v>44</v>
      </c>
      <c r="P1236" s="10" t="s">
        <v>40</v>
      </c>
      <c r="Q1236" s="10" t="str">
        <f t="shared" si="94"/>
        <v>12</v>
      </c>
      <c r="R1236" s="10">
        <v>5</v>
      </c>
      <c r="S1236" s="79">
        <v>115.2</v>
      </c>
      <c r="T1236" s="10">
        <v>4</v>
      </c>
      <c r="AE1236" s="10">
        <v>4</v>
      </c>
      <c r="AI1236" s="39">
        <f t="shared" si="95"/>
        <v>4</v>
      </c>
      <c r="AJ1236" s="82">
        <f t="shared" si="96"/>
        <v>28.8</v>
      </c>
      <c r="AK1236" s="82">
        <f t="shared" si="97"/>
        <v>2.4</v>
      </c>
      <c r="AL1236" s="79">
        <f t="shared" si="98"/>
        <v>0.48</v>
      </c>
    </row>
    <row r="1237" spans="1:38" x14ac:dyDescent="0.25">
      <c r="A1237" s="10">
        <v>4.2024999999999997</v>
      </c>
      <c r="B1237" s="10" t="s">
        <v>84</v>
      </c>
      <c r="C1237" s="10" t="s">
        <v>85</v>
      </c>
      <c r="D1237" s="10" t="s">
        <v>220</v>
      </c>
      <c r="E1237" s="10" t="s">
        <v>30</v>
      </c>
      <c r="F1237" s="10" t="s">
        <v>221</v>
      </c>
      <c r="G1237" s="10" t="s">
        <v>222</v>
      </c>
      <c r="H1237" s="10" t="s">
        <v>67</v>
      </c>
      <c r="I1237" s="10">
        <v>95370</v>
      </c>
      <c r="J1237" s="10" t="s">
        <v>223</v>
      </c>
      <c r="K1237" s="10">
        <v>2095363674</v>
      </c>
      <c r="L1237" s="10" t="s">
        <v>224</v>
      </c>
      <c r="M1237" s="10" t="s">
        <v>225</v>
      </c>
      <c r="N1237" s="10" t="s">
        <v>61</v>
      </c>
      <c r="O1237" s="10">
        <v>44</v>
      </c>
      <c r="P1237" s="10" t="s">
        <v>40</v>
      </c>
      <c r="Q1237" s="10" t="str">
        <f t="shared" si="94"/>
        <v>12</v>
      </c>
      <c r="R1237" s="10">
        <v>5</v>
      </c>
      <c r="S1237" s="79">
        <v>115.2</v>
      </c>
      <c r="T1237" s="10">
        <v>4</v>
      </c>
      <c r="AE1237" s="10">
        <v>4</v>
      </c>
      <c r="AI1237" s="39">
        <f t="shared" si="95"/>
        <v>4</v>
      </c>
      <c r="AJ1237" s="82">
        <f t="shared" si="96"/>
        <v>28.8</v>
      </c>
      <c r="AK1237" s="82">
        <f t="shared" si="97"/>
        <v>2.4</v>
      </c>
      <c r="AL1237" s="79">
        <f t="shared" si="98"/>
        <v>0.48</v>
      </c>
    </row>
    <row r="1238" spans="1:38" x14ac:dyDescent="0.25">
      <c r="A1238" s="10">
        <v>4.2024999999999997</v>
      </c>
      <c r="B1238" s="10" t="s">
        <v>51</v>
      </c>
      <c r="C1238" s="10" t="s">
        <v>52</v>
      </c>
      <c r="D1238" s="10" t="s">
        <v>125</v>
      </c>
      <c r="E1238" s="10" t="s">
        <v>30</v>
      </c>
      <c r="F1238" s="10" t="s">
        <v>126</v>
      </c>
      <c r="G1238" s="10" t="s">
        <v>127</v>
      </c>
      <c r="H1238" s="10" t="s">
        <v>34</v>
      </c>
      <c r="I1238" s="80" t="s">
        <v>128</v>
      </c>
      <c r="J1238" s="10" t="s">
        <v>129</v>
      </c>
      <c r="K1238" s="10">
        <v>6098354400</v>
      </c>
      <c r="L1238" s="10" t="s">
        <v>81</v>
      </c>
      <c r="M1238" s="10" t="s">
        <v>82</v>
      </c>
      <c r="N1238" s="10" t="s">
        <v>83</v>
      </c>
      <c r="O1238" s="10">
        <v>44</v>
      </c>
      <c r="P1238" s="10" t="s">
        <v>40</v>
      </c>
      <c r="Q1238" s="10" t="str">
        <f t="shared" si="94"/>
        <v>12</v>
      </c>
      <c r="R1238" s="10">
        <v>8</v>
      </c>
      <c r="S1238" s="79">
        <v>108</v>
      </c>
      <c r="T1238" s="10">
        <v>4</v>
      </c>
      <c r="AE1238" s="10">
        <v>4</v>
      </c>
      <c r="AI1238" s="39">
        <f t="shared" si="95"/>
        <v>4</v>
      </c>
      <c r="AJ1238" s="82">
        <f t="shared" si="96"/>
        <v>27</v>
      </c>
      <c r="AK1238" s="82">
        <f t="shared" si="97"/>
        <v>2.25</v>
      </c>
      <c r="AL1238" s="79">
        <f t="shared" si="98"/>
        <v>0.28125</v>
      </c>
    </row>
    <row r="1239" spans="1:38" x14ac:dyDescent="0.25">
      <c r="A1239" s="10">
        <v>4.2024999999999997</v>
      </c>
      <c r="B1239" s="10" t="s">
        <v>27</v>
      </c>
      <c r="C1239" s="10" t="s">
        <v>28</v>
      </c>
      <c r="D1239" s="10" t="s">
        <v>581</v>
      </c>
      <c r="E1239" s="10" t="s">
        <v>30</v>
      </c>
      <c r="F1239" s="10" t="s">
        <v>582</v>
      </c>
      <c r="G1239" s="10" t="s">
        <v>583</v>
      </c>
      <c r="H1239" s="10" t="s">
        <v>56</v>
      </c>
      <c r="I1239" s="10" t="s">
        <v>584</v>
      </c>
      <c r="J1239" s="10" t="s">
        <v>585</v>
      </c>
      <c r="K1239" s="10">
        <v>5708763560</v>
      </c>
      <c r="L1239" s="10" t="s">
        <v>81</v>
      </c>
      <c r="M1239" s="10" t="s">
        <v>82</v>
      </c>
      <c r="N1239" s="10" t="s">
        <v>83</v>
      </c>
      <c r="O1239" s="10">
        <v>44</v>
      </c>
      <c r="P1239" s="10" t="s">
        <v>40</v>
      </c>
      <c r="Q1239" s="10" t="str">
        <f t="shared" si="94"/>
        <v>12</v>
      </c>
      <c r="R1239" s="10">
        <v>8</v>
      </c>
      <c r="S1239" s="79">
        <v>108</v>
      </c>
      <c r="T1239" s="10">
        <v>4</v>
      </c>
      <c r="AE1239" s="10">
        <v>4</v>
      </c>
      <c r="AI1239" s="39">
        <f t="shared" si="95"/>
        <v>4</v>
      </c>
      <c r="AJ1239" s="82">
        <f t="shared" si="96"/>
        <v>27</v>
      </c>
      <c r="AK1239" s="82">
        <f t="shared" si="97"/>
        <v>2.25</v>
      </c>
      <c r="AL1239" s="79">
        <f t="shared" si="98"/>
        <v>0.28125</v>
      </c>
    </row>
    <row r="1240" spans="1:38" x14ac:dyDescent="0.25">
      <c r="A1240" s="10">
        <v>4.2024999999999997</v>
      </c>
      <c r="B1240" s="10" t="s">
        <v>84</v>
      </c>
      <c r="C1240" s="10" t="s">
        <v>85</v>
      </c>
      <c r="D1240" s="10" t="s">
        <v>142</v>
      </c>
      <c r="E1240" s="10" t="s">
        <v>143</v>
      </c>
      <c r="F1240" s="10" t="s">
        <v>145</v>
      </c>
      <c r="G1240" s="10" t="s">
        <v>146</v>
      </c>
      <c r="H1240" s="10" t="s">
        <v>147</v>
      </c>
      <c r="I1240" s="10">
        <v>999999999</v>
      </c>
      <c r="J1240" s="10" t="s">
        <v>145</v>
      </c>
      <c r="K1240" s="10">
        <v>9999999999</v>
      </c>
      <c r="L1240" s="10" t="s">
        <v>122</v>
      </c>
      <c r="M1240" s="10" t="s">
        <v>123</v>
      </c>
      <c r="N1240" s="10" t="s">
        <v>124</v>
      </c>
      <c r="O1240" s="10">
        <v>44</v>
      </c>
      <c r="P1240" s="10" t="s">
        <v>40</v>
      </c>
      <c r="Q1240" s="10" t="str">
        <f t="shared" si="94"/>
        <v>12</v>
      </c>
      <c r="R1240" s="10">
        <v>4.5</v>
      </c>
      <c r="S1240" s="79">
        <v>99</v>
      </c>
      <c r="T1240" s="10">
        <v>5</v>
      </c>
      <c r="AE1240" s="10">
        <v>5</v>
      </c>
      <c r="AI1240" s="39">
        <f t="shared" si="95"/>
        <v>5</v>
      </c>
      <c r="AJ1240" s="82">
        <f t="shared" si="96"/>
        <v>19.8</v>
      </c>
      <c r="AK1240" s="82">
        <f t="shared" si="97"/>
        <v>1.6500000000000001</v>
      </c>
      <c r="AL1240" s="79">
        <f t="shared" si="98"/>
        <v>0.3666666666666667</v>
      </c>
    </row>
    <row r="1241" spans="1:38" x14ac:dyDescent="0.25">
      <c r="A1241" s="10">
        <v>4.2024999999999997</v>
      </c>
      <c r="B1241" s="10" t="s">
        <v>84</v>
      </c>
      <c r="C1241" s="10" t="s">
        <v>85</v>
      </c>
      <c r="D1241" s="10" t="s">
        <v>102</v>
      </c>
      <c r="E1241" s="10" t="s">
        <v>30</v>
      </c>
      <c r="F1241" s="10" t="s">
        <v>103</v>
      </c>
      <c r="G1241" s="10" t="s">
        <v>104</v>
      </c>
      <c r="H1241" s="10" t="s">
        <v>96</v>
      </c>
      <c r="I1241" s="10" t="s">
        <v>105</v>
      </c>
      <c r="J1241" s="10" t="s">
        <v>106</v>
      </c>
      <c r="K1241" s="10">
        <v>9076024285</v>
      </c>
      <c r="L1241" s="10" t="s">
        <v>70</v>
      </c>
      <c r="M1241" s="10" t="s">
        <v>71</v>
      </c>
      <c r="N1241" s="10" t="s">
        <v>61</v>
      </c>
      <c r="O1241" s="10">
        <v>44</v>
      </c>
      <c r="P1241" s="10" t="s">
        <v>40</v>
      </c>
      <c r="Q1241" s="10" t="str">
        <f t="shared" si="94"/>
        <v>12</v>
      </c>
      <c r="R1241" s="10">
        <v>8</v>
      </c>
      <c r="S1241" s="79">
        <v>97.2</v>
      </c>
      <c r="T1241" s="10">
        <v>3</v>
      </c>
      <c r="AE1241" s="10">
        <v>3</v>
      </c>
      <c r="AI1241" s="39">
        <f t="shared" si="95"/>
        <v>3</v>
      </c>
      <c r="AJ1241" s="82">
        <f t="shared" si="96"/>
        <v>32.4</v>
      </c>
      <c r="AK1241" s="82">
        <f t="shared" si="97"/>
        <v>2.6999999999999997</v>
      </c>
      <c r="AL1241" s="79">
        <f t="shared" si="98"/>
        <v>0.33749999999999997</v>
      </c>
    </row>
    <row r="1242" spans="1:38" x14ac:dyDescent="0.25">
      <c r="A1242" s="10">
        <v>4.2024999999999997</v>
      </c>
      <c r="B1242" s="10" t="s">
        <v>84</v>
      </c>
      <c r="C1242" s="10" t="s">
        <v>85</v>
      </c>
      <c r="D1242" s="10" t="s">
        <v>586</v>
      </c>
      <c r="E1242" s="10" t="s">
        <v>30</v>
      </c>
      <c r="F1242" s="10" t="s">
        <v>587</v>
      </c>
      <c r="G1242" s="10" t="s">
        <v>588</v>
      </c>
      <c r="H1242" s="10" t="s">
        <v>67</v>
      </c>
      <c r="I1242" s="10" t="s">
        <v>589</v>
      </c>
      <c r="J1242" s="10" t="s">
        <v>590</v>
      </c>
      <c r="K1242" s="10">
        <v>4082104472</v>
      </c>
      <c r="L1242" s="10" t="s">
        <v>70</v>
      </c>
      <c r="M1242" s="10" t="s">
        <v>71</v>
      </c>
      <c r="N1242" s="10" t="s">
        <v>61</v>
      </c>
      <c r="O1242" s="10">
        <v>44</v>
      </c>
      <c r="P1242" s="10" t="s">
        <v>40</v>
      </c>
      <c r="Q1242" s="10" t="str">
        <f t="shared" si="94"/>
        <v>12</v>
      </c>
      <c r="R1242" s="10">
        <v>8</v>
      </c>
      <c r="S1242" s="79">
        <v>97.2</v>
      </c>
      <c r="T1242" s="10">
        <v>3</v>
      </c>
      <c r="AE1242" s="10">
        <v>3</v>
      </c>
      <c r="AI1242" s="39">
        <f t="shared" si="95"/>
        <v>3</v>
      </c>
      <c r="AJ1242" s="82">
        <f t="shared" si="96"/>
        <v>32.4</v>
      </c>
      <c r="AK1242" s="82">
        <f t="shared" si="97"/>
        <v>2.6999999999999997</v>
      </c>
      <c r="AL1242" s="79">
        <f t="shared" si="98"/>
        <v>0.33749999999999997</v>
      </c>
    </row>
    <row r="1243" spans="1:38" x14ac:dyDescent="0.25">
      <c r="A1243" s="10">
        <v>4.2024999999999997</v>
      </c>
      <c r="B1243" s="10" t="s">
        <v>84</v>
      </c>
      <c r="C1243" s="10" t="s">
        <v>85</v>
      </c>
      <c r="D1243" s="10" t="s">
        <v>226</v>
      </c>
      <c r="E1243" s="10" t="s">
        <v>30</v>
      </c>
      <c r="F1243" s="10" t="s">
        <v>227</v>
      </c>
      <c r="G1243" s="10" t="s">
        <v>228</v>
      </c>
      <c r="H1243" s="10" t="s">
        <v>67</v>
      </c>
      <c r="I1243" s="10" t="s">
        <v>229</v>
      </c>
      <c r="J1243" s="10" t="s">
        <v>230</v>
      </c>
      <c r="K1243" s="10">
        <v>9162231116</v>
      </c>
      <c r="L1243" s="10" t="s">
        <v>72</v>
      </c>
      <c r="M1243" s="10" t="s">
        <v>73</v>
      </c>
      <c r="N1243" s="10" t="s">
        <v>61</v>
      </c>
      <c r="O1243" s="10">
        <v>44</v>
      </c>
      <c r="P1243" s="10" t="s">
        <v>40</v>
      </c>
      <c r="Q1243" s="10" t="str">
        <f t="shared" si="94"/>
        <v>12</v>
      </c>
      <c r="R1243" s="10">
        <v>8</v>
      </c>
      <c r="S1243" s="79">
        <v>97.2</v>
      </c>
      <c r="T1243" s="10">
        <v>3</v>
      </c>
      <c r="AE1243" s="10">
        <v>3</v>
      </c>
      <c r="AI1243" s="39">
        <f t="shared" si="95"/>
        <v>3</v>
      </c>
      <c r="AJ1243" s="82">
        <f t="shared" si="96"/>
        <v>32.4</v>
      </c>
      <c r="AK1243" s="82">
        <f t="shared" si="97"/>
        <v>2.6999999999999997</v>
      </c>
      <c r="AL1243" s="79">
        <f t="shared" si="98"/>
        <v>0.33749999999999997</v>
      </c>
    </row>
    <row r="1244" spans="1:38" x14ac:dyDescent="0.25">
      <c r="A1244" s="10">
        <v>4.2024999999999997</v>
      </c>
      <c r="B1244" s="10" t="s">
        <v>84</v>
      </c>
      <c r="C1244" s="10" t="s">
        <v>85</v>
      </c>
      <c r="D1244" s="10" t="s">
        <v>591</v>
      </c>
      <c r="E1244" s="10" t="s">
        <v>592</v>
      </c>
      <c r="F1244" s="10" t="s">
        <v>593</v>
      </c>
      <c r="G1244" s="10" t="s">
        <v>594</v>
      </c>
      <c r="H1244" s="10" t="s">
        <v>96</v>
      </c>
      <c r="I1244" s="10">
        <v>89557</v>
      </c>
      <c r="J1244" s="10" t="s">
        <v>595</v>
      </c>
      <c r="K1244" s="10">
        <v>7753222537</v>
      </c>
      <c r="L1244" s="10" t="s">
        <v>74</v>
      </c>
      <c r="M1244" s="10" t="s">
        <v>75</v>
      </c>
      <c r="N1244" s="10" t="s">
        <v>61</v>
      </c>
      <c r="O1244" s="10">
        <v>44</v>
      </c>
      <c r="P1244" s="10" t="s">
        <v>40</v>
      </c>
      <c r="Q1244" s="10" t="str">
        <f t="shared" si="94"/>
        <v>12</v>
      </c>
      <c r="R1244" s="10">
        <v>5</v>
      </c>
      <c r="S1244" s="79">
        <v>86.4</v>
      </c>
      <c r="T1244" s="10">
        <v>3</v>
      </c>
      <c r="AE1244" s="10">
        <v>3</v>
      </c>
      <c r="AI1244" s="39">
        <f t="shared" si="95"/>
        <v>3</v>
      </c>
      <c r="AJ1244" s="82">
        <f t="shared" si="96"/>
        <v>28.8</v>
      </c>
      <c r="AK1244" s="82">
        <f t="shared" si="97"/>
        <v>2.4</v>
      </c>
      <c r="AL1244" s="79">
        <f t="shared" si="98"/>
        <v>0.48</v>
      </c>
    </row>
    <row r="1245" spans="1:38" x14ac:dyDescent="0.25">
      <c r="A1245" s="10">
        <v>4.2024999999999997</v>
      </c>
      <c r="B1245" s="10" t="s">
        <v>62</v>
      </c>
      <c r="C1245" s="10" t="s">
        <v>63</v>
      </c>
      <c r="D1245" s="10" t="s">
        <v>304</v>
      </c>
      <c r="E1245" s="10" t="s">
        <v>30</v>
      </c>
      <c r="F1245" s="10" t="s">
        <v>305</v>
      </c>
      <c r="G1245" s="10" t="s">
        <v>306</v>
      </c>
      <c r="H1245" s="10" t="s">
        <v>67</v>
      </c>
      <c r="I1245" s="10">
        <v>91761</v>
      </c>
      <c r="J1245" s="10" t="s">
        <v>307</v>
      </c>
      <c r="K1245" s="10">
        <v>9099306145</v>
      </c>
      <c r="L1245" s="10" t="s">
        <v>37</v>
      </c>
      <c r="M1245" s="10" t="s">
        <v>38</v>
      </c>
      <c r="N1245" s="10" t="s">
        <v>39</v>
      </c>
      <c r="O1245" s="10">
        <v>44</v>
      </c>
      <c r="P1245" s="10" t="s">
        <v>40</v>
      </c>
      <c r="Q1245" s="10" t="str">
        <f t="shared" si="94"/>
        <v>12</v>
      </c>
      <c r="R1245" s="10">
        <v>5</v>
      </c>
      <c r="S1245" s="79">
        <v>79.2</v>
      </c>
      <c r="T1245" s="10">
        <v>4</v>
      </c>
      <c r="AE1245" s="10">
        <v>4</v>
      </c>
      <c r="AI1245" s="39">
        <f t="shared" si="95"/>
        <v>4</v>
      </c>
      <c r="AJ1245" s="82">
        <f t="shared" si="96"/>
        <v>19.8</v>
      </c>
      <c r="AK1245" s="82">
        <f t="shared" si="97"/>
        <v>1.6500000000000001</v>
      </c>
      <c r="AL1245" s="79">
        <f t="shared" si="98"/>
        <v>0.33</v>
      </c>
    </row>
    <row r="1246" spans="1:38" x14ac:dyDescent="0.25">
      <c r="A1246" s="10">
        <v>4.2024999999999997</v>
      </c>
      <c r="B1246" s="10" t="s">
        <v>62</v>
      </c>
      <c r="C1246" s="10" t="s">
        <v>63</v>
      </c>
      <c r="D1246" s="10" t="s">
        <v>396</v>
      </c>
      <c r="E1246" s="10" t="s">
        <v>168</v>
      </c>
      <c r="F1246" s="10" t="s">
        <v>397</v>
      </c>
      <c r="G1246" s="10" t="s">
        <v>78</v>
      </c>
      <c r="H1246" s="10" t="s">
        <v>67</v>
      </c>
      <c r="I1246" s="10" t="s">
        <v>398</v>
      </c>
      <c r="J1246" s="10" t="s">
        <v>399</v>
      </c>
      <c r="K1246" s="10">
        <v>8187626400</v>
      </c>
      <c r="L1246" s="10" t="s">
        <v>37</v>
      </c>
      <c r="M1246" s="10" t="s">
        <v>38</v>
      </c>
      <c r="N1246" s="10" t="s">
        <v>39</v>
      </c>
      <c r="O1246" s="10">
        <v>44</v>
      </c>
      <c r="P1246" s="10" t="s">
        <v>40</v>
      </c>
      <c r="Q1246" s="10" t="str">
        <f t="shared" si="94"/>
        <v>12</v>
      </c>
      <c r="R1246" s="10">
        <v>5</v>
      </c>
      <c r="S1246" s="79">
        <v>79.2</v>
      </c>
      <c r="T1246" s="10">
        <v>4</v>
      </c>
      <c r="AE1246" s="10">
        <v>4</v>
      </c>
      <c r="AI1246" s="39">
        <f t="shared" si="95"/>
        <v>4</v>
      </c>
      <c r="AJ1246" s="82">
        <f t="shared" si="96"/>
        <v>19.8</v>
      </c>
      <c r="AK1246" s="82">
        <f t="shared" si="97"/>
        <v>1.6500000000000001</v>
      </c>
      <c r="AL1246" s="79">
        <f t="shared" si="98"/>
        <v>0.33</v>
      </c>
    </row>
    <row r="1247" spans="1:38" x14ac:dyDescent="0.25">
      <c r="A1247" s="10">
        <v>4.2024999999999997</v>
      </c>
      <c r="B1247" s="10" t="s">
        <v>154</v>
      </c>
      <c r="C1247" s="10" t="s">
        <v>155</v>
      </c>
      <c r="D1247" s="10" t="s">
        <v>321</v>
      </c>
      <c r="E1247" s="10" t="s">
        <v>168</v>
      </c>
      <c r="F1247" s="10" t="s">
        <v>322</v>
      </c>
      <c r="G1247" s="10" t="s">
        <v>323</v>
      </c>
      <c r="H1247" s="10" t="s">
        <v>210</v>
      </c>
      <c r="I1247" s="10" t="s">
        <v>324</v>
      </c>
      <c r="J1247" s="10" t="s">
        <v>325</v>
      </c>
      <c r="K1247" s="10">
        <v>2064508378</v>
      </c>
      <c r="L1247" s="10" t="s">
        <v>37</v>
      </c>
      <c r="M1247" s="10" t="s">
        <v>38</v>
      </c>
      <c r="N1247" s="10" t="s">
        <v>39</v>
      </c>
      <c r="O1247" s="10">
        <v>44</v>
      </c>
      <c r="P1247" s="10" t="s">
        <v>40</v>
      </c>
      <c r="Q1247" s="10" t="str">
        <f t="shared" si="94"/>
        <v>12</v>
      </c>
      <c r="R1247" s="10">
        <v>5</v>
      </c>
      <c r="S1247" s="79">
        <v>79.2</v>
      </c>
      <c r="T1247" s="10">
        <v>4</v>
      </c>
      <c r="AE1247" s="10">
        <v>4</v>
      </c>
      <c r="AI1247" s="39">
        <f t="shared" si="95"/>
        <v>4</v>
      </c>
      <c r="AJ1247" s="82">
        <f t="shared" si="96"/>
        <v>19.8</v>
      </c>
      <c r="AK1247" s="82">
        <f t="shared" si="97"/>
        <v>1.6500000000000001</v>
      </c>
      <c r="AL1247" s="79">
        <f t="shared" si="98"/>
        <v>0.33</v>
      </c>
    </row>
    <row r="1248" spans="1:38" x14ac:dyDescent="0.25">
      <c r="A1248" s="10">
        <v>4.2024999999999997</v>
      </c>
      <c r="B1248" s="10" t="s">
        <v>84</v>
      </c>
      <c r="C1248" s="10" t="s">
        <v>85</v>
      </c>
      <c r="D1248" s="10" t="s">
        <v>213</v>
      </c>
      <c r="E1248" s="10" t="s">
        <v>30</v>
      </c>
      <c r="F1248" s="10" t="s">
        <v>214</v>
      </c>
      <c r="G1248" s="10" t="s">
        <v>215</v>
      </c>
      <c r="H1248" s="10" t="s">
        <v>67</v>
      </c>
      <c r="I1248" s="10" t="s">
        <v>216</v>
      </c>
      <c r="J1248" s="10" t="s">
        <v>217</v>
      </c>
      <c r="K1248" s="10">
        <v>9258267841</v>
      </c>
      <c r="L1248" s="10" t="s">
        <v>91</v>
      </c>
      <c r="M1248" s="10" t="s">
        <v>92</v>
      </c>
      <c r="N1248" s="10" t="s">
        <v>61</v>
      </c>
      <c r="O1248" s="10">
        <v>44</v>
      </c>
      <c r="P1248" s="10" t="s">
        <v>40</v>
      </c>
      <c r="Q1248" s="10" t="str">
        <f t="shared" si="94"/>
        <v>12</v>
      </c>
      <c r="R1248" s="10">
        <v>8</v>
      </c>
      <c r="S1248" s="79">
        <v>64.8</v>
      </c>
      <c r="T1248" s="10">
        <v>2</v>
      </c>
      <c r="AE1248" s="10">
        <v>2</v>
      </c>
      <c r="AI1248" s="39">
        <f t="shared" si="95"/>
        <v>2</v>
      </c>
      <c r="AJ1248" s="82">
        <f t="shared" si="96"/>
        <v>32.4</v>
      </c>
      <c r="AK1248" s="82">
        <f t="shared" si="97"/>
        <v>2.6999999999999997</v>
      </c>
      <c r="AL1248" s="79">
        <f t="shared" si="98"/>
        <v>0.33749999999999997</v>
      </c>
    </row>
    <row r="1249" spans="1:38" x14ac:dyDescent="0.25">
      <c r="A1249" s="10">
        <v>4.2024999999999997</v>
      </c>
      <c r="B1249" s="10" t="s">
        <v>84</v>
      </c>
      <c r="C1249" s="10" t="s">
        <v>85</v>
      </c>
      <c r="D1249" s="10" t="s">
        <v>338</v>
      </c>
      <c r="E1249" s="10" t="s">
        <v>30</v>
      </c>
      <c r="F1249" s="10" t="s">
        <v>339</v>
      </c>
      <c r="G1249" s="10" t="s">
        <v>340</v>
      </c>
      <c r="H1249" s="10" t="s">
        <v>67</v>
      </c>
      <c r="I1249" s="10">
        <v>95045</v>
      </c>
      <c r="J1249" s="10" t="s">
        <v>341</v>
      </c>
      <c r="K1249" s="10">
        <v>8316234073</v>
      </c>
      <c r="L1249" s="10" t="s">
        <v>70</v>
      </c>
      <c r="M1249" s="10" t="s">
        <v>71</v>
      </c>
      <c r="N1249" s="10" t="s">
        <v>61</v>
      </c>
      <c r="O1249" s="10">
        <v>44</v>
      </c>
      <c r="P1249" s="10" t="s">
        <v>40</v>
      </c>
      <c r="Q1249" s="10" t="str">
        <f t="shared" si="94"/>
        <v>12</v>
      </c>
      <c r="R1249" s="10">
        <v>8</v>
      </c>
      <c r="S1249" s="79">
        <v>64.8</v>
      </c>
      <c r="T1249" s="10">
        <v>2</v>
      </c>
      <c r="AE1249" s="10">
        <v>2</v>
      </c>
      <c r="AI1249" s="39">
        <f t="shared" si="95"/>
        <v>2</v>
      </c>
      <c r="AJ1249" s="82">
        <f t="shared" si="96"/>
        <v>32.4</v>
      </c>
      <c r="AK1249" s="82">
        <f t="shared" si="97"/>
        <v>2.6999999999999997</v>
      </c>
      <c r="AL1249" s="79">
        <f t="shared" si="98"/>
        <v>0.33749999999999997</v>
      </c>
    </row>
    <row r="1250" spans="1:38" x14ac:dyDescent="0.25">
      <c r="A1250" s="10">
        <v>4.2024999999999997</v>
      </c>
      <c r="B1250" s="10" t="s">
        <v>84</v>
      </c>
      <c r="C1250" s="10" t="s">
        <v>85</v>
      </c>
      <c r="D1250" s="10" t="s">
        <v>213</v>
      </c>
      <c r="E1250" s="10" t="s">
        <v>30</v>
      </c>
      <c r="F1250" s="10" t="s">
        <v>214</v>
      </c>
      <c r="G1250" s="10" t="s">
        <v>215</v>
      </c>
      <c r="H1250" s="10" t="s">
        <v>67</v>
      </c>
      <c r="I1250" s="10" t="s">
        <v>216</v>
      </c>
      <c r="J1250" s="10" t="s">
        <v>217</v>
      </c>
      <c r="K1250" s="10">
        <v>9258267841</v>
      </c>
      <c r="L1250" s="10" t="s">
        <v>70</v>
      </c>
      <c r="M1250" s="10" t="s">
        <v>71</v>
      </c>
      <c r="N1250" s="10" t="s">
        <v>61</v>
      </c>
      <c r="O1250" s="10">
        <v>44</v>
      </c>
      <c r="P1250" s="10" t="s">
        <v>40</v>
      </c>
      <c r="Q1250" s="10" t="str">
        <f t="shared" si="94"/>
        <v>12</v>
      </c>
      <c r="R1250" s="10">
        <v>8</v>
      </c>
      <c r="S1250" s="79">
        <v>64.8</v>
      </c>
      <c r="T1250" s="10">
        <v>2</v>
      </c>
      <c r="AE1250" s="10">
        <v>2</v>
      </c>
      <c r="AI1250" s="39">
        <f t="shared" si="95"/>
        <v>2</v>
      </c>
      <c r="AJ1250" s="82">
        <f t="shared" si="96"/>
        <v>32.4</v>
      </c>
      <c r="AK1250" s="82">
        <f t="shared" si="97"/>
        <v>2.6999999999999997</v>
      </c>
      <c r="AL1250" s="79">
        <f t="shared" si="98"/>
        <v>0.33749999999999997</v>
      </c>
    </row>
    <row r="1251" spans="1:38" x14ac:dyDescent="0.25">
      <c r="A1251" s="10">
        <v>4.2024999999999997</v>
      </c>
      <c r="B1251" s="10" t="s">
        <v>84</v>
      </c>
      <c r="C1251" s="10" t="s">
        <v>85</v>
      </c>
      <c r="D1251" s="10" t="s">
        <v>338</v>
      </c>
      <c r="E1251" s="10" t="s">
        <v>30</v>
      </c>
      <c r="F1251" s="10" t="s">
        <v>339</v>
      </c>
      <c r="G1251" s="10" t="s">
        <v>340</v>
      </c>
      <c r="H1251" s="10" t="s">
        <v>67</v>
      </c>
      <c r="I1251" s="10">
        <v>95045</v>
      </c>
      <c r="J1251" s="10" t="s">
        <v>341</v>
      </c>
      <c r="K1251" s="10">
        <v>8316234073</v>
      </c>
      <c r="L1251" s="10" t="s">
        <v>72</v>
      </c>
      <c r="M1251" s="10" t="s">
        <v>73</v>
      </c>
      <c r="N1251" s="10" t="s">
        <v>61</v>
      </c>
      <c r="O1251" s="10">
        <v>44</v>
      </c>
      <c r="P1251" s="10" t="s">
        <v>40</v>
      </c>
      <c r="Q1251" s="10" t="str">
        <f t="shared" si="94"/>
        <v>12</v>
      </c>
      <c r="R1251" s="10">
        <v>8</v>
      </c>
      <c r="S1251" s="79">
        <v>64.8</v>
      </c>
      <c r="T1251" s="10">
        <v>2</v>
      </c>
      <c r="AE1251" s="10">
        <v>2</v>
      </c>
      <c r="AI1251" s="39">
        <f t="shared" si="95"/>
        <v>2</v>
      </c>
      <c r="AJ1251" s="82">
        <f t="shared" si="96"/>
        <v>32.4</v>
      </c>
      <c r="AK1251" s="82">
        <f t="shared" si="97"/>
        <v>2.6999999999999997</v>
      </c>
      <c r="AL1251" s="79">
        <f t="shared" si="98"/>
        <v>0.33749999999999997</v>
      </c>
    </row>
    <row r="1252" spans="1:38" x14ac:dyDescent="0.25">
      <c r="A1252" s="10">
        <v>4.2024999999999997</v>
      </c>
      <c r="B1252" s="10" t="s">
        <v>84</v>
      </c>
      <c r="C1252" s="10" t="s">
        <v>85</v>
      </c>
      <c r="D1252" s="10" t="s">
        <v>213</v>
      </c>
      <c r="E1252" s="10" t="s">
        <v>30</v>
      </c>
      <c r="F1252" s="10" t="s">
        <v>214</v>
      </c>
      <c r="G1252" s="10" t="s">
        <v>215</v>
      </c>
      <c r="H1252" s="10" t="s">
        <v>67</v>
      </c>
      <c r="I1252" s="10" t="s">
        <v>216</v>
      </c>
      <c r="J1252" s="10" t="s">
        <v>217</v>
      </c>
      <c r="K1252" s="10">
        <v>9258267841</v>
      </c>
      <c r="L1252" s="10" t="s">
        <v>218</v>
      </c>
      <c r="M1252" s="10" t="s">
        <v>219</v>
      </c>
      <c r="N1252" s="10" t="s">
        <v>61</v>
      </c>
      <c r="O1252" s="10">
        <v>44</v>
      </c>
      <c r="P1252" s="10" t="s">
        <v>40</v>
      </c>
      <c r="Q1252" s="10" t="str">
        <f t="shared" si="94"/>
        <v>12</v>
      </c>
      <c r="R1252" s="10">
        <v>8</v>
      </c>
      <c r="S1252" s="79">
        <v>64.8</v>
      </c>
      <c r="T1252" s="10">
        <v>2</v>
      </c>
      <c r="AE1252" s="10">
        <v>2</v>
      </c>
      <c r="AI1252" s="39">
        <f t="shared" si="95"/>
        <v>2</v>
      </c>
      <c r="AJ1252" s="82">
        <f t="shared" si="96"/>
        <v>32.4</v>
      </c>
      <c r="AK1252" s="82">
        <f t="shared" si="97"/>
        <v>2.6999999999999997</v>
      </c>
      <c r="AL1252" s="79">
        <f t="shared" si="98"/>
        <v>0.33749999999999997</v>
      </c>
    </row>
    <row r="1253" spans="1:38" x14ac:dyDescent="0.25">
      <c r="A1253" s="10">
        <v>4.2024999999999997</v>
      </c>
      <c r="B1253" s="10" t="s">
        <v>62</v>
      </c>
      <c r="C1253" s="10" t="s">
        <v>63</v>
      </c>
      <c r="D1253" s="10" t="s">
        <v>244</v>
      </c>
      <c r="E1253" s="10" t="s">
        <v>30</v>
      </c>
      <c r="F1253" s="10" t="s">
        <v>245</v>
      </c>
      <c r="G1253" s="10" t="s">
        <v>95</v>
      </c>
      <c r="H1253" s="10" t="s">
        <v>96</v>
      </c>
      <c r="I1253" s="10" t="s">
        <v>246</v>
      </c>
      <c r="J1253" s="10" t="s">
        <v>247</v>
      </c>
      <c r="K1253" s="10">
        <v>7026049982</v>
      </c>
      <c r="L1253" s="10" t="s">
        <v>218</v>
      </c>
      <c r="M1253" s="10" t="s">
        <v>219</v>
      </c>
      <c r="N1253" s="10" t="s">
        <v>61</v>
      </c>
      <c r="O1253" s="10">
        <v>44</v>
      </c>
      <c r="P1253" s="10" t="s">
        <v>40</v>
      </c>
      <c r="Q1253" s="10" t="str">
        <f t="shared" si="94"/>
        <v>12</v>
      </c>
      <c r="R1253" s="10">
        <v>8</v>
      </c>
      <c r="S1253" s="79">
        <v>61.2</v>
      </c>
      <c r="T1253" s="10">
        <v>2</v>
      </c>
      <c r="AE1253" s="10">
        <v>2</v>
      </c>
      <c r="AI1253" s="39">
        <f t="shared" si="95"/>
        <v>2</v>
      </c>
      <c r="AJ1253" s="82">
        <f t="shared" si="96"/>
        <v>30.6</v>
      </c>
      <c r="AK1253" s="82">
        <f t="shared" si="97"/>
        <v>2.5500000000000003</v>
      </c>
      <c r="AL1253" s="79">
        <f t="shared" si="98"/>
        <v>0.31875000000000003</v>
      </c>
    </row>
    <row r="1254" spans="1:38" x14ac:dyDescent="0.25">
      <c r="A1254" s="10">
        <v>4.2024999999999997</v>
      </c>
      <c r="B1254" s="10" t="s">
        <v>62</v>
      </c>
      <c r="C1254" s="10" t="s">
        <v>63</v>
      </c>
      <c r="D1254" s="10" t="s">
        <v>458</v>
      </c>
      <c r="E1254" s="10" t="s">
        <v>30</v>
      </c>
      <c r="F1254" s="10" t="s">
        <v>459</v>
      </c>
      <c r="G1254" s="10" t="s">
        <v>460</v>
      </c>
      <c r="H1254" s="10" t="s">
        <v>67</v>
      </c>
      <c r="I1254" s="10" t="s">
        <v>461</v>
      </c>
      <c r="J1254" s="10" t="s">
        <v>462</v>
      </c>
      <c r="K1254" s="10">
        <v>6612109436</v>
      </c>
      <c r="L1254" s="10" t="s">
        <v>70</v>
      </c>
      <c r="M1254" s="10" t="s">
        <v>71</v>
      </c>
      <c r="N1254" s="10" t="s">
        <v>61</v>
      </c>
      <c r="O1254" s="10">
        <v>44</v>
      </c>
      <c r="P1254" s="10" t="s">
        <v>40</v>
      </c>
      <c r="Q1254" s="10" t="str">
        <f t="shared" si="94"/>
        <v>12</v>
      </c>
      <c r="R1254" s="10">
        <v>8</v>
      </c>
      <c r="S1254" s="79">
        <v>60.8</v>
      </c>
      <c r="T1254" s="10">
        <v>2</v>
      </c>
      <c r="AE1254" s="10">
        <v>2</v>
      </c>
      <c r="AI1254" s="39">
        <f t="shared" si="95"/>
        <v>2</v>
      </c>
      <c r="AJ1254" s="82">
        <f t="shared" si="96"/>
        <v>30.4</v>
      </c>
      <c r="AK1254" s="82">
        <f t="shared" si="97"/>
        <v>2.5333333333333332</v>
      </c>
      <c r="AL1254" s="79">
        <f t="shared" si="98"/>
        <v>0.31666666666666665</v>
      </c>
    </row>
    <row r="1255" spans="1:38" x14ac:dyDescent="0.25">
      <c r="A1255" s="10">
        <v>4.2024999999999997</v>
      </c>
      <c r="B1255" s="10" t="s">
        <v>381</v>
      </c>
      <c r="C1255" s="10" t="s">
        <v>382</v>
      </c>
      <c r="D1255" s="10" t="s">
        <v>596</v>
      </c>
      <c r="E1255" s="10" t="s">
        <v>30</v>
      </c>
      <c r="F1255" s="10" t="s">
        <v>597</v>
      </c>
      <c r="G1255" s="10" t="s">
        <v>598</v>
      </c>
      <c r="H1255" s="10" t="s">
        <v>528</v>
      </c>
      <c r="I1255" s="10" t="s">
        <v>599</v>
      </c>
      <c r="J1255" s="10" t="s">
        <v>600</v>
      </c>
      <c r="K1255" s="10">
        <v>9802912504</v>
      </c>
      <c r="L1255" s="10" t="s">
        <v>49</v>
      </c>
      <c r="M1255" s="10" t="s">
        <v>50</v>
      </c>
      <c r="N1255" s="10" t="s">
        <v>39</v>
      </c>
      <c r="O1255" s="10">
        <v>44</v>
      </c>
      <c r="P1255" s="10" t="s">
        <v>40</v>
      </c>
      <c r="Q1255" s="10" t="str">
        <f t="shared" si="94"/>
        <v>12</v>
      </c>
      <c r="R1255" s="10">
        <v>5</v>
      </c>
      <c r="S1255" s="79">
        <v>59.4</v>
      </c>
      <c r="T1255" s="10">
        <v>3</v>
      </c>
      <c r="AE1255" s="10">
        <v>3</v>
      </c>
      <c r="AI1255" s="39">
        <f t="shared" si="95"/>
        <v>3</v>
      </c>
      <c r="AJ1255" s="82">
        <f t="shared" si="96"/>
        <v>19.8</v>
      </c>
      <c r="AK1255" s="82">
        <f t="shared" si="97"/>
        <v>1.6500000000000001</v>
      </c>
      <c r="AL1255" s="79">
        <f t="shared" si="98"/>
        <v>0.33</v>
      </c>
    </row>
    <row r="1256" spans="1:38" x14ac:dyDescent="0.25">
      <c r="A1256" s="10">
        <v>4.2024999999999997</v>
      </c>
      <c r="B1256" s="10" t="s">
        <v>84</v>
      </c>
      <c r="C1256" s="10" t="s">
        <v>85</v>
      </c>
      <c r="D1256" s="10" t="s">
        <v>102</v>
      </c>
      <c r="E1256" s="10" t="s">
        <v>30</v>
      </c>
      <c r="F1256" s="10" t="s">
        <v>103</v>
      </c>
      <c r="G1256" s="10" t="s">
        <v>104</v>
      </c>
      <c r="H1256" s="10" t="s">
        <v>96</v>
      </c>
      <c r="I1256" s="10" t="s">
        <v>105</v>
      </c>
      <c r="J1256" s="10" t="s">
        <v>106</v>
      </c>
      <c r="K1256" s="10">
        <v>9076024285</v>
      </c>
      <c r="L1256" s="10" t="s">
        <v>49</v>
      </c>
      <c r="M1256" s="10" t="s">
        <v>50</v>
      </c>
      <c r="N1256" s="10" t="s">
        <v>39</v>
      </c>
      <c r="O1256" s="10">
        <v>44</v>
      </c>
      <c r="P1256" s="10" t="s">
        <v>40</v>
      </c>
      <c r="Q1256" s="10" t="str">
        <f t="shared" si="94"/>
        <v>12</v>
      </c>
      <c r="R1256" s="10">
        <v>5</v>
      </c>
      <c r="S1256" s="79">
        <v>59.4</v>
      </c>
      <c r="T1256" s="10">
        <v>3</v>
      </c>
      <c r="AE1256" s="10">
        <v>3</v>
      </c>
      <c r="AI1256" s="39">
        <f t="shared" si="95"/>
        <v>3</v>
      </c>
      <c r="AJ1256" s="82">
        <f t="shared" si="96"/>
        <v>19.8</v>
      </c>
      <c r="AK1256" s="82">
        <f t="shared" si="97"/>
        <v>1.6500000000000001</v>
      </c>
      <c r="AL1256" s="79">
        <f t="shared" si="98"/>
        <v>0.33</v>
      </c>
    </row>
    <row r="1257" spans="1:38" x14ac:dyDescent="0.25">
      <c r="A1257" s="10">
        <v>4.2024999999999997</v>
      </c>
      <c r="B1257" s="10" t="s">
        <v>62</v>
      </c>
      <c r="C1257" s="10" t="s">
        <v>63</v>
      </c>
      <c r="D1257" s="10" t="s">
        <v>167</v>
      </c>
      <c r="E1257" s="10" t="s">
        <v>168</v>
      </c>
      <c r="F1257" s="10" t="s">
        <v>169</v>
      </c>
      <c r="G1257" s="10" t="s">
        <v>170</v>
      </c>
      <c r="H1257" s="10" t="s">
        <v>67</v>
      </c>
      <c r="I1257" s="10" t="s">
        <v>171</v>
      </c>
      <c r="J1257" s="10" t="s">
        <v>172</v>
      </c>
      <c r="K1257" s="10">
        <v>3107018925</v>
      </c>
      <c r="L1257" s="10" t="s">
        <v>37</v>
      </c>
      <c r="M1257" s="10" t="s">
        <v>38</v>
      </c>
      <c r="N1257" s="10" t="s">
        <v>39</v>
      </c>
      <c r="O1257" s="10">
        <v>44</v>
      </c>
      <c r="P1257" s="10" t="s">
        <v>40</v>
      </c>
      <c r="Q1257" s="10" t="str">
        <f t="shared" si="94"/>
        <v>12</v>
      </c>
      <c r="R1257" s="10">
        <v>5</v>
      </c>
      <c r="S1257" s="79">
        <v>59.4</v>
      </c>
      <c r="T1257" s="10">
        <v>3</v>
      </c>
      <c r="AE1257" s="10">
        <v>3</v>
      </c>
      <c r="AI1257" s="39">
        <f t="shared" si="95"/>
        <v>3</v>
      </c>
      <c r="AJ1257" s="82">
        <f t="shared" si="96"/>
        <v>19.8</v>
      </c>
      <c r="AK1257" s="82">
        <f t="shared" si="97"/>
        <v>1.6500000000000001</v>
      </c>
      <c r="AL1257" s="79">
        <f t="shared" si="98"/>
        <v>0.33</v>
      </c>
    </row>
    <row r="1258" spans="1:38" x14ac:dyDescent="0.25">
      <c r="A1258" s="10">
        <v>4.2024999999999997</v>
      </c>
      <c r="B1258" s="10" t="s">
        <v>84</v>
      </c>
      <c r="C1258" s="10" t="s">
        <v>85</v>
      </c>
      <c r="D1258" s="10" t="s">
        <v>213</v>
      </c>
      <c r="E1258" s="10" t="s">
        <v>30</v>
      </c>
      <c r="F1258" s="10" t="s">
        <v>214</v>
      </c>
      <c r="G1258" s="10" t="s">
        <v>215</v>
      </c>
      <c r="H1258" s="10" t="s">
        <v>67</v>
      </c>
      <c r="I1258" s="10" t="s">
        <v>216</v>
      </c>
      <c r="J1258" s="10" t="s">
        <v>217</v>
      </c>
      <c r="K1258" s="10">
        <v>9258267841</v>
      </c>
      <c r="L1258" s="10" t="s">
        <v>74</v>
      </c>
      <c r="M1258" s="10" t="s">
        <v>75</v>
      </c>
      <c r="N1258" s="10" t="s">
        <v>61</v>
      </c>
      <c r="O1258" s="10">
        <v>44</v>
      </c>
      <c r="P1258" s="10" t="s">
        <v>40</v>
      </c>
      <c r="Q1258" s="10" t="str">
        <f t="shared" si="94"/>
        <v>12</v>
      </c>
      <c r="R1258" s="10">
        <v>5</v>
      </c>
      <c r="S1258" s="79">
        <v>57.6</v>
      </c>
      <c r="T1258" s="10">
        <v>2</v>
      </c>
      <c r="AE1258" s="10">
        <v>2</v>
      </c>
      <c r="AI1258" s="39">
        <f t="shared" si="95"/>
        <v>2</v>
      </c>
      <c r="AJ1258" s="82">
        <f t="shared" si="96"/>
        <v>28.8</v>
      </c>
      <c r="AK1258" s="82">
        <f t="shared" si="97"/>
        <v>2.4</v>
      </c>
      <c r="AL1258" s="79">
        <f t="shared" si="98"/>
        <v>0.48</v>
      </c>
    </row>
    <row r="1259" spans="1:38" x14ac:dyDescent="0.25">
      <c r="A1259" s="10">
        <v>4.2024999999999997</v>
      </c>
      <c r="B1259" s="10" t="s">
        <v>84</v>
      </c>
      <c r="C1259" s="10" t="s">
        <v>85</v>
      </c>
      <c r="D1259" s="10" t="s">
        <v>226</v>
      </c>
      <c r="E1259" s="10" t="s">
        <v>30</v>
      </c>
      <c r="F1259" s="10" t="s">
        <v>227</v>
      </c>
      <c r="G1259" s="10" t="s">
        <v>228</v>
      </c>
      <c r="H1259" s="10" t="s">
        <v>67</v>
      </c>
      <c r="I1259" s="10" t="s">
        <v>229</v>
      </c>
      <c r="J1259" s="10" t="s">
        <v>230</v>
      </c>
      <c r="K1259" s="10">
        <v>9162231116</v>
      </c>
      <c r="L1259" s="10" t="s">
        <v>74</v>
      </c>
      <c r="M1259" s="10" t="s">
        <v>75</v>
      </c>
      <c r="N1259" s="10" t="s">
        <v>61</v>
      </c>
      <c r="O1259" s="10">
        <v>44</v>
      </c>
      <c r="P1259" s="10" t="s">
        <v>40</v>
      </c>
      <c r="Q1259" s="10" t="str">
        <f t="shared" si="94"/>
        <v>12</v>
      </c>
      <c r="R1259" s="10">
        <v>5</v>
      </c>
      <c r="S1259" s="79">
        <v>57.6</v>
      </c>
      <c r="T1259" s="10">
        <v>2</v>
      </c>
      <c r="AE1259" s="10">
        <v>2</v>
      </c>
      <c r="AI1259" s="39">
        <f t="shared" si="95"/>
        <v>2</v>
      </c>
      <c r="AJ1259" s="82">
        <f t="shared" si="96"/>
        <v>28.8</v>
      </c>
      <c r="AK1259" s="82">
        <f t="shared" si="97"/>
        <v>2.4</v>
      </c>
      <c r="AL1259" s="79">
        <f t="shared" si="98"/>
        <v>0.48</v>
      </c>
    </row>
    <row r="1260" spans="1:38" x14ac:dyDescent="0.25">
      <c r="A1260" s="10">
        <v>4.2024999999999997</v>
      </c>
      <c r="B1260" s="10" t="s">
        <v>84</v>
      </c>
      <c r="C1260" s="10" t="s">
        <v>85</v>
      </c>
      <c r="D1260" s="10" t="s">
        <v>102</v>
      </c>
      <c r="E1260" s="10" t="s">
        <v>30</v>
      </c>
      <c r="F1260" s="10" t="s">
        <v>103</v>
      </c>
      <c r="G1260" s="10" t="s">
        <v>104</v>
      </c>
      <c r="H1260" s="10" t="s">
        <v>96</v>
      </c>
      <c r="I1260" s="10" t="s">
        <v>105</v>
      </c>
      <c r="J1260" s="10" t="s">
        <v>106</v>
      </c>
      <c r="K1260" s="10">
        <v>9076024285</v>
      </c>
      <c r="L1260" s="10" t="s">
        <v>74</v>
      </c>
      <c r="M1260" s="10" t="s">
        <v>75</v>
      </c>
      <c r="N1260" s="10" t="s">
        <v>61</v>
      </c>
      <c r="O1260" s="10">
        <v>44</v>
      </c>
      <c r="P1260" s="10" t="s">
        <v>40</v>
      </c>
      <c r="Q1260" s="10" t="str">
        <f t="shared" si="94"/>
        <v>12</v>
      </c>
      <c r="R1260" s="10">
        <v>5</v>
      </c>
      <c r="S1260" s="79">
        <v>57.6</v>
      </c>
      <c r="T1260" s="10">
        <v>2</v>
      </c>
      <c r="AE1260" s="10">
        <v>2</v>
      </c>
      <c r="AI1260" s="39">
        <f t="shared" si="95"/>
        <v>2</v>
      </c>
      <c r="AJ1260" s="82">
        <f t="shared" si="96"/>
        <v>28.8</v>
      </c>
      <c r="AK1260" s="82">
        <f t="shared" si="97"/>
        <v>2.4</v>
      </c>
      <c r="AL1260" s="79">
        <f t="shared" si="98"/>
        <v>0.48</v>
      </c>
    </row>
    <row r="1261" spans="1:38" x14ac:dyDescent="0.25">
      <c r="A1261" s="10">
        <v>4.2024999999999997</v>
      </c>
      <c r="B1261" s="10" t="s">
        <v>84</v>
      </c>
      <c r="C1261" s="10" t="s">
        <v>85</v>
      </c>
      <c r="D1261" s="10" t="s">
        <v>213</v>
      </c>
      <c r="E1261" s="10" t="s">
        <v>30</v>
      </c>
      <c r="F1261" s="10" t="s">
        <v>214</v>
      </c>
      <c r="G1261" s="10" t="s">
        <v>215</v>
      </c>
      <c r="H1261" s="10" t="s">
        <v>67</v>
      </c>
      <c r="I1261" s="10" t="s">
        <v>216</v>
      </c>
      <c r="J1261" s="10" t="s">
        <v>217</v>
      </c>
      <c r="K1261" s="10">
        <v>9258267841</v>
      </c>
      <c r="L1261" s="10" t="s">
        <v>98</v>
      </c>
      <c r="M1261" s="10" t="s">
        <v>99</v>
      </c>
      <c r="N1261" s="10" t="s">
        <v>61</v>
      </c>
      <c r="O1261" s="10">
        <v>44</v>
      </c>
      <c r="P1261" s="10" t="s">
        <v>40</v>
      </c>
      <c r="Q1261" s="10" t="str">
        <f t="shared" si="94"/>
        <v>12</v>
      </c>
      <c r="R1261" s="10">
        <v>5</v>
      </c>
      <c r="S1261" s="79">
        <v>57.6</v>
      </c>
      <c r="T1261" s="10">
        <v>2</v>
      </c>
      <c r="AE1261" s="10">
        <v>2</v>
      </c>
      <c r="AI1261" s="39">
        <f t="shared" si="95"/>
        <v>2</v>
      </c>
      <c r="AJ1261" s="82">
        <f t="shared" si="96"/>
        <v>28.8</v>
      </c>
      <c r="AK1261" s="82">
        <f t="shared" si="97"/>
        <v>2.4</v>
      </c>
      <c r="AL1261" s="79">
        <f t="shared" si="98"/>
        <v>0.48</v>
      </c>
    </row>
    <row r="1262" spans="1:38" x14ac:dyDescent="0.25">
      <c r="A1262" s="10">
        <v>4.2024999999999997</v>
      </c>
      <c r="B1262" s="10" t="s">
        <v>84</v>
      </c>
      <c r="C1262" s="10" t="s">
        <v>85</v>
      </c>
      <c r="D1262" s="10" t="s">
        <v>213</v>
      </c>
      <c r="E1262" s="10" t="s">
        <v>30</v>
      </c>
      <c r="F1262" s="10" t="s">
        <v>214</v>
      </c>
      <c r="G1262" s="10" t="s">
        <v>215</v>
      </c>
      <c r="H1262" s="10" t="s">
        <v>67</v>
      </c>
      <c r="I1262" s="10" t="s">
        <v>216</v>
      </c>
      <c r="J1262" s="10" t="s">
        <v>217</v>
      </c>
      <c r="K1262" s="10">
        <v>9258267841</v>
      </c>
      <c r="L1262" s="10" t="s">
        <v>224</v>
      </c>
      <c r="M1262" s="10" t="s">
        <v>225</v>
      </c>
      <c r="N1262" s="10" t="s">
        <v>61</v>
      </c>
      <c r="O1262" s="10">
        <v>44</v>
      </c>
      <c r="P1262" s="10" t="s">
        <v>40</v>
      </c>
      <c r="Q1262" s="10" t="str">
        <f t="shared" si="94"/>
        <v>12</v>
      </c>
      <c r="R1262" s="10">
        <v>5</v>
      </c>
      <c r="S1262" s="79">
        <v>57.6</v>
      </c>
      <c r="T1262" s="10">
        <v>2</v>
      </c>
      <c r="AE1262" s="10">
        <v>2</v>
      </c>
      <c r="AI1262" s="39">
        <f t="shared" si="95"/>
        <v>2</v>
      </c>
      <c r="AJ1262" s="82">
        <f t="shared" si="96"/>
        <v>28.8</v>
      </c>
      <c r="AK1262" s="82">
        <f t="shared" si="97"/>
        <v>2.4</v>
      </c>
      <c r="AL1262" s="79">
        <f t="shared" si="98"/>
        <v>0.48</v>
      </c>
    </row>
    <row r="1263" spans="1:38" x14ac:dyDescent="0.25">
      <c r="A1263" s="10">
        <v>4.2024999999999997</v>
      </c>
      <c r="B1263" s="10" t="s">
        <v>62</v>
      </c>
      <c r="C1263" s="10" t="s">
        <v>63</v>
      </c>
      <c r="D1263" s="10" t="s">
        <v>244</v>
      </c>
      <c r="E1263" s="10" t="s">
        <v>30</v>
      </c>
      <c r="F1263" s="10" t="s">
        <v>245</v>
      </c>
      <c r="G1263" s="10" t="s">
        <v>95</v>
      </c>
      <c r="H1263" s="10" t="s">
        <v>96</v>
      </c>
      <c r="I1263" s="10" t="s">
        <v>246</v>
      </c>
      <c r="J1263" s="10" t="s">
        <v>247</v>
      </c>
      <c r="K1263" s="10">
        <v>7026049982</v>
      </c>
      <c r="L1263" s="10" t="s">
        <v>98</v>
      </c>
      <c r="M1263" s="10" t="s">
        <v>99</v>
      </c>
      <c r="N1263" s="10" t="s">
        <v>61</v>
      </c>
      <c r="O1263" s="10">
        <v>44</v>
      </c>
      <c r="P1263" s="10" t="s">
        <v>40</v>
      </c>
      <c r="Q1263" s="10" t="str">
        <f t="shared" si="94"/>
        <v>12</v>
      </c>
      <c r="R1263" s="10">
        <v>5</v>
      </c>
      <c r="S1263" s="79">
        <v>57.6</v>
      </c>
      <c r="T1263" s="10">
        <v>2</v>
      </c>
      <c r="AE1263" s="10">
        <v>2</v>
      </c>
      <c r="AI1263" s="39">
        <f t="shared" si="95"/>
        <v>2</v>
      </c>
      <c r="AJ1263" s="82">
        <f t="shared" si="96"/>
        <v>28.8</v>
      </c>
      <c r="AK1263" s="82">
        <f t="shared" si="97"/>
        <v>2.4</v>
      </c>
      <c r="AL1263" s="79">
        <f t="shared" si="98"/>
        <v>0.48</v>
      </c>
    </row>
    <row r="1264" spans="1:38" x14ac:dyDescent="0.25">
      <c r="A1264" s="10">
        <v>4.2024999999999997</v>
      </c>
      <c r="B1264" s="10" t="s">
        <v>27</v>
      </c>
      <c r="C1264" s="10" t="s">
        <v>28</v>
      </c>
      <c r="D1264" s="10" t="s">
        <v>29</v>
      </c>
      <c r="E1264" s="10" t="s">
        <v>30</v>
      </c>
      <c r="F1264" s="10" t="s">
        <v>32</v>
      </c>
      <c r="G1264" s="10" t="s">
        <v>33</v>
      </c>
      <c r="H1264" s="10" t="s">
        <v>34</v>
      </c>
      <c r="I1264" s="10" t="s">
        <v>35</v>
      </c>
      <c r="J1264" s="10" t="s">
        <v>36</v>
      </c>
      <c r="K1264" s="10">
        <v>7323510499</v>
      </c>
      <c r="L1264" s="10" t="s">
        <v>81</v>
      </c>
      <c r="M1264" s="10" t="s">
        <v>82</v>
      </c>
      <c r="N1264" s="10" t="s">
        <v>83</v>
      </c>
      <c r="O1264" s="10">
        <v>44</v>
      </c>
      <c r="P1264" s="10" t="s">
        <v>40</v>
      </c>
      <c r="Q1264" s="10" t="str">
        <f t="shared" si="94"/>
        <v>12</v>
      </c>
      <c r="R1264" s="10">
        <v>8</v>
      </c>
      <c r="S1264" s="79">
        <v>54</v>
      </c>
      <c r="T1264" s="10">
        <v>2</v>
      </c>
      <c r="AE1264" s="10">
        <v>2</v>
      </c>
      <c r="AI1264" s="39">
        <f t="shared" si="95"/>
        <v>2</v>
      </c>
      <c r="AJ1264" s="82">
        <f t="shared" si="96"/>
        <v>27</v>
      </c>
      <c r="AK1264" s="82">
        <f t="shared" si="97"/>
        <v>2.25</v>
      </c>
      <c r="AL1264" s="79">
        <f t="shared" si="98"/>
        <v>0.28125</v>
      </c>
    </row>
    <row r="1265" spans="1:38" x14ac:dyDescent="0.25">
      <c r="A1265" s="10">
        <v>4.2024999999999997</v>
      </c>
      <c r="B1265" s="10" t="s">
        <v>62</v>
      </c>
      <c r="C1265" s="10" t="s">
        <v>63</v>
      </c>
      <c r="D1265" s="10" t="s">
        <v>458</v>
      </c>
      <c r="E1265" s="10" t="s">
        <v>30</v>
      </c>
      <c r="F1265" s="10" t="s">
        <v>459</v>
      </c>
      <c r="G1265" s="10" t="s">
        <v>460</v>
      </c>
      <c r="H1265" s="10" t="s">
        <v>67</v>
      </c>
      <c r="I1265" s="10" t="s">
        <v>461</v>
      </c>
      <c r="J1265" s="10" t="s">
        <v>462</v>
      </c>
      <c r="K1265" s="10">
        <v>6612109436</v>
      </c>
      <c r="L1265" s="10" t="s">
        <v>74</v>
      </c>
      <c r="M1265" s="10" t="s">
        <v>75</v>
      </c>
      <c r="N1265" s="10" t="s">
        <v>61</v>
      </c>
      <c r="O1265" s="10">
        <v>44</v>
      </c>
      <c r="P1265" s="10" t="s">
        <v>40</v>
      </c>
      <c r="Q1265" s="10" t="str">
        <f t="shared" si="94"/>
        <v>12</v>
      </c>
      <c r="R1265" s="10">
        <v>5</v>
      </c>
      <c r="S1265" s="79">
        <v>53.6</v>
      </c>
      <c r="T1265" s="10">
        <v>2</v>
      </c>
      <c r="AE1265" s="10">
        <v>2</v>
      </c>
      <c r="AI1265" s="39">
        <f t="shared" si="95"/>
        <v>2</v>
      </c>
      <c r="AJ1265" s="82">
        <f t="shared" si="96"/>
        <v>26.8</v>
      </c>
      <c r="AK1265" s="82">
        <f t="shared" si="97"/>
        <v>2.2333333333333334</v>
      </c>
      <c r="AL1265" s="79">
        <f t="shared" si="98"/>
        <v>0.44666666666666666</v>
      </c>
    </row>
    <row r="1266" spans="1:38" x14ac:dyDescent="0.25">
      <c r="A1266" s="10">
        <v>4.2024999999999997</v>
      </c>
      <c r="B1266" s="10" t="s">
        <v>41</v>
      </c>
      <c r="C1266" s="10" t="s">
        <v>42</v>
      </c>
      <c r="D1266" s="10" t="s">
        <v>184</v>
      </c>
      <c r="E1266" s="10" t="s">
        <v>30</v>
      </c>
      <c r="F1266" s="10" t="s">
        <v>185</v>
      </c>
      <c r="G1266" s="10" t="s">
        <v>186</v>
      </c>
      <c r="H1266" s="10" t="s">
        <v>46</v>
      </c>
      <c r="I1266" s="10">
        <v>55016</v>
      </c>
      <c r="J1266" s="10" t="s">
        <v>187</v>
      </c>
      <c r="K1266" s="10">
        <v>6517346268</v>
      </c>
      <c r="L1266" s="10" t="s">
        <v>188</v>
      </c>
      <c r="M1266" s="10" t="s">
        <v>189</v>
      </c>
      <c r="N1266" s="10" t="s">
        <v>83</v>
      </c>
      <c r="O1266" s="10">
        <v>44</v>
      </c>
      <c r="P1266" s="10" t="s">
        <v>40</v>
      </c>
      <c r="Q1266" s="10" t="str">
        <f t="shared" si="94"/>
        <v>12</v>
      </c>
      <c r="R1266" s="10">
        <v>6</v>
      </c>
      <c r="S1266" s="79">
        <v>52.8</v>
      </c>
      <c r="T1266" s="10">
        <v>2</v>
      </c>
      <c r="AE1266" s="10">
        <v>2</v>
      </c>
      <c r="AI1266" s="39">
        <f t="shared" si="95"/>
        <v>2</v>
      </c>
      <c r="AJ1266" s="82">
        <f t="shared" si="96"/>
        <v>26.4</v>
      </c>
      <c r="AK1266" s="82">
        <f t="shared" si="97"/>
        <v>2.1999999999999997</v>
      </c>
      <c r="AL1266" s="79">
        <f t="shared" si="98"/>
        <v>0.36666666666666664</v>
      </c>
    </row>
    <row r="1267" spans="1:38" x14ac:dyDescent="0.25">
      <c r="A1267" s="10">
        <v>4.2024999999999997</v>
      </c>
      <c r="B1267" s="10" t="s">
        <v>41</v>
      </c>
      <c r="C1267" s="10" t="s">
        <v>42</v>
      </c>
      <c r="D1267" s="10" t="s">
        <v>283</v>
      </c>
      <c r="E1267" s="10" t="s">
        <v>30</v>
      </c>
      <c r="F1267" s="10" t="s">
        <v>284</v>
      </c>
      <c r="G1267" s="10" t="s">
        <v>285</v>
      </c>
      <c r="H1267" s="10" t="s">
        <v>46</v>
      </c>
      <c r="I1267" s="10">
        <v>56301</v>
      </c>
      <c r="J1267" s="10" t="s">
        <v>286</v>
      </c>
      <c r="K1267" s="10">
        <v>3202515678</v>
      </c>
      <c r="L1267" s="10" t="s">
        <v>37</v>
      </c>
      <c r="M1267" s="10" t="s">
        <v>38</v>
      </c>
      <c r="N1267" s="10" t="s">
        <v>39</v>
      </c>
      <c r="O1267" s="10">
        <v>44</v>
      </c>
      <c r="P1267" s="10" t="s">
        <v>40</v>
      </c>
      <c r="Q1267" s="10" t="str">
        <f t="shared" si="94"/>
        <v>12</v>
      </c>
      <c r="R1267" s="10">
        <v>5</v>
      </c>
      <c r="S1267" s="79">
        <v>39.6</v>
      </c>
      <c r="T1267" s="10">
        <v>2</v>
      </c>
      <c r="AE1267" s="10">
        <v>2</v>
      </c>
      <c r="AI1267" s="39">
        <f t="shared" si="95"/>
        <v>2</v>
      </c>
      <c r="AJ1267" s="82">
        <f t="shared" si="96"/>
        <v>19.8</v>
      </c>
      <c r="AK1267" s="82">
        <f t="shared" si="97"/>
        <v>1.6500000000000001</v>
      </c>
      <c r="AL1267" s="79">
        <f t="shared" si="98"/>
        <v>0.33</v>
      </c>
    </row>
    <row r="1268" spans="1:38" x14ac:dyDescent="0.25">
      <c r="A1268" s="10">
        <v>4.2024999999999997</v>
      </c>
      <c r="B1268" s="10" t="s">
        <v>41</v>
      </c>
      <c r="C1268" s="10" t="s">
        <v>42</v>
      </c>
      <c r="D1268" s="10" t="s">
        <v>283</v>
      </c>
      <c r="E1268" s="10" t="s">
        <v>30</v>
      </c>
      <c r="F1268" s="10" t="s">
        <v>284</v>
      </c>
      <c r="G1268" s="10" t="s">
        <v>285</v>
      </c>
      <c r="H1268" s="10" t="s">
        <v>46</v>
      </c>
      <c r="I1268" s="10">
        <v>56301</v>
      </c>
      <c r="J1268" s="10" t="s">
        <v>286</v>
      </c>
      <c r="K1268" s="10">
        <v>3202515678</v>
      </c>
      <c r="L1268" s="10" t="s">
        <v>115</v>
      </c>
      <c r="M1268" s="10" t="s">
        <v>116</v>
      </c>
      <c r="N1268" s="10" t="s">
        <v>39</v>
      </c>
      <c r="O1268" s="10">
        <v>44</v>
      </c>
      <c r="P1268" s="10" t="s">
        <v>40</v>
      </c>
      <c r="Q1268" s="10" t="str">
        <f t="shared" si="94"/>
        <v>12</v>
      </c>
      <c r="R1268" s="10">
        <v>5</v>
      </c>
      <c r="S1268" s="79">
        <v>39.6</v>
      </c>
      <c r="T1268" s="10">
        <v>2</v>
      </c>
      <c r="AE1268" s="10">
        <v>2</v>
      </c>
      <c r="AI1268" s="39">
        <f t="shared" si="95"/>
        <v>2</v>
      </c>
      <c r="AJ1268" s="82">
        <f t="shared" si="96"/>
        <v>19.8</v>
      </c>
      <c r="AK1268" s="82">
        <f t="shared" si="97"/>
        <v>1.6500000000000001</v>
      </c>
      <c r="AL1268" s="79">
        <f t="shared" si="98"/>
        <v>0.33</v>
      </c>
    </row>
    <row r="1269" spans="1:38" x14ac:dyDescent="0.25">
      <c r="A1269" s="10">
        <v>4.2024999999999997</v>
      </c>
      <c r="B1269" s="10" t="s">
        <v>41</v>
      </c>
      <c r="C1269" s="10" t="s">
        <v>42</v>
      </c>
      <c r="D1269" s="10" t="s">
        <v>283</v>
      </c>
      <c r="E1269" s="10" t="s">
        <v>30</v>
      </c>
      <c r="F1269" s="10" t="s">
        <v>284</v>
      </c>
      <c r="G1269" s="10" t="s">
        <v>285</v>
      </c>
      <c r="H1269" s="10" t="s">
        <v>46</v>
      </c>
      <c r="I1269" s="10">
        <v>56301</v>
      </c>
      <c r="J1269" s="10" t="s">
        <v>286</v>
      </c>
      <c r="K1269" s="10">
        <v>3202515678</v>
      </c>
      <c r="L1269" s="10" t="s">
        <v>49</v>
      </c>
      <c r="M1269" s="10" t="s">
        <v>50</v>
      </c>
      <c r="N1269" s="10" t="s">
        <v>39</v>
      </c>
      <c r="O1269" s="10">
        <v>44</v>
      </c>
      <c r="P1269" s="10" t="s">
        <v>40</v>
      </c>
      <c r="Q1269" s="10" t="str">
        <f t="shared" si="94"/>
        <v>12</v>
      </c>
      <c r="R1269" s="10">
        <v>5</v>
      </c>
      <c r="S1269" s="79">
        <v>39.6</v>
      </c>
      <c r="T1269" s="10">
        <v>2</v>
      </c>
      <c r="AE1269" s="10">
        <v>2</v>
      </c>
      <c r="AI1269" s="39">
        <f t="shared" si="95"/>
        <v>2</v>
      </c>
      <c r="AJ1269" s="82">
        <f t="shared" si="96"/>
        <v>19.8</v>
      </c>
      <c r="AK1269" s="82">
        <f t="shared" si="97"/>
        <v>1.6500000000000001</v>
      </c>
      <c r="AL1269" s="79">
        <f t="shared" si="98"/>
        <v>0.33</v>
      </c>
    </row>
    <row r="1270" spans="1:38" x14ac:dyDescent="0.25">
      <c r="A1270" s="10">
        <v>4.2024999999999997</v>
      </c>
      <c r="B1270" s="10" t="s">
        <v>381</v>
      </c>
      <c r="C1270" s="10" t="s">
        <v>382</v>
      </c>
      <c r="D1270" s="10" t="s">
        <v>601</v>
      </c>
      <c r="E1270" s="10" t="s">
        <v>30</v>
      </c>
      <c r="F1270" s="10" t="s">
        <v>602</v>
      </c>
      <c r="G1270" s="10" t="s">
        <v>603</v>
      </c>
      <c r="H1270" s="10" t="s">
        <v>604</v>
      </c>
      <c r="I1270" s="10">
        <v>29526</v>
      </c>
      <c r="J1270" s="10" t="s">
        <v>605</v>
      </c>
      <c r="K1270" s="10">
        <v>8433473030</v>
      </c>
      <c r="L1270" s="10" t="s">
        <v>115</v>
      </c>
      <c r="M1270" s="10" t="s">
        <v>116</v>
      </c>
      <c r="N1270" s="10" t="s">
        <v>39</v>
      </c>
      <c r="O1270" s="10">
        <v>44</v>
      </c>
      <c r="P1270" s="10" t="s">
        <v>40</v>
      </c>
      <c r="Q1270" s="10" t="str">
        <f t="shared" si="94"/>
        <v>12</v>
      </c>
      <c r="R1270" s="10">
        <v>5</v>
      </c>
      <c r="S1270" s="79">
        <v>39.6</v>
      </c>
      <c r="T1270" s="10">
        <v>2</v>
      </c>
      <c r="AE1270" s="10">
        <v>2</v>
      </c>
      <c r="AI1270" s="39">
        <f t="shared" si="95"/>
        <v>2</v>
      </c>
      <c r="AJ1270" s="82">
        <f t="shared" si="96"/>
        <v>19.8</v>
      </c>
      <c r="AK1270" s="82">
        <f t="shared" si="97"/>
        <v>1.6500000000000001</v>
      </c>
      <c r="AL1270" s="79">
        <f t="shared" si="98"/>
        <v>0.33</v>
      </c>
    </row>
    <row r="1271" spans="1:38" x14ac:dyDescent="0.25">
      <c r="A1271" s="10">
        <v>4.2024999999999997</v>
      </c>
      <c r="B1271" s="10" t="s">
        <v>107</v>
      </c>
      <c r="C1271" s="10" t="s">
        <v>108</v>
      </c>
      <c r="D1271" s="10" t="s">
        <v>606</v>
      </c>
      <c r="E1271" s="10" t="s">
        <v>570</v>
      </c>
      <c r="F1271" s="10" t="s">
        <v>191</v>
      </c>
      <c r="G1271" s="10" t="s">
        <v>192</v>
      </c>
      <c r="H1271" s="10" t="s">
        <v>193</v>
      </c>
      <c r="I1271" s="10" t="s">
        <v>194</v>
      </c>
      <c r="J1271" s="10" t="s">
        <v>607</v>
      </c>
      <c r="K1271" s="10">
        <v>2604827475</v>
      </c>
      <c r="L1271" s="10" t="s">
        <v>37</v>
      </c>
      <c r="M1271" s="10" t="s">
        <v>38</v>
      </c>
      <c r="N1271" s="10" t="s">
        <v>39</v>
      </c>
      <c r="O1271" s="10">
        <v>44</v>
      </c>
      <c r="P1271" s="10" t="s">
        <v>40</v>
      </c>
      <c r="Q1271" s="10" t="str">
        <f t="shared" si="94"/>
        <v>12</v>
      </c>
      <c r="R1271" s="10">
        <v>5</v>
      </c>
      <c r="S1271" s="79">
        <v>39.6</v>
      </c>
      <c r="T1271" s="10">
        <v>2</v>
      </c>
      <c r="AE1271" s="10">
        <v>2</v>
      </c>
      <c r="AI1271" s="39">
        <f t="shared" si="95"/>
        <v>2</v>
      </c>
      <c r="AJ1271" s="82">
        <f t="shared" si="96"/>
        <v>19.8</v>
      </c>
      <c r="AK1271" s="82">
        <f t="shared" si="97"/>
        <v>1.6500000000000001</v>
      </c>
      <c r="AL1271" s="79">
        <f t="shared" si="98"/>
        <v>0.33</v>
      </c>
    </row>
    <row r="1272" spans="1:38" x14ac:dyDescent="0.25">
      <c r="A1272" s="10">
        <v>4.2024999999999997</v>
      </c>
      <c r="B1272" s="10" t="s">
        <v>107</v>
      </c>
      <c r="C1272" s="10" t="s">
        <v>108</v>
      </c>
      <c r="D1272" s="10" t="s">
        <v>606</v>
      </c>
      <c r="E1272" s="10" t="s">
        <v>570</v>
      </c>
      <c r="F1272" s="10" t="s">
        <v>191</v>
      </c>
      <c r="G1272" s="10" t="s">
        <v>192</v>
      </c>
      <c r="H1272" s="10" t="s">
        <v>193</v>
      </c>
      <c r="I1272" s="10" t="s">
        <v>194</v>
      </c>
      <c r="J1272" s="10" t="s">
        <v>607</v>
      </c>
      <c r="K1272" s="10">
        <v>2604827475</v>
      </c>
      <c r="L1272" s="10" t="s">
        <v>115</v>
      </c>
      <c r="M1272" s="10" t="s">
        <v>116</v>
      </c>
      <c r="N1272" s="10" t="s">
        <v>39</v>
      </c>
      <c r="O1272" s="10">
        <v>44</v>
      </c>
      <c r="P1272" s="10" t="s">
        <v>40</v>
      </c>
      <c r="Q1272" s="10" t="str">
        <f t="shared" si="94"/>
        <v>12</v>
      </c>
      <c r="R1272" s="10">
        <v>5</v>
      </c>
      <c r="S1272" s="79">
        <v>39.6</v>
      </c>
      <c r="T1272" s="10">
        <v>2</v>
      </c>
      <c r="AE1272" s="10">
        <v>2</v>
      </c>
      <c r="AI1272" s="39">
        <f t="shared" si="95"/>
        <v>2</v>
      </c>
      <c r="AJ1272" s="82">
        <f t="shared" si="96"/>
        <v>19.8</v>
      </c>
      <c r="AK1272" s="82">
        <f t="shared" si="97"/>
        <v>1.6500000000000001</v>
      </c>
      <c r="AL1272" s="79">
        <f t="shared" si="98"/>
        <v>0.33</v>
      </c>
    </row>
    <row r="1273" spans="1:38" x14ac:dyDescent="0.25">
      <c r="A1273" s="10">
        <v>4.2024999999999997</v>
      </c>
      <c r="B1273" s="10" t="s">
        <v>107</v>
      </c>
      <c r="C1273" s="10" t="s">
        <v>108</v>
      </c>
      <c r="D1273" s="10" t="s">
        <v>606</v>
      </c>
      <c r="E1273" s="10" t="s">
        <v>570</v>
      </c>
      <c r="F1273" s="10" t="s">
        <v>191</v>
      </c>
      <c r="G1273" s="10" t="s">
        <v>192</v>
      </c>
      <c r="H1273" s="10" t="s">
        <v>193</v>
      </c>
      <c r="I1273" s="10" t="s">
        <v>194</v>
      </c>
      <c r="J1273" s="10" t="s">
        <v>607</v>
      </c>
      <c r="K1273" s="10">
        <v>2604827475</v>
      </c>
      <c r="L1273" s="10" t="s">
        <v>49</v>
      </c>
      <c r="M1273" s="10" t="s">
        <v>50</v>
      </c>
      <c r="N1273" s="10" t="s">
        <v>39</v>
      </c>
      <c r="O1273" s="10">
        <v>44</v>
      </c>
      <c r="P1273" s="10" t="s">
        <v>40</v>
      </c>
      <c r="Q1273" s="10" t="str">
        <f t="shared" si="94"/>
        <v>12</v>
      </c>
      <c r="R1273" s="10">
        <v>5</v>
      </c>
      <c r="S1273" s="79">
        <v>39.6</v>
      </c>
      <c r="T1273" s="10">
        <v>2</v>
      </c>
      <c r="AE1273" s="10">
        <v>2</v>
      </c>
      <c r="AI1273" s="39">
        <f t="shared" si="95"/>
        <v>2</v>
      </c>
      <c r="AJ1273" s="82">
        <f t="shared" si="96"/>
        <v>19.8</v>
      </c>
      <c r="AK1273" s="82">
        <f t="shared" si="97"/>
        <v>1.6500000000000001</v>
      </c>
      <c r="AL1273" s="79">
        <f t="shared" si="98"/>
        <v>0.33</v>
      </c>
    </row>
    <row r="1274" spans="1:38" x14ac:dyDescent="0.25">
      <c r="A1274" s="10">
        <v>4.2024999999999997</v>
      </c>
      <c r="B1274" s="10" t="s">
        <v>84</v>
      </c>
      <c r="C1274" s="10" t="s">
        <v>85</v>
      </c>
      <c r="D1274" s="10" t="s">
        <v>300</v>
      </c>
      <c r="E1274" s="10" t="s">
        <v>174</v>
      </c>
      <c r="F1274" s="10" t="s">
        <v>301</v>
      </c>
      <c r="G1274" s="10" t="s">
        <v>302</v>
      </c>
      <c r="H1274" s="10" t="s">
        <v>96</v>
      </c>
      <c r="I1274" s="10">
        <v>89406</v>
      </c>
      <c r="J1274" s="10" t="s">
        <v>303</v>
      </c>
      <c r="K1274" s="10">
        <v>7755415699</v>
      </c>
      <c r="L1274" s="10" t="s">
        <v>37</v>
      </c>
      <c r="M1274" s="10" t="s">
        <v>38</v>
      </c>
      <c r="N1274" s="10" t="s">
        <v>39</v>
      </c>
      <c r="O1274" s="10">
        <v>44</v>
      </c>
      <c r="P1274" s="10" t="s">
        <v>40</v>
      </c>
      <c r="Q1274" s="10" t="str">
        <f t="shared" si="94"/>
        <v>12</v>
      </c>
      <c r="R1274" s="10">
        <v>5</v>
      </c>
      <c r="S1274" s="79">
        <v>39.6</v>
      </c>
      <c r="T1274" s="10">
        <v>2</v>
      </c>
      <c r="AE1274" s="10">
        <v>2</v>
      </c>
      <c r="AI1274" s="39">
        <f t="shared" si="95"/>
        <v>2</v>
      </c>
      <c r="AJ1274" s="82">
        <f t="shared" si="96"/>
        <v>19.8</v>
      </c>
      <c r="AK1274" s="82">
        <f t="shared" si="97"/>
        <v>1.6500000000000001</v>
      </c>
      <c r="AL1274" s="79">
        <f t="shared" si="98"/>
        <v>0.33</v>
      </c>
    </row>
    <row r="1275" spans="1:38" x14ac:dyDescent="0.25">
      <c r="A1275" s="10">
        <v>4.2024999999999997</v>
      </c>
      <c r="B1275" s="10" t="s">
        <v>84</v>
      </c>
      <c r="C1275" s="10" t="s">
        <v>85</v>
      </c>
      <c r="D1275" s="10" t="s">
        <v>437</v>
      </c>
      <c r="E1275" s="10" t="s">
        <v>30</v>
      </c>
      <c r="F1275" s="10" t="s">
        <v>438</v>
      </c>
      <c r="G1275" s="10" t="s">
        <v>104</v>
      </c>
      <c r="H1275" s="10" t="s">
        <v>96</v>
      </c>
      <c r="I1275" s="10" t="s">
        <v>439</v>
      </c>
      <c r="J1275" s="10" t="s">
        <v>440</v>
      </c>
      <c r="K1275" s="10">
        <v>7753385335</v>
      </c>
      <c r="L1275" s="10" t="s">
        <v>37</v>
      </c>
      <c r="M1275" s="10" t="s">
        <v>38</v>
      </c>
      <c r="N1275" s="10" t="s">
        <v>39</v>
      </c>
      <c r="O1275" s="10">
        <v>44</v>
      </c>
      <c r="P1275" s="10" t="s">
        <v>40</v>
      </c>
      <c r="Q1275" s="10" t="str">
        <f t="shared" si="94"/>
        <v>12</v>
      </c>
      <c r="R1275" s="10">
        <v>5</v>
      </c>
      <c r="S1275" s="79">
        <v>39.6</v>
      </c>
      <c r="T1275" s="10">
        <v>2</v>
      </c>
      <c r="AE1275" s="10">
        <v>2</v>
      </c>
      <c r="AI1275" s="39">
        <f t="shared" si="95"/>
        <v>2</v>
      </c>
      <c r="AJ1275" s="82">
        <f t="shared" si="96"/>
        <v>19.8</v>
      </c>
      <c r="AK1275" s="82">
        <f t="shared" si="97"/>
        <v>1.6500000000000001</v>
      </c>
      <c r="AL1275" s="79">
        <f t="shared" si="98"/>
        <v>0.33</v>
      </c>
    </row>
    <row r="1276" spans="1:38" x14ac:dyDescent="0.25">
      <c r="A1276" s="10">
        <v>4.2024999999999997</v>
      </c>
      <c r="B1276" s="10" t="s">
        <v>84</v>
      </c>
      <c r="C1276" s="10" t="s">
        <v>85</v>
      </c>
      <c r="D1276" s="10" t="s">
        <v>437</v>
      </c>
      <c r="E1276" s="10" t="s">
        <v>30</v>
      </c>
      <c r="F1276" s="10" t="s">
        <v>438</v>
      </c>
      <c r="G1276" s="10" t="s">
        <v>104</v>
      </c>
      <c r="H1276" s="10" t="s">
        <v>96</v>
      </c>
      <c r="I1276" s="10" t="s">
        <v>439</v>
      </c>
      <c r="J1276" s="10" t="s">
        <v>440</v>
      </c>
      <c r="K1276" s="10">
        <v>7753385335</v>
      </c>
      <c r="L1276" s="10" t="s">
        <v>49</v>
      </c>
      <c r="M1276" s="10" t="s">
        <v>50</v>
      </c>
      <c r="N1276" s="10" t="s">
        <v>39</v>
      </c>
      <c r="O1276" s="10">
        <v>44</v>
      </c>
      <c r="P1276" s="10" t="s">
        <v>40</v>
      </c>
      <c r="Q1276" s="10" t="str">
        <f t="shared" si="94"/>
        <v>12</v>
      </c>
      <c r="R1276" s="10">
        <v>5</v>
      </c>
      <c r="S1276" s="79">
        <v>39.6</v>
      </c>
      <c r="T1276" s="10">
        <v>2</v>
      </c>
      <c r="AE1276" s="10">
        <v>2</v>
      </c>
      <c r="AI1276" s="39">
        <f t="shared" si="95"/>
        <v>2</v>
      </c>
      <c r="AJ1276" s="82">
        <f t="shared" si="96"/>
        <v>19.8</v>
      </c>
      <c r="AK1276" s="82">
        <f t="shared" si="97"/>
        <v>1.6500000000000001</v>
      </c>
      <c r="AL1276" s="79">
        <f t="shared" si="98"/>
        <v>0.33</v>
      </c>
    </row>
    <row r="1277" spans="1:38" x14ac:dyDescent="0.25">
      <c r="A1277" s="10">
        <v>4.2024999999999997</v>
      </c>
      <c r="B1277" s="10" t="s">
        <v>62</v>
      </c>
      <c r="C1277" s="10" t="s">
        <v>63</v>
      </c>
      <c r="D1277" s="10" t="s">
        <v>477</v>
      </c>
      <c r="E1277" s="10" t="s">
        <v>168</v>
      </c>
      <c r="F1277" s="10" t="s">
        <v>478</v>
      </c>
      <c r="G1277" s="10" t="s">
        <v>479</v>
      </c>
      <c r="H1277" s="10" t="s">
        <v>67</v>
      </c>
      <c r="I1277" s="10" t="s">
        <v>480</v>
      </c>
      <c r="J1277" s="10" t="s">
        <v>481</v>
      </c>
      <c r="K1277" s="10">
        <v>6614932663</v>
      </c>
      <c r="L1277" s="10" t="s">
        <v>37</v>
      </c>
      <c r="M1277" s="10" t="s">
        <v>38</v>
      </c>
      <c r="N1277" s="10" t="s">
        <v>39</v>
      </c>
      <c r="O1277" s="10">
        <v>44</v>
      </c>
      <c r="P1277" s="10" t="s">
        <v>40</v>
      </c>
      <c r="Q1277" s="10" t="str">
        <f t="shared" si="94"/>
        <v>12</v>
      </c>
      <c r="R1277" s="10">
        <v>5</v>
      </c>
      <c r="S1277" s="79">
        <v>39.6</v>
      </c>
      <c r="T1277" s="10">
        <v>2</v>
      </c>
      <c r="AE1277" s="10">
        <v>2</v>
      </c>
      <c r="AI1277" s="39">
        <f t="shared" si="95"/>
        <v>2</v>
      </c>
      <c r="AJ1277" s="82">
        <f t="shared" si="96"/>
        <v>19.8</v>
      </c>
      <c r="AK1277" s="82">
        <f t="shared" si="97"/>
        <v>1.6500000000000001</v>
      </c>
      <c r="AL1277" s="79">
        <f t="shared" si="98"/>
        <v>0.33</v>
      </c>
    </row>
    <row r="1278" spans="1:38" x14ac:dyDescent="0.25">
      <c r="A1278" s="10">
        <v>4.2024999999999997</v>
      </c>
      <c r="B1278" s="10" t="s">
        <v>84</v>
      </c>
      <c r="C1278" s="10" t="s">
        <v>85</v>
      </c>
      <c r="D1278" s="10" t="s">
        <v>497</v>
      </c>
      <c r="E1278" s="10" t="s">
        <v>348</v>
      </c>
      <c r="F1278" s="10" t="s">
        <v>498</v>
      </c>
      <c r="G1278" s="10" t="s">
        <v>499</v>
      </c>
      <c r="H1278" s="10" t="s">
        <v>67</v>
      </c>
      <c r="I1278" s="10">
        <v>95340</v>
      </c>
      <c r="J1278" s="10" t="s">
        <v>500</v>
      </c>
      <c r="K1278" s="10">
        <v>2093816488</v>
      </c>
      <c r="L1278" s="10" t="s">
        <v>91</v>
      </c>
      <c r="M1278" s="10" t="s">
        <v>92</v>
      </c>
      <c r="N1278" s="10" t="s">
        <v>61</v>
      </c>
      <c r="O1278" s="10">
        <v>44</v>
      </c>
      <c r="P1278" s="10" t="s">
        <v>40</v>
      </c>
      <c r="Q1278" s="10" t="str">
        <f t="shared" si="94"/>
        <v>12</v>
      </c>
      <c r="R1278" s="10">
        <v>8</v>
      </c>
      <c r="S1278" s="79">
        <v>32.4</v>
      </c>
      <c r="T1278" s="10">
        <v>1</v>
      </c>
      <c r="AE1278" s="10">
        <v>1</v>
      </c>
      <c r="AI1278" s="39">
        <f t="shared" si="95"/>
        <v>1</v>
      </c>
      <c r="AJ1278" s="82">
        <f t="shared" si="96"/>
        <v>32.4</v>
      </c>
      <c r="AK1278" s="82">
        <f t="shared" si="97"/>
        <v>2.6999999999999997</v>
      </c>
      <c r="AL1278" s="79">
        <f t="shared" si="98"/>
        <v>0.33749999999999997</v>
      </c>
    </row>
    <row r="1279" spans="1:38" x14ac:dyDescent="0.25">
      <c r="A1279" s="10">
        <v>4.2024999999999997</v>
      </c>
      <c r="B1279" s="10" t="s">
        <v>84</v>
      </c>
      <c r="C1279" s="10" t="s">
        <v>85</v>
      </c>
      <c r="D1279" s="10" t="s">
        <v>86</v>
      </c>
      <c r="E1279" s="10" t="s">
        <v>30</v>
      </c>
      <c r="F1279" s="10" t="s">
        <v>87</v>
      </c>
      <c r="G1279" s="10" t="s">
        <v>88</v>
      </c>
      <c r="H1279" s="10" t="s">
        <v>67</v>
      </c>
      <c r="I1279" s="10" t="s">
        <v>89</v>
      </c>
      <c r="J1279" s="10" t="s">
        <v>90</v>
      </c>
      <c r="K1279" s="10">
        <v>2095295350</v>
      </c>
      <c r="L1279" s="10" t="s">
        <v>70</v>
      </c>
      <c r="M1279" s="10" t="s">
        <v>71</v>
      </c>
      <c r="N1279" s="10" t="s">
        <v>61</v>
      </c>
      <c r="O1279" s="10">
        <v>44</v>
      </c>
      <c r="P1279" s="10" t="s">
        <v>40</v>
      </c>
      <c r="Q1279" s="10" t="str">
        <f t="shared" si="94"/>
        <v>12</v>
      </c>
      <c r="R1279" s="10">
        <v>8</v>
      </c>
      <c r="S1279" s="79">
        <v>32.4</v>
      </c>
      <c r="T1279" s="10">
        <v>1</v>
      </c>
      <c r="AE1279" s="10">
        <v>1</v>
      </c>
      <c r="AI1279" s="39">
        <f t="shared" si="95"/>
        <v>1</v>
      </c>
      <c r="AJ1279" s="82">
        <f t="shared" si="96"/>
        <v>32.4</v>
      </c>
      <c r="AK1279" s="82">
        <f t="shared" si="97"/>
        <v>2.6999999999999997</v>
      </c>
      <c r="AL1279" s="79">
        <f t="shared" si="98"/>
        <v>0.33749999999999997</v>
      </c>
    </row>
    <row r="1280" spans="1:38" x14ac:dyDescent="0.25">
      <c r="A1280" s="10">
        <v>4.2024999999999997</v>
      </c>
      <c r="B1280" s="10" t="s">
        <v>84</v>
      </c>
      <c r="C1280" s="10" t="s">
        <v>85</v>
      </c>
      <c r="D1280" s="10" t="s">
        <v>501</v>
      </c>
      <c r="E1280" s="10" t="s">
        <v>348</v>
      </c>
      <c r="F1280" s="10" t="s">
        <v>502</v>
      </c>
      <c r="G1280" s="10" t="s">
        <v>119</v>
      </c>
      <c r="H1280" s="10" t="s">
        <v>67</v>
      </c>
      <c r="I1280" s="10" t="s">
        <v>503</v>
      </c>
      <c r="J1280" s="10" t="s">
        <v>353</v>
      </c>
      <c r="K1280" s="10">
        <v>9162786446</v>
      </c>
      <c r="L1280" s="10" t="s">
        <v>70</v>
      </c>
      <c r="M1280" s="10" t="s">
        <v>71</v>
      </c>
      <c r="N1280" s="10" t="s">
        <v>61</v>
      </c>
      <c r="O1280" s="10">
        <v>44</v>
      </c>
      <c r="P1280" s="10" t="s">
        <v>40</v>
      </c>
      <c r="Q1280" s="10" t="str">
        <f t="shared" si="94"/>
        <v>12</v>
      </c>
      <c r="R1280" s="10">
        <v>8</v>
      </c>
      <c r="S1280" s="79">
        <v>32.4</v>
      </c>
      <c r="T1280" s="10">
        <v>1</v>
      </c>
      <c r="AE1280" s="10">
        <v>1</v>
      </c>
      <c r="AI1280" s="39">
        <f t="shared" si="95"/>
        <v>1</v>
      </c>
      <c r="AJ1280" s="82">
        <f t="shared" si="96"/>
        <v>32.4</v>
      </c>
      <c r="AK1280" s="82">
        <f t="shared" si="97"/>
        <v>2.6999999999999997</v>
      </c>
      <c r="AL1280" s="79">
        <f t="shared" si="98"/>
        <v>0.33749999999999997</v>
      </c>
    </row>
    <row r="1281" spans="1:38" x14ac:dyDescent="0.25">
      <c r="A1281" s="10">
        <v>4.2024999999999997</v>
      </c>
      <c r="B1281" s="10" t="s">
        <v>84</v>
      </c>
      <c r="C1281" s="10" t="s">
        <v>85</v>
      </c>
      <c r="D1281" s="10" t="s">
        <v>257</v>
      </c>
      <c r="E1281" s="10" t="s">
        <v>30</v>
      </c>
      <c r="F1281" s="10" t="s">
        <v>258</v>
      </c>
      <c r="G1281" s="10" t="s">
        <v>259</v>
      </c>
      <c r="H1281" s="10" t="s">
        <v>67</v>
      </c>
      <c r="I1281" s="10" t="s">
        <v>260</v>
      </c>
      <c r="J1281" s="10" t="s">
        <v>261</v>
      </c>
      <c r="K1281" s="10">
        <v>5089442083</v>
      </c>
      <c r="L1281" s="10" t="s">
        <v>70</v>
      </c>
      <c r="M1281" s="10" t="s">
        <v>71</v>
      </c>
      <c r="N1281" s="10" t="s">
        <v>61</v>
      </c>
      <c r="O1281" s="10">
        <v>44</v>
      </c>
      <c r="P1281" s="10" t="s">
        <v>40</v>
      </c>
      <c r="Q1281" s="10" t="str">
        <f t="shared" si="94"/>
        <v>12</v>
      </c>
      <c r="R1281" s="10">
        <v>8</v>
      </c>
      <c r="S1281" s="79">
        <v>32.4</v>
      </c>
      <c r="T1281" s="10">
        <v>1</v>
      </c>
      <c r="AE1281" s="10">
        <v>1</v>
      </c>
      <c r="AI1281" s="39">
        <f t="shared" si="95"/>
        <v>1</v>
      </c>
      <c r="AJ1281" s="82">
        <f t="shared" si="96"/>
        <v>32.4</v>
      </c>
      <c r="AK1281" s="82">
        <f t="shared" si="97"/>
        <v>2.6999999999999997</v>
      </c>
      <c r="AL1281" s="79">
        <f t="shared" si="98"/>
        <v>0.33749999999999997</v>
      </c>
    </row>
    <row r="1282" spans="1:38" x14ac:dyDescent="0.25">
      <c r="A1282" s="10">
        <v>4.2024999999999997</v>
      </c>
      <c r="B1282" s="10" t="s">
        <v>84</v>
      </c>
      <c r="C1282" s="10" t="s">
        <v>85</v>
      </c>
      <c r="D1282" s="10" t="s">
        <v>501</v>
      </c>
      <c r="E1282" s="10" t="s">
        <v>348</v>
      </c>
      <c r="F1282" s="10" t="s">
        <v>502</v>
      </c>
      <c r="G1282" s="10" t="s">
        <v>119</v>
      </c>
      <c r="H1282" s="10" t="s">
        <v>67</v>
      </c>
      <c r="I1282" s="10" t="s">
        <v>503</v>
      </c>
      <c r="J1282" s="10" t="s">
        <v>353</v>
      </c>
      <c r="K1282" s="10">
        <v>9162786446</v>
      </c>
      <c r="L1282" s="10" t="s">
        <v>72</v>
      </c>
      <c r="M1282" s="10" t="s">
        <v>73</v>
      </c>
      <c r="N1282" s="10" t="s">
        <v>61</v>
      </c>
      <c r="O1282" s="10">
        <v>44</v>
      </c>
      <c r="P1282" s="10" t="s">
        <v>40</v>
      </c>
      <c r="Q1282" s="10" t="str">
        <f t="shared" ref="Q1282:Q1345" si="99">"12"</f>
        <v>12</v>
      </c>
      <c r="R1282" s="10">
        <v>8</v>
      </c>
      <c r="S1282" s="79">
        <v>32.4</v>
      </c>
      <c r="T1282" s="10">
        <v>1</v>
      </c>
      <c r="AE1282" s="10">
        <v>1</v>
      </c>
      <c r="AI1282" s="39">
        <f t="shared" si="95"/>
        <v>1</v>
      </c>
      <c r="AJ1282" s="82">
        <f t="shared" si="96"/>
        <v>32.4</v>
      </c>
      <c r="AK1282" s="82">
        <f t="shared" si="97"/>
        <v>2.6999999999999997</v>
      </c>
      <c r="AL1282" s="79">
        <f t="shared" si="98"/>
        <v>0.33749999999999997</v>
      </c>
    </row>
    <row r="1283" spans="1:38" x14ac:dyDescent="0.25">
      <c r="A1283" s="10">
        <v>4.2024999999999997</v>
      </c>
      <c r="B1283" s="10" t="s">
        <v>84</v>
      </c>
      <c r="C1283" s="10" t="s">
        <v>85</v>
      </c>
      <c r="D1283" s="10" t="s">
        <v>257</v>
      </c>
      <c r="E1283" s="10" t="s">
        <v>30</v>
      </c>
      <c r="F1283" s="10" t="s">
        <v>258</v>
      </c>
      <c r="G1283" s="10" t="s">
        <v>259</v>
      </c>
      <c r="H1283" s="10" t="s">
        <v>67</v>
      </c>
      <c r="I1283" s="10" t="s">
        <v>260</v>
      </c>
      <c r="J1283" s="10" t="s">
        <v>261</v>
      </c>
      <c r="K1283" s="10">
        <v>5089442083</v>
      </c>
      <c r="L1283" s="10" t="s">
        <v>72</v>
      </c>
      <c r="M1283" s="10" t="s">
        <v>73</v>
      </c>
      <c r="N1283" s="10" t="s">
        <v>61</v>
      </c>
      <c r="O1283" s="10">
        <v>44</v>
      </c>
      <c r="P1283" s="10" t="s">
        <v>40</v>
      </c>
      <c r="Q1283" s="10" t="str">
        <f t="shared" si="99"/>
        <v>12</v>
      </c>
      <c r="R1283" s="10">
        <v>8</v>
      </c>
      <c r="S1283" s="79">
        <v>32.4</v>
      </c>
      <c r="T1283" s="10">
        <v>1</v>
      </c>
      <c r="AE1283" s="10">
        <v>1</v>
      </c>
      <c r="AI1283" s="39">
        <f t="shared" ref="AI1283:AI1346" si="100">SUM(U1283:AH1283)</f>
        <v>1</v>
      </c>
      <c r="AJ1283" s="82">
        <f t="shared" ref="AJ1283:AJ1346" si="101">S1283/T1283</f>
        <v>32.4</v>
      </c>
      <c r="AK1283" s="82">
        <f t="shared" ref="AK1283:AK1346" si="102">AJ1283/Q1283</f>
        <v>2.6999999999999997</v>
      </c>
      <c r="AL1283" s="79">
        <f t="shared" ref="AL1283:AL1346" si="103">AK1283/R1283</f>
        <v>0.33749999999999997</v>
      </c>
    </row>
    <row r="1284" spans="1:38" x14ac:dyDescent="0.25">
      <c r="A1284" s="10">
        <v>4.2024999999999997</v>
      </c>
      <c r="B1284" s="10" t="s">
        <v>84</v>
      </c>
      <c r="C1284" s="10" t="s">
        <v>85</v>
      </c>
      <c r="D1284" s="10" t="s">
        <v>608</v>
      </c>
      <c r="E1284" s="10" t="s">
        <v>362</v>
      </c>
      <c r="F1284" s="10" t="s">
        <v>609</v>
      </c>
      <c r="G1284" s="10" t="s">
        <v>610</v>
      </c>
      <c r="H1284" s="10" t="s">
        <v>67</v>
      </c>
      <c r="I1284" s="10" t="s">
        <v>611</v>
      </c>
      <c r="J1284" s="10" t="s">
        <v>612</v>
      </c>
      <c r="K1284" s="10">
        <v>6508430795</v>
      </c>
      <c r="L1284" s="10" t="s">
        <v>218</v>
      </c>
      <c r="M1284" s="10" t="s">
        <v>219</v>
      </c>
      <c r="N1284" s="10" t="s">
        <v>61</v>
      </c>
      <c r="O1284" s="10">
        <v>44</v>
      </c>
      <c r="P1284" s="10" t="s">
        <v>40</v>
      </c>
      <c r="Q1284" s="10" t="str">
        <f t="shared" si="99"/>
        <v>12</v>
      </c>
      <c r="R1284" s="10">
        <v>8</v>
      </c>
      <c r="S1284" s="79">
        <v>32.4</v>
      </c>
      <c r="T1284" s="10">
        <v>1</v>
      </c>
      <c r="AE1284" s="10">
        <v>1</v>
      </c>
      <c r="AI1284" s="39">
        <f t="shared" si="100"/>
        <v>1</v>
      </c>
      <c r="AJ1284" s="82">
        <f t="shared" si="101"/>
        <v>32.4</v>
      </c>
      <c r="AK1284" s="82">
        <f t="shared" si="102"/>
        <v>2.6999999999999997</v>
      </c>
      <c r="AL1284" s="79">
        <f t="shared" si="103"/>
        <v>0.33749999999999997</v>
      </c>
    </row>
    <row r="1285" spans="1:38" x14ac:dyDescent="0.25">
      <c r="A1285" s="10">
        <v>4.2024999999999997</v>
      </c>
      <c r="B1285" s="10" t="s">
        <v>84</v>
      </c>
      <c r="C1285" s="10" t="s">
        <v>85</v>
      </c>
      <c r="D1285" s="10" t="s">
        <v>501</v>
      </c>
      <c r="E1285" s="10" t="s">
        <v>348</v>
      </c>
      <c r="F1285" s="10" t="s">
        <v>502</v>
      </c>
      <c r="G1285" s="10" t="s">
        <v>119</v>
      </c>
      <c r="H1285" s="10" t="s">
        <v>67</v>
      </c>
      <c r="I1285" s="10" t="s">
        <v>503</v>
      </c>
      <c r="J1285" s="10" t="s">
        <v>353</v>
      </c>
      <c r="K1285" s="10">
        <v>9162786446</v>
      </c>
      <c r="L1285" s="10" t="s">
        <v>100</v>
      </c>
      <c r="M1285" s="10" t="s">
        <v>101</v>
      </c>
      <c r="N1285" s="10" t="s">
        <v>61</v>
      </c>
      <c r="O1285" s="10">
        <v>44</v>
      </c>
      <c r="P1285" s="10" t="s">
        <v>40</v>
      </c>
      <c r="Q1285" s="10" t="str">
        <f t="shared" si="99"/>
        <v>12</v>
      </c>
      <c r="R1285" s="10">
        <v>8</v>
      </c>
      <c r="S1285" s="79">
        <v>32.4</v>
      </c>
      <c r="T1285" s="10">
        <v>1</v>
      </c>
      <c r="AE1285" s="10">
        <v>1</v>
      </c>
      <c r="AI1285" s="39">
        <f t="shared" si="100"/>
        <v>1</v>
      </c>
      <c r="AJ1285" s="82">
        <f t="shared" si="101"/>
        <v>32.4</v>
      </c>
      <c r="AK1285" s="82">
        <f t="shared" si="102"/>
        <v>2.6999999999999997</v>
      </c>
      <c r="AL1285" s="79">
        <f t="shared" si="103"/>
        <v>0.33749999999999997</v>
      </c>
    </row>
    <row r="1286" spans="1:38" x14ac:dyDescent="0.25">
      <c r="A1286" s="10">
        <v>4.2024999999999997</v>
      </c>
      <c r="B1286" s="10" t="s">
        <v>62</v>
      </c>
      <c r="C1286" s="10" t="s">
        <v>63</v>
      </c>
      <c r="D1286" s="10" t="s">
        <v>504</v>
      </c>
      <c r="E1286" s="10" t="s">
        <v>348</v>
      </c>
      <c r="F1286" s="10" t="s">
        <v>505</v>
      </c>
      <c r="G1286" s="10" t="s">
        <v>506</v>
      </c>
      <c r="H1286" s="10" t="s">
        <v>67</v>
      </c>
      <c r="I1286" s="10" t="s">
        <v>507</v>
      </c>
      <c r="J1286" s="10" t="s">
        <v>500</v>
      </c>
      <c r="K1286" s="10">
        <v>8052896485</v>
      </c>
      <c r="L1286" s="10" t="s">
        <v>70</v>
      </c>
      <c r="M1286" s="10" t="s">
        <v>71</v>
      </c>
      <c r="N1286" s="10" t="s">
        <v>61</v>
      </c>
      <c r="O1286" s="10">
        <v>44</v>
      </c>
      <c r="P1286" s="10" t="s">
        <v>40</v>
      </c>
      <c r="Q1286" s="10" t="str">
        <f t="shared" si="99"/>
        <v>12</v>
      </c>
      <c r="R1286" s="10">
        <v>8</v>
      </c>
      <c r="S1286" s="79">
        <v>32.4</v>
      </c>
      <c r="T1286" s="10">
        <v>1</v>
      </c>
      <c r="AE1286" s="10">
        <v>1</v>
      </c>
      <c r="AI1286" s="39">
        <f t="shared" si="100"/>
        <v>1</v>
      </c>
      <c r="AJ1286" s="82">
        <f t="shared" si="101"/>
        <v>32.4</v>
      </c>
      <c r="AK1286" s="82">
        <f t="shared" si="102"/>
        <v>2.6999999999999997</v>
      </c>
      <c r="AL1286" s="79">
        <f t="shared" si="103"/>
        <v>0.33749999999999997</v>
      </c>
    </row>
    <row r="1287" spans="1:38" x14ac:dyDescent="0.25">
      <c r="A1287" s="10">
        <v>4.2024999999999997</v>
      </c>
      <c r="B1287" s="10" t="s">
        <v>62</v>
      </c>
      <c r="C1287" s="10" t="s">
        <v>63</v>
      </c>
      <c r="D1287" s="10" t="s">
        <v>613</v>
      </c>
      <c r="E1287" s="10" t="s">
        <v>362</v>
      </c>
      <c r="F1287" s="10" t="s">
        <v>614</v>
      </c>
      <c r="G1287" s="10" t="s">
        <v>615</v>
      </c>
      <c r="H1287" s="10" t="s">
        <v>67</v>
      </c>
      <c r="I1287" s="10" t="s">
        <v>616</v>
      </c>
      <c r="J1287" s="10" t="s">
        <v>617</v>
      </c>
      <c r="K1287" s="10">
        <v>9494133166</v>
      </c>
      <c r="L1287" s="10" t="s">
        <v>72</v>
      </c>
      <c r="M1287" s="10" t="s">
        <v>73</v>
      </c>
      <c r="N1287" s="10" t="s">
        <v>61</v>
      </c>
      <c r="O1287" s="10">
        <v>44</v>
      </c>
      <c r="P1287" s="10" t="s">
        <v>40</v>
      </c>
      <c r="Q1287" s="10" t="str">
        <f t="shared" si="99"/>
        <v>12</v>
      </c>
      <c r="R1287" s="10">
        <v>8</v>
      </c>
      <c r="S1287" s="79">
        <v>32.4</v>
      </c>
      <c r="T1287" s="10">
        <v>1</v>
      </c>
      <c r="AE1287" s="10">
        <v>1</v>
      </c>
      <c r="AI1287" s="39">
        <f t="shared" si="100"/>
        <v>1</v>
      </c>
      <c r="AJ1287" s="82">
        <f t="shared" si="101"/>
        <v>32.4</v>
      </c>
      <c r="AK1287" s="82">
        <f t="shared" si="102"/>
        <v>2.6999999999999997</v>
      </c>
      <c r="AL1287" s="79">
        <f t="shared" si="103"/>
        <v>0.33749999999999997</v>
      </c>
    </row>
    <row r="1288" spans="1:38" x14ac:dyDescent="0.25">
      <c r="A1288" s="10">
        <v>4.2024999999999997</v>
      </c>
      <c r="B1288" s="10" t="s">
        <v>62</v>
      </c>
      <c r="C1288" s="10" t="s">
        <v>63</v>
      </c>
      <c r="D1288" s="10" t="s">
        <v>618</v>
      </c>
      <c r="E1288" s="10" t="s">
        <v>143</v>
      </c>
      <c r="F1288" s="10" t="s">
        <v>619</v>
      </c>
      <c r="G1288" s="10" t="s">
        <v>620</v>
      </c>
      <c r="H1288" s="10" t="s">
        <v>67</v>
      </c>
      <c r="I1288" s="10" t="s">
        <v>621</v>
      </c>
      <c r="J1288" s="10" t="s">
        <v>622</v>
      </c>
      <c r="K1288" s="10">
        <v>5055564931</v>
      </c>
      <c r="L1288" s="10" t="s">
        <v>72</v>
      </c>
      <c r="M1288" s="10" t="s">
        <v>73</v>
      </c>
      <c r="N1288" s="10" t="s">
        <v>61</v>
      </c>
      <c r="O1288" s="10">
        <v>44</v>
      </c>
      <c r="P1288" s="10" t="s">
        <v>40</v>
      </c>
      <c r="Q1288" s="10" t="str">
        <f t="shared" si="99"/>
        <v>12</v>
      </c>
      <c r="R1288" s="10">
        <v>8</v>
      </c>
      <c r="S1288" s="79">
        <v>32.4</v>
      </c>
      <c r="T1288" s="10">
        <v>1</v>
      </c>
      <c r="AE1288" s="10">
        <v>1</v>
      </c>
      <c r="AI1288" s="39">
        <f t="shared" si="100"/>
        <v>1</v>
      </c>
      <c r="AJ1288" s="82">
        <f t="shared" si="101"/>
        <v>32.4</v>
      </c>
      <c r="AK1288" s="82">
        <f t="shared" si="102"/>
        <v>2.6999999999999997</v>
      </c>
      <c r="AL1288" s="79">
        <f t="shared" si="103"/>
        <v>0.33749999999999997</v>
      </c>
    </row>
    <row r="1289" spans="1:38" x14ac:dyDescent="0.25">
      <c r="A1289" s="10">
        <v>4.2024999999999997</v>
      </c>
      <c r="B1289" s="10" t="s">
        <v>62</v>
      </c>
      <c r="C1289" s="10" t="s">
        <v>63</v>
      </c>
      <c r="D1289" s="10" t="s">
        <v>504</v>
      </c>
      <c r="E1289" s="10" t="s">
        <v>348</v>
      </c>
      <c r="F1289" s="10" t="s">
        <v>505</v>
      </c>
      <c r="G1289" s="10" t="s">
        <v>506</v>
      </c>
      <c r="H1289" s="10" t="s">
        <v>67</v>
      </c>
      <c r="I1289" s="10" t="s">
        <v>507</v>
      </c>
      <c r="J1289" s="10" t="s">
        <v>500</v>
      </c>
      <c r="K1289" s="10">
        <v>8052896485</v>
      </c>
      <c r="L1289" s="10" t="s">
        <v>100</v>
      </c>
      <c r="M1289" s="10" t="s">
        <v>101</v>
      </c>
      <c r="N1289" s="10" t="s">
        <v>61</v>
      </c>
      <c r="O1289" s="10">
        <v>44</v>
      </c>
      <c r="P1289" s="10" t="s">
        <v>40</v>
      </c>
      <c r="Q1289" s="10" t="str">
        <f t="shared" si="99"/>
        <v>12</v>
      </c>
      <c r="R1289" s="10">
        <v>8</v>
      </c>
      <c r="S1289" s="79">
        <v>32.4</v>
      </c>
      <c r="T1289" s="10">
        <v>1</v>
      </c>
      <c r="AE1289" s="10">
        <v>1</v>
      </c>
      <c r="AI1289" s="39">
        <f t="shared" si="100"/>
        <v>1</v>
      </c>
      <c r="AJ1289" s="82">
        <f t="shared" si="101"/>
        <v>32.4</v>
      </c>
      <c r="AK1289" s="82">
        <f t="shared" si="102"/>
        <v>2.6999999999999997</v>
      </c>
      <c r="AL1289" s="79">
        <f t="shared" si="103"/>
        <v>0.33749999999999997</v>
      </c>
    </row>
    <row r="1290" spans="1:38" x14ac:dyDescent="0.25">
      <c r="A1290" s="10">
        <v>4.2024999999999997</v>
      </c>
      <c r="B1290" s="10" t="s">
        <v>84</v>
      </c>
      <c r="C1290" s="10" t="s">
        <v>85</v>
      </c>
      <c r="D1290" s="10" t="s">
        <v>266</v>
      </c>
      <c r="E1290" s="10" t="s">
        <v>267</v>
      </c>
      <c r="F1290" s="10" t="s">
        <v>268</v>
      </c>
      <c r="G1290" s="10" t="s">
        <v>269</v>
      </c>
      <c r="H1290" s="10" t="s">
        <v>67</v>
      </c>
      <c r="I1290" s="10" t="s">
        <v>270</v>
      </c>
      <c r="J1290" s="10" t="s">
        <v>271</v>
      </c>
      <c r="K1290" s="10">
        <v>9162338469</v>
      </c>
      <c r="L1290" s="10" t="s">
        <v>98</v>
      </c>
      <c r="M1290" s="10" t="s">
        <v>99</v>
      </c>
      <c r="N1290" s="10" t="s">
        <v>61</v>
      </c>
      <c r="O1290" s="10">
        <v>44</v>
      </c>
      <c r="P1290" s="10" t="s">
        <v>40</v>
      </c>
      <c r="Q1290" s="10" t="str">
        <f t="shared" si="99"/>
        <v>12</v>
      </c>
      <c r="R1290" s="10">
        <v>5</v>
      </c>
      <c r="S1290" s="79">
        <v>28.8</v>
      </c>
      <c r="T1290" s="10">
        <v>1</v>
      </c>
      <c r="AE1290" s="10">
        <v>1</v>
      </c>
      <c r="AI1290" s="39">
        <f t="shared" si="100"/>
        <v>1</v>
      </c>
      <c r="AJ1290" s="82">
        <f t="shared" si="101"/>
        <v>28.8</v>
      </c>
      <c r="AK1290" s="82">
        <f t="shared" si="102"/>
        <v>2.4</v>
      </c>
      <c r="AL1290" s="79">
        <f t="shared" si="103"/>
        <v>0.48</v>
      </c>
    </row>
    <row r="1291" spans="1:38" x14ac:dyDescent="0.25">
      <c r="A1291" s="10">
        <v>4.2024999999999997</v>
      </c>
      <c r="B1291" s="10" t="s">
        <v>84</v>
      </c>
      <c r="C1291" s="10" t="s">
        <v>85</v>
      </c>
      <c r="D1291" s="10" t="s">
        <v>623</v>
      </c>
      <c r="E1291" s="10" t="s">
        <v>362</v>
      </c>
      <c r="F1291" s="10" t="s">
        <v>624</v>
      </c>
      <c r="G1291" s="10" t="s">
        <v>625</v>
      </c>
      <c r="H1291" s="10" t="s">
        <v>67</v>
      </c>
      <c r="I1291" s="10" t="s">
        <v>626</v>
      </c>
      <c r="J1291" s="10" t="s">
        <v>627</v>
      </c>
      <c r="K1291" s="10">
        <v>2092100150</v>
      </c>
      <c r="L1291" s="10" t="s">
        <v>224</v>
      </c>
      <c r="M1291" s="10" t="s">
        <v>225</v>
      </c>
      <c r="N1291" s="10" t="s">
        <v>61</v>
      </c>
      <c r="O1291" s="10">
        <v>44</v>
      </c>
      <c r="P1291" s="10" t="s">
        <v>40</v>
      </c>
      <c r="Q1291" s="10" t="str">
        <f t="shared" si="99"/>
        <v>12</v>
      </c>
      <c r="R1291" s="10">
        <v>5</v>
      </c>
      <c r="S1291" s="79">
        <v>28.8</v>
      </c>
      <c r="T1291" s="10">
        <v>1</v>
      </c>
      <c r="AE1291" s="10">
        <v>1</v>
      </c>
      <c r="AI1291" s="39">
        <f t="shared" si="100"/>
        <v>1</v>
      </c>
      <c r="AJ1291" s="82">
        <f t="shared" si="101"/>
        <v>28.8</v>
      </c>
      <c r="AK1291" s="82">
        <f t="shared" si="102"/>
        <v>2.4</v>
      </c>
      <c r="AL1291" s="79">
        <f t="shared" si="103"/>
        <v>0.48</v>
      </c>
    </row>
    <row r="1292" spans="1:38" x14ac:dyDescent="0.25">
      <c r="A1292" s="10">
        <v>4.2024999999999997</v>
      </c>
      <c r="B1292" s="10" t="s">
        <v>84</v>
      </c>
      <c r="C1292" s="10" t="s">
        <v>85</v>
      </c>
      <c r="D1292" s="10" t="s">
        <v>623</v>
      </c>
      <c r="E1292" s="10" t="s">
        <v>362</v>
      </c>
      <c r="F1292" s="10" t="s">
        <v>624</v>
      </c>
      <c r="G1292" s="10" t="s">
        <v>625</v>
      </c>
      <c r="H1292" s="10" t="s">
        <v>67</v>
      </c>
      <c r="I1292" s="10" t="s">
        <v>626</v>
      </c>
      <c r="J1292" s="10" t="s">
        <v>627</v>
      </c>
      <c r="K1292" s="10">
        <v>2092100150</v>
      </c>
      <c r="L1292" s="10" t="s">
        <v>59</v>
      </c>
      <c r="M1292" s="10" t="s">
        <v>60</v>
      </c>
      <c r="N1292" s="10" t="s">
        <v>61</v>
      </c>
      <c r="O1292" s="10">
        <v>44</v>
      </c>
      <c r="P1292" s="10" t="s">
        <v>40</v>
      </c>
      <c r="Q1292" s="10" t="str">
        <f t="shared" si="99"/>
        <v>12</v>
      </c>
      <c r="R1292" s="10">
        <v>4</v>
      </c>
      <c r="S1292" s="79">
        <v>28.8</v>
      </c>
      <c r="T1292" s="10">
        <v>1</v>
      </c>
      <c r="AE1292" s="10">
        <v>1</v>
      </c>
      <c r="AI1292" s="39">
        <f t="shared" si="100"/>
        <v>1</v>
      </c>
      <c r="AJ1292" s="82">
        <f t="shared" si="101"/>
        <v>28.8</v>
      </c>
      <c r="AK1292" s="82">
        <f t="shared" si="102"/>
        <v>2.4</v>
      </c>
      <c r="AL1292" s="79">
        <f t="shared" si="103"/>
        <v>0.6</v>
      </c>
    </row>
    <row r="1293" spans="1:38" x14ac:dyDescent="0.25">
      <c r="A1293" s="10">
        <v>4.2024999999999997</v>
      </c>
      <c r="B1293" s="10" t="s">
        <v>41</v>
      </c>
      <c r="C1293" s="10" t="s">
        <v>42</v>
      </c>
      <c r="D1293" s="10" t="s">
        <v>184</v>
      </c>
      <c r="E1293" s="10" t="s">
        <v>30</v>
      </c>
      <c r="F1293" s="10" t="s">
        <v>185</v>
      </c>
      <c r="G1293" s="10" t="s">
        <v>186</v>
      </c>
      <c r="H1293" s="10" t="s">
        <v>46</v>
      </c>
      <c r="I1293" s="10">
        <v>55016</v>
      </c>
      <c r="J1293" s="10" t="s">
        <v>187</v>
      </c>
      <c r="K1293" s="10">
        <v>6517346268</v>
      </c>
      <c r="L1293" s="10" t="s">
        <v>379</v>
      </c>
      <c r="M1293" s="10" t="s">
        <v>380</v>
      </c>
      <c r="N1293" s="10" t="s">
        <v>83</v>
      </c>
      <c r="O1293" s="10">
        <v>44</v>
      </c>
      <c r="P1293" s="10" t="s">
        <v>40</v>
      </c>
      <c r="Q1293" s="10" t="str">
        <f t="shared" si="99"/>
        <v>12</v>
      </c>
      <c r="R1293" s="10">
        <v>6</v>
      </c>
      <c r="S1293" s="79">
        <v>26.4</v>
      </c>
      <c r="T1293" s="10">
        <v>1</v>
      </c>
      <c r="AE1293" s="10">
        <v>1</v>
      </c>
      <c r="AI1293" s="39">
        <f t="shared" si="100"/>
        <v>1</v>
      </c>
      <c r="AJ1293" s="82">
        <f t="shared" si="101"/>
        <v>26.4</v>
      </c>
      <c r="AK1293" s="82">
        <f t="shared" si="102"/>
        <v>2.1999999999999997</v>
      </c>
      <c r="AL1293" s="79">
        <f t="shared" si="103"/>
        <v>0.36666666666666664</v>
      </c>
    </row>
    <row r="1294" spans="1:38" x14ac:dyDescent="0.25">
      <c r="A1294" s="10">
        <v>4.2024999999999997</v>
      </c>
      <c r="B1294" s="10" t="s">
        <v>41</v>
      </c>
      <c r="C1294" s="10" t="s">
        <v>42</v>
      </c>
      <c r="D1294" s="10" t="s">
        <v>184</v>
      </c>
      <c r="E1294" s="10" t="s">
        <v>30</v>
      </c>
      <c r="F1294" s="10" t="s">
        <v>185</v>
      </c>
      <c r="G1294" s="10" t="s">
        <v>186</v>
      </c>
      <c r="H1294" s="10" t="s">
        <v>46</v>
      </c>
      <c r="I1294" s="10">
        <v>55016</v>
      </c>
      <c r="J1294" s="10" t="s">
        <v>187</v>
      </c>
      <c r="K1294" s="10">
        <v>6517346268</v>
      </c>
      <c r="L1294" s="10" t="s">
        <v>281</v>
      </c>
      <c r="M1294" s="10" t="s">
        <v>282</v>
      </c>
      <c r="N1294" s="10" t="s">
        <v>83</v>
      </c>
      <c r="O1294" s="10">
        <v>44</v>
      </c>
      <c r="P1294" s="10" t="s">
        <v>40</v>
      </c>
      <c r="Q1294" s="10" t="str">
        <f t="shared" si="99"/>
        <v>12</v>
      </c>
      <c r="R1294" s="10">
        <v>6</v>
      </c>
      <c r="S1294" s="79">
        <v>26.4</v>
      </c>
      <c r="T1294" s="10">
        <v>1</v>
      </c>
      <c r="AE1294" s="10">
        <v>1</v>
      </c>
      <c r="AI1294" s="39">
        <f t="shared" si="100"/>
        <v>1</v>
      </c>
      <c r="AJ1294" s="82">
        <f t="shared" si="101"/>
        <v>26.4</v>
      </c>
      <c r="AK1294" s="82">
        <f t="shared" si="102"/>
        <v>2.1999999999999997</v>
      </c>
      <c r="AL1294" s="79">
        <f t="shared" si="103"/>
        <v>0.36666666666666664</v>
      </c>
    </row>
    <row r="1295" spans="1:38" x14ac:dyDescent="0.25">
      <c r="A1295" s="10">
        <v>4.2024999999999997</v>
      </c>
      <c r="B1295" s="10" t="s">
        <v>381</v>
      </c>
      <c r="C1295" s="10" t="s">
        <v>382</v>
      </c>
      <c r="D1295" s="10" t="s">
        <v>142</v>
      </c>
      <c r="E1295" s="10" t="s">
        <v>30</v>
      </c>
      <c r="F1295" s="10" t="s">
        <v>145</v>
      </c>
      <c r="G1295" s="10" t="s">
        <v>146</v>
      </c>
      <c r="H1295" s="10" t="s">
        <v>147</v>
      </c>
      <c r="I1295" s="10">
        <v>999999999</v>
      </c>
      <c r="J1295" s="10" t="s">
        <v>145</v>
      </c>
      <c r="K1295" s="10">
        <v>9999999999</v>
      </c>
      <c r="L1295" s="10" t="s">
        <v>37</v>
      </c>
      <c r="M1295" s="10" t="s">
        <v>38</v>
      </c>
      <c r="N1295" s="10" t="s">
        <v>39</v>
      </c>
      <c r="O1295" s="10">
        <v>44</v>
      </c>
      <c r="P1295" s="10" t="s">
        <v>40</v>
      </c>
      <c r="Q1295" s="10" t="str">
        <f t="shared" si="99"/>
        <v>12</v>
      </c>
      <c r="R1295" s="10">
        <v>5</v>
      </c>
      <c r="S1295" s="79">
        <v>19.8</v>
      </c>
      <c r="T1295" s="10">
        <v>1</v>
      </c>
      <c r="AE1295" s="10">
        <v>1</v>
      </c>
      <c r="AI1295" s="39">
        <f t="shared" si="100"/>
        <v>1</v>
      </c>
      <c r="AJ1295" s="82">
        <f t="shared" si="101"/>
        <v>19.8</v>
      </c>
      <c r="AK1295" s="82">
        <f t="shared" si="102"/>
        <v>1.6500000000000001</v>
      </c>
      <c r="AL1295" s="79">
        <f t="shared" si="103"/>
        <v>0.33</v>
      </c>
    </row>
    <row r="1296" spans="1:38" x14ac:dyDescent="0.25">
      <c r="A1296" s="10">
        <v>4.2024999999999997</v>
      </c>
      <c r="B1296" s="10" t="s">
        <v>107</v>
      </c>
      <c r="C1296" s="10" t="s">
        <v>108</v>
      </c>
      <c r="D1296" s="10" t="s">
        <v>628</v>
      </c>
      <c r="E1296" s="10" t="s">
        <v>30</v>
      </c>
      <c r="F1296" s="10" t="s">
        <v>629</v>
      </c>
      <c r="G1296" s="10" t="s">
        <v>630</v>
      </c>
      <c r="H1296" s="10" t="s">
        <v>193</v>
      </c>
      <c r="I1296" s="10" t="s">
        <v>631</v>
      </c>
      <c r="J1296" s="10" t="s">
        <v>632</v>
      </c>
      <c r="K1296" s="10">
        <v>2484141700</v>
      </c>
      <c r="L1296" s="10" t="s">
        <v>37</v>
      </c>
      <c r="M1296" s="10" t="s">
        <v>38</v>
      </c>
      <c r="N1296" s="10" t="s">
        <v>39</v>
      </c>
      <c r="O1296" s="10">
        <v>44</v>
      </c>
      <c r="P1296" s="10" t="s">
        <v>40</v>
      </c>
      <c r="Q1296" s="10" t="str">
        <f t="shared" si="99"/>
        <v>12</v>
      </c>
      <c r="R1296" s="10">
        <v>5</v>
      </c>
      <c r="S1296" s="79">
        <v>19.8</v>
      </c>
      <c r="T1296" s="10">
        <v>1</v>
      </c>
      <c r="AE1296" s="10">
        <v>1</v>
      </c>
      <c r="AI1296" s="39">
        <f t="shared" si="100"/>
        <v>1</v>
      </c>
      <c r="AJ1296" s="82">
        <f t="shared" si="101"/>
        <v>19.8</v>
      </c>
      <c r="AK1296" s="82">
        <f t="shared" si="102"/>
        <v>1.6500000000000001</v>
      </c>
      <c r="AL1296" s="79">
        <f t="shared" si="103"/>
        <v>0.33</v>
      </c>
    </row>
    <row r="1297" spans="1:38" x14ac:dyDescent="0.25">
      <c r="A1297" s="10">
        <v>4.2024999999999997</v>
      </c>
      <c r="B1297" s="10" t="s">
        <v>107</v>
      </c>
      <c r="C1297" s="10" t="s">
        <v>108</v>
      </c>
      <c r="D1297" s="10" t="s">
        <v>190</v>
      </c>
      <c r="E1297" s="10" t="s">
        <v>30</v>
      </c>
      <c r="F1297" s="10" t="s">
        <v>191</v>
      </c>
      <c r="G1297" s="10" t="s">
        <v>192</v>
      </c>
      <c r="H1297" s="10" t="s">
        <v>193</v>
      </c>
      <c r="I1297" s="10" t="s">
        <v>194</v>
      </c>
      <c r="J1297" s="10" t="s">
        <v>633</v>
      </c>
      <c r="K1297" s="10">
        <v>2484831954</v>
      </c>
      <c r="L1297" s="10" t="s">
        <v>37</v>
      </c>
      <c r="M1297" s="10" t="s">
        <v>38</v>
      </c>
      <c r="N1297" s="10" t="s">
        <v>39</v>
      </c>
      <c r="O1297" s="10">
        <v>44</v>
      </c>
      <c r="P1297" s="10" t="s">
        <v>40</v>
      </c>
      <c r="Q1297" s="10" t="str">
        <f t="shared" si="99"/>
        <v>12</v>
      </c>
      <c r="R1297" s="10">
        <v>5</v>
      </c>
      <c r="S1297" s="79">
        <v>19.8</v>
      </c>
      <c r="T1297" s="10">
        <v>1</v>
      </c>
      <c r="AE1297" s="10">
        <v>1</v>
      </c>
      <c r="AI1297" s="39">
        <f t="shared" si="100"/>
        <v>1</v>
      </c>
      <c r="AJ1297" s="82">
        <f t="shared" si="101"/>
        <v>19.8</v>
      </c>
      <c r="AK1297" s="82">
        <f t="shared" si="102"/>
        <v>1.6500000000000001</v>
      </c>
      <c r="AL1297" s="79">
        <f t="shared" si="103"/>
        <v>0.33</v>
      </c>
    </row>
    <row r="1298" spans="1:38" x14ac:dyDescent="0.25">
      <c r="A1298" s="10">
        <v>4.2024999999999997</v>
      </c>
      <c r="B1298" s="10" t="s">
        <v>107</v>
      </c>
      <c r="C1298" s="10" t="s">
        <v>108</v>
      </c>
      <c r="D1298" s="10" t="s">
        <v>628</v>
      </c>
      <c r="E1298" s="10" t="s">
        <v>30</v>
      </c>
      <c r="F1298" s="10" t="s">
        <v>629</v>
      </c>
      <c r="G1298" s="10" t="s">
        <v>630</v>
      </c>
      <c r="H1298" s="10" t="s">
        <v>193</v>
      </c>
      <c r="I1298" s="10" t="s">
        <v>631</v>
      </c>
      <c r="J1298" s="10" t="s">
        <v>632</v>
      </c>
      <c r="K1298" s="10">
        <v>2484141700</v>
      </c>
      <c r="L1298" s="10" t="s">
        <v>115</v>
      </c>
      <c r="M1298" s="10" t="s">
        <v>116</v>
      </c>
      <c r="N1298" s="10" t="s">
        <v>39</v>
      </c>
      <c r="O1298" s="10">
        <v>44</v>
      </c>
      <c r="P1298" s="10" t="s">
        <v>40</v>
      </c>
      <c r="Q1298" s="10" t="str">
        <f t="shared" si="99"/>
        <v>12</v>
      </c>
      <c r="R1298" s="10">
        <v>5</v>
      </c>
      <c r="S1298" s="79">
        <v>19.8</v>
      </c>
      <c r="T1298" s="10">
        <v>1</v>
      </c>
      <c r="AE1298" s="10">
        <v>1</v>
      </c>
      <c r="AI1298" s="39">
        <f t="shared" si="100"/>
        <v>1</v>
      </c>
      <c r="AJ1298" s="82">
        <f t="shared" si="101"/>
        <v>19.8</v>
      </c>
      <c r="AK1298" s="82">
        <f t="shared" si="102"/>
        <v>1.6500000000000001</v>
      </c>
      <c r="AL1298" s="79">
        <f t="shared" si="103"/>
        <v>0.33</v>
      </c>
    </row>
    <row r="1299" spans="1:38" x14ac:dyDescent="0.25">
      <c r="A1299" s="10">
        <v>4.2024999999999997</v>
      </c>
      <c r="B1299" s="10" t="s">
        <v>107</v>
      </c>
      <c r="C1299" s="10" t="s">
        <v>108</v>
      </c>
      <c r="D1299" s="10" t="s">
        <v>190</v>
      </c>
      <c r="E1299" s="10" t="s">
        <v>30</v>
      </c>
      <c r="F1299" s="10" t="s">
        <v>191</v>
      </c>
      <c r="G1299" s="10" t="s">
        <v>192</v>
      </c>
      <c r="H1299" s="10" t="s">
        <v>193</v>
      </c>
      <c r="I1299" s="10" t="s">
        <v>194</v>
      </c>
      <c r="J1299" s="10" t="s">
        <v>633</v>
      </c>
      <c r="K1299" s="10">
        <v>2484831954</v>
      </c>
      <c r="L1299" s="10" t="s">
        <v>115</v>
      </c>
      <c r="M1299" s="10" t="s">
        <v>116</v>
      </c>
      <c r="N1299" s="10" t="s">
        <v>39</v>
      </c>
      <c r="O1299" s="10">
        <v>44</v>
      </c>
      <c r="P1299" s="10" t="s">
        <v>40</v>
      </c>
      <c r="Q1299" s="10" t="str">
        <f t="shared" si="99"/>
        <v>12</v>
      </c>
      <c r="R1299" s="10">
        <v>5</v>
      </c>
      <c r="S1299" s="79">
        <v>19.8</v>
      </c>
      <c r="T1299" s="10">
        <v>1</v>
      </c>
      <c r="AE1299" s="10">
        <v>1</v>
      </c>
      <c r="AI1299" s="39">
        <f t="shared" si="100"/>
        <v>1</v>
      </c>
      <c r="AJ1299" s="82">
        <f t="shared" si="101"/>
        <v>19.8</v>
      </c>
      <c r="AK1299" s="82">
        <f t="shared" si="102"/>
        <v>1.6500000000000001</v>
      </c>
      <c r="AL1299" s="79">
        <f t="shared" si="103"/>
        <v>0.33</v>
      </c>
    </row>
    <row r="1300" spans="1:38" x14ac:dyDescent="0.25">
      <c r="A1300" s="10">
        <v>4.2024999999999997</v>
      </c>
      <c r="B1300" s="10" t="s">
        <v>107</v>
      </c>
      <c r="C1300" s="10" t="s">
        <v>108</v>
      </c>
      <c r="D1300" s="10" t="s">
        <v>628</v>
      </c>
      <c r="E1300" s="10" t="s">
        <v>30</v>
      </c>
      <c r="F1300" s="10" t="s">
        <v>629</v>
      </c>
      <c r="G1300" s="10" t="s">
        <v>630</v>
      </c>
      <c r="H1300" s="10" t="s">
        <v>193</v>
      </c>
      <c r="I1300" s="10" t="s">
        <v>631</v>
      </c>
      <c r="J1300" s="10" t="s">
        <v>632</v>
      </c>
      <c r="K1300" s="10">
        <v>2484141700</v>
      </c>
      <c r="L1300" s="10" t="s">
        <v>49</v>
      </c>
      <c r="M1300" s="10" t="s">
        <v>50</v>
      </c>
      <c r="N1300" s="10" t="s">
        <v>39</v>
      </c>
      <c r="O1300" s="10">
        <v>44</v>
      </c>
      <c r="P1300" s="10" t="s">
        <v>40</v>
      </c>
      <c r="Q1300" s="10" t="str">
        <f t="shared" si="99"/>
        <v>12</v>
      </c>
      <c r="R1300" s="10">
        <v>5</v>
      </c>
      <c r="S1300" s="79">
        <v>19.8</v>
      </c>
      <c r="T1300" s="10">
        <v>1</v>
      </c>
      <c r="AE1300" s="10">
        <v>1</v>
      </c>
      <c r="AI1300" s="39">
        <f t="shared" si="100"/>
        <v>1</v>
      </c>
      <c r="AJ1300" s="82">
        <f t="shared" si="101"/>
        <v>19.8</v>
      </c>
      <c r="AK1300" s="82">
        <f t="shared" si="102"/>
        <v>1.6500000000000001</v>
      </c>
      <c r="AL1300" s="79">
        <f t="shared" si="103"/>
        <v>0.33</v>
      </c>
    </row>
    <row r="1301" spans="1:38" x14ac:dyDescent="0.25">
      <c r="A1301" s="10">
        <v>4.2024999999999997</v>
      </c>
      <c r="B1301" s="10" t="s">
        <v>107</v>
      </c>
      <c r="C1301" s="10" t="s">
        <v>108</v>
      </c>
      <c r="D1301" s="10" t="s">
        <v>190</v>
      </c>
      <c r="E1301" s="10" t="s">
        <v>30</v>
      </c>
      <c r="F1301" s="10" t="s">
        <v>191</v>
      </c>
      <c r="G1301" s="10" t="s">
        <v>192</v>
      </c>
      <c r="H1301" s="10" t="s">
        <v>193</v>
      </c>
      <c r="I1301" s="10" t="s">
        <v>194</v>
      </c>
      <c r="J1301" s="10" t="s">
        <v>633</v>
      </c>
      <c r="K1301" s="10">
        <v>2484831954</v>
      </c>
      <c r="L1301" s="10" t="s">
        <v>49</v>
      </c>
      <c r="M1301" s="10" t="s">
        <v>50</v>
      </c>
      <c r="N1301" s="10" t="s">
        <v>39</v>
      </c>
      <c r="O1301" s="10">
        <v>44</v>
      </c>
      <c r="P1301" s="10" t="s">
        <v>40</v>
      </c>
      <c r="Q1301" s="10" t="str">
        <f t="shared" si="99"/>
        <v>12</v>
      </c>
      <c r="R1301" s="10">
        <v>5</v>
      </c>
      <c r="S1301" s="79">
        <v>19.8</v>
      </c>
      <c r="T1301" s="10">
        <v>1</v>
      </c>
      <c r="AE1301" s="10">
        <v>1</v>
      </c>
      <c r="AI1301" s="39">
        <f t="shared" si="100"/>
        <v>1</v>
      </c>
      <c r="AJ1301" s="82">
        <f t="shared" si="101"/>
        <v>19.8</v>
      </c>
      <c r="AK1301" s="82">
        <f t="shared" si="102"/>
        <v>1.6500000000000001</v>
      </c>
      <c r="AL1301" s="79">
        <f t="shared" si="103"/>
        <v>0.33</v>
      </c>
    </row>
    <row r="1302" spans="1:38" x14ac:dyDescent="0.25">
      <c r="A1302" s="10">
        <v>4.2024999999999997</v>
      </c>
      <c r="B1302" s="10" t="s">
        <v>535</v>
      </c>
      <c r="C1302" s="10" t="s">
        <v>536</v>
      </c>
      <c r="D1302" s="10" t="s">
        <v>537</v>
      </c>
      <c r="E1302" s="10" t="s">
        <v>30</v>
      </c>
      <c r="F1302" s="10" t="s">
        <v>538</v>
      </c>
      <c r="G1302" s="10" t="s">
        <v>539</v>
      </c>
      <c r="H1302" s="10" t="s">
        <v>540</v>
      </c>
      <c r="I1302" s="10" t="s">
        <v>541</v>
      </c>
      <c r="J1302" s="10" t="s">
        <v>542</v>
      </c>
      <c r="K1302" s="10">
        <v>6166620237</v>
      </c>
      <c r="L1302" s="10" t="s">
        <v>49</v>
      </c>
      <c r="M1302" s="10" t="s">
        <v>50</v>
      </c>
      <c r="N1302" s="10" t="s">
        <v>39</v>
      </c>
      <c r="O1302" s="10">
        <v>44</v>
      </c>
      <c r="P1302" s="10" t="s">
        <v>40</v>
      </c>
      <c r="Q1302" s="10" t="str">
        <f t="shared" si="99"/>
        <v>12</v>
      </c>
      <c r="R1302" s="10">
        <v>5</v>
      </c>
      <c r="S1302" s="79">
        <v>19.8</v>
      </c>
      <c r="T1302" s="10">
        <v>1</v>
      </c>
      <c r="AE1302" s="10">
        <v>1</v>
      </c>
      <c r="AI1302" s="39">
        <f t="shared" si="100"/>
        <v>1</v>
      </c>
      <c r="AJ1302" s="82">
        <f t="shared" si="101"/>
        <v>19.8</v>
      </c>
      <c r="AK1302" s="82">
        <f t="shared" si="102"/>
        <v>1.6500000000000001</v>
      </c>
      <c r="AL1302" s="79">
        <f t="shared" si="103"/>
        <v>0.33</v>
      </c>
    </row>
    <row r="1303" spans="1:38" x14ac:dyDescent="0.25">
      <c r="A1303" s="10">
        <v>4.2024999999999997</v>
      </c>
      <c r="B1303" s="10" t="s">
        <v>84</v>
      </c>
      <c r="C1303" s="10" t="s">
        <v>85</v>
      </c>
      <c r="D1303" s="10" t="s">
        <v>634</v>
      </c>
      <c r="E1303" s="10" t="s">
        <v>30</v>
      </c>
      <c r="F1303" s="10" t="s">
        <v>635</v>
      </c>
      <c r="G1303" s="10" t="s">
        <v>588</v>
      </c>
      <c r="H1303" s="10" t="s">
        <v>67</v>
      </c>
      <c r="I1303" s="10" t="s">
        <v>636</v>
      </c>
      <c r="J1303" s="10" t="s">
        <v>637</v>
      </c>
      <c r="K1303" s="10">
        <v>6503228363</v>
      </c>
      <c r="L1303" s="10" t="s">
        <v>122</v>
      </c>
      <c r="M1303" s="10" t="s">
        <v>123</v>
      </c>
      <c r="N1303" s="10" t="s">
        <v>124</v>
      </c>
      <c r="O1303" s="10">
        <v>44</v>
      </c>
      <c r="P1303" s="10" t="s">
        <v>40</v>
      </c>
      <c r="Q1303" s="10" t="str">
        <f t="shared" si="99"/>
        <v>12</v>
      </c>
      <c r="R1303" s="10">
        <v>4.5</v>
      </c>
      <c r="S1303" s="79">
        <v>19.8</v>
      </c>
      <c r="T1303" s="10">
        <v>1</v>
      </c>
      <c r="AE1303" s="10">
        <v>1</v>
      </c>
      <c r="AI1303" s="39">
        <f t="shared" si="100"/>
        <v>1</v>
      </c>
      <c r="AJ1303" s="82">
        <f t="shared" si="101"/>
        <v>19.8</v>
      </c>
      <c r="AK1303" s="82">
        <f t="shared" si="102"/>
        <v>1.6500000000000001</v>
      </c>
      <c r="AL1303" s="79">
        <f t="shared" si="103"/>
        <v>0.3666666666666667</v>
      </c>
    </row>
    <row r="1304" spans="1:38" x14ac:dyDescent="0.25">
      <c r="A1304" s="10">
        <v>4.2024999999999997</v>
      </c>
      <c r="B1304" s="10" t="s">
        <v>84</v>
      </c>
      <c r="C1304" s="10" t="s">
        <v>85</v>
      </c>
      <c r="D1304" s="10" t="s">
        <v>638</v>
      </c>
      <c r="E1304" s="10" t="s">
        <v>348</v>
      </c>
      <c r="F1304" s="10" t="s">
        <v>639</v>
      </c>
      <c r="G1304" s="10" t="s">
        <v>640</v>
      </c>
      <c r="H1304" s="10" t="s">
        <v>67</v>
      </c>
      <c r="I1304" s="10" t="s">
        <v>641</v>
      </c>
      <c r="J1304" s="10" t="s">
        <v>642</v>
      </c>
      <c r="K1304" s="10">
        <v>7078453030</v>
      </c>
      <c r="L1304" s="10" t="s">
        <v>122</v>
      </c>
      <c r="M1304" s="10" t="s">
        <v>123</v>
      </c>
      <c r="N1304" s="10" t="s">
        <v>124</v>
      </c>
      <c r="O1304" s="10">
        <v>44</v>
      </c>
      <c r="P1304" s="10" t="s">
        <v>40</v>
      </c>
      <c r="Q1304" s="10" t="str">
        <f t="shared" si="99"/>
        <v>12</v>
      </c>
      <c r="R1304" s="10">
        <v>4.5</v>
      </c>
      <c r="S1304" s="79">
        <v>19.8</v>
      </c>
      <c r="T1304" s="10">
        <v>1</v>
      </c>
      <c r="AE1304" s="10">
        <v>1</v>
      </c>
      <c r="AI1304" s="39">
        <f t="shared" si="100"/>
        <v>1</v>
      </c>
      <c r="AJ1304" s="82">
        <f t="shared" si="101"/>
        <v>19.8</v>
      </c>
      <c r="AK1304" s="82">
        <f t="shared" si="102"/>
        <v>1.6500000000000001</v>
      </c>
      <c r="AL1304" s="79">
        <f t="shared" si="103"/>
        <v>0.3666666666666667</v>
      </c>
    </row>
    <row r="1305" spans="1:38" x14ac:dyDescent="0.25">
      <c r="A1305" s="10">
        <v>4.2024999999999997</v>
      </c>
      <c r="B1305" s="10" t="s">
        <v>84</v>
      </c>
      <c r="C1305" s="10" t="s">
        <v>85</v>
      </c>
      <c r="D1305" s="10" t="s">
        <v>543</v>
      </c>
      <c r="E1305" s="10" t="s">
        <v>30</v>
      </c>
      <c r="F1305" s="10" t="s">
        <v>544</v>
      </c>
      <c r="G1305" s="10" t="s">
        <v>545</v>
      </c>
      <c r="H1305" s="10" t="s">
        <v>96</v>
      </c>
      <c r="I1305" s="10">
        <v>89706</v>
      </c>
      <c r="J1305" s="10" t="s">
        <v>546</v>
      </c>
      <c r="K1305" s="10">
        <v>7753429754</v>
      </c>
      <c r="L1305" s="10" t="s">
        <v>37</v>
      </c>
      <c r="M1305" s="10" t="s">
        <v>38</v>
      </c>
      <c r="N1305" s="10" t="s">
        <v>39</v>
      </c>
      <c r="O1305" s="10">
        <v>44</v>
      </c>
      <c r="P1305" s="10" t="s">
        <v>40</v>
      </c>
      <c r="Q1305" s="10" t="str">
        <f t="shared" si="99"/>
        <v>12</v>
      </c>
      <c r="R1305" s="10">
        <v>5</v>
      </c>
      <c r="S1305" s="79">
        <v>19.8</v>
      </c>
      <c r="T1305" s="10">
        <v>1</v>
      </c>
      <c r="AE1305" s="10">
        <v>1</v>
      </c>
      <c r="AI1305" s="39">
        <f t="shared" si="100"/>
        <v>1</v>
      </c>
      <c r="AJ1305" s="82">
        <f t="shared" si="101"/>
        <v>19.8</v>
      </c>
      <c r="AK1305" s="82">
        <f t="shared" si="102"/>
        <v>1.6500000000000001</v>
      </c>
      <c r="AL1305" s="79">
        <f t="shared" si="103"/>
        <v>0.33</v>
      </c>
    </row>
    <row r="1306" spans="1:38" x14ac:dyDescent="0.25">
      <c r="A1306" s="10">
        <v>4.2024999999999997</v>
      </c>
      <c r="B1306" s="10" t="s">
        <v>84</v>
      </c>
      <c r="C1306" s="10" t="s">
        <v>85</v>
      </c>
      <c r="D1306" s="10" t="s">
        <v>467</v>
      </c>
      <c r="E1306" s="10" t="s">
        <v>168</v>
      </c>
      <c r="F1306" s="10" t="s">
        <v>468</v>
      </c>
      <c r="G1306" s="10" t="s">
        <v>469</v>
      </c>
      <c r="H1306" s="10" t="s">
        <v>67</v>
      </c>
      <c r="I1306" s="10" t="s">
        <v>470</v>
      </c>
      <c r="J1306" s="10" t="s">
        <v>471</v>
      </c>
      <c r="K1306" s="10">
        <v>8314403220</v>
      </c>
      <c r="L1306" s="10" t="s">
        <v>37</v>
      </c>
      <c r="M1306" s="10" t="s">
        <v>38</v>
      </c>
      <c r="N1306" s="10" t="s">
        <v>39</v>
      </c>
      <c r="O1306" s="10">
        <v>44</v>
      </c>
      <c r="P1306" s="10" t="s">
        <v>40</v>
      </c>
      <c r="Q1306" s="10" t="str">
        <f t="shared" si="99"/>
        <v>12</v>
      </c>
      <c r="R1306" s="10">
        <v>5</v>
      </c>
      <c r="S1306" s="79">
        <v>19.8</v>
      </c>
      <c r="T1306" s="10">
        <v>1</v>
      </c>
      <c r="AE1306" s="10">
        <v>1</v>
      </c>
      <c r="AI1306" s="39">
        <f t="shared" si="100"/>
        <v>1</v>
      </c>
      <c r="AJ1306" s="82">
        <f t="shared" si="101"/>
        <v>19.8</v>
      </c>
      <c r="AK1306" s="82">
        <f t="shared" si="102"/>
        <v>1.6500000000000001</v>
      </c>
      <c r="AL1306" s="79">
        <f t="shared" si="103"/>
        <v>0.33</v>
      </c>
    </row>
    <row r="1307" spans="1:38" x14ac:dyDescent="0.25">
      <c r="A1307" s="10">
        <v>4.2024999999999997</v>
      </c>
      <c r="B1307" s="10" t="s">
        <v>84</v>
      </c>
      <c r="C1307" s="10" t="s">
        <v>85</v>
      </c>
      <c r="D1307" s="10" t="s">
        <v>202</v>
      </c>
      <c r="E1307" s="10" t="s">
        <v>168</v>
      </c>
      <c r="F1307" s="10" t="s">
        <v>203</v>
      </c>
      <c r="G1307" s="10" t="s">
        <v>204</v>
      </c>
      <c r="H1307" s="10" t="s">
        <v>67</v>
      </c>
      <c r="I1307" s="10" t="s">
        <v>205</v>
      </c>
      <c r="J1307" s="10" t="s">
        <v>206</v>
      </c>
      <c r="K1307" s="10">
        <v>5102770646</v>
      </c>
      <c r="L1307" s="10" t="s">
        <v>37</v>
      </c>
      <c r="M1307" s="10" t="s">
        <v>38</v>
      </c>
      <c r="N1307" s="10" t="s">
        <v>39</v>
      </c>
      <c r="O1307" s="10">
        <v>44</v>
      </c>
      <c r="P1307" s="10" t="s">
        <v>40</v>
      </c>
      <c r="Q1307" s="10" t="str">
        <f t="shared" si="99"/>
        <v>12</v>
      </c>
      <c r="R1307" s="10">
        <v>5</v>
      </c>
      <c r="S1307" s="79">
        <v>19.8</v>
      </c>
      <c r="T1307" s="10">
        <v>1</v>
      </c>
      <c r="AE1307" s="10">
        <v>1</v>
      </c>
      <c r="AI1307" s="39">
        <f t="shared" si="100"/>
        <v>1</v>
      </c>
      <c r="AJ1307" s="82">
        <f t="shared" si="101"/>
        <v>19.8</v>
      </c>
      <c r="AK1307" s="82">
        <f t="shared" si="102"/>
        <v>1.6500000000000001</v>
      </c>
      <c r="AL1307" s="79">
        <f t="shared" si="103"/>
        <v>0.33</v>
      </c>
    </row>
    <row r="1308" spans="1:38" x14ac:dyDescent="0.25">
      <c r="A1308" s="10">
        <v>4.2024999999999997</v>
      </c>
      <c r="B1308" s="10" t="s">
        <v>84</v>
      </c>
      <c r="C1308" s="10" t="s">
        <v>85</v>
      </c>
      <c r="D1308" s="10" t="s">
        <v>295</v>
      </c>
      <c r="E1308" s="10" t="s">
        <v>168</v>
      </c>
      <c r="F1308" s="10" t="s">
        <v>296</v>
      </c>
      <c r="G1308" s="10" t="s">
        <v>297</v>
      </c>
      <c r="H1308" s="10" t="s">
        <v>67</v>
      </c>
      <c r="I1308" s="10" t="s">
        <v>298</v>
      </c>
      <c r="J1308" s="10" t="s">
        <v>299</v>
      </c>
      <c r="K1308" s="10">
        <v>7078293456</v>
      </c>
      <c r="L1308" s="10" t="s">
        <v>37</v>
      </c>
      <c r="M1308" s="10" t="s">
        <v>38</v>
      </c>
      <c r="N1308" s="10" t="s">
        <v>39</v>
      </c>
      <c r="O1308" s="10">
        <v>44</v>
      </c>
      <c r="P1308" s="10" t="s">
        <v>40</v>
      </c>
      <c r="Q1308" s="10" t="str">
        <f t="shared" si="99"/>
        <v>12</v>
      </c>
      <c r="R1308" s="10">
        <v>5</v>
      </c>
      <c r="S1308" s="79">
        <v>19.8</v>
      </c>
      <c r="T1308" s="10">
        <v>1</v>
      </c>
      <c r="AE1308" s="10">
        <v>1</v>
      </c>
      <c r="AI1308" s="39">
        <f t="shared" si="100"/>
        <v>1</v>
      </c>
      <c r="AJ1308" s="82">
        <f t="shared" si="101"/>
        <v>19.8</v>
      </c>
      <c r="AK1308" s="82">
        <f t="shared" si="102"/>
        <v>1.6500000000000001</v>
      </c>
      <c r="AL1308" s="79">
        <f t="shared" si="103"/>
        <v>0.33</v>
      </c>
    </row>
    <row r="1309" spans="1:38" x14ac:dyDescent="0.25">
      <c r="A1309" s="10">
        <v>4.2024999999999997</v>
      </c>
      <c r="B1309" s="10" t="s">
        <v>84</v>
      </c>
      <c r="C1309" s="10" t="s">
        <v>85</v>
      </c>
      <c r="D1309" s="10" t="s">
        <v>383</v>
      </c>
      <c r="E1309" s="10" t="s">
        <v>168</v>
      </c>
      <c r="F1309" s="10" t="s">
        <v>384</v>
      </c>
      <c r="G1309" s="10" t="s">
        <v>385</v>
      </c>
      <c r="H1309" s="10" t="s">
        <v>67</v>
      </c>
      <c r="I1309" s="10" t="s">
        <v>386</v>
      </c>
      <c r="J1309" s="10" t="s">
        <v>387</v>
      </c>
      <c r="K1309" s="10">
        <v>7074969725</v>
      </c>
      <c r="L1309" s="10" t="s">
        <v>37</v>
      </c>
      <c r="M1309" s="10" t="s">
        <v>38</v>
      </c>
      <c r="N1309" s="10" t="s">
        <v>39</v>
      </c>
      <c r="O1309" s="10">
        <v>44</v>
      </c>
      <c r="P1309" s="10" t="s">
        <v>40</v>
      </c>
      <c r="Q1309" s="10" t="str">
        <f t="shared" si="99"/>
        <v>12</v>
      </c>
      <c r="R1309" s="10">
        <v>5</v>
      </c>
      <c r="S1309" s="79">
        <v>19.8</v>
      </c>
      <c r="T1309" s="10">
        <v>1</v>
      </c>
      <c r="AE1309" s="10">
        <v>1</v>
      </c>
      <c r="AI1309" s="39">
        <f t="shared" si="100"/>
        <v>1</v>
      </c>
      <c r="AJ1309" s="82">
        <f t="shared" si="101"/>
        <v>19.8</v>
      </c>
      <c r="AK1309" s="82">
        <f t="shared" si="102"/>
        <v>1.6500000000000001</v>
      </c>
      <c r="AL1309" s="79">
        <f t="shared" si="103"/>
        <v>0.33</v>
      </c>
    </row>
    <row r="1310" spans="1:38" x14ac:dyDescent="0.25">
      <c r="A1310" s="10">
        <v>4.2024999999999997</v>
      </c>
      <c r="B1310" s="10" t="s">
        <v>84</v>
      </c>
      <c r="C1310" s="10" t="s">
        <v>85</v>
      </c>
      <c r="D1310" s="10" t="s">
        <v>257</v>
      </c>
      <c r="E1310" s="10" t="s">
        <v>30</v>
      </c>
      <c r="F1310" s="10" t="s">
        <v>258</v>
      </c>
      <c r="G1310" s="10" t="s">
        <v>259</v>
      </c>
      <c r="H1310" s="10" t="s">
        <v>67</v>
      </c>
      <c r="I1310" s="10" t="s">
        <v>260</v>
      </c>
      <c r="J1310" s="10" t="s">
        <v>261</v>
      </c>
      <c r="K1310" s="10">
        <v>5089442083</v>
      </c>
      <c r="L1310" s="10" t="s">
        <v>37</v>
      </c>
      <c r="M1310" s="10" t="s">
        <v>38</v>
      </c>
      <c r="N1310" s="10" t="s">
        <v>39</v>
      </c>
      <c r="O1310" s="10">
        <v>44</v>
      </c>
      <c r="P1310" s="10" t="s">
        <v>40</v>
      </c>
      <c r="Q1310" s="10" t="str">
        <f t="shared" si="99"/>
        <v>12</v>
      </c>
      <c r="R1310" s="10">
        <v>5</v>
      </c>
      <c r="S1310" s="79">
        <v>19.8</v>
      </c>
      <c r="T1310" s="10">
        <v>1</v>
      </c>
      <c r="AE1310" s="10">
        <v>1</v>
      </c>
      <c r="AI1310" s="39">
        <f t="shared" si="100"/>
        <v>1</v>
      </c>
      <c r="AJ1310" s="82">
        <f t="shared" si="101"/>
        <v>19.8</v>
      </c>
      <c r="AK1310" s="82">
        <f t="shared" si="102"/>
        <v>1.6500000000000001</v>
      </c>
      <c r="AL1310" s="79">
        <f t="shared" si="103"/>
        <v>0.33</v>
      </c>
    </row>
    <row r="1311" spans="1:38" x14ac:dyDescent="0.25">
      <c r="A1311" s="10">
        <v>4.2024999999999997</v>
      </c>
      <c r="B1311" s="10" t="s">
        <v>84</v>
      </c>
      <c r="C1311" s="10" t="s">
        <v>85</v>
      </c>
      <c r="D1311" s="10" t="s">
        <v>291</v>
      </c>
      <c r="E1311" s="10" t="s">
        <v>30</v>
      </c>
      <c r="F1311" s="10" t="s">
        <v>292</v>
      </c>
      <c r="G1311" s="10" t="s">
        <v>104</v>
      </c>
      <c r="H1311" s="10" t="s">
        <v>96</v>
      </c>
      <c r="I1311" s="10" t="s">
        <v>293</v>
      </c>
      <c r="J1311" s="10" t="s">
        <v>294</v>
      </c>
      <c r="K1311" s="10">
        <v>7754437931</v>
      </c>
      <c r="L1311" s="10" t="s">
        <v>115</v>
      </c>
      <c r="M1311" s="10" t="s">
        <v>116</v>
      </c>
      <c r="N1311" s="10" t="s">
        <v>39</v>
      </c>
      <c r="O1311" s="10">
        <v>44</v>
      </c>
      <c r="P1311" s="10" t="s">
        <v>40</v>
      </c>
      <c r="Q1311" s="10" t="str">
        <f t="shared" si="99"/>
        <v>12</v>
      </c>
      <c r="R1311" s="10">
        <v>5</v>
      </c>
      <c r="S1311" s="79">
        <v>19.8</v>
      </c>
      <c r="T1311" s="10">
        <v>1</v>
      </c>
      <c r="AE1311" s="10">
        <v>1</v>
      </c>
      <c r="AI1311" s="39">
        <f t="shared" si="100"/>
        <v>1</v>
      </c>
      <c r="AJ1311" s="82">
        <f t="shared" si="101"/>
        <v>19.8</v>
      </c>
      <c r="AK1311" s="82">
        <f t="shared" si="102"/>
        <v>1.6500000000000001</v>
      </c>
      <c r="AL1311" s="79">
        <f t="shared" si="103"/>
        <v>0.33</v>
      </c>
    </row>
    <row r="1312" spans="1:38" x14ac:dyDescent="0.25">
      <c r="A1312" s="10">
        <v>4.2024999999999997</v>
      </c>
      <c r="B1312" s="10" t="s">
        <v>84</v>
      </c>
      <c r="C1312" s="10" t="s">
        <v>85</v>
      </c>
      <c r="D1312" s="10" t="s">
        <v>295</v>
      </c>
      <c r="E1312" s="10" t="s">
        <v>168</v>
      </c>
      <c r="F1312" s="10" t="s">
        <v>296</v>
      </c>
      <c r="G1312" s="10" t="s">
        <v>297</v>
      </c>
      <c r="H1312" s="10" t="s">
        <v>67</v>
      </c>
      <c r="I1312" s="10" t="s">
        <v>298</v>
      </c>
      <c r="J1312" s="10" t="s">
        <v>299</v>
      </c>
      <c r="K1312" s="10">
        <v>7078293456</v>
      </c>
      <c r="L1312" s="10" t="s">
        <v>115</v>
      </c>
      <c r="M1312" s="10" t="s">
        <v>116</v>
      </c>
      <c r="N1312" s="10" t="s">
        <v>39</v>
      </c>
      <c r="O1312" s="10">
        <v>44</v>
      </c>
      <c r="P1312" s="10" t="s">
        <v>40</v>
      </c>
      <c r="Q1312" s="10" t="str">
        <f t="shared" si="99"/>
        <v>12</v>
      </c>
      <c r="R1312" s="10">
        <v>5</v>
      </c>
      <c r="S1312" s="79">
        <v>19.8</v>
      </c>
      <c r="T1312" s="10">
        <v>1</v>
      </c>
      <c r="AE1312" s="10">
        <v>1</v>
      </c>
      <c r="AI1312" s="39">
        <f t="shared" si="100"/>
        <v>1</v>
      </c>
      <c r="AJ1312" s="82">
        <f t="shared" si="101"/>
        <v>19.8</v>
      </c>
      <c r="AK1312" s="82">
        <f t="shared" si="102"/>
        <v>1.6500000000000001</v>
      </c>
      <c r="AL1312" s="79">
        <f t="shared" si="103"/>
        <v>0.33</v>
      </c>
    </row>
    <row r="1313" spans="1:38" x14ac:dyDescent="0.25">
      <c r="A1313" s="10">
        <v>4.2024999999999997</v>
      </c>
      <c r="B1313" s="10" t="s">
        <v>62</v>
      </c>
      <c r="C1313" s="10" t="s">
        <v>63</v>
      </c>
      <c r="D1313" s="10" t="s">
        <v>388</v>
      </c>
      <c r="E1313" s="10" t="s">
        <v>168</v>
      </c>
      <c r="F1313" s="10" t="s">
        <v>389</v>
      </c>
      <c r="G1313" s="10" t="s">
        <v>390</v>
      </c>
      <c r="H1313" s="10" t="s">
        <v>67</v>
      </c>
      <c r="I1313" s="10">
        <v>90401</v>
      </c>
      <c r="J1313" s="10" t="s">
        <v>391</v>
      </c>
      <c r="K1313" s="10">
        <v>3103949744</v>
      </c>
      <c r="L1313" s="10" t="s">
        <v>37</v>
      </c>
      <c r="M1313" s="10" t="s">
        <v>38</v>
      </c>
      <c r="N1313" s="10" t="s">
        <v>39</v>
      </c>
      <c r="O1313" s="10">
        <v>44</v>
      </c>
      <c r="P1313" s="10" t="s">
        <v>40</v>
      </c>
      <c r="Q1313" s="10" t="str">
        <f t="shared" si="99"/>
        <v>12</v>
      </c>
      <c r="R1313" s="10">
        <v>5</v>
      </c>
      <c r="S1313" s="79">
        <v>19.8</v>
      </c>
      <c r="T1313" s="10">
        <v>1</v>
      </c>
      <c r="AE1313" s="10">
        <v>1</v>
      </c>
      <c r="AI1313" s="39">
        <f t="shared" si="100"/>
        <v>1</v>
      </c>
      <c r="AJ1313" s="82">
        <f t="shared" si="101"/>
        <v>19.8</v>
      </c>
      <c r="AK1313" s="82">
        <f t="shared" si="102"/>
        <v>1.6500000000000001</v>
      </c>
      <c r="AL1313" s="79">
        <f t="shared" si="103"/>
        <v>0.33</v>
      </c>
    </row>
    <row r="1314" spans="1:38" x14ac:dyDescent="0.25">
      <c r="A1314" s="10">
        <v>4.2024999999999997</v>
      </c>
      <c r="B1314" s="10" t="s">
        <v>62</v>
      </c>
      <c r="C1314" s="10" t="s">
        <v>63</v>
      </c>
      <c r="D1314" s="10" t="s">
        <v>308</v>
      </c>
      <c r="E1314" s="10" t="s">
        <v>168</v>
      </c>
      <c r="F1314" s="10" t="s">
        <v>309</v>
      </c>
      <c r="G1314" s="10" t="s">
        <v>310</v>
      </c>
      <c r="H1314" s="10" t="s">
        <v>67</v>
      </c>
      <c r="I1314" s="10" t="s">
        <v>311</v>
      </c>
      <c r="J1314" s="10" t="s">
        <v>312</v>
      </c>
      <c r="K1314" s="10">
        <v>9096215566</v>
      </c>
      <c r="L1314" s="10" t="s">
        <v>37</v>
      </c>
      <c r="M1314" s="10" t="s">
        <v>38</v>
      </c>
      <c r="N1314" s="10" t="s">
        <v>39</v>
      </c>
      <c r="O1314" s="10">
        <v>44</v>
      </c>
      <c r="P1314" s="10" t="s">
        <v>40</v>
      </c>
      <c r="Q1314" s="10" t="str">
        <f t="shared" si="99"/>
        <v>12</v>
      </c>
      <c r="R1314" s="10">
        <v>5</v>
      </c>
      <c r="S1314" s="79">
        <v>19.8</v>
      </c>
      <c r="T1314" s="10">
        <v>1</v>
      </c>
      <c r="AE1314" s="10">
        <v>1</v>
      </c>
      <c r="AI1314" s="39">
        <f t="shared" si="100"/>
        <v>1</v>
      </c>
      <c r="AJ1314" s="82">
        <f t="shared" si="101"/>
        <v>19.8</v>
      </c>
      <c r="AK1314" s="82">
        <f t="shared" si="102"/>
        <v>1.6500000000000001</v>
      </c>
      <c r="AL1314" s="79">
        <f t="shared" si="103"/>
        <v>0.33</v>
      </c>
    </row>
    <row r="1315" spans="1:38" x14ac:dyDescent="0.25">
      <c r="A1315" s="10">
        <v>4.2024999999999997</v>
      </c>
      <c r="B1315" s="10" t="s">
        <v>313</v>
      </c>
      <c r="C1315" s="10" t="s">
        <v>314</v>
      </c>
      <c r="D1315" s="10" t="s">
        <v>405</v>
      </c>
      <c r="E1315" s="10" t="s">
        <v>30</v>
      </c>
      <c r="F1315" s="10" t="s">
        <v>406</v>
      </c>
      <c r="G1315" s="10" t="s">
        <v>407</v>
      </c>
      <c r="H1315" s="10" t="s">
        <v>67</v>
      </c>
      <c r="I1315" s="10">
        <v>90241</v>
      </c>
      <c r="J1315" s="10" t="s">
        <v>408</v>
      </c>
      <c r="K1315" s="10">
        <v>5626225562</v>
      </c>
      <c r="L1315" s="10" t="s">
        <v>37</v>
      </c>
      <c r="M1315" s="10" t="s">
        <v>38</v>
      </c>
      <c r="N1315" s="10" t="s">
        <v>39</v>
      </c>
      <c r="O1315" s="10">
        <v>44</v>
      </c>
      <c r="P1315" s="10" t="s">
        <v>40</v>
      </c>
      <c r="Q1315" s="10" t="str">
        <f t="shared" si="99"/>
        <v>12</v>
      </c>
      <c r="R1315" s="10">
        <v>5</v>
      </c>
      <c r="S1315" s="79">
        <v>19.8</v>
      </c>
      <c r="T1315" s="10">
        <v>1</v>
      </c>
      <c r="AE1315" s="10">
        <v>1</v>
      </c>
      <c r="AI1315" s="39">
        <f t="shared" si="100"/>
        <v>1</v>
      </c>
      <c r="AJ1315" s="82">
        <f t="shared" si="101"/>
        <v>19.8</v>
      </c>
      <c r="AK1315" s="82">
        <f t="shared" si="102"/>
        <v>1.6500000000000001</v>
      </c>
      <c r="AL1315" s="79">
        <f t="shared" si="103"/>
        <v>0.33</v>
      </c>
    </row>
    <row r="1316" spans="1:38" x14ac:dyDescent="0.25">
      <c r="A1316" s="10">
        <v>4.2024999999999997</v>
      </c>
      <c r="B1316" s="10" t="s">
        <v>313</v>
      </c>
      <c r="C1316" s="10" t="s">
        <v>314</v>
      </c>
      <c r="D1316" s="10" t="s">
        <v>643</v>
      </c>
      <c r="E1316" s="10" t="s">
        <v>30</v>
      </c>
      <c r="F1316" s="10" t="s">
        <v>644</v>
      </c>
      <c r="G1316" s="10" t="s">
        <v>645</v>
      </c>
      <c r="H1316" s="10" t="s">
        <v>67</v>
      </c>
      <c r="I1316" s="10" t="s">
        <v>646</v>
      </c>
      <c r="J1316" s="10" t="s">
        <v>647</v>
      </c>
      <c r="K1316" s="10">
        <v>8186408363</v>
      </c>
      <c r="L1316" s="10" t="s">
        <v>37</v>
      </c>
      <c r="M1316" s="10" t="s">
        <v>38</v>
      </c>
      <c r="N1316" s="10" t="s">
        <v>39</v>
      </c>
      <c r="O1316" s="10">
        <v>44</v>
      </c>
      <c r="P1316" s="10" t="s">
        <v>40</v>
      </c>
      <c r="Q1316" s="10" t="str">
        <f t="shared" si="99"/>
        <v>12</v>
      </c>
      <c r="R1316" s="10">
        <v>5</v>
      </c>
      <c r="S1316" s="79">
        <v>19.8</v>
      </c>
      <c r="T1316" s="10">
        <v>1</v>
      </c>
      <c r="AE1316" s="10">
        <v>1</v>
      </c>
      <c r="AI1316" s="39">
        <f t="shared" si="100"/>
        <v>1</v>
      </c>
      <c r="AJ1316" s="82">
        <f t="shared" si="101"/>
        <v>19.8</v>
      </c>
      <c r="AK1316" s="82">
        <f t="shared" si="102"/>
        <v>1.6500000000000001</v>
      </c>
      <c r="AL1316" s="79">
        <f t="shared" si="103"/>
        <v>0.33</v>
      </c>
    </row>
    <row r="1317" spans="1:38" x14ac:dyDescent="0.25">
      <c r="A1317" s="10">
        <v>4.2024999999999997</v>
      </c>
      <c r="B1317" s="10" t="s">
        <v>313</v>
      </c>
      <c r="C1317" s="10" t="s">
        <v>314</v>
      </c>
      <c r="D1317" s="10" t="s">
        <v>648</v>
      </c>
      <c r="E1317" s="10" t="s">
        <v>30</v>
      </c>
      <c r="F1317" s="10" t="s">
        <v>649</v>
      </c>
      <c r="G1317" s="10" t="s">
        <v>650</v>
      </c>
      <c r="H1317" s="10" t="s">
        <v>67</v>
      </c>
      <c r="I1317" s="10" t="s">
        <v>651</v>
      </c>
      <c r="J1317" s="10" t="s">
        <v>652</v>
      </c>
      <c r="K1317" s="10">
        <v>7145857370</v>
      </c>
      <c r="L1317" s="10" t="s">
        <v>37</v>
      </c>
      <c r="M1317" s="10" t="s">
        <v>38</v>
      </c>
      <c r="N1317" s="10" t="s">
        <v>39</v>
      </c>
      <c r="O1317" s="10">
        <v>44</v>
      </c>
      <c r="P1317" s="10" t="s">
        <v>40</v>
      </c>
      <c r="Q1317" s="10" t="str">
        <f t="shared" si="99"/>
        <v>12</v>
      </c>
      <c r="R1317" s="10">
        <v>5</v>
      </c>
      <c r="S1317" s="79">
        <v>19.8</v>
      </c>
      <c r="T1317" s="10">
        <v>1</v>
      </c>
      <c r="AE1317" s="10">
        <v>1</v>
      </c>
      <c r="AI1317" s="39">
        <f t="shared" si="100"/>
        <v>1</v>
      </c>
      <c r="AJ1317" s="82">
        <f t="shared" si="101"/>
        <v>19.8</v>
      </c>
      <c r="AK1317" s="82">
        <f t="shared" si="102"/>
        <v>1.6500000000000001</v>
      </c>
      <c r="AL1317" s="79">
        <f t="shared" si="103"/>
        <v>0.33</v>
      </c>
    </row>
    <row r="1318" spans="1:38" x14ac:dyDescent="0.25">
      <c r="A1318" s="10">
        <v>4.2024999999999997</v>
      </c>
      <c r="B1318" s="10" t="s">
        <v>154</v>
      </c>
      <c r="C1318" s="10" t="s">
        <v>155</v>
      </c>
      <c r="D1318" s="10" t="s">
        <v>448</v>
      </c>
      <c r="E1318" s="10" t="s">
        <v>30</v>
      </c>
      <c r="F1318" s="10" t="s">
        <v>449</v>
      </c>
      <c r="G1318" s="10" t="s">
        <v>450</v>
      </c>
      <c r="H1318" s="10" t="s">
        <v>210</v>
      </c>
      <c r="I1318" s="10" t="s">
        <v>451</v>
      </c>
      <c r="J1318" s="10" t="s">
        <v>452</v>
      </c>
      <c r="K1318" s="10">
        <v>2085539584</v>
      </c>
      <c r="L1318" s="10" t="s">
        <v>37</v>
      </c>
      <c r="M1318" s="10" t="s">
        <v>38</v>
      </c>
      <c r="N1318" s="10" t="s">
        <v>39</v>
      </c>
      <c r="O1318" s="10">
        <v>44</v>
      </c>
      <c r="P1318" s="10" t="s">
        <v>40</v>
      </c>
      <c r="Q1318" s="10" t="str">
        <f t="shared" si="99"/>
        <v>12</v>
      </c>
      <c r="R1318" s="10">
        <v>5</v>
      </c>
      <c r="S1318" s="79">
        <v>19.8</v>
      </c>
      <c r="T1318" s="10">
        <v>1</v>
      </c>
      <c r="AE1318" s="10">
        <v>1</v>
      </c>
      <c r="AI1318" s="39">
        <f t="shared" si="100"/>
        <v>1</v>
      </c>
      <c r="AJ1318" s="82">
        <f t="shared" si="101"/>
        <v>19.8</v>
      </c>
      <c r="AK1318" s="82">
        <f t="shared" si="102"/>
        <v>1.6500000000000001</v>
      </c>
      <c r="AL1318" s="79">
        <f t="shared" si="103"/>
        <v>0.33</v>
      </c>
    </row>
    <row r="1319" spans="1:38" x14ac:dyDescent="0.25">
      <c r="A1319" s="10">
        <v>4.2024999999999997</v>
      </c>
      <c r="B1319" s="10" t="s">
        <v>154</v>
      </c>
      <c r="C1319" s="10" t="s">
        <v>155</v>
      </c>
      <c r="D1319" s="10" t="s">
        <v>448</v>
      </c>
      <c r="E1319" s="10" t="s">
        <v>30</v>
      </c>
      <c r="F1319" s="10" t="s">
        <v>449</v>
      </c>
      <c r="G1319" s="10" t="s">
        <v>450</v>
      </c>
      <c r="H1319" s="10" t="s">
        <v>210</v>
      </c>
      <c r="I1319" s="10" t="s">
        <v>451</v>
      </c>
      <c r="J1319" s="10" t="s">
        <v>452</v>
      </c>
      <c r="K1319" s="10">
        <v>2085539584</v>
      </c>
      <c r="L1319" s="10" t="s">
        <v>115</v>
      </c>
      <c r="M1319" s="10" t="s">
        <v>116</v>
      </c>
      <c r="N1319" s="10" t="s">
        <v>39</v>
      </c>
      <c r="O1319" s="10">
        <v>44</v>
      </c>
      <c r="P1319" s="10" t="s">
        <v>40</v>
      </c>
      <c r="Q1319" s="10" t="str">
        <f t="shared" si="99"/>
        <v>12</v>
      </c>
      <c r="R1319" s="10">
        <v>5</v>
      </c>
      <c r="S1319" s="79">
        <v>19.8</v>
      </c>
      <c r="T1319" s="10">
        <v>1</v>
      </c>
      <c r="AE1319" s="10">
        <v>1</v>
      </c>
      <c r="AI1319" s="39">
        <f t="shared" si="100"/>
        <v>1</v>
      </c>
      <c r="AJ1319" s="82">
        <f t="shared" si="101"/>
        <v>19.8</v>
      </c>
      <c r="AK1319" s="82">
        <f t="shared" si="102"/>
        <v>1.6500000000000001</v>
      </c>
      <c r="AL1319" s="79">
        <f t="shared" si="103"/>
        <v>0.33</v>
      </c>
    </row>
    <row r="1320" spans="1:38" x14ac:dyDescent="0.25">
      <c r="A1320" s="10">
        <v>4.2024999999999997</v>
      </c>
      <c r="B1320" s="10" t="s">
        <v>134</v>
      </c>
      <c r="C1320" s="10" t="s">
        <v>135</v>
      </c>
      <c r="D1320" s="10" t="s">
        <v>653</v>
      </c>
      <c r="E1320" s="10" t="s">
        <v>30</v>
      </c>
      <c r="F1320" s="10" t="s">
        <v>654</v>
      </c>
      <c r="G1320" s="10" t="s">
        <v>655</v>
      </c>
      <c r="H1320" s="10" t="s">
        <v>139</v>
      </c>
      <c r="I1320" s="10" t="s">
        <v>656</v>
      </c>
      <c r="J1320" s="10" t="s">
        <v>657</v>
      </c>
      <c r="K1320" s="10">
        <v>6082228464</v>
      </c>
      <c r="L1320" s="10" t="s">
        <v>49</v>
      </c>
      <c r="M1320" s="10" t="s">
        <v>50</v>
      </c>
      <c r="N1320" s="10" t="s">
        <v>39</v>
      </c>
      <c r="O1320" s="10">
        <v>44</v>
      </c>
      <c r="P1320" s="10" t="s">
        <v>40</v>
      </c>
      <c r="Q1320" s="10" t="str">
        <f t="shared" si="99"/>
        <v>12</v>
      </c>
      <c r="R1320" s="10">
        <v>5</v>
      </c>
      <c r="S1320" s="79">
        <v>19.8</v>
      </c>
      <c r="T1320" s="10">
        <v>1</v>
      </c>
      <c r="AE1320" s="10">
        <v>1</v>
      </c>
      <c r="AI1320" s="39">
        <f t="shared" si="100"/>
        <v>1</v>
      </c>
      <c r="AJ1320" s="82">
        <f t="shared" si="101"/>
        <v>19.8</v>
      </c>
      <c r="AK1320" s="82">
        <f t="shared" si="102"/>
        <v>1.6500000000000001</v>
      </c>
      <c r="AL1320" s="79">
        <f t="shared" si="103"/>
        <v>0.33</v>
      </c>
    </row>
    <row r="1321" spans="1:38" x14ac:dyDescent="0.25">
      <c r="A1321" s="10">
        <v>4.2024999999999997</v>
      </c>
      <c r="B1321" s="10" t="s">
        <v>134</v>
      </c>
      <c r="C1321" s="10" t="s">
        <v>135</v>
      </c>
      <c r="D1321" s="10" t="s">
        <v>658</v>
      </c>
      <c r="E1321" s="10" t="s">
        <v>30</v>
      </c>
      <c r="F1321" s="10" t="s">
        <v>659</v>
      </c>
      <c r="G1321" s="10" t="s">
        <v>660</v>
      </c>
      <c r="H1321" s="10" t="s">
        <v>139</v>
      </c>
      <c r="I1321" s="10" t="s">
        <v>661</v>
      </c>
      <c r="J1321" s="10" t="s">
        <v>662</v>
      </c>
      <c r="K1321" s="10">
        <v>6083870494</v>
      </c>
      <c r="L1321" s="10" t="s">
        <v>49</v>
      </c>
      <c r="M1321" s="10" t="s">
        <v>50</v>
      </c>
      <c r="N1321" s="10" t="s">
        <v>39</v>
      </c>
      <c r="O1321" s="10">
        <v>44</v>
      </c>
      <c r="P1321" s="10" t="s">
        <v>40</v>
      </c>
      <c r="Q1321" s="10" t="str">
        <f t="shared" si="99"/>
        <v>12</v>
      </c>
      <c r="R1321" s="10">
        <v>5</v>
      </c>
      <c r="S1321" s="79">
        <v>19.8</v>
      </c>
      <c r="T1321" s="10">
        <v>1</v>
      </c>
      <c r="AE1321" s="10">
        <v>1</v>
      </c>
      <c r="AI1321" s="39">
        <f t="shared" si="100"/>
        <v>1</v>
      </c>
      <c r="AJ1321" s="82">
        <f t="shared" si="101"/>
        <v>19.8</v>
      </c>
      <c r="AK1321" s="82">
        <f t="shared" si="102"/>
        <v>1.6500000000000001</v>
      </c>
      <c r="AL1321" s="79">
        <f t="shared" si="103"/>
        <v>0.33</v>
      </c>
    </row>
    <row r="1322" spans="1:38" x14ac:dyDescent="0.25">
      <c r="A1322" s="10">
        <v>5.2024999999999997</v>
      </c>
      <c r="B1322" s="10" t="s">
        <v>51</v>
      </c>
      <c r="C1322" s="10" t="s">
        <v>52</v>
      </c>
      <c r="D1322" s="10" t="s">
        <v>53</v>
      </c>
      <c r="E1322" s="10" t="s">
        <v>30</v>
      </c>
      <c r="F1322" s="10" t="s">
        <v>54</v>
      </c>
      <c r="G1322" s="10" t="s">
        <v>55</v>
      </c>
      <c r="H1322" s="10" t="s">
        <v>56</v>
      </c>
      <c r="I1322" s="10" t="s">
        <v>57</v>
      </c>
      <c r="J1322" s="10" t="s">
        <v>58</v>
      </c>
      <c r="K1322" s="10">
        <v>6109350885</v>
      </c>
      <c r="L1322" s="10" t="s">
        <v>59</v>
      </c>
      <c r="M1322" s="10" t="s">
        <v>60</v>
      </c>
      <c r="N1322" s="10" t="s">
        <v>61</v>
      </c>
      <c r="O1322" s="10">
        <v>44</v>
      </c>
      <c r="P1322" s="10" t="s">
        <v>40</v>
      </c>
      <c r="Q1322" s="10" t="str">
        <f t="shared" si="99"/>
        <v>12</v>
      </c>
      <c r="R1322" s="10">
        <v>4</v>
      </c>
      <c r="S1322" s="79">
        <v>1900.8</v>
      </c>
      <c r="T1322" s="10">
        <v>66</v>
      </c>
      <c r="AF1322" s="10">
        <v>66</v>
      </c>
      <c r="AI1322" s="39">
        <f t="shared" si="100"/>
        <v>66</v>
      </c>
      <c r="AJ1322" s="82">
        <f t="shared" si="101"/>
        <v>28.8</v>
      </c>
      <c r="AK1322" s="82">
        <f t="shared" si="102"/>
        <v>2.4</v>
      </c>
      <c r="AL1322" s="79">
        <f t="shared" si="103"/>
        <v>0.6</v>
      </c>
    </row>
    <row r="1323" spans="1:38" x14ac:dyDescent="0.25">
      <c r="A1323" s="10">
        <v>5.2024999999999997</v>
      </c>
      <c r="B1323" s="10" t="s">
        <v>62</v>
      </c>
      <c r="C1323" s="10" t="s">
        <v>63</v>
      </c>
      <c r="D1323" s="10" t="s">
        <v>93</v>
      </c>
      <c r="E1323" s="10" t="s">
        <v>30</v>
      </c>
      <c r="F1323" s="10" t="s">
        <v>94</v>
      </c>
      <c r="G1323" s="10" t="s">
        <v>95</v>
      </c>
      <c r="H1323" s="10" t="s">
        <v>96</v>
      </c>
      <c r="I1323" s="10">
        <v>89103</v>
      </c>
      <c r="J1323" s="10" t="s">
        <v>97</v>
      </c>
      <c r="K1323" s="10">
        <v>7024965753</v>
      </c>
      <c r="L1323" s="10" t="s">
        <v>98</v>
      </c>
      <c r="M1323" s="10" t="s">
        <v>99</v>
      </c>
      <c r="N1323" s="10" t="s">
        <v>61</v>
      </c>
      <c r="O1323" s="10">
        <v>44</v>
      </c>
      <c r="P1323" s="10" t="s">
        <v>40</v>
      </c>
      <c r="Q1323" s="10" t="str">
        <f t="shared" si="99"/>
        <v>12</v>
      </c>
      <c r="R1323" s="10">
        <v>5</v>
      </c>
      <c r="S1323" s="79">
        <v>1152</v>
      </c>
      <c r="T1323" s="10">
        <v>40</v>
      </c>
      <c r="AF1323" s="10">
        <v>40</v>
      </c>
      <c r="AI1323" s="39">
        <f t="shared" si="100"/>
        <v>40</v>
      </c>
      <c r="AJ1323" s="82">
        <f t="shared" si="101"/>
        <v>28.8</v>
      </c>
      <c r="AK1323" s="82">
        <f t="shared" si="102"/>
        <v>2.4</v>
      </c>
      <c r="AL1323" s="79">
        <f t="shared" si="103"/>
        <v>0.48</v>
      </c>
    </row>
    <row r="1324" spans="1:38" x14ac:dyDescent="0.25">
      <c r="A1324" s="10">
        <v>5.2024999999999997</v>
      </c>
      <c r="B1324" s="10" t="s">
        <v>62</v>
      </c>
      <c r="C1324" s="10" t="s">
        <v>63</v>
      </c>
      <c r="D1324" s="10" t="s">
        <v>76</v>
      </c>
      <c r="E1324" s="10" t="s">
        <v>30</v>
      </c>
      <c r="F1324" s="10" t="s">
        <v>77</v>
      </c>
      <c r="G1324" s="10" t="s">
        <v>78</v>
      </c>
      <c r="H1324" s="10" t="s">
        <v>67</v>
      </c>
      <c r="I1324" s="10" t="s">
        <v>79</v>
      </c>
      <c r="J1324" s="10" t="s">
        <v>80</v>
      </c>
      <c r="K1324" s="10">
        <v>8189423379</v>
      </c>
      <c r="L1324" s="10" t="s">
        <v>72</v>
      </c>
      <c r="M1324" s="10" t="s">
        <v>73</v>
      </c>
      <c r="N1324" s="10" t="s">
        <v>61</v>
      </c>
      <c r="O1324" s="10">
        <v>44</v>
      </c>
      <c r="P1324" s="10" t="s">
        <v>40</v>
      </c>
      <c r="Q1324" s="10" t="str">
        <f t="shared" si="99"/>
        <v>12</v>
      </c>
      <c r="R1324" s="10">
        <v>8</v>
      </c>
      <c r="S1324" s="79">
        <v>842.4</v>
      </c>
      <c r="T1324" s="10">
        <v>26</v>
      </c>
      <c r="AF1324" s="10">
        <v>26</v>
      </c>
      <c r="AI1324" s="39">
        <f t="shared" si="100"/>
        <v>26</v>
      </c>
      <c r="AJ1324" s="82">
        <f t="shared" si="101"/>
        <v>32.4</v>
      </c>
      <c r="AK1324" s="82">
        <f t="shared" si="102"/>
        <v>2.6999999999999997</v>
      </c>
      <c r="AL1324" s="79">
        <f t="shared" si="103"/>
        <v>0.33749999999999997</v>
      </c>
    </row>
    <row r="1325" spans="1:38" x14ac:dyDescent="0.25">
      <c r="A1325" s="10">
        <v>5.2024999999999997</v>
      </c>
      <c r="B1325" s="10" t="s">
        <v>62</v>
      </c>
      <c r="C1325" s="10" t="s">
        <v>63</v>
      </c>
      <c r="D1325" s="10" t="s">
        <v>76</v>
      </c>
      <c r="E1325" s="10" t="s">
        <v>30</v>
      </c>
      <c r="F1325" s="10" t="s">
        <v>77</v>
      </c>
      <c r="G1325" s="10" t="s">
        <v>78</v>
      </c>
      <c r="H1325" s="10" t="s">
        <v>67</v>
      </c>
      <c r="I1325" s="10" t="s">
        <v>79</v>
      </c>
      <c r="J1325" s="10" t="s">
        <v>80</v>
      </c>
      <c r="K1325" s="10">
        <v>8189423379</v>
      </c>
      <c r="L1325" s="10" t="s">
        <v>70</v>
      </c>
      <c r="M1325" s="10" t="s">
        <v>71</v>
      </c>
      <c r="N1325" s="10" t="s">
        <v>61</v>
      </c>
      <c r="O1325" s="10">
        <v>44</v>
      </c>
      <c r="P1325" s="10" t="s">
        <v>40</v>
      </c>
      <c r="Q1325" s="10" t="str">
        <f t="shared" si="99"/>
        <v>12</v>
      </c>
      <c r="R1325" s="10">
        <v>8</v>
      </c>
      <c r="S1325" s="79">
        <v>680.4</v>
      </c>
      <c r="T1325" s="10">
        <v>21</v>
      </c>
      <c r="AF1325" s="10">
        <v>21</v>
      </c>
      <c r="AI1325" s="39">
        <f t="shared" si="100"/>
        <v>21</v>
      </c>
      <c r="AJ1325" s="82">
        <f t="shared" si="101"/>
        <v>32.4</v>
      </c>
      <c r="AK1325" s="82">
        <f t="shared" si="102"/>
        <v>2.6999999999999997</v>
      </c>
      <c r="AL1325" s="79">
        <f t="shared" si="103"/>
        <v>0.33749999999999997</v>
      </c>
    </row>
    <row r="1326" spans="1:38" x14ac:dyDescent="0.25">
      <c r="A1326" s="10">
        <v>5.2024999999999997</v>
      </c>
      <c r="B1326" s="10" t="s">
        <v>62</v>
      </c>
      <c r="C1326" s="10" t="s">
        <v>63</v>
      </c>
      <c r="D1326" s="10" t="s">
        <v>64</v>
      </c>
      <c r="E1326" s="10" t="s">
        <v>30</v>
      </c>
      <c r="F1326" s="10" t="s">
        <v>65</v>
      </c>
      <c r="G1326" s="10" t="s">
        <v>66</v>
      </c>
      <c r="H1326" s="10" t="s">
        <v>67</v>
      </c>
      <c r="I1326" s="10" t="s">
        <v>68</v>
      </c>
      <c r="J1326" s="10" t="s">
        <v>69</v>
      </c>
      <c r="K1326" s="10">
        <v>9099838425</v>
      </c>
      <c r="L1326" s="10" t="s">
        <v>70</v>
      </c>
      <c r="M1326" s="10" t="s">
        <v>71</v>
      </c>
      <c r="N1326" s="10" t="s">
        <v>61</v>
      </c>
      <c r="O1326" s="10">
        <v>44</v>
      </c>
      <c r="P1326" s="10" t="s">
        <v>40</v>
      </c>
      <c r="Q1326" s="10" t="str">
        <f t="shared" si="99"/>
        <v>12</v>
      </c>
      <c r="R1326" s="10">
        <v>8</v>
      </c>
      <c r="S1326" s="79">
        <v>648</v>
      </c>
      <c r="T1326" s="10">
        <v>20</v>
      </c>
      <c r="AF1326" s="10">
        <v>20</v>
      </c>
      <c r="AI1326" s="39">
        <f t="shared" si="100"/>
        <v>20</v>
      </c>
      <c r="AJ1326" s="82">
        <f t="shared" si="101"/>
        <v>32.4</v>
      </c>
      <c r="AK1326" s="82">
        <f t="shared" si="102"/>
        <v>2.6999999999999997</v>
      </c>
      <c r="AL1326" s="79">
        <f t="shared" si="103"/>
        <v>0.33749999999999997</v>
      </c>
    </row>
    <row r="1327" spans="1:38" x14ac:dyDescent="0.25">
      <c r="A1327" s="10">
        <v>5.2024999999999997</v>
      </c>
      <c r="B1327" s="10" t="s">
        <v>84</v>
      </c>
      <c r="C1327" s="10" t="s">
        <v>85</v>
      </c>
      <c r="D1327" s="10" t="s">
        <v>117</v>
      </c>
      <c r="E1327" s="10" t="s">
        <v>30</v>
      </c>
      <c r="F1327" s="10" t="s">
        <v>118</v>
      </c>
      <c r="G1327" s="10" t="s">
        <v>119</v>
      </c>
      <c r="H1327" s="10" t="s">
        <v>67</v>
      </c>
      <c r="I1327" s="10" t="s">
        <v>120</v>
      </c>
      <c r="J1327" s="10" t="s">
        <v>419</v>
      </c>
      <c r="K1327" s="10">
        <v>9164524041</v>
      </c>
      <c r="L1327" s="10" t="s">
        <v>122</v>
      </c>
      <c r="M1327" s="10" t="s">
        <v>123</v>
      </c>
      <c r="N1327" s="10" t="s">
        <v>124</v>
      </c>
      <c r="O1327" s="10">
        <v>44</v>
      </c>
      <c r="P1327" s="10" t="s">
        <v>40</v>
      </c>
      <c r="Q1327" s="10" t="str">
        <f t="shared" si="99"/>
        <v>12</v>
      </c>
      <c r="R1327" s="10">
        <v>4.5</v>
      </c>
      <c r="S1327" s="79">
        <v>554.4</v>
      </c>
      <c r="T1327" s="10">
        <v>28</v>
      </c>
      <c r="AF1327" s="10">
        <v>28</v>
      </c>
      <c r="AI1327" s="39">
        <f t="shared" si="100"/>
        <v>28</v>
      </c>
      <c r="AJ1327" s="82">
        <f t="shared" si="101"/>
        <v>19.8</v>
      </c>
      <c r="AK1327" s="82">
        <f t="shared" si="102"/>
        <v>1.6500000000000001</v>
      </c>
      <c r="AL1327" s="79">
        <f t="shared" si="103"/>
        <v>0.3666666666666667</v>
      </c>
    </row>
    <row r="1328" spans="1:38" x14ac:dyDescent="0.25">
      <c r="A1328" s="10">
        <v>5.2024999999999997</v>
      </c>
      <c r="B1328" s="10" t="s">
        <v>51</v>
      </c>
      <c r="C1328" s="10" t="s">
        <v>52</v>
      </c>
      <c r="D1328" s="10" t="s">
        <v>53</v>
      </c>
      <c r="E1328" s="10" t="s">
        <v>30</v>
      </c>
      <c r="F1328" s="10" t="s">
        <v>54</v>
      </c>
      <c r="G1328" s="10" t="s">
        <v>55</v>
      </c>
      <c r="H1328" s="10" t="s">
        <v>56</v>
      </c>
      <c r="I1328" s="10" t="s">
        <v>57</v>
      </c>
      <c r="J1328" s="10" t="s">
        <v>58</v>
      </c>
      <c r="K1328" s="10">
        <v>6109350885</v>
      </c>
      <c r="L1328" s="10" t="s">
        <v>81</v>
      </c>
      <c r="M1328" s="10" t="s">
        <v>82</v>
      </c>
      <c r="N1328" s="10" t="s">
        <v>83</v>
      </c>
      <c r="O1328" s="10">
        <v>44</v>
      </c>
      <c r="P1328" s="10" t="s">
        <v>40</v>
      </c>
      <c r="Q1328" s="10" t="str">
        <f t="shared" si="99"/>
        <v>12</v>
      </c>
      <c r="R1328" s="10">
        <v>8</v>
      </c>
      <c r="S1328" s="79">
        <v>486</v>
      </c>
      <c r="T1328" s="10">
        <v>18</v>
      </c>
      <c r="AF1328" s="10">
        <v>18</v>
      </c>
      <c r="AI1328" s="39">
        <f t="shared" si="100"/>
        <v>18</v>
      </c>
      <c r="AJ1328" s="82">
        <f t="shared" si="101"/>
        <v>27</v>
      </c>
      <c r="AK1328" s="82">
        <f t="shared" si="102"/>
        <v>2.25</v>
      </c>
      <c r="AL1328" s="79">
        <f t="shared" si="103"/>
        <v>0.28125</v>
      </c>
    </row>
    <row r="1329" spans="1:38" x14ac:dyDescent="0.25">
      <c r="A1329" s="10">
        <v>5.2024999999999997</v>
      </c>
      <c r="B1329" s="10" t="s">
        <v>62</v>
      </c>
      <c r="C1329" s="10" t="s">
        <v>63</v>
      </c>
      <c r="D1329" s="10" t="s">
        <v>64</v>
      </c>
      <c r="E1329" s="10" t="s">
        <v>30</v>
      </c>
      <c r="F1329" s="10" t="s">
        <v>65</v>
      </c>
      <c r="G1329" s="10" t="s">
        <v>66</v>
      </c>
      <c r="H1329" s="10" t="s">
        <v>67</v>
      </c>
      <c r="I1329" s="10" t="s">
        <v>68</v>
      </c>
      <c r="J1329" s="10" t="s">
        <v>69</v>
      </c>
      <c r="K1329" s="10">
        <v>9099838425</v>
      </c>
      <c r="L1329" s="10" t="s">
        <v>72</v>
      </c>
      <c r="M1329" s="10" t="s">
        <v>73</v>
      </c>
      <c r="N1329" s="10" t="s">
        <v>61</v>
      </c>
      <c r="O1329" s="10">
        <v>44</v>
      </c>
      <c r="P1329" s="10" t="s">
        <v>40</v>
      </c>
      <c r="Q1329" s="10" t="str">
        <f t="shared" si="99"/>
        <v>12</v>
      </c>
      <c r="R1329" s="10">
        <v>8</v>
      </c>
      <c r="S1329" s="79">
        <v>486</v>
      </c>
      <c r="T1329" s="10">
        <v>15</v>
      </c>
      <c r="AF1329" s="10">
        <v>15</v>
      </c>
      <c r="AI1329" s="39">
        <f t="shared" si="100"/>
        <v>15</v>
      </c>
      <c r="AJ1329" s="82">
        <f t="shared" si="101"/>
        <v>32.4</v>
      </c>
      <c r="AK1329" s="82">
        <f t="shared" si="102"/>
        <v>2.6999999999999997</v>
      </c>
      <c r="AL1329" s="79">
        <f t="shared" si="103"/>
        <v>0.33749999999999997</v>
      </c>
    </row>
    <row r="1330" spans="1:38" x14ac:dyDescent="0.25">
      <c r="A1330" s="10">
        <v>5.2024999999999997</v>
      </c>
      <c r="B1330" s="10" t="s">
        <v>107</v>
      </c>
      <c r="C1330" s="10" t="s">
        <v>108</v>
      </c>
      <c r="D1330" s="10" t="s">
        <v>109</v>
      </c>
      <c r="E1330" s="10" t="s">
        <v>30</v>
      </c>
      <c r="F1330" s="10" t="s">
        <v>110</v>
      </c>
      <c r="G1330" s="10" t="s">
        <v>111</v>
      </c>
      <c r="H1330" s="10" t="s">
        <v>112</v>
      </c>
      <c r="I1330" s="10" t="s">
        <v>113</v>
      </c>
      <c r="J1330" s="10" t="s">
        <v>114</v>
      </c>
      <c r="K1330" s="10">
        <v>5632132567</v>
      </c>
      <c r="L1330" s="10" t="s">
        <v>115</v>
      </c>
      <c r="M1330" s="10" t="s">
        <v>116</v>
      </c>
      <c r="N1330" s="10" t="s">
        <v>39</v>
      </c>
      <c r="O1330" s="10">
        <v>44</v>
      </c>
      <c r="P1330" s="10" t="s">
        <v>40</v>
      </c>
      <c r="Q1330" s="10" t="str">
        <f t="shared" si="99"/>
        <v>12</v>
      </c>
      <c r="R1330" s="10">
        <v>5</v>
      </c>
      <c r="S1330" s="79">
        <v>396</v>
      </c>
      <c r="T1330" s="10">
        <v>20</v>
      </c>
      <c r="AF1330" s="10">
        <v>20</v>
      </c>
      <c r="AI1330" s="39">
        <f t="shared" si="100"/>
        <v>20</v>
      </c>
      <c r="AJ1330" s="82">
        <f t="shared" si="101"/>
        <v>19.8</v>
      </c>
      <c r="AK1330" s="82">
        <f t="shared" si="102"/>
        <v>1.6500000000000001</v>
      </c>
      <c r="AL1330" s="79">
        <f t="shared" si="103"/>
        <v>0.33</v>
      </c>
    </row>
    <row r="1331" spans="1:38" x14ac:dyDescent="0.25">
      <c r="A1331" s="10">
        <v>5.2024999999999997</v>
      </c>
      <c r="B1331" s="10" t="s">
        <v>154</v>
      </c>
      <c r="C1331" s="10" t="s">
        <v>155</v>
      </c>
      <c r="D1331" s="10" t="s">
        <v>156</v>
      </c>
      <c r="E1331" s="10" t="s">
        <v>30</v>
      </c>
      <c r="F1331" s="10" t="s">
        <v>157</v>
      </c>
      <c r="G1331" s="10" t="s">
        <v>158</v>
      </c>
      <c r="H1331" s="10" t="s">
        <v>159</v>
      </c>
      <c r="I1331" s="10" t="s">
        <v>160</v>
      </c>
      <c r="J1331" s="10" t="s">
        <v>161</v>
      </c>
      <c r="K1331" s="10">
        <v>5034902132</v>
      </c>
      <c r="L1331" s="10" t="s">
        <v>37</v>
      </c>
      <c r="M1331" s="10" t="s">
        <v>38</v>
      </c>
      <c r="N1331" s="10" t="s">
        <v>39</v>
      </c>
      <c r="O1331" s="10">
        <v>44</v>
      </c>
      <c r="P1331" s="10" t="s">
        <v>40</v>
      </c>
      <c r="Q1331" s="10" t="str">
        <f t="shared" si="99"/>
        <v>12</v>
      </c>
      <c r="R1331" s="10">
        <v>5</v>
      </c>
      <c r="S1331" s="79">
        <v>396</v>
      </c>
      <c r="T1331" s="10">
        <v>20</v>
      </c>
      <c r="AF1331" s="10">
        <v>20</v>
      </c>
      <c r="AI1331" s="39">
        <f t="shared" si="100"/>
        <v>20</v>
      </c>
      <c r="AJ1331" s="82">
        <f t="shared" si="101"/>
        <v>19.8</v>
      </c>
      <c r="AK1331" s="82">
        <f t="shared" si="102"/>
        <v>1.6500000000000001</v>
      </c>
      <c r="AL1331" s="79">
        <f t="shared" si="103"/>
        <v>0.33</v>
      </c>
    </row>
    <row r="1332" spans="1:38" x14ac:dyDescent="0.25">
      <c r="A1332" s="10">
        <v>5.2024999999999997</v>
      </c>
      <c r="B1332" s="10" t="s">
        <v>134</v>
      </c>
      <c r="C1332" s="10" t="s">
        <v>135</v>
      </c>
      <c r="D1332" s="10" t="s">
        <v>136</v>
      </c>
      <c r="E1332" s="10" t="s">
        <v>30</v>
      </c>
      <c r="F1332" s="10" t="s">
        <v>137</v>
      </c>
      <c r="G1332" s="10" t="s">
        <v>138</v>
      </c>
      <c r="H1332" s="10" t="s">
        <v>139</v>
      </c>
      <c r="I1332" s="10" t="s">
        <v>140</v>
      </c>
      <c r="J1332" s="10" t="s">
        <v>141</v>
      </c>
      <c r="K1332" s="10">
        <v>2627815855</v>
      </c>
      <c r="L1332" s="10" t="s">
        <v>37</v>
      </c>
      <c r="M1332" s="10" t="s">
        <v>38</v>
      </c>
      <c r="N1332" s="10" t="s">
        <v>39</v>
      </c>
      <c r="O1332" s="10">
        <v>44</v>
      </c>
      <c r="P1332" s="10" t="s">
        <v>40</v>
      </c>
      <c r="Q1332" s="10" t="str">
        <f t="shared" si="99"/>
        <v>12</v>
      </c>
      <c r="R1332" s="10">
        <v>5</v>
      </c>
      <c r="S1332" s="79">
        <v>277.2</v>
      </c>
      <c r="T1332" s="10">
        <v>14</v>
      </c>
      <c r="AF1332" s="10">
        <v>14</v>
      </c>
      <c r="AI1332" s="39">
        <f t="shared" si="100"/>
        <v>14</v>
      </c>
      <c r="AJ1332" s="82">
        <f t="shared" si="101"/>
        <v>19.8</v>
      </c>
      <c r="AK1332" s="82">
        <f t="shared" si="102"/>
        <v>1.6500000000000001</v>
      </c>
      <c r="AL1332" s="79">
        <f t="shared" si="103"/>
        <v>0.33</v>
      </c>
    </row>
    <row r="1333" spans="1:38" x14ac:dyDescent="0.25">
      <c r="A1333" s="10">
        <v>5.2024999999999997</v>
      </c>
      <c r="B1333" s="10" t="s">
        <v>51</v>
      </c>
      <c r="C1333" s="10" t="s">
        <v>52</v>
      </c>
      <c r="D1333" s="10" t="s">
        <v>125</v>
      </c>
      <c r="E1333" s="10" t="s">
        <v>30</v>
      </c>
      <c r="F1333" s="10" t="s">
        <v>126</v>
      </c>
      <c r="G1333" s="10" t="s">
        <v>127</v>
      </c>
      <c r="H1333" s="10" t="s">
        <v>34</v>
      </c>
      <c r="I1333" s="80" t="s">
        <v>128</v>
      </c>
      <c r="J1333" s="10" t="s">
        <v>129</v>
      </c>
      <c r="K1333" s="10">
        <v>6098354400</v>
      </c>
      <c r="L1333" s="10" t="s">
        <v>74</v>
      </c>
      <c r="M1333" s="10" t="s">
        <v>75</v>
      </c>
      <c r="N1333" s="10" t="s">
        <v>61</v>
      </c>
      <c r="O1333" s="10">
        <v>44</v>
      </c>
      <c r="P1333" s="10" t="s">
        <v>40</v>
      </c>
      <c r="Q1333" s="10" t="str">
        <f t="shared" si="99"/>
        <v>12</v>
      </c>
      <c r="R1333" s="10">
        <v>5</v>
      </c>
      <c r="S1333" s="79">
        <v>259.2</v>
      </c>
      <c r="T1333" s="10">
        <v>9</v>
      </c>
      <c r="AF1333" s="10">
        <v>9</v>
      </c>
      <c r="AI1333" s="39">
        <f t="shared" si="100"/>
        <v>9</v>
      </c>
      <c r="AJ1333" s="82">
        <f t="shared" si="101"/>
        <v>28.799999999999997</v>
      </c>
      <c r="AK1333" s="82">
        <f t="shared" si="102"/>
        <v>2.4</v>
      </c>
      <c r="AL1333" s="79">
        <f t="shared" si="103"/>
        <v>0.48</v>
      </c>
    </row>
    <row r="1334" spans="1:38" x14ac:dyDescent="0.25">
      <c r="A1334" s="10">
        <v>5.2024999999999997</v>
      </c>
      <c r="B1334" s="10" t="s">
        <v>51</v>
      </c>
      <c r="C1334" s="10" t="s">
        <v>52</v>
      </c>
      <c r="D1334" s="10" t="s">
        <v>125</v>
      </c>
      <c r="E1334" s="10" t="s">
        <v>30</v>
      </c>
      <c r="F1334" s="10" t="s">
        <v>126</v>
      </c>
      <c r="G1334" s="10" t="s">
        <v>127</v>
      </c>
      <c r="H1334" s="10" t="s">
        <v>34</v>
      </c>
      <c r="I1334" s="80" t="s">
        <v>128</v>
      </c>
      <c r="J1334" s="10" t="s">
        <v>129</v>
      </c>
      <c r="K1334" s="10">
        <v>6098354400</v>
      </c>
      <c r="L1334" s="10" t="s">
        <v>59</v>
      </c>
      <c r="M1334" s="10" t="s">
        <v>60</v>
      </c>
      <c r="N1334" s="10" t="s">
        <v>61</v>
      </c>
      <c r="O1334" s="10">
        <v>44</v>
      </c>
      <c r="P1334" s="10" t="s">
        <v>40</v>
      </c>
      <c r="Q1334" s="10" t="str">
        <f t="shared" si="99"/>
        <v>12</v>
      </c>
      <c r="R1334" s="10">
        <v>4</v>
      </c>
      <c r="S1334" s="79">
        <v>259.2</v>
      </c>
      <c r="T1334" s="10">
        <v>9</v>
      </c>
      <c r="AF1334" s="10">
        <v>9</v>
      </c>
      <c r="AI1334" s="39">
        <f t="shared" si="100"/>
        <v>9</v>
      </c>
      <c r="AJ1334" s="82">
        <f t="shared" si="101"/>
        <v>28.799999999999997</v>
      </c>
      <c r="AK1334" s="82">
        <f t="shared" si="102"/>
        <v>2.4</v>
      </c>
      <c r="AL1334" s="79">
        <f t="shared" si="103"/>
        <v>0.6</v>
      </c>
    </row>
    <row r="1335" spans="1:38" x14ac:dyDescent="0.25">
      <c r="A1335" s="10">
        <v>5.2024999999999997</v>
      </c>
      <c r="B1335" s="10" t="s">
        <v>62</v>
      </c>
      <c r="C1335" s="10" t="s">
        <v>63</v>
      </c>
      <c r="D1335" s="10" t="s">
        <v>76</v>
      </c>
      <c r="E1335" s="10" t="s">
        <v>30</v>
      </c>
      <c r="F1335" s="10" t="s">
        <v>77</v>
      </c>
      <c r="G1335" s="10" t="s">
        <v>78</v>
      </c>
      <c r="H1335" s="10" t="s">
        <v>67</v>
      </c>
      <c r="I1335" s="10" t="s">
        <v>79</v>
      </c>
      <c r="J1335" s="10" t="s">
        <v>80</v>
      </c>
      <c r="K1335" s="10">
        <v>8189423379</v>
      </c>
      <c r="L1335" s="10" t="s">
        <v>74</v>
      </c>
      <c r="M1335" s="10" t="s">
        <v>75</v>
      </c>
      <c r="N1335" s="10" t="s">
        <v>61</v>
      </c>
      <c r="O1335" s="10">
        <v>44</v>
      </c>
      <c r="P1335" s="10" t="s">
        <v>40</v>
      </c>
      <c r="Q1335" s="10" t="str">
        <f t="shared" si="99"/>
        <v>12</v>
      </c>
      <c r="R1335" s="10">
        <v>5</v>
      </c>
      <c r="S1335" s="79">
        <v>259.2</v>
      </c>
      <c r="T1335" s="10">
        <v>9</v>
      </c>
      <c r="AF1335" s="10">
        <v>9</v>
      </c>
      <c r="AI1335" s="39">
        <f t="shared" si="100"/>
        <v>9</v>
      </c>
      <c r="AJ1335" s="82">
        <f t="shared" si="101"/>
        <v>28.799999999999997</v>
      </c>
      <c r="AK1335" s="82">
        <f t="shared" si="102"/>
        <v>2.4</v>
      </c>
      <c r="AL1335" s="79">
        <f t="shared" si="103"/>
        <v>0.48</v>
      </c>
    </row>
    <row r="1336" spans="1:38" x14ac:dyDescent="0.25">
      <c r="A1336" s="10">
        <v>5.2024999999999997</v>
      </c>
      <c r="B1336" s="10" t="s">
        <v>62</v>
      </c>
      <c r="C1336" s="10" t="s">
        <v>63</v>
      </c>
      <c r="D1336" s="10" t="s">
        <v>420</v>
      </c>
      <c r="E1336" s="10" t="s">
        <v>30</v>
      </c>
      <c r="F1336" s="10" t="s">
        <v>421</v>
      </c>
      <c r="G1336" s="10" t="s">
        <v>422</v>
      </c>
      <c r="H1336" s="10" t="s">
        <v>67</v>
      </c>
      <c r="I1336" s="10" t="s">
        <v>423</v>
      </c>
      <c r="J1336" s="10" t="s">
        <v>424</v>
      </c>
      <c r="K1336" s="10">
        <v>6192474274</v>
      </c>
      <c r="L1336" s="10" t="s">
        <v>218</v>
      </c>
      <c r="M1336" s="10" t="s">
        <v>219</v>
      </c>
      <c r="N1336" s="10" t="s">
        <v>61</v>
      </c>
      <c r="O1336" s="10">
        <v>44</v>
      </c>
      <c r="P1336" s="10" t="s">
        <v>40</v>
      </c>
      <c r="Q1336" s="10" t="str">
        <f t="shared" si="99"/>
        <v>12</v>
      </c>
      <c r="R1336" s="10">
        <v>8</v>
      </c>
      <c r="S1336" s="79">
        <v>244.8</v>
      </c>
      <c r="T1336" s="10">
        <v>8</v>
      </c>
      <c r="AF1336" s="10">
        <v>8</v>
      </c>
      <c r="AI1336" s="39">
        <f t="shared" si="100"/>
        <v>8</v>
      </c>
      <c r="AJ1336" s="82">
        <f t="shared" si="101"/>
        <v>30.6</v>
      </c>
      <c r="AK1336" s="82">
        <f t="shared" si="102"/>
        <v>2.5500000000000003</v>
      </c>
      <c r="AL1336" s="79">
        <f t="shared" si="103"/>
        <v>0.31875000000000003</v>
      </c>
    </row>
    <row r="1337" spans="1:38" x14ac:dyDescent="0.25">
      <c r="A1337" s="10">
        <v>5.2024999999999997</v>
      </c>
      <c r="B1337" s="10" t="s">
        <v>84</v>
      </c>
      <c r="C1337" s="10" t="s">
        <v>85</v>
      </c>
      <c r="D1337" s="10" t="s">
        <v>102</v>
      </c>
      <c r="E1337" s="10" t="s">
        <v>30</v>
      </c>
      <c r="F1337" s="10" t="s">
        <v>103</v>
      </c>
      <c r="G1337" s="10" t="s">
        <v>104</v>
      </c>
      <c r="H1337" s="10" t="s">
        <v>96</v>
      </c>
      <c r="I1337" s="10" t="s">
        <v>105</v>
      </c>
      <c r="J1337" s="10" t="s">
        <v>106</v>
      </c>
      <c r="K1337" s="10">
        <v>9076024285</v>
      </c>
      <c r="L1337" s="10" t="s">
        <v>70</v>
      </c>
      <c r="M1337" s="10" t="s">
        <v>71</v>
      </c>
      <c r="N1337" s="10" t="s">
        <v>61</v>
      </c>
      <c r="O1337" s="10">
        <v>44</v>
      </c>
      <c r="P1337" s="10" t="s">
        <v>40</v>
      </c>
      <c r="Q1337" s="10" t="str">
        <f t="shared" si="99"/>
        <v>12</v>
      </c>
      <c r="R1337" s="10">
        <v>8</v>
      </c>
      <c r="S1337" s="79">
        <v>226.8</v>
      </c>
      <c r="T1337" s="10">
        <v>7</v>
      </c>
      <c r="AF1337" s="10">
        <v>7</v>
      </c>
      <c r="AI1337" s="39">
        <f t="shared" si="100"/>
        <v>7</v>
      </c>
      <c r="AJ1337" s="82">
        <f t="shared" si="101"/>
        <v>32.4</v>
      </c>
      <c r="AK1337" s="82">
        <f t="shared" si="102"/>
        <v>2.6999999999999997</v>
      </c>
      <c r="AL1337" s="79">
        <f t="shared" si="103"/>
        <v>0.33749999999999997</v>
      </c>
    </row>
    <row r="1338" spans="1:38" x14ac:dyDescent="0.25">
      <c r="A1338" s="10">
        <v>5.2024999999999997</v>
      </c>
      <c r="B1338" s="10" t="s">
        <v>425</v>
      </c>
      <c r="C1338" s="10" t="s">
        <v>426</v>
      </c>
      <c r="D1338" s="10" t="s">
        <v>427</v>
      </c>
      <c r="E1338" s="10" t="s">
        <v>30</v>
      </c>
      <c r="F1338" s="10" t="s">
        <v>428</v>
      </c>
      <c r="G1338" s="10" t="s">
        <v>429</v>
      </c>
      <c r="H1338" s="10" t="s">
        <v>430</v>
      </c>
      <c r="I1338" s="10">
        <v>63026</v>
      </c>
      <c r="J1338" s="10" t="s">
        <v>431</v>
      </c>
      <c r="K1338" s="10">
        <v>6363438866</v>
      </c>
      <c r="L1338" s="10" t="s">
        <v>115</v>
      </c>
      <c r="M1338" s="10" t="s">
        <v>116</v>
      </c>
      <c r="N1338" s="10" t="s">
        <v>39</v>
      </c>
      <c r="O1338" s="10">
        <v>44</v>
      </c>
      <c r="P1338" s="10" t="s">
        <v>40</v>
      </c>
      <c r="Q1338" s="10" t="str">
        <f t="shared" si="99"/>
        <v>12</v>
      </c>
      <c r="R1338" s="10">
        <v>5</v>
      </c>
      <c r="S1338" s="79">
        <v>198</v>
      </c>
      <c r="T1338" s="10">
        <v>10</v>
      </c>
      <c r="AF1338" s="10">
        <v>10</v>
      </c>
      <c r="AI1338" s="39">
        <f t="shared" si="100"/>
        <v>10</v>
      </c>
      <c r="AJ1338" s="82">
        <f t="shared" si="101"/>
        <v>19.8</v>
      </c>
      <c r="AK1338" s="82">
        <f t="shared" si="102"/>
        <v>1.6500000000000001</v>
      </c>
      <c r="AL1338" s="79">
        <f t="shared" si="103"/>
        <v>0.33</v>
      </c>
    </row>
    <row r="1339" spans="1:38" x14ac:dyDescent="0.25">
      <c r="A1339" s="10">
        <v>5.2024999999999997</v>
      </c>
      <c r="B1339" s="10" t="s">
        <v>84</v>
      </c>
      <c r="C1339" s="10" t="s">
        <v>85</v>
      </c>
      <c r="D1339" s="10" t="s">
        <v>130</v>
      </c>
      <c r="E1339" s="10" t="s">
        <v>30</v>
      </c>
      <c r="F1339" s="10" t="s">
        <v>131</v>
      </c>
      <c r="G1339" s="10" t="s">
        <v>132</v>
      </c>
      <c r="H1339" s="10" t="s">
        <v>67</v>
      </c>
      <c r="I1339" s="10">
        <v>95407</v>
      </c>
      <c r="J1339" s="10" t="s">
        <v>133</v>
      </c>
      <c r="K1339" s="10">
        <v>7075464544</v>
      </c>
      <c r="L1339" s="10" t="s">
        <v>37</v>
      </c>
      <c r="M1339" s="10" t="s">
        <v>38</v>
      </c>
      <c r="N1339" s="10" t="s">
        <v>39</v>
      </c>
      <c r="O1339" s="10">
        <v>44</v>
      </c>
      <c r="P1339" s="10" t="s">
        <v>40</v>
      </c>
      <c r="Q1339" s="10" t="str">
        <f t="shared" si="99"/>
        <v>12</v>
      </c>
      <c r="R1339" s="10">
        <v>5</v>
      </c>
      <c r="S1339" s="79">
        <v>198</v>
      </c>
      <c r="T1339" s="10">
        <v>10</v>
      </c>
      <c r="AF1339" s="10">
        <v>10</v>
      </c>
      <c r="AI1339" s="39">
        <f t="shared" si="100"/>
        <v>10</v>
      </c>
      <c r="AJ1339" s="82">
        <f t="shared" si="101"/>
        <v>19.8</v>
      </c>
      <c r="AK1339" s="82">
        <f t="shared" si="102"/>
        <v>1.6500000000000001</v>
      </c>
      <c r="AL1339" s="79">
        <f t="shared" si="103"/>
        <v>0.33</v>
      </c>
    </row>
    <row r="1340" spans="1:38" x14ac:dyDescent="0.25">
      <c r="A1340" s="10">
        <v>5.2024999999999997</v>
      </c>
      <c r="B1340" s="10" t="s">
        <v>134</v>
      </c>
      <c r="C1340" s="10" t="s">
        <v>135</v>
      </c>
      <c r="D1340" s="10" t="s">
        <v>136</v>
      </c>
      <c r="E1340" s="10" t="s">
        <v>30</v>
      </c>
      <c r="F1340" s="10" t="s">
        <v>137</v>
      </c>
      <c r="G1340" s="10" t="s">
        <v>138</v>
      </c>
      <c r="H1340" s="10" t="s">
        <v>139</v>
      </c>
      <c r="I1340" s="10" t="s">
        <v>140</v>
      </c>
      <c r="J1340" s="10" t="s">
        <v>141</v>
      </c>
      <c r="K1340" s="10">
        <v>2627815855</v>
      </c>
      <c r="L1340" s="10" t="s">
        <v>115</v>
      </c>
      <c r="M1340" s="10" t="s">
        <v>116</v>
      </c>
      <c r="N1340" s="10" t="s">
        <v>39</v>
      </c>
      <c r="O1340" s="10">
        <v>44</v>
      </c>
      <c r="P1340" s="10" t="s">
        <v>40</v>
      </c>
      <c r="Q1340" s="10" t="str">
        <f t="shared" si="99"/>
        <v>12</v>
      </c>
      <c r="R1340" s="10">
        <v>5</v>
      </c>
      <c r="S1340" s="79">
        <v>198</v>
      </c>
      <c r="T1340" s="10">
        <v>10</v>
      </c>
      <c r="AF1340" s="10">
        <v>10</v>
      </c>
      <c r="AI1340" s="39">
        <f t="shared" si="100"/>
        <v>10</v>
      </c>
      <c r="AJ1340" s="82">
        <f t="shared" si="101"/>
        <v>19.8</v>
      </c>
      <c r="AK1340" s="82">
        <f t="shared" si="102"/>
        <v>1.6500000000000001</v>
      </c>
      <c r="AL1340" s="79">
        <f t="shared" si="103"/>
        <v>0.33</v>
      </c>
    </row>
    <row r="1341" spans="1:38" x14ac:dyDescent="0.25">
      <c r="A1341" s="10">
        <v>5.2024999999999997</v>
      </c>
      <c r="B1341" s="10" t="s">
        <v>425</v>
      </c>
      <c r="C1341" s="10" t="s">
        <v>426</v>
      </c>
      <c r="D1341" s="10" t="s">
        <v>427</v>
      </c>
      <c r="E1341" s="10" t="s">
        <v>30</v>
      </c>
      <c r="F1341" s="10" t="s">
        <v>428</v>
      </c>
      <c r="G1341" s="10" t="s">
        <v>429</v>
      </c>
      <c r="H1341" s="10" t="s">
        <v>430</v>
      </c>
      <c r="I1341" s="10">
        <v>63026</v>
      </c>
      <c r="J1341" s="10" t="s">
        <v>431</v>
      </c>
      <c r="K1341" s="10">
        <v>6363438866</v>
      </c>
      <c r="L1341" s="10" t="s">
        <v>70</v>
      </c>
      <c r="M1341" s="10" t="s">
        <v>71</v>
      </c>
      <c r="N1341" s="10" t="s">
        <v>61</v>
      </c>
      <c r="O1341" s="10">
        <v>44</v>
      </c>
      <c r="P1341" s="10" t="s">
        <v>40</v>
      </c>
      <c r="Q1341" s="10" t="str">
        <f t="shared" si="99"/>
        <v>12</v>
      </c>
      <c r="R1341" s="10">
        <v>8</v>
      </c>
      <c r="S1341" s="79">
        <v>162</v>
      </c>
      <c r="T1341" s="10">
        <v>5</v>
      </c>
      <c r="AF1341" s="10">
        <v>5</v>
      </c>
      <c r="AI1341" s="39">
        <f t="shared" si="100"/>
        <v>5</v>
      </c>
      <c r="AJ1341" s="82">
        <f t="shared" si="101"/>
        <v>32.4</v>
      </c>
      <c r="AK1341" s="82">
        <f t="shared" si="102"/>
        <v>2.6999999999999997</v>
      </c>
      <c r="AL1341" s="79">
        <f t="shared" si="103"/>
        <v>0.33749999999999997</v>
      </c>
    </row>
    <row r="1342" spans="1:38" x14ac:dyDescent="0.25">
      <c r="A1342" s="10">
        <v>5.2024999999999997</v>
      </c>
      <c r="B1342" s="10" t="s">
        <v>425</v>
      </c>
      <c r="C1342" s="10" t="s">
        <v>426</v>
      </c>
      <c r="D1342" s="10" t="s">
        <v>427</v>
      </c>
      <c r="E1342" s="10" t="s">
        <v>30</v>
      </c>
      <c r="F1342" s="10" t="s">
        <v>428</v>
      </c>
      <c r="G1342" s="10" t="s">
        <v>429</v>
      </c>
      <c r="H1342" s="10" t="s">
        <v>430</v>
      </c>
      <c r="I1342" s="10">
        <v>63026</v>
      </c>
      <c r="J1342" s="10" t="s">
        <v>431</v>
      </c>
      <c r="K1342" s="10">
        <v>6363438866</v>
      </c>
      <c r="L1342" s="10" t="s">
        <v>74</v>
      </c>
      <c r="M1342" s="10" t="s">
        <v>75</v>
      </c>
      <c r="N1342" s="10" t="s">
        <v>61</v>
      </c>
      <c r="O1342" s="10">
        <v>44</v>
      </c>
      <c r="P1342" s="10" t="s">
        <v>40</v>
      </c>
      <c r="Q1342" s="10" t="str">
        <f t="shared" si="99"/>
        <v>12</v>
      </c>
      <c r="R1342" s="10">
        <v>5</v>
      </c>
      <c r="S1342" s="79">
        <v>144</v>
      </c>
      <c r="T1342" s="10">
        <v>5</v>
      </c>
      <c r="AF1342" s="10">
        <v>5</v>
      </c>
      <c r="AI1342" s="39">
        <f t="shared" si="100"/>
        <v>5</v>
      </c>
      <c r="AJ1342" s="82">
        <f t="shared" si="101"/>
        <v>28.8</v>
      </c>
      <c r="AK1342" s="82">
        <f t="shared" si="102"/>
        <v>2.4</v>
      </c>
      <c r="AL1342" s="79">
        <f t="shared" si="103"/>
        <v>0.48</v>
      </c>
    </row>
    <row r="1343" spans="1:38" x14ac:dyDescent="0.25">
      <c r="A1343" s="10">
        <v>5.2024999999999997</v>
      </c>
      <c r="B1343" s="10" t="s">
        <v>51</v>
      </c>
      <c r="C1343" s="10" t="s">
        <v>52</v>
      </c>
      <c r="D1343" s="10" t="s">
        <v>179</v>
      </c>
      <c r="E1343" s="10" t="s">
        <v>30</v>
      </c>
      <c r="F1343" s="10" t="s">
        <v>180</v>
      </c>
      <c r="G1343" s="10" t="s">
        <v>181</v>
      </c>
      <c r="H1343" s="10" t="s">
        <v>34</v>
      </c>
      <c r="I1343" s="80" t="s">
        <v>182</v>
      </c>
      <c r="J1343" s="10" t="s">
        <v>183</v>
      </c>
      <c r="K1343" s="10">
        <v>8567519330</v>
      </c>
      <c r="L1343" s="10" t="s">
        <v>74</v>
      </c>
      <c r="M1343" s="10" t="s">
        <v>75</v>
      </c>
      <c r="N1343" s="10" t="s">
        <v>61</v>
      </c>
      <c r="O1343" s="10">
        <v>44</v>
      </c>
      <c r="P1343" s="10" t="s">
        <v>40</v>
      </c>
      <c r="Q1343" s="10" t="str">
        <f t="shared" si="99"/>
        <v>12</v>
      </c>
      <c r="R1343" s="10">
        <v>5</v>
      </c>
      <c r="S1343" s="79">
        <v>144</v>
      </c>
      <c r="T1343" s="10">
        <v>5</v>
      </c>
      <c r="AF1343" s="10">
        <v>5</v>
      </c>
      <c r="AI1343" s="39">
        <f t="shared" si="100"/>
        <v>5</v>
      </c>
      <c r="AJ1343" s="82">
        <f t="shared" si="101"/>
        <v>28.8</v>
      </c>
      <c r="AK1343" s="82">
        <f t="shared" si="102"/>
        <v>2.4</v>
      </c>
      <c r="AL1343" s="79">
        <f t="shared" si="103"/>
        <v>0.48</v>
      </c>
    </row>
    <row r="1344" spans="1:38" x14ac:dyDescent="0.25">
      <c r="A1344" s="10">
        <v>5.2024999999999997</v>
      </c>
      <c r="B1344" s="10" t="s">
        <v>84</v>
      </c>
      <c r="C1344" s="10" t="s">
        <v>85</v>
      </c>
      <c r="D1344" s="10" t="s">
        <v>213</v>
      </c>
      <c r="E1344" s="10" t="s">
        <v>30</v>
      </c>
      <c r="F1344" s="10" t="s">
        <v>214</v>
      </c>
      <c r="G1344" s="10" t="s">
        <v>215</v>
      </c>
      <c r="H1344" s="10" t="s">
        <v>67</v>
      </c>
      <c r="I1344" s="10" t="s">
        <v>216</v>
      </c>
      <c r="J1344" s="10" t="s">
        <v>217</v>
      </c>
      <c r="K1344" s="10">
        <v>9258267841</v>
      </c>
      <c r="L1344" s="10" t="s">
        <v>74</v>
      </c>
      <c r="M1344" s="10" t="s">
        <v>75</v>
      </c>
      <c r="N1344" s="10" t="s">
        <v>61</v>
      </c>
      <c r="O1344" s="10">
        <v>44</v>
      </c>
      <c r="P1344" s="10" t="s">
        <v>40</v>
      </c>
      <c r="Q1344" s="10" t="str">
        <f t="shared" si="99"/>
        <v>12</v>
      </c>
      <c r="R1344" s="10">
        <v>5</v>
      </c>
      <c r="S1344" s="79">
        <v>144</v>
      </c>
      <c r="T1344" s="10">
        <v>5</v>
      </c>
      <c r="AF1344" s="10">
        <v>5</v>
      </c>
      <c r="AI1344" s="39">
        <f t="shared" si="100"/>
        <v>5</v>
      </c>
      <c r="AJ1344" s="82">
        <f t="shared" si="101"/>
        <v>28.8</v>
      </c>
      <c r="AK1344" s="82">
        <f t="shared" si="102"/>
        <v>2.4</v>
      </c>
      <c r="AL1344" s="79">
        <f t="shared" si="103"/>
        <v>0.48</v>
      </c>
    </row>
    <row r="1345" spans="1:38" x14ac:dyDescent="0.25">
      <c r="A1345" s="10">
        <v>5.2024999999999997</v>
      </c>
      <c r="B1345" s="10" t="s">
        <v>84</v>
      </c>
      <c r="C1345" s="10" t="s">
        <v>85</v>
      </c>
      <c r="D1345" s="10" t="s">
        <v>102</v>
      </c>
      <c r="E1345" s="10" t="s">
        <v>30</v>
      </c>
      <c r="F1345" s="10" t="s">
        <v>103</v>
      </c>
      <c r="G1345" s="10" t="s">
        <v>104</v>
      </c>
      <c r="H1345" s="10" t="s">
        <v>96</v>
      </c>
      <c r="I1345" s="10" t="s">
        <v>105</v>
      </c>
      <c r="J1345" s="10" t="s">
        <v>106</v>
      </c>
      <c r="K1345" s="10">
        <v>9076024285</v>
      </c>
      <c r="L1345" s="10" t="s">
        <v>74</v>
      </c>
      <c r="M1345" s="10" t="s">
        <v>75</v>
      </c>
      <c r="N1345" s="10" t="s">
        <v>61</v>
      </c>
      <c r="O1345" s="10">
        <v>44</v>
      </c>
      <c r="P1345" s="10" t="s">
        <v>40</v>
      </c>
      <c r="Q1345" s="10" t="str">
        <f t="shared" si="99"/>
        <v>12</v>
      </c>
      <c r="R1345" s="10">
        <v>5</v>
      </c>
      <c r="S1345" s="79">
        <v>144</v>
      </c>
      <c r="T1345" s="10">
        <v>5</v>
      </c>
      <c r="AF1345" s="10">
        <v>5</v>
      </c>
      <c r="AI1345" s="39">
        <f t="shared" si="100"/>
        <v>5</v>
      </c>
      <c r="AJ1345" s="82">
        <f t="shared" si="101"/>
        <v>28.8</v>
      </c>
      <c r="AK1345" s="82">
        <f t="shared" si="102"/>
        <v>2.4</v>
      </c>
      <c r="AL1345" s="79">
        <f t="shared" si="103"/>
        <v>0.48</v>
      </c>
    </row>
    <row r="1346" spans="1:38" x14ac:dyDescent="0.25">
      <c r="A1346" s="10">
        <v>5.2024999999999997</v>
      </c>
      <c r="B1346" s="10" t="s">
        <v>62</v>
      </c>
      <c r="C1346" s="10" t="s">
        <v>63</v>
      </c>
      <c r="D1346" s="10" t="s">
        <v>64</v>
      </c>
      <c r="E1346" s="10" t="s">
        <v>30</v>
      </c>
      <c r="F1346" s="10" t="s">
        <v>65</v>
      </c>
      <c r="G1346" s="10" t="s">
        <v>66</v>
      </c>
      <c r="H1346" s="10" t="s">
        <v>67</v>
      </c>
      <c r="I1346" s="10" t="s">
        <v>68</v>
      </c>
      <c r="J1346" s="10" t="s">
        <v>69</v>
      </c>
      <c r="K1346" s="10">
        <v>9099838425</v>
      </c>
      <c r="L1346" s="10" t="s">
        <v>74</v>
      </c>
      <c r="M1346" s="10" t="s">
        <v>75</v>
      </c>
      <c r="N1346" s="10" t="s">
        <v>61</v>
      </c>
      <c r="O1346" s="10">
        <v>44</v>
      </c>
      <c r="P1346" s="10" t="s">
        <v>40</v>
      </c>
      <c r="Q1346" s="10" t="str">
        <f t="shared" ref="Q1346:Q1409" si="104">"12"</f>
        <v>12</v>
      </c>
      <c r="R1346" s="10">
        <v>5</v>
      </c>
      <c r="S1346" s="79">
        <v>144</v>
      </c>
      <c r="T1346" s="10">
        <v>5</v>
      </c>
      <c r="AF1346" s="10">
        <v>5</v>
      </c>
      <c r="AI1346" s="39">
        <f t="shared" si="100"/>
        <v>5</v>
      </c>
      <c r="AJ1346" s="82">
        <f t="shared" si="101"/>
        <v>28.8</v>
      </c>
      <c r="AK1346" s="82">
        <f t="shared" si="102"/>
        <v>2.4</v>
      </c>
      <c r="AL1346" s="79">
        <f t="shared" si="103"/>
        <v>0.48</v>
      </c>
    </row>
    <row r="1347" spans="1:38" x14ac:dyDescent="0.25">
      <c r="A1347" s="10">
        <v>5.2024999999999997</v>
      </c>
      <c r="B1347" s="10" t="s">
        <v>84</v>
      </c>
      <c r="C1347" s="10" t="s">
        <v>85</v>
      </c>
      <c r="D1347" s="10" t="s">
        <v>202</v>
      </c>
      <c r="E1347" s="10" t="s">
        <v>168</v>
      </c>
      <c r="F1347" s="10" t="s">
        <v>203</v>
      </c>
      <c r="G1347" s="10" t="s">
        <v>204</v>
      </c>
      <c r="H1347" s="10" t="s">
        <v>67</v>
      </c>
      <c r="I1347" s="10" t="s">
        <v>205</v>
      </c>
      <c r="J1347" s="10" t="s">
        <v>206</v>
      </c>
      <c r="K1347" s="10">
        <v>5102770646</v>
      </c>
      <c r="L1347" s="10" t="s">
        <v>37</v>
      </c>
      <c r="M1347" s="10" t="s">
        <v>38</v>
      </c>
      <c r="N1347" s="10" t="s">
        <v>39</v>
      </c>
      <c r="O1347" s="10">
        <v>44</v>
      </c>
      <c r="P1347" s="10" t="s">
        <v>40</v>
      </c>
      <c r="Q1347" s="10" t="str">
        <f t="shared" si="104"/>
        <v>12</v>
      </c>
      <c r="R1347" s="10">
        <v>5</v>
      </c>
      <c r="S1347" s="79">
        <v>138.6</v>
      </c>
      <c r="T1347" s="10">
        <v>7</v>
      </c>
      <c r="AF1347" s="10">
        <v>7</v>
      </c>
      <c r="AI1347" s="39">
        <f t="shared" ref="AI1347:AI1410" si="105">SUM(U1347:AH1347)</f>
        <v>7</v>
      </c>
      <c r="AJ1347" s="82">
        <f t="shared" ref="AJ1347:AJ1410" si="106">S1347/T1347</f>
        <v>19.8</v>
      </c>
      <c r="AK1347" s="82">
        <f t="shared" ref="AK1347:AK1410" si="107">AJ1347/Q1347</f>
        <v>1.6500000000000001</v>
      </c>
      <c r="AL1347" s="79">
        <f t="shared" ref="AL1347:AL1410" si="108">AK1347/R1347</f>
        <v>0.33</v>
      </c>
    </row>
    <row r="1348" spans="1:38" x14ac:dyDescent="0.25">
      <c r="A1348" s="10">
        <v>5.2024999999999997</v>
      </c>
      <c r="B1348" s="10" t="s">
        <v>41</v>
      </c>
      <c r="C1348" s="10" t="s">
        <v>42</v>
      </c>
      <c r="D1348" s="10" t="s">
        <v>432</v>
      </c>
      <c r="E1348" s="10" t="s">
        <v>30</v>
      </c>
      <c r="F1348" s="10" t="s">
        <v>433</v>
      </c>
      <c r="G1348" s="10" t="s">
        <v>434</v>
      </c>
      <c r="H1348" s="10" t="s">
        <v>46</v>
      </c>
      <c r="I1348" s="10" t="s">
        <v>435</v>
      </c>
      <c r="J1348" s="10" t="s">
        <v>436</v>
      </c>
      <c r="K1348" s="10">
        <v>5073348414</v>
      </c>
      <c r="L1348" s="10" t="s">
        <v>188</v>
      </c>
      <c r="M1348" s="10" t="s">
        <v>189</v>
      </c>
      <c r="N1348" s="10" t="s">
        <v>83</v>
      </c>
      <c r="O1348" s="10">
        <v>44</v>
      </c>
      <c r="P1348" s="10" t="s">
        <v>40</v>
      </c>
      <c r="Q1348" s="10" t="str">
        <f t="shared" si="104"/>
        <v>12</v>
      </c>
      <c r="R1348" s="10">
        <v>6</v>
      </c>
      <c r="S1348" s="79">
        <v>132</v>
      </c>
      <c r="T1348" s="10">
        <v>5</v>
      </c>
      <c r="AF1348" s="10">
        <v>5</v>
      </c>
      <c r="AI1348" s="39">
        <f t="shared" si="105"/>
        <v>5</v>
      </c>
      <c r="AJ1348" s="82">
        <f t="shared" si="106"/>
        <v>26.4</v>
      </c>
      <c r="AK1348" s="82">
        <f t="shared" si="107"/>
        <v>2.1999999999999997</v>
      </c>
      <c r="AL1348" s="79">
        <f t="shared" si="108"/>
        <v>0.36666666666666664</v>
      </c>
    </row>
    <row r="1349" spans="1:38" x14ac:dyDescent="0.25">
      <c r="A1349" s="10">
        <v>5.2024999999999997</v>
      </c>
      <c r="B1349" s="10" t="s">
        <v>84</v>
      </c>
      <c r="C1349" s="10" t="s">
        <v>85</v>
      </c>
      <c r="D1349" s="10" t="s">
        <v>213</v>
      </c>
      <c r="E1349" s="10" t="s">
        <v>30</v>
      </c>
      <c r="F1349" s="10" t="s">
        <v>214</v>
      </c>
      <c r="G1349" s="10" t="s">
        <v>215</v>
      </c>
      <c r="H1349" s="10" t="s">
        <v>67</v>
      </c>
      <c r="I1349" s="10" t="s">
        <v>216</v>
      </c>
      <c r="J1349" s="10" t="s">
        <v>217</v>
      </c>
      <c r="K1349" s="10">
        <v>9258267841</v>
      </c>
      <c r="L1349" s="10" t="s">
        <v>218</v>
      </c>
      <c r="M1349" s="10" t="s">
        <v>219</v>
      </c>
      <c r="N1349" s="10" t="s">
        <v>61</v>
      </c>
      <c r="O1349" s="10">
        <v>44</v>
      </c>
      <c r="P1349" s="10" t="s">
        <v>40</v>
      </c>
      <c r="Q1349" s="10" t="str">
        <f t="shared" si="104"/>
        <v>12</v>
      </c>
      <c r="R1349" s="10">
        <v>8</v>
      </c>
      <c r="S1349" s="79">
        <v>129.6</v>
      </c>
      <c r="T1349" s="10">
        <v>4</v>
      </c>
      <c r="AF1349" s="10">
        <v>4</v>
      </c>
      <c r="AI1349" s="39">
        <f t="shared" si="105"/>
        <v>4</v>
      </c>
      <c r="AJ1349" s="82">
        <f t="shared" si="106"/>
        <v>32.4</v>
      </c>
      <c r="AK1349" s="82">
        <f t="shared" si="107"/>
        <v>2.6999999999999997</v>
      </c>
      <c r="AL1349" s="79">
        <f t="shared" si="108"/>
        <v>0.33749999999999997</v>
      </c>
    </row>
    <row r="1350" spans="1:38" x14ac:dyDescent="0.25">
      <c r="A1350" s="10">
        <v>5.2024999999999997</v>
      </c>
      <c r="B1350" s="10" t="s">
        <v>84</v>
      </c>
      <c r="C1350" s="10" t="s">
        <v>85</v>
      </c>
      <c r="D1350" s="10" t="s">
        <v>86</v>
      </c>
      <c r="E1350" s="10" t="s">
        <v>30</v>
      </c>
      <c r="F1350" s="10" t="s">
        <v>87</v>
      </c>
      <c r="G1350" s="10" t="s">
        <v>88</v>
      </c>
      <c r="H1350" s="10" t="s">
        <v>67</v>
      </c>
      <c r="I1350" s="10" t="s">
        <v>89</v>
      </c>
      <c r="J1350" s="10" t="s">
        <v>90</v>
      </c>
      <c r="K1350" s="10">
        <v>2095295350</v>
      </c>
      <c r="L1350" s="10" t="s">
        <v>100</v>
      </c>
      <c r="M1350" s="10" t="s">
        <v>101</v>
      </c>
      <c r="N1350" s="10" t="s">
        <v>61</v>
      </c>
      <c r="O1350" s="10">
        <v>44</v>
      </c>
      <c r="P1350" s="10" t="s">
        <v>40</v>
      </c>
      <c r="Q1350" s="10" t="str">
        <f t="shared" si="104"/>
        <v>12</v>
      </c>
      <c r="R1350" s="10">
        <v>8</v>
      </c>
      <c r="S1350" s="79">
        <v>129.6</v>
      </c>
      <c r="T1350" s="10">
        <v>4</v>
      </c>
      <c r="AF1350" s="10">
        <v>4</v>
      </c>
      <c r="AI1350" s="39">
        <f t="shared" si="105"/>
        <v>4</v>
      </c>
      <c r="AJ1350" s="82">
        <f t="shared" si="106"/>
        <v>32.4</v>
      </c>
      <c r="AK1350" s="82">
        <f t="shared" si="107"/>
        <v>2.6999999999999997</v>
      </c>
      <c r="AL1350" s="79">
        <f t="shared" si="108"/>
        <v>0.33749999999999997</v>
      </c>
    </row>
    <row r="1351" spans="1:38" x14ac:dyDescent="0.25">
      <c r="A1351" s="10">
        <v>5.2024999999999997</v>
      </c>
      <c r="B1351" s="10" t="s">
        <v>84</v>
      </c>
      <c r="C1351" s="10" t="s">
        <v>85</v>
      </c>
      <c r="D1351" s="10" t="s">
        <v>213</v>
      </c>
      <c r="E1351" s="10" t="s">
        <v>30</v>
      </c>
      <c r="F1351" s="10" t="s">
        <v>214</v>
      </c>
      <c r="G1351" s="10" t="s">
        <v>215</v>
      </c>
      <c r="H1351" s="10" t="s">
        <v>67</v>
      </c>
      <c r="I1351" s="10" t="s">
        <v>216</v>
      </c>
      <c r="J1351" s="10" t="s">
        <v>217</v>
      </c>
      <c r="K1351" s="10">
        <v>9258267841</v>
      </c>
      <c r="L1351" s="10" t="s">
        <v>100</v>
      </c>
      <c r="M1351" s="10" t="s">
        <v>101</v>
      </c>
      <c r="N1351" s="10" t="s">
        <v>61</v>
      </c>
      <c r="O1351" s="10">
        <v>44</v>
      </c>
      <c r="P1351" s="10" t="s">
        <v>40</v>
      </c>
      <c r="Q1351" s="10" t="str">
        <f t="shared" si="104"/>
        <v>12</v>
      </c>
      <c r="R1351" s="10">
        <v>8</v>
      </c>
      <c r="S1351" s="79">
        <v>129.6</v>
      </c>
      <c r="T1351" s="10">
        <v>4</v>
      </c>
      <c r="AF1351" s="10">
        <v>4</v>
      </c>
      <c r="AI1351" s="39">
        <f t="shared" si="105"/>
        <v>4</v>
      </c>
      <c r="AJ1351" s="82">
        <f t="shared" si="106"/>
        <v>32.4</v>
      </c>
      <c r="AK1351" s="82">
        <f t="shared" si="107"/>
        <v>2.6999999999999997</v>
      </c>
      <c r="AL1351" s="79">
        <f t="shared" si="108"/>
        <v>0.33749999999999997</v>
      </c>
    </row>
    <row r="1352" spans="1:38" x14ac:dyDescent="0.25">
      <c r="A1352" s="10">
        <v>5.2024999999999997</v>
      </c>
      <c r="B1352" s="10" t="s">
        <v>84</v>
      </c>
      <c r="C1352" s="10" t="s">
        <v>85</v>
      </c>
      <c r="D1352" s="10" t="s">
        <v>213</v>
      </c>
      <c r="E1352" s="10" t="s">
        <v>30</v>
      </c>
      <c r="F1352" s="10" t="s">
        <v>214</v>
      </c>
      <c r="G1352" s="10" t="s">
        <v>215</v>
      </c>
      <c r="H1352" s="10" t="s">
        <v>67</v>
      </c>
      <c r="I1352" s="10" t="s">
        <v>216</v>
      </c>
      <c r="J1352" s="10" t="s">
        <v>217</v>
      </c>
      <c r="K1352" s="10">
        <v>9258267841</v>
      </c>
      <c r="L1352" s="10" t="s">
        <v>224</v>
      </c>
      <c r="M1352" s="10" t="s">
        <v>225</v>
      </c>
      <c r="N1352" s="10" t="s">
        <v>61</v>
      </c>
      <c r="O1352" s="10">
        <v>44</v>
      </c>
      <c r="P1352" s="10" t="s">
        <v>40</v>
      </c>
      <c r="Q1352" s="10" t="str">
        <f t="shared" si="104"/>
        <v>12</v>
      </c>
      <c r="R1352" s="10">
        <v>5</v>
      </c>
      <c r="S1352" s="79">
        <v>115.2</v>
      </c>
      <c r="T1352" s="10">
        <v>4</v>
      </c>
      <c r="AF1352" s="10">
        <v>4</v>
      </c>
      <c r="AI1352" s="39">
        <f t="shared" si="105"/>
        <v>4</v>
      </c>
      <c r="AJ1352" s="82">
        <f t="shared" si="106"/>
        <v>28.8</v>
      </c>
      <c r="AK1352" s="82">
        <f t="shared" si="107"/>
        <v>2.4</v>
      </c>
      <c r="AL1352" s="79">
        <f t="shared" si="108"/>
        <v>0.48</v>
      </c>
    </row>
    <row r="1353" spans="1:38" x14ac:dyDescent="0.25">
      <c r="A1353" s="10">
        <v>5.2024999999999997</v>
      </c>
      <c r="B1353" s="10" t="s">
        <v>84</v>
      </c>
      <c r="C1353" s="10" t="s">
        <v>85</v>
      </c>
      <c r="D1353" s="10" t="s">
        <v>272</v>
      </c>
      <c r="E1353" s="10" t="s">
        <v>30</v>
      </c>
      <c r="F1353" s="10" t="s">
        <v>273</v>
      </c>
      <c r="G1353" s="10" t="s">
        <v>274</v>
      </c>
      <c r="H1353" s="10" t="s">
        <v>67</v>
      </c>
      <c r="I1353" s="10" t="s">
        <v>275</v>
      </c>
      <c r="J1353" s="10" t="s">
        <v>276</v>
      </c>
      <c r="K1353" s="10">
        <v>5107662337</v>
      </c>
      <c r="L1353" s="10" t="s">
        <v>59</v>
      </c>
      <c r="M1353" s="10" t="s">
        <v>60</v>
      </c>
      <c r="N1353" s="10" t="s">
        <v>61</v>
      </c>
      <c r="O1353" s="10">
        <v>44</v>
      </c>
      <c r="P1353" s="10" t="s">
        <v>40</v>
      </c>
      <c r="Q1353" s="10" t="str">
        <f t="shared" si="104"/>
        <v>12</v>
      </c>
      <c r="R1353" s="10">
        <v>4</v>
      </c>
      <c r="S1353" s="79">
        <v>115.2</v>
      </c>
      <c r="T1353" s="10">
        <v>4</v>
      </c>
      <c r="AF1353" s="10">
        <v>4</v>
      </c>
      <c r="AI1353" s="39">
        <f t="shared" si="105"/>
        <v>4</v>
      </c>
      <c r="AJ1353" s="82">
        <f t="shared" si="106"/>
        <v>28.8</v>
      </c>
      <c r="AK1353" s="82">
        <f t="shared" si="107"/>
        <v>2.4</v>
      </c>
      <c r="AL1353" s="79">
        <f t="shared" si="108"/>
        <v>0.6</v>
      </c>
    </row>
    <row r="1354" spans="1:38" x14ac:dyDescent="0.25">
      <c r="A1354" s="10">
        <v>5.2024999999999997</v>
      </c>
      <c r="B1354" s="10" t="s">
        <v>51</v>
      </c>
      <c r="C1354" s="10" t="s">
        <v>52</v>
      </c>
      <c r="D1354" s="10" t="s">
        <v>125</v>
      </c>
      <c r="E1354" s="10" t="s">
        <v>30</v>
      </c>
      <c r="F1354" s="10" t="s">
        <v>126</v>
      </c>
      <c r="G1354" s="10" t="s">
        <v>127</v>
      </c>
      <c r="H1354" s="10" t="s">
        <v>34</v>
      </c>
      <c r="I1354" s="80" t="s">
        <v>128</v>
      </c>
      <c r="J1354" s="10" t="s">
        <v>129</v>
      </c>
      <c r="K1354" s="10">
        <v>6098354400</v>
      </c>
      <c r="L1354" s="10" t="s">
        <v>81</v>
      </c>
      <c r="M1354" s="10" t="s">
        <v>82</v>
      </c>
      <c r="N1354" s="10" t="s">
        <v>83</v>
      </c>
      <c r="O1354" s="10">
        <v>44</v>
      </c>
      <c r="P1354" s="10" t="s">
        <v>40</v>
      </c>
      <c r="Q1354" s="10" t="str">
        <f t="shared" si="104"/>
        <v>12</v>
      </c>
      <c r="R1354" s="10">
        <v>8</v>
      </c>
      <c r="S1354" s="79">
        <v>108</v>
      </c>
      <c r="T1354" s="10">
        <v>4</v>
      </c>
      <c r="AF1354" s="10">
        <v>4</v>
      </c>
      <c r="AI1354" s="39">
        <f t="shared" si="105"/>
        <v>4</v>
      </c>
      <c r="AJ1354" s="82">
        <f t="shared" si="106"/>
        <v>27</v>
      </c>
      <c r="AK1354" s="82">
        <f t="shared" si="107"/>
        <v>2.25</v>
      </c>
      <c r="AL1354" s="79">
        <f t="shared" si="108"/>
        <v>0.28125</v>
      </c>
    </row>
    <row r="1355" spans="1:38" x14ac:dyDescent="0.25">
      <c r="A1355" s="10">
        <v>5.2024999999999997</v>
      </c>
      <c r="B1355" s="10" t="s">
        <v>107</v>
      </c>
      <c r="C1355" s="10" t="s">
        <v>108</v>
      </c>
      <c r="D1355" s="10" t="s">
        <v>248</v>
      </c>
      <c r="E1355" s="10" t="s">
        <v>30</v>
      </c>
      <c r="F1355" s="10" t="s">
        <v>249</v>
      </c>
      <c r="G1355" s="10" t="s">
        <v>250</v>
      </c>
      <c r="H1355" s="10" t="s">
        <v>199</v>
      </c>
      <c r="I1355" s="10">
        <v>62305</v>
      </c>
      <c r="J1355" s="10" t="s">
        <v>251</v>
      </c>
      <c r="K1355" s="10">
        <v>2172223343</v>
      </c>
      <c r="L1355" s="10" t="s">
        <v>49</v>
      </c>
      <c r="M1355" s="10" t="s">
        <v>50</v>
      </c>
      <c r="N1355" s="10" t="s">
        <v>39</v>
      </c>
      <c r="O1355" s="10">
        <v>44</v>
      </c>
      <c r="P1355" s="10" t="s">
        <v>40</v>
      </c>
      <c r="Q1355" s="10" t="str">
        <f t="shared" si="104"/>
        <v>12</v>
      </c>
      <c r="R1355" s="10">
        <v>5</v>
      </c>
      <c r="S1355" s="79">
        <v>99</v>
      </c>
      <c r="T1355" s="10">
        <v>5</v>
      </c>
      <c r="AF1355" s="10">
        <v>5</v>
      </c>
      <c r="AI1355" s="39">
        <f t="shared" si="105"/>
        <v>5</v>
      </c>
      <c r="AJ1355" s="82">
        <f t="shared" si="106"/>
        <v>19.8</v>
      </c>
      <c r="AK1355" s="82">
        <f t="shared" si="107"/>
        <v>1.6500000000000001</v>
      </c>
      <c r="AL1355" s="79">
        <f t="shared" si="108"/>
        <v>0.33</v>
      </c>
    </row>
    <row r="1356" spans="1:38" x14ac:dyDescent="0.25">
      <c r="A1356" s="10">
        <v>5.2024999999999997</v>
      </c>
      <c r="B1356" s="10" t="s">
        <v>84</v>
      </c>
      <c r="C1356" s="10" t="s">
        <v>85</v>
      </c>
      <c r="D1356" s="10" t="s">
        <v>437</v>
      </c>
      <c r="E1356" s="10" t="s">
        <v>30</v>
      </c>
      <c r="F1356" s="10" t="s">
        <v>438</v>
      </c>
      <c r="G1356" s="10" t="s">
        <v>104</v>
      </c>
      <c r="H1356" s="10" t="s">
        <v>96</v>
      </c>
      <c r="I1356" s="10" t="s">
        <v>439</v>
      </c>
      <c r="J1356" s="10" t="s">
        <v>440</v>
      </c>
      <c r="K1356" s="10">
        <v>7753385335</v>
      </c>
      <c r="L1356" s="10" t="s">
        <v>115</v>
      </c>
      <c r="M1356" s="10" t="s">
        <v>116</v>
      </c>
      <c r="N1356" s="10" t="s">
        <v>39</v>
      </c>
      <c r="O1356" s="10">
        <v>44</v>
      </c>
      <c r="P1356" s="10" t="s">
        <v>40</v>
      </c>
      <c r="Q1356" s="10" t="str">
        <f t="shared" si="104"/>
        <v>12</v>
      </c>
      <c r="R1356" s="10">
        <v>5</v>
      </c>
      <c r="S1356" s="79">
        <v>99</v>
      </c>
      <c r="T1356" s="10">
        <v>5</v>
      </c>
      <c r="AF1356" s="10">
        <v>5</v>
      </c>
      <c r="AI1356" s="39">
        <f t="shared" si="105"/>
        <v>5</v>
      </c>
      <c r="AJ1356" s="82">
        <f t="shared" si="106"/>
        <v>19.8</v>
      </c>
      <c r="AK1356" s="82">
        <f t="shared" si="107"/>
        <v>1.6500000000000001</v>
      </c>
      <c r="AL1356" s="79">
        <f t="shared" si="108"/>
        <v>0.33</v>
      </c>
    </row>
    <row r="1357" spans="1:38" x14ac:dyDescent="0.25">
      <c r="A1357" s="10">
        <v>5.2024999999999997</v>
      </c>
      <c r="B1357" s="10" t="s">
        <v>84</v>
      </c>
      <c r="C1357" s="10" t="s">
        <v>85</v>
      </c>
      <c r="D1357" s="10" t="s">
        <v>300</v>
      </c>
      <c r="E1357" s="10" t="s">
        <v>174</v>
      </c>
      <c r="F1357" s="10" t="s">
        <v>301</v>
      </c>
      <c r="G1357" s="10" t="s">
        <v>302</v>
      </c>
      <c r="H1357" s="10" t="s">
        <v>96</v>
      </c>
      <c r="I1357" s="10">
        <v>89406</v>
      </c>
      <c r="J1357" s="10" t="s">
        <v>303</v>
      </c>
      <c r="K1357" s="10">
        <v>7755415699</v>
      </c>
      <c r="L1357" s="10" t="s">
        <v>49</v>
      </c>
      <c r="M1357" s="10" t="s">
        <v>50</v>
      </c>
      <c r="N1357" s="10" t="s">
        <v>39</v>
      </c>
      <c r="O1357" s="10">
        <v>44</v>
      </c>
      <c r="P1357" s="10" t="s">
        <v>40</v>
      </c>
      <c r="Q1357" s="10" t="str">
        <f t="shared" si="104"/>
        <v>12</v>
      </c>
      <c r="R1357" s="10">
        <v>5</v>
      </c>
      <c r="S1357" s="79">
        <v>99</v>
      </c>
      <c r="T1357" s="10">
        <v>5</v>
      </c>
      <c r="AF1357" s="10">
        <v>5</v>
      </c>
      <c r="AI1357" s="39">
        <f t="shared" si="105"/>
        <v>5</v>
      </c>
      <c r="AJ1357" s="82">
        <f t="shared" si="106"/>
        <v>19.8</v>
      </c>
      <c r="AK1357" s="82">
        <f t="shared" si="107"/>
        <v>1.6500000000000001</v>
      </c>
      <c r="AL1357" s="79">
        <f t="shared" si="108"/>
        <v>0.33</v>
      </c>
    </row>
    <row r="1358" spans="1:38" x14ac:dyDescent="0.25">
      <c r="A1358" s="10">
        <v>5.2024999999999997</v>
      </c>
      <c r="B1358" s="10" t="s">
        <v>84</v>
      </c>
      <c r="C1358" s="10" t="s">
        <v>85</v>
      </c>
      <c r="D1358" s="10" t="s">
        <v>213</v>
      </c>
      <c r="E1358" s="10" t="s">
        <v>30</v>
      </c>
      <c r="F1358" s="10" t="s">
        <v>214</v>
      </c>
      <c r="G1358" s="10" t="s">
        <v>215</v>
      </c>
      <c r="H1358" s="10" t="s">
        <v>67</v>
      </c>
      <c r="I1358" s="10" t="s">
        <v>216</v>
      </c>
      <c r="J1358" s="10" t="s">
        <v>217</v>
      </c>
      <c r="K1358" s="10">
        <v>9258267841</v>
      </c>
      <c r="L1358" s="10" t="s">
        <v>70</v>
      </c>
      <c r="M1358" s="10" t="s">
        <v>71</v>
      </c>
      <c r="N1358" s="10" t="s">
        <v>61</v>
      </c>
      <c r="O1358" s="10">
        <v>44</v>
      </c>
      <c r="P1358" s="10" t="s">
        <v>40</v>
      </c>
      <c r="Q1358" s="10" t="str">
        <f t="shared" si="104"/>
        <v>12</v>
      </c>
      <c r="R1358" s="10">
        <v>8</v>
      </c>
      <c r="S1358" s="79">
        <v>97.2</v>
      </c>
      <c r="T1358" s="10">
        <v>3</v>
      </c>
      <c r="AF1358" s="10">
        <v>3</v>
      </c>
      <c r="AI1358" s="39">
        <f t="shared" si="105"/>
        <v>3</v>
      </c>
      <c r="AJ1358" s="82">
        <f t="shared" si="106"/>
        <v>32.4</v>
      </c>
      <c r="AK1358" s="82">
        <f t="shared" si="107"/>
        <v>2.6999999999999997</v>
      </c>
      <c r="AL1358" s="79">
        <f t="shared" si="108"/>
        <v>0.33749999999999997</v>
      </c>
    </row>
    <row r="1359" spans="1:38" x14ac:dyDescent="0.25">
      <c r="A1359" s="10">
        <v>5.2024999999999997</v>
      </c>
      <c r="B1359" s="10" t="s">
        <v>84</v>
      </c>
      <c r="C1359" s="10" t="s">
        <v>85</v>
      </c>
      <c r="D1359" s="10" t="s">
        <v>213</v>
      </c>
      <c r="E1359" s="10" t="s">
        <v>30</v>
      </c>
      <c r="F1359" s="10" t="s">
        <v>214</v>
      </c>
      <c r="G1359" s="10" t="s">
        <v>215</v>
      </c>
      <c r="H1359" s="10" t="s">
        <v>67</v>
      </c>
      <c r="I1359" s="10" t="s">
        <v>216</v>
      </c>
      <c r="J1359" s="10" t="s">
        <v>217</v>
      </c>
      <c r="K1359" s="10">
        <v>9258267841</v>
      </c>
      <c r="L1359" s="10" t="s">
        <v>98</v>
      </c>
      <c r="M1359" s="10" t="s">
        <v>99</v>
      </c>
      <c r="N1359" s="10" t="s">
        <v>61</v>
      </c>
      <c r="O1359" s="10">
        <v>44</v>
      </c>
      <c r="P1359" s="10" t="s">
        <v>40</v>
      </c>
      <c r="Q1359" s="10" t="str">
        <f t="shared" si="104"/>
        <v>12</v>
      </c>
      <c r="R1359" s="10">
        <v>5</v>
      </c>
      <c r="S1359" s="79">
        <v>86.4</v>
      </c>
      <c r="T1359" s="10">
        <v>3</v>
      </c>
      <c r="AF1359" s="10">
        <v>3</v>
      </c>
      <c r="AI1359" s="39">
        <f t="shared" si="105"/>
        <v>3</v>
      </c>
      <c r="AJ1359" s="82">
        <f t="shared" si="106"/>
        <v>28.8</v>
      </c>
      <c r="AK1359" s="82">
        <f t="shared" si="107"/>
        <v>2.4</v>
      </c>
      <c r="AL1359" s="79">
        <f t="shared" si="108"/>
        <v>0.48</v>
      </c>
    </row>
    <row r="1360" spans="1:38" x14ac:dyDescent="0.25">
      <c r="A1360" s="10">
        <v>5.2024999999999997</v>
      </c>
      <c r="B1360" s="10" t="s">
        <v>41</v>
      </c>
      <c r="C1360" s="10" t="s">
        <v>42</v>
      </c>
      <c r="D1360" s="10" t="s">
        <v>283</v>
      </c>
      <c r="E1360" s="10" t="s">
        <v>30</v>
      </c>
      <c r="F1360" s="10" t="s">
        <v>284</v>
      </c>
      <c r="G1360" s="10" t="s">
        <v>285</v>
      </c>
      <c r="H1360" s="10" t="s">
        <v>46</v>
      </c>
      <c r="I1360" s="10">
        <v>56301</v>
      </c>
      <c r="J1360" s="10" t="s">
        <v>286</v>
      </c>
      <c r="K1360" s="10">
        <v>3202515678</v>
      </c>
      <c r="L1360" s="10" t="s">
        <v>37</v>
      </c>
      <c r="M1360" s="10" t="s">
        <v>38</v>
      </c>
      <c r="N1360" s="10" t="s">
        <v>39</v>
      </c>
      <c r="O1360" s="10">
        <v>44</v>
      </c>
      <c r="P1360" s="10" t="s">
        <v>40</v>
      </c>
      <c r="Q1360" s="10" t="str">
        <f t="shared" si="104"/>
        <v>12</v>
      </c>
      <c r="R1360" s="10">
        <v>4.5</v>
      </c>
      <c r="S1360" s="79">
        <v>79.2</v>
      </c>
      <c r="T1360" s="10">
        <v>4</v>
      </c>
      <c r="AF1360" s="10">
        <v>4</v>
      </c>
      <c r="AI1360" s="39">
        <f t="shared" si="105"/>
        <v>4</v>
      </c>
      <c r="AJ1360" s="82">
        <f t="shared" si="106"/>
        <v>19.8</v>
      </c>
      <c r="AK1360" s="82">
        <f t="shared" si="107"/>
        <v>1.6500000000000001</v>
      </c>
      <c r="AL1360" s="79">
        <f t="shared" si="108"/>
        <v>0.3666666666666667</v>
      </c>
    </row>
    <row r="1361" spans="1:38" x14ac:dyDescent="0.25">
      <c r="A1361" s="10">
        <v>5.2024999999999997</v>
      </c>
      <c r="B1361" s="10" t="s">
        <v>41</v>
      </c>
      <c r="C1361" s="10" t="s">
        <v>42</v>
      </c>
      <c r="D1361" s="10" t="s">
        <v>283</v>
      </c>
      <c r="E1361" s="10" t="s">
        <v>30</v>
      </c>
      <c r="F1361" s="10" t="s">
        <v>284</v>
      </c>
      <c r="G1361" s="10" t="s">
        <v>285</v>
      </c>
      <c r="H1361" s="10" t="s">
        <v>46</v>
      </c>
      <c r="I1361" s="10">
        <v>56301</v>
      </c>
      <c r="J1361" s="10" t="s">
        <v>286</v>
      </c>
      <c r="K1361" s="10">
        <v>3202515678</v>
      </c>
      <c r="L1361" s="10" t="s">
        <v>115</v>
      </c>
      <c r="M1361" s="10" t="s">
        <v>116</v>
      </c>
      <c r="N1361" s="10" t="s">
        <v>39</v>
      </c>
      <c r="O1361" s="10">
        <v>44</v>
      </c>
      <c r="P1361" s="10" t="s">
        <v>40</v>
      </c>
      <c r="Q1361" s="10" t="str">
        <f t="shared" si="104"/>
        <v>12</v>
      </c>
      <c r="R1361" s="10">
        <v>5</v>
      </c>
      <c r="S1361" s="79">
        <v>79.2</v>
      </c>
      <c r="T1361" s="10">
        <v>4</v>
      </c>
      <c r="AF1361" s="10">
        <v>4</v>
      </c>
      <c r="AI1361" s="39">
        <f t="shared" si="105"/>
        <v>4</v>
      </c>
      <c r="AJ1361" s="82">
        <f t="shared" si="106"/>
        <v>19.8</v>
      </c>
      <c r="AK1361" s="82">
        <f t="shared" si="107"/>
        <v>1.6500000000000001</v>
      </c>
      <c r="AL1361" s="79">
        <f t="shared" si="108"/>
        <v>0.33</v>
      </c>
    </row>
    <row r="1362" spans="1:38" x14ac:dyDescent="0.25">
      <c r="A1362" s="10">
        <v>5.2024999999999997</v>
      </c>
      <c r="B1362" s="10" t="s">
        <v>41</v>
      </c>
      <c r="C1362" s="10" t="s">
        <v>42</v>
      </c>
      <c r="D1362" s="10" t="s">
        <v>283</v>
      </c>
      <c r="E1362" s="10" t="s">
        <v>30</v>
      </c>
      <c r="F1362" s="10" t="s">
        <v>284</v>
      </c>
      <c r="G1362" s="10" t="s">
        <v>285</v>
      </c>
      <c r="H1362" s="10" t="s">
        <v>46</v>
      </c>
      <c r="I1362" s="10">
        <v>56301</v>
      </c>
      <c r="J1362" s="10" t="s">
        <v>286</v>
      </c>
      <c r="K1362" s="10">
        <v>3202515678</v>
      </c>
      <c r="L1362" s="10" t="s">
        <v>49</v>
      </c>
      <c r="M1362" s="10" t="s">
        <v>50</v>
      </c>
      <c r="N1362" s="10" t="s">
        <v>39</v>
      </c>
      <c r="O1362" s="10">
        <v>44</v>
      </c>
      <c r="P1362" s="10" t="s">
        <v>40</v>
      </c>
      <c r="Q1362" s="10" t="str">
        <f t="shared" si="104"/>
        <v>12</v>
      </c>
      <c r="R1362" s="10">
        <v>5</v>
      </c>
      <c r="S1362" s="79">
        <v>79.2</v>
      </c>
      <c r="T1362" s="10">
        <v>4</v>
      </c>
      <c r="AF1362" s="10">
        <v>4</v>
      </c>
      <c r="AI1362" s="39">
        <f t="shared" si="105"/>
        <v>4</v>
      </c>
      <c r="AJ1362" s="82">
        <f t="shared" si="106"/>
        <v>19.8</v>
      </c>
      <c r="AK1362" s="82">
        <f t="shared" si="107"/>
        <v>1.6500000000000001</v>
      </c>
      <c r="AL1362" s="79">
        <f t="shared" si="108"/>
        <v>0.33</v>
      </c>
    </row>
    <row r="1363" spans="1:38" x14ac:dyDescent="0.25">
      <c r="A1363" s="10">
        <v>5.2024999999999997</v>
      </c>
      <c r="B1363" s="10" t="s">
        <v>107</v>
      </c>
      <c r="C1363" s="10" t="s">
        <v>108</v>
      </c>
      <c r="D1363" s="10" t="s">
        <v>190</v>
      </c>
      <c r="E1363" s="10" t="s">
        <v>30</v>
      </c>
      <c r="F1363" s="10" t="s">
        <v>191</v>
      </c>
      <c r="G1363" s="10" t="s">
        <v>192</v>
      </c>
      <c r="H1363" s="10" t="s">
        <v>193</v>
      </c>
      <c r="I1363" s="10" t="s">
        <v>194</v>
      </c>
      <c r="J1363" s="10" t="s">
        <v>195</v>
      </c>
      <c r="K1363" s="10">
        <v>2484831954</v>
      </c>
      <c r="L1363" s="10" t="s">
        <v>37</v>
      </c>
      <c r="M1363" s="10" t="s">
        <v>38</v>
      </c>
      <c r="N1363" s="10" t="s">
        <v>39</v>
      </c>
      <c r="O1363" s="10">
        <v>44</v>
      </c>
      <c r="P1363" s="10" t="s">
        <v>40</v>
      </c>
      <c r="Q1363" s="10" t="str">
        <f t="shared" si="104"/>
        <v>12</v>
      </c>
      <c r="R1363" s="10">
        <v>5</v>
      </c>
      <c r="S1363" s="79">
        <v>79.2</v>
      </c>
      <c r="T1363" s="10">
        <v>4</v>
      </c>
      <c r="AF1363" s="10">
        <v>4</v>
      </c>
      <c r="AI1363" s="39">
        <f t="shared" si="105"/>
        <v>4</v>
      </c>
      <c r="AJ1363" s="82">
        <f t="shared" si="106"/>
        <v>19.8</v>
      </c>
      <c r="AK1363" s="82">
        <f t="shared" si="107"/>
        <v>1.6500000000000001</v>
      </c>
      <c r="AL1363" s="79">
        <f t="shared" si="108"/>
        <v>0.33</v>
      </c>
    </row>
    <row r="1364" spans="1:38" x14ac:dyDescent="0.25">
      <c r="A1364" s="10">
        <v>5.2024999999999997</v>
      </c>
      <c r="B1364" s="10" t="s">
        <v>107</v>
      </c>
      <c r="C1364" s="10" t="s">
        <v>108</v>
      </c>
      <c r="D1364" s="10" t="s">
        <v>190</v>
      </c>
      <c r="E1364" s="10" t="s">
        <v>30</v>
      </c>
      <c r="F1364" s="10" t="s">
        <v>191</v>
      </c>
      <c r="G1364" s="10" t="s">
        <v>192</v>
      </c>
      <c r="H1364" s="10" t="s">
        <v>193</v>
      </c>
      <c r="I1364" s="10" t="s">
        <v>194</v>
      </c>
      <c r="J1364" s="10" t="s">
        <v>195</v>
      </c>
      <c r="K1364" s="10">
        <v>2484831954</v>
      </c>
      <c r="L1364" s="10" t="s">
        <v>115</v>
      </c>
      <c r="M1364" s="10" t="s">
        <v>116</v>
      </c>
      <c r="N1364" s="10" t="s">
        <v>39</v>
      </c>
      <c r="O1364" s="10">
        <v>44</v>
      </c>
      <c r="P1364" s="10" t="s">
        <v>40</v>
      </c>
      <c r="Q1364" s="10" t="str">
        <f t="shared" si="104"/>
        <v>12</v>
      </c>
      <c r="R1364" s="10">
        <v>5</v>
      </c>
      <c r="S1364" s="79">
        <v>79.2</v>
      </c>
      <c r="T1364" s="10">
        <v>4</v>
      </c>
      <c r="AF1364" s="10">
        <v>4</v>
      </c>
      <c r="AI1364" s="39">
        <f t="shared" si="105"/>
        <v>4</v>
      </c>
      <c r="AJ1364" s="82">
        <f t="shared" si="106"/>
        <v>19.8</v>
      </c>
      <c r="AK1364" s="82">
        <f t="shared" si="107"/>
        <v>1.6500000000000001</v>
      </c>
      <c r="AL1364" s="79">
        <f t="shared" si="108"/>
        <v>0.33</v>
      </c>
    </row>
    <row r="1365" spans="1:38" x14ac:dyDescent="0.25">
      <c r="A1365" s="10">
        <v>5.2024999999999997</v>
      </c>
      <c r="B1365" s="10" t="s">
        <v>107</v>
      </c>
      <c r="C1365" s="10" t="s">
        <v>108</v>
      </c>
      <c r="D1365" s="10" t="s">
        <v>190</v>
      </c>
      <c r="E1365" s="10" t="s">
        <v>30</v>
      </c>
      <c r="F1365" s="10" t="s">
        <v>191</v>
      </c>
      <c r="G1365" s="10" t="s">
        <v>192</v>
      </c>
      <c r="H1365" s="10" t="s">
        <v>193</v>
      </c>
      <c r="I1365" s="10" t="s">
        <v>194</v>
      </c>
      <c r="J1365" s="10" t="s">
        <v>195</v>
      </c>
      <c r="K1365" s="10">
        <v>2484831954</v>
      </c>
      <c r="L1365" s="10" t="s">
        <v>49</v>
      </c>
      <c r="M1365" s="10" t="s">
        <v>50</v>
      </c>
      <c r="N1365" s="10" t="s">
        <v>39</v>
      </c>
      <c r="O1365" s="10">
        <v>44</v>
      </c>
      <c r="P1365" s="10" t="s">
        <v>40</v>
      </c>
      <c r="Q1365" s="10" t="str">
        <f t="shared" si="104"/>
        <v>12</v>
      </c>
      <c r="R1365" s="10">
        <v>5</v>
      </c>
      <c r="S1365" s="79">
        <v>79.2</v>
      </c>
      <c r="T1365" s="10">
        <v>4</v>
      </c>
      <c r="AF1365" s="10">
        <v>4</v>
      </c>
      <c r="AI1365" s="39">
        <f t="shared" si="105"/>
        <v>4</v>
      </c>
      <c r="AJ1365" s="82">
        <f t="shared" si="106"/>
        <v>19.8</v>
      </c>
      <c r="AK1365" s="82">
        <f t="shared" si="107"/>
        <v>1.6500000000000001</v>
      </c>
      <c r="AL1365" s="79">
        <f t="shared" si="108"/>
        <v>0.33</v>
      </c>
    </row>
    <row r="1366" spans="1:38" x14ac:dyDescent="0.25">
      <c r="A1366" s="10">
        <v>5.2024999999999997</v>
      </c>
      <c r="B1366" s="10" t="s">
        <v>51</v>
      </c>
      <c r="C1366" s="10" t="s">
        <v>52</v>
      </c>
      <c r="D1366" s="10" t="s">
        <v>179</v>
      </c>
      <c r="E1366" s="10" t="s">
        <v>30</v>
      </c>
      <c r="F1366" s="10" t="s">
        <v>180</v>
      </c>
      <c r="G1366" s="10" t="s">
        <v>181</v>
      </c>
      <c r="H1366" s="10" t="s">
        <v>34</v>
      </c>
      <c r="I1366" s="80" t="s">
        <v>182</v>
      </c>
      <c r="J1366" s="10" t="s">
        <v>183</v>
      </c>
      <c r="K1366" s="10">
        <v>8567519330</v>
      </c>
      <c r="L1366" s="10" t="s">
        <v>441</v>
      </c>
      <c r="M1366" s="10" t="s">
        <v>442</v>
      </c>
      <c r="N1366" s="10" t="s">
        <v>83</v>
      </c>
      <c r="O1366" s="10">
        <v>44</v>
      </c>
      <c r="P1366" s="10" t="s">
        <v>40</v>
      </c>
      <c r="Q1366" s="10" t="str">
        <f t="shared" si="104"/>
        <v>12</v>
      </c>
      <c r="R1366" s="10">
        <v>6</v>
      </c>
      <c r="S1366" s="79">
        <v>79.2</v>
      </c>
      <c r="T1366" s="10">
        <v>3</v>
      </c>
      <c r="AF1366" s="10">
        <v>3</v>
      </c>
      <c r="AI1366" s="39">
        <f t="shared" si="105"/>
        <v>3</v>
      </c>
      <c r="AJ1366" s="82">
        <f t="shared" si="106"/>
        <v>26.400000000000002</v>
      </c>
      <c r="AK1366" s="82">
        <f t="shared" si="107"/>
        <v>2.2000000000000002</v>
      </c>
      <c r="AL1366" s="79">
        <f t="shared" si="108"/>
        <v>0.3666666666666667</v>
      </c>
    </row>
    <row r="1367" spans="1:38" x14ac:dyDescent="0.25">
      <c r="A1367" s="10">
        <v>5.2024999999999997</v>
      </c>
      <c r="B1367" s="10" t="s">
        <v>84</v>
      </c>
      <c r="C1367" s="10" t="s">
        <v>85</v>
      </c>
      <c r="D1367" s="10" t="s">
        <v>130</v>
      </c>
      <c r="E1367" s="10" t="s">
        <v>30</v>
      </c>
      <c r="F1367" s="10" t="s">
        <v>131</v>
      </c>
      <c r="G1367" s="10" t="s">
        <v>132</v>
      </c>
      <c r="H1367" s="10" t="s">
        <v>67</v>
      </c>
      <c r="I1367" s="10">
        <v>95407</v>
      </c>
      <c r="J1367" s="10" t="s">
        <v>133</v>
      </c>
      <c r="K1367" s="10">
        <v>7075464544</v>
      </c>
      <c r="L1367" s="10" t="s">
        <v>122</v>
      </c>
      <c r="M1367" s="10" t="s">
        <v>123</v>
      </c>
      <c r="N1367" s="10" t="s">
        <v>124</v>
      </c>
      <c r="O1367" s="10">
        <v>44</v>
      </c>
      <c r="P1367" s="10" t="s">
        <v>40</v>
      </c>
      <c r="Q1367" s="10" t="str">
        <f t="shared" si="104"/>
        <v>12</v>
      </c>
      <c r="R1367" s="10">
        <v>4.5</v>
      </c>
      <c r="S1367" s="79">
        <v>79.2</v>
      </c>
      <c r="T1367" s="10">
        <v>4</v>
      </c>
      <c r="AF1367" s="10">
        <v>4</v>
      </c>
      <c r="AI1367" s="39">
        <f t="shared" si="105"/>
        <v>4</v>
      </c>
      <c r="AJ1367" s="82">
        <f t="shared" si="106"/>
        <v>19.8</v>
      </c>
      <c r="AK1367" s="82">
        <f t="shared" si="107"/>
        <v>1.6500000000000001</v>
      </c>
      <c r="AL1367" s="79">
        <f t="shared" si="108"/>
        <v>0.3666666666666667</v>
      </c>
    </row>
    <row r="1368" spans="1:38" x14ac:dyDescent="0.25">
      <c r="A1368" s="10">
        <v>5.2024999999999997</v>
      </c>
      <c r="B1368" s="10" t="s">
        <v>84</v>
      </c>
      <c r="C1368" s="10" t="s">
        <v>85</v>
      </c>
      <c r="D1368" s="10" t="s">
        <v>142</v>
      </c>
      <c r="E1368" s="10" t="s">
        <v>143</v>
      </c>
      <c r="F1368" s="10" t="s">
        <v>145</v>
      </c>
      <c r="G1368" s="10" t="s">
        <v>146</v>
      </c>
      <c r="H1368" s="10" t="s">
        <v>147</v>
      </c>
      <c r="I1368" s="10">
        <v>999999999</v>
      </c>
      <c r="J1368" s="10" t="s">
        <v>145</v>
      </c>
      <c r="K1368" s="10">
        <v>9999999999</v>
      </c>
      <c r="L1368" s="10" t="s">
        <v>122</v>
      </c>
      <c r="M1368" s="10" t="s">
        <v>123</v>
      </c>
      <c r="N1368" s="10" t="s">
        <v>124</v>
      </c>
      <c r="O1368" s="10">
        <v>44</v>
      </c>
      <c r="P1368" s="10" t="s">
        <v>40</v>
      </c>
      <c r="Q1368" s="10" t="str">
        <f t="shared" si="104"/>
        <v>12</v>
      </c>
      <c r="R1368" s="10">
        <v>4.5</v>
      </c>
      <c r="S1368" s="79">
        <v>79.2</v>
      </c>
      <c r="T1368" s="10">
        <v>4</v>
      </c>
      <c r="AF1368" s="10">
        <v>4</v>
      </c>
      <c r="AI1368" s="39">
        <f t="shared" si="105"/>
        <v>4</v>
      </c>
      <c r="AJ1368" s="82">
        <f t="shared" si="106"/>
        <v>19.8</v>
      </c>
      <c r="AK1368" s="82">
        <f t="shared" si="107"/>
        <v>1.6500000000000001</v>
      </c>
      <c r="AL1368" s="79">
        <f t="shared" si="108"/>
        <v>0.3666666666666667</v>
      </c>
    </row>
    <row r="1369" spans="1:38" x14ac:dyDescent="0.25">
      <c r="A1369" s="10">
        <v>5.2024999999999997</v>
      </c>
      <c r="B1369" s="10" t="s">
        <v>84</v>
      </c>
      <c r="C1369" s="10" t="s">
        <v>85</v>
      </c>
      <c r="D1369" s="10" t="s">
        <v>300</v>
      </c>
      <c r="E1369" s="10" t="s">
        <v>174</v>
      </c>
      <c r="F1369" s="10" t="s">
        <v>301</v>
      </c>
      <c r="G1369" s="10" t="s">
        <v>302</v>
      </c>
      <c r="H1369" s="10" t="s">
        <v>96</v>
      </c>
      <c r="I1369" s="10">
        <v>89406</v>
      </c>
      <c r="J1369" s="10" t="s">
        <v>303</v>
      </c>
      <c r="K1369" s="10">
        <v>7755415699</v>
      </c>
      <c r="L1369" s="10" t="s">
        <v>115</v>
      </c>
      <c r="M1369" s="10" t="s">
        <v>116</v>
      </c>
      <c r="N1369" s="10" t="s">
        <v>39</v>
      </c>
      <c r="O1369" s="10">
        <v>44</v>
      </c>
      <c r="P1369" s="10" t="s">
        <v>40</v>
      </c>
      <c r="Q1369" s="10" t="str">
        <f t="shared" si="104"/>
        <v>12</v>
      </c>
      <c r="R1369" s="10">
        <v>5</v>
      </c>
      <c r="S1369" s="79">
        <v>79.2</v>
      </c>
      <c r="T1369" s="10">
        <v>4</v>
      </c>
      <c r="AF1369" s="10">
        <v>4</v>
      </c>
      <c r="AI1369" s="39">
        <f t="shared" si="105"/>
        <v>4</v>
      </c>
      <c r="AJ1369" s="82">
        <f t="shared" si="106"/>
        <v>19.8</v>
      </c>
      <c r="AK1369" s="82">
        <f t="shared" si="107"/>
        <v>1.6500000000000001</v>
      </c>
      <c r="AL1369" s="79">
        <f t="shared" si="108"/>
        <v>0.33</v>
      </c>
    </row>
    <row r="1370" spans="1:38" x14ac:dyDescent="0.25">
      <c r="A1370" s="10">
        <v>5.2024999999999997</v>
      </c>
      <c r="B1370" s="10" t="s">
        <v>84</v>
      </c>
      <c r="C1370" s="10" t="s">
        <v>85</v>
      </c>
      <c r="D1370" s="10" t="s">
        <v>437</v>
      </c>
      <c r="E1370" s="10" t="s">
        <v>30</v>
      </c>
      <c r="F1370" s="10" t="s">
        <v>438</v>
      </c>
      <c r="G1370" s="10" t="s">
        <v>104</v>
      </c>
      <c r="H1370" s="10" t="s">
        <v>96</v>
      </c>
      <c r="I1370" s="10" t="s">
        <v>439</v>
      </c>
      <c r="J1370" s="10" t="s">
        <v>440</v>
      </c>
      <c r="K1370" s="10">
        <v>7753385335</v>
      </c>
      <c r="L1370" s="10" t="s">
        <v>49</v>
      </c>
      <c r="M1370" s="10" t="s">
        <v>50</v>
      </c>
      <c r="N1370" s="10" t="s">
        <v>39</v>
      </c>
      <c r="O1370" s="10">
        <v>44</v>
      </c>
      <c r="P1370" s="10" t="s">
        <v>40</v>
      </c>
      <c r="Q1370" s="10" t="str">
        <f t="shared" si="104"/>
        <v>12</v>
      </c>
      <c r="R1370" s="10">
        <v>5</v>
      </c>
      <c r="S1370" s="79">
        <v>79.2</v>
      </c>
      <c r="T1370" s="10">
        <v>4</v>
      </c>
      <c r="AF1370" s="10">
        <v>4</v>
      </c>
      <c r="AI1370" s="39">
        <f t="shared" si="105"/>
        <v>4</v>
      </c>
      <c r="AJ1370" s="82">
        <f t="shared" si="106"/>
        <v>19.8</v>
      </c>
      <c r="AK1370" s="82">
        <f t="shared" si="107"/>
        <v>1.6500000000000001</v>
      </c>
      <c r="AL1370" s="79">
        <f t="shared" si="108"/>
        <v>0.33</v>
      </c>
    </row>
    <row r="1371" spans="1:38" x14ac:dyDescent="0.25">
      <c r="A1371" s="10">
        <v>5.2024999999999997</v>
      </c>
      <c r="B1371" s="10" t="s">
        <v>62</v>
      </c>
      <c r="C1371" s="10" t="s">
        <v>63</v>
      </c>
      <c r="D1371" s="10" t="s">
        <v>304</v>
      </c>
      <c r="E1371" s="10" t="s">
        <v>30</v>
      </c>
      <c r="F1371" s="10" t="s">
        <v>305</v>
      </c>
      <c r="G1371" s="10" t="s">
        <v>306</v>
      </c>
      <c r="H1371" s="10" t="s">
        <v>67</v>
      </c>
      <c r="I1371" s="10">
        <v>91761</v>
      </c>
      <c r="J1371" s="10" t="s">
        <v>307</v>
      </c>
      <c r="K1371" s="10">
        <v>9099306145</v>
      </c>
      <c r="L1371" s="10" t="s">
        <v>37</v>
      </c>
      <c r="M1371" s="10" t="s">
        <v>38</v>
      </c>
      <c r="N1371" s="10" t="s">
        <v>39</v>
      </c>
      <c r="O1371" s="10">
        <v>44</v>
      </c>
      <c r="P1371" s="10" t="s">
        <v>40</v>
      </c>
      <c r="Q1371" s="10" t="str">
        <f t="shared" si="104"/>
        <v>12</v>
      </c>
      <c r="R1371" s="10">
        <v>5</v>
      </c>
      <c r="S1371" s="79">
        <v>79.2</v>
      </c>
      <c r="T1371" s="10">
        <v>4</v>
      </c>
      <c r="AF1371" s="10">
        <v>4</v>
      </c>
      <c r="AI1371" s="39">
        <f t="shared" si="105"/>
        <v>4</v>
      </c>
      <c r="AJ1371" s="82">
        <f t="shared" si="106"/>
        <v>19.8</v>
      </c>
      <c r="AK1371" s="82">
        <f t="shared" si="107"/>
        <v>1.6500000000000001</v>
      </c>
      <c r="AL1371" s="79">
        <f t="shared" si="108"/>
        <v>0.33</v>
      </c>
    </row>
    <row r="1372" spans="1:38" x14ac:dyDescent="0.25">
      <c r="A1372" s="10">
        <v>5.2024999999999997</v>
      </c>
      <c r="B1372" s="10" t="s">
        <v>62</v>
      </c>
      <c r="C1372" s="10" t="s">
        <v>63</v>
      </c>
      <c r="D1372" s="10" t="s">
        <v>167</v>
      </c>
      <c r="E1372" s="10" t="s">
        <v>168</v>
      </c>
      <c r="F1372" s="10" t="s">
        <v>169</v>
      </c>
      <c r="G1372" s="10" t="s">
        <v>170</v>
      </c>
      <c r="H1372" s="10" t="s">
        <v>67</v>
      </c>
      <c r="I1372" s="10" t="s">
        <v>171</v>
      </c>
      <c r="J1372" s="10" t="s">
        <v>172</v>
      </c>
      <c r="K1372" s="10">
        <v>3107018925</v>
      </c>
      <c r="L1372" s="10" t="s">
        <v>37</v>
      </c>
      <c r="M1372" s="10" t="s">
        <v>38</v>
      </c>
      <c r="N1372" s="10" t="s">
        <v>39</v>
      </c>
      <c r="O1372" s="10">
        <v>44</v>
      </c>
      <c r="P1372" s="10" t="s">
        <v>40</v>
      </c>
      <c r="Q1372" s="10" t="str">
        <f t="shared" si="104"/>
        <v>12</v>
      </c>
      <c r="R1372" s="10">
        <v>5</v>
      </c>
      <c r="S1372" s="79">
        <v>79.2</v>
      </c>
      <c r="T1372" s="10">
        <v>4</v>
      </c>
      <c r="AF1372" s="10">
        <v>4</v>
      </c>
      <c r="AI1372" s="39">
        <f t="shared" si="105"/>
        <v>4</v>
      </c>
      <c r="AJ1372" s="82">
        <f t="shared" si="106"/>
        <v>19.8</v>
      </c>
      <c r="AK1372" s="82">
        <f t="shared" si="107"/>
        <v>1.6500000000000001</v>
      </c>
      <c r="AL1372" s="79">
        <f t="shared" si="108"/>
        <v>0.33</v>
      </c>
    </row>
    <row r="1373" spans="1:38" x14ac:dyDescent="0.25">
      <c r="A1373" s="10">
        <v>5.2024999999999997</v>
      </c>
      <c r="B1373" s="10" t="s">
        <v>62</v>
      </c>
      <c r="C1373" s="10" t="s">
        <v>63</v>
      </c>
      <c r="D1373" s="10" t="s">
        <v>443</v>
      </c>
      <c r="E1373" s="10" t="s">
        <v>30</v>
      </c>
      <c r="F1373" s="10" t="s">
        <v>444</v>
      </c>
      <c r="G1373" s="10" t="s">
        <v>445</v>
      </c>
      <c r="H1373" s="10" t="s">
        <v>67</v>
      </c>
      <c r="I1373" s="10" t="s">
        <v>446</v>
      </c>
      <c r="J1373" s="10" t="s">
        <v>447</v>
      </c>
      <c r="K1373" s="10">
        <v>8587613355</v>
      </c>
      <c r="L1373" s="10" t="s">
        <v>37</v>
      </c>
      <c r="M1373" s="10" t="s">
        <v>38</v>
      </c>
      <c r="N1373" s="10" t="s">
        <v>39</v>
      </c>
      <c r="O1373" s="10">
        <v>44</v>
      </c>
      <c r="P1373" s="10" t="s">
        <v>40</v>
      </c>
      <c r="Q1373" s="10" t="str">
        <f t="shared" si="104"/>
        <v>12</v>
      </c>
      <c r="R1373" s="10">
        <v>5</v>
      </c>
      <c r="S1373" s="79">
        <v>79.2</v>
      </c>
      <c r="T1373" s="10">
        <v>4</v>
      </c>
      <c r="AF1373" s="10">
        <v>4</v>
      </c>
      <c r="AI1373" s="39">
        <f t="shared" si="105"/>
        <v>4</v>
      </c>
      <c r="AJ1373" s="82">
        <f t="shared" si="106"/>
        <v>19.8</v>
      </c>
      <c r="AK1373" s="82">
        <f t="shared" si="107"/>
        <v>1.6500000000000001</v>
      </c>
      <c r="AL1373" s="79">
        <f t="shared" si="108"/>
        <v>0.33</v>
      </c>
    </row>
    <row r="1374" spans="1:38" x14ac:dyDescent="0.25">
      <c r="A1374" s="10">
        <v>5.2024999999999997</v>
      </c>
      <c r="B1374" s="10" t="s">
        <v>154</v>
      </c>
      <c r="C1374" s="10" t="s">
        <v>155</v>
      </c>
      <c r="D1374" s="10" t="s">
        <v>448</v>
      </c>
      <c r="E1374" s="10" t="s">
        <v>30</v>
      </c>
      <c r="F1374" s="10" t="s">
        <v>449</v>
      </c>
      <c r="G1374" s="10" t="s">
        <v>450</v>
      </c>
      <c r="H1374" s="10" t="s">
        <v>210</v>
      </c>
      <c r="I1374" s="10" t="s">
        <v>451</v>
      </c>
      <c r="J1374" s="10" t="s">
        <v>452</v>
      </c>
      <c r="K1374" s="10">
        <v>2085539584</v>
      </c>
      <c r="L1374" s="10" t="s">
        <v>37</v>
      </c>
      <c r="M1374" s="10" t="s">
        <v>38</v>
      </c>
      <c r="N1374" s="10" t="s">
        <v>39</v>
      </c>
      <c r="O1374" s="10">
        <v>44</v>
      </c>
      <c r="P1374" s="10" t="s">
        <v>40</v>
      </c>
      <c r="Q1374" s="10" t="str">
        <f t="shared" si="104"/>
        <v>12</v>
      </c>
      <c r="R1374" s="10">
        <v>5</v>
      </c>
      <c r="S1374" s="79">
        <v>79.2</v>
      </c>
      <c r="T1374" s="10">
        <v>4</v>
      </c>
      <c r="AF1374" s="10">
        <v>4</v>
      </c>
      <c r="AI1374" s="39">
        <f t="shared" si="105"/>
        <v>4</v>
      </c>
      <c r="AJ1374" s="82">
        <f t="shared" si="106"/>
        <v>19.8</v>
      </c>
      <c r="AK1374" s="82">
        <f t="shared" si="107"/>
        <v>1.6500000000000001</v>
      </c>
      <c r="AL1374" s="79">
        <f t="shared" si="108"/>
        <v>0.33</v>
      </c>
    </row>
    <row r="1375" spans="1:38" x14ac:dyDescent="0.25">
      <c r="A1375" s="10">
        <v>5.2024999999999997</v>
      </c>
      <c r="B1375" s="10" t="s">
        <v>154</v>
      </c>
      <c r="C1375" s="10" t="s">
        <v>155</v>
      </c>
      <c r="D1375" s="10" t="s">
        <v>321</v>
      </c>
      <c r="E1375" s="10" t="s">
        <v>168</v>
      </c>
      <c r="F1375" s="10" t="s">
        <v>322</v>
      </c>
      <c r="G1375" s="10" t="s">
        <v>323</v>
      </c>
      <c r="H1375" s="10" t="s">
        <v>210</v>
      </c>
      <c r="I1375" s="10" t="s">
        <v>324</v>
      </c>
      <c r="J1375" s="10" t="s">
        <v>325</v>
      </c>
      <c r="K1375" s="10">
        <v>2064508378</v>
      </c>
      <c r="L1375" s="10" t="s">
        <v>37</v>
      </c>
      <c r="M1375" s="10" t="s">
        <v>38</v>
      </c>
      <c r="N1375" s="10" t="s">
        <v>39</v>
      </c>
      <c r="O1375" s="10">
        <v>44</v>
      </c>
      <c r="P1375" s="10" t="s">
        <v>40</v>
      </c>
      <c r="Q1375" s="10" t="str">
        <f t="shared" si="104"/>
        <v>12</v>
      </c>
      <c r="R1375" s="10">
        <v>5</v>
      </c>
      <c r="S1375" s="79">
        <v>79.2</v>
      </c>
      <c r="T1375" s="10">
        <v>4</v>
      </c>
      <c r="AF1375" s="10">
        <v>4</v>
      </c>
      <c r="AI1375" s="39">
        <f t="shared" si="105"/>
        <v>4</v>
      </c>
      <c r="AJ1375" s="82">
        <f t="shared" si="106"/>
        <v>19.8</v>
      </c>
      <c r="AK1375" s="82">
        <f t="shared" si="107"/>
        <v>1.6500000000000001</v>
      </c>
      <c r="AL1375" s="79">
        <f t="shared" si="108"/>
        <v>0.33</v>
      </c>
    </row>
    <row r="1376" spans="1:38" x14ac:dyDescent="0.25">
      <c r="A1376" s="10">
        <v>5.2024999999999997</v>
      </c>
      <c r="B1376" s="10" t="s">
        <v>154</v>
      </c>
      <c r="C1376" s="10" t="s">
        <v>155</v>
      </c>
      <c r="D1376" s="10" t="s">
        <v>448</v>
      </c>
      <c r="E1376" s="10" t="s">
        <v>30</v>
      </c>
      <c r="F1376" s="10" t="s">
        <v>449</v>
      </c>
      <c r="G1376" s="10" t="s">
        <v>450</v>
      </c>
      <c r="H1376" s="10" t="s">
        <v>210</v>
      </c>
      <c r="I1376" s="10" t="s">
        <v>451</v>
      </c>
      <c r="J1376" s="10" t="s">
        <v>452</v>
      </c>
      <c r="K1376" s="10">
        <v>2085539584</v>
      </c>
      <c r="L1376" s="10" t="s">
        <v>115</v>
      </c>
      <c r="M1376" s="10" t="s">
        <v>116</v>
      </c>
      <c r="N1376" s="10" t="s">
        <v>39</v>
      </c>
      <c r="O1376" s="10">
        <v>44</v>
      </c>
      <c r="P1376" s="10" t="s">
        <v>40</v>
      </c>
      <c r="Q1376" s="10" t="str">
        <f t="shared" si="104"/>
        <v>12</v>
      </c>
      <c r="R1376" s="10">
        <v>5</v>
      </c>
      <c r="S1376" s="79">
        <v>79.2</v>
      </c>
      <c r="T1376" s="10">
        <v>4</v>
      </c>
      <c r="AF1376" s="10">
        <v>4</v>
      </c>
      <c r="AI1376" s="39">
        <f t="shared" si="105"/>
        <v>4</v>
      </c>
      <c r="AJ1376" s="82">
        <f t="shared" si="106"/>
        <v>19.8</v>
      </c>
      <c r="AK1376" s="82">
        <f t="shared" si="107"/>
        <v>1.6500000000000001</v>
      </c>
      <c r="AL1376" s="79">
        <f t="shared" si="108"/>
        <v>0.33</v>
      </c>
    </row>
    <row r="1377" spans="1:38" x14ac:dyDescent="0.25">
      <c r="A1377" s="10">
        <v>5.2024999999999997</v>
      </c>
      <c r="B1377" s="10" t="s">
        <v>154</v>
      </c>
      <c r="C1377" s="10" t="s">
        <v>155</v>
      </c>
      <c r="D1377" s="10" t="s">
        <v>207</v>
      </c>
      <c r="E1377" s="10" t="s">
        <v>30</v>
      </c>
      <c r="F1377" s="10" t="s">
        <v>208</v>
      </c>
      <c r="G1377" s="10" t="s">
        <v>209</v>
      </c>
      <c r="H1377" s="10" t="s">
        <v>210</v>
      </c>
      <c r="I1377" s="10" t="s">
        <v>211</v>
      </c>
      <c r="J1377" s="10" t="s">
        <v>212</v>
      </c>
      <c r="K1377" s="10">
        <v>4255076664</v>
      </c>
      <c r="L1377" s="10" t="s">
        <v>115</v>
      </c>
      <c r="M1377" s="10" t="s">
        <v>116</v>
      </c>
      <c r="N1377" s="10" t="s">
        <v>39</v>
      </c>
      <c r="O1377" s="10">
        <v>44</v>
      </c>
      <c r="P1377" s="10" t="s">
        <v>40</v>
      </c>
      <c r="Q1377" s="10" t="str">
        <f t="shared" si="104"/>
        <v>12</v>
      </c>
      <c r="R1377" s="10">
        <v>5</v>
      </c>
      <c r="S1377" s="79">
        <v>79.2</v>
      </c>
      <c r="T1377" s="10">
        <v>4</v>
      </c>
      <c r="AF1377" s="10">
        <v>4</v>
      </c>
      <c r="AI1377" s="39">
        <f t="shared" si="105"/>
        <v>4</v>
      </c>
      <c r="AJ1377" s="82">
        <f t="shared" si="106"/>
        <v>19.8</v>
      </c>
      <c r="AK1377" s="82">
        <f t="shared" si="107"/>
        <v>1.6500000000000001</v>
      </c>
      <c r="AL1377" s="79">
        <f t="shared" si="108"/>
        <v>0.33</v>
      </c>
    </row>
    <row r="1378" spans="1:38" x14ac:dyDescent="0.25">
      <c r="A1378" s="10">
        <v>5.2024999999999997</v>
      </c>
      <c r="B1378" s="10" t="s">
        <v>84</v>
      </c>
      <c r="C1378" s="10" t="s">
        <v>85</v>
      </c>
      <c r="D1378" s="10" t="s">
        <v>226</v>
      </c>
      <c r="E1378" s="10" t="s">
        <v>30</v>
      </c>
      <c r="F1378" s="10" t="s">
        <v>227</v>
      </c>
      <c r="G1378" s="10" t="s">
        <v>228</v>
      </c>
      <c r="H1378" s="10" t="s">
        <v>67</v>
      </c>
      <c r="I1378" s="10" t="s">
        <v>229</v>
      </c>
      <c r="J1378" s="10" t="s">
        <v>230</v>
      </c>
      <c r="K1378" s="10">
        <v>9162231116</v>
      </c>
      <c r="L1378" s="10" t="s">
        <v>70</v>
      </c>
      <c r="M1378" s="10" t="s">
        <v>71</v>
      </c>
      <c r="N1378" s="10" t="s">
        <v>61</v>
      </c>
      <c r="O1378" s="10">
        <v>44</v>
      </c>
      <c r="P1378" s="10" t="s">
        <v>40</v>
      </c>
      <c r="Q1378" s="10" t="str">
        <f t="shared" si="104"/>
        <v>12</v>
      </c>
      <c r="R1378" s="10">
        <v>8</v>
      </c>
      <c r="S1378" s="79">
        <v>64.8</v>
      </c>
      <c r="T1378" s="10">
        <v>2</v>
      </c>
      <c r="AF1378" s="10">
        <v>2</v>
      </c>
      <c r="AI1378" s="39">
        <f t="shared" si="105"/>
        <v>2</v>
      </c>
      <c r="AJ1378" s="82">
        <f t="shared" si="106"/>
        <v>32.4</v>
      </c>
      <c r="AK1378" s="82">
        <f t="shared" si="107"/>
        <v>2.6999999999999997</v>
      </c>
      <c r="AL1378" s="79">
        <f t="shared" si="108"/>
        <v>0.33749999999999997</v>
      </c>
    </row>
    <row r="1379" spans="1:38" x14ac:dyDescent="0.25">
      <c r="A1379" s="10">
        <v>5.2024999999999997</v>
      </c>
      <c r="B1379" s="10" t="s">
        <v>84</v>
      </c>
      <c r="C1379" s="10" t="s">
        <v>85</v>
      </c>
      <c r="D1379" s="10" t="s">
        <v>453</v>
      </c>
      <c r="E1379" s="10" t="s">
        <v>348</v>
      </c>
      <c r="F1379" s="10" t="s">
        <v>454</v>
      </c>
      <c r="G1379" s="10" t="s">
        <v>455</v>
      </c>
      <c r="H1379" s="10" t="s">
        <v>67</v>
      </c>
      <c r="I1379" s="10" t="s">
        <v>456</v>
      </c>
      <c r="J1379" s="10" t="s">
        <v>457</v>
      </c>
      <c r="K1379" s="10">
        <v>2093846280</v>
      </c>
      <c r="L1379" s="10" t="s">
        <v>70</v>
      </c>
      <c r="M1379" s="10" t="s">
        <v>71</v>
      </c>
      <c r="N1379" s="10" t="s">
        <v>61</v>
      </c>
      <c r="O1379" s="10">
        <v>44</v>
      </c>
      <c r="P1379" s="10" t="s">
        <v>40</v>
      </c>
      <c r="Q1379" s="10" t="str">
        <f t="shared" si="104"/>
        <v>12</v>
      </c>
      <c r="R1379" s="10">
        <v>8</v>
      </c>
      <c r="S1379" s="79">
        <v>64.8</v>
      </c>
      <c r="T1379" s="10">
        <v>2</v>
      </c>
      <c r="AF1379" s="10">
        <v>2</v>
      </c>
      <c r="AI1379" s="39">
        <f t="shared" si="105"/>
        <v>2</v>
      </c>
      <c r="AJ1379" s="82">
        <f t="shared" si="106"/>
        <v>32.4</v>
      </c>
      <c r="AK1379" s="82">
        <f t="shared" si="107"/>
        <v>2.6999999999999997</v>
      </c>
      <c r="AL1379" s="79">
        <f t="shared" si="108"/>
        <v>0.33749999999999997</v>
      </c>
    </row>
    <row r="1380" spans="1:38" x14ac:dyDescent="0.25">
      <c r="A1380" s="10">
        <v>5.2024999999999997</v>
      </c>
      <c r="B1380" s="10" t="s">
        <v>84</v>
      </c>
      <c r="C1380" s="10" t="s">
        <v>85</v>
      </c>
      <c r="D1380" s="10" t="s">
        <v>257</v>
      </c>
      <c r="E1380" s="10" t="s">
        <v>30</v>
      </c>
      <c r="F1380" s="10" t="s">
        <v>258</v>
      </c>
      <c r="G1380" s="10" t="s">
        <v>259</v>
      </c>
      <c r="H1380" s="10" t="s">
        <v>67</v>
      </c>
      <c r="I1380" s="10" t="s">
        <v>260</v>
      </c>
      <c r="J1380" s="10" t="s">
        <v>261</v>
      </c>
      <c r="K1380" s="10">
        <v>5089442083</v>
      </c>
      <c r="L1380" s="10" t="s">
        <v>70</v>
      </c>
      <c r="M1380" s="10" t="s">
        <v>71</v>
      </c>
      <c r="N1380" s="10" t="s">
        <v>61</v>
      </c>
      <c r="O1380" s="10">
        <v>44</v>
      </c>
      <c r="P1380" s="10" t="s">
        <v>40</v>
      </c>
      <c r="Q1380" s="10" t="str">
        <f t="shared" si="104"/>
        <v>12</v>
      </c>
      <c r="R1380" s="10">
        <v>8</v>
      </c>
      <c r="S1380" s="79">
        <v>64.8</v>
      </c>
      <c r="T1380" s="10">
        <v>2</v>
      </c>
      <c r="AF1380" s="10">
        <v>2</v>
      </c>
      <c r="AI1380" s="39">
        <f t="shared" si="105"/>
        <v>2</v>
      </c>
      <c r="AJ1380" s="82">
        <f t="shared" si="106"/>
        <v>32.4</v>
      </c>
      <c r="AK1380" s="82">
        <f t="shared" si="107"/>
        <v>2.6999999999999997</v>
      </c>
      <c r="AL1380" s="79">
        <f t="shared" si="108"/>
        <v>0.33749999999999997</v>
      </c>
    </row>
    <row r="1381" spans="1:38" x14ac:dyDescent="0.25">
      <c r="A1381" s="10">
        <v>5.2024999999999997</v>
      </c>
      <c r="B1381" s="10" t="s">
        <v>84</v>
      </c>
      <c r="C1381" s="10" t="s">
        <v>85</v>
      </c>
      <c r="D1381" s="10" t="s">
        <v>142</v>
      </c>
      <c r="E1381" s="10" t="s">
        <v>30</v>
      </c>
      <c r="F1381" s="10" t="s">
        <v>145</v>
      </c>
      <c r="G1381" s="10" t="s">
        <v>146</v>
      </c>
      <c r="H1381" s="10" t="s">
        <v>147</v>
      </c>
      <c r="I1381" s="10">
        <v>999999999</v>
      </c>
      <c r="J1381" s="10" t="s">
        <v>145</v>
      </c>
      <c r="K1381" s="10">
        <v>9999999999</v>
      </c>
      <c r="L1381" s="10" t="s">
        <v>70</v>
      </c>
      <c r="M1381" s="10" t="s">
        <v>71</v>
      </c>
      <c r="N1381" s="10" t="s">
        <v>61</v>
      </c>
      <c r="O1381" s="10">
        <v>44</v>
      </c>
      <c r="P1381" s="10" t="s">
        <v>40</v>
      </c>
      <c r="Q1381" s="10" t="str">
        <f t="shared" si="104"/>
        <v>12</v>
      </c>
      <c r="R1381" s="10">
        <v>8</v>
      </c>
      <c r="S1381" s="79">
        <v>64.8</v>
      </c>
      <c r="T1381" s="10">
        <v>2</v>
      </c>
      <c r="AF1381" s="10">
        <v>2</v>
      </c>
      <c r="AI1381" s="39">
        <f t="shared" si="105"/>
        <v>2</v>
      </c>
      <c r="AJ1381" s="82">
        <f t="shared" si="106"/>
        <v>32.4</v>
      </c>
      <c r="AK1381" s="82">
        <f t="shared" si="107"/>
        <v>2.6999999999999997</v>
      </c>
      <c r="AL1381" s="79">
        <f t="shared" si="108"/>
        <v>0.33749999999999997</v>
      </c>
    </row>
    <row r="1382" spans="1:38" x14ac:dyDescent="0.25">
      <c r="A1382" s="10">
        <v>5.2024999999999997</v>
      </c>
      <c r="B1382" s="10" t="s">
        <v>84</v>
      </c>
      <c r="C1382" s="10" t="s">
        <v>85</v>
      </c>
      <c r="D1382" s="10" t="s">
        <v>213</v>
      </c>
      <c r="E1382" s="10" t="s">
        <v>30</v>
      </c>
      <c r="F1382" s="10" t="s">
        <v>214</v>
      </c>
      <c r="G1382" s="10" t="s">
        <v>215</v>
      </c>
      <c r="H1382" s="10" t="s">
        <v>67</v>
      </c>
      <c r="I1382" s="10" t="s">
        <v>216</v>
      </c>
      <c r="J1382" s="10" t="s">
        <v>217</v>
      </c>
      <c r="K1382" s="10">
        <v>9258267841</v>
      </c>
      <c r="L1382" s="10" t="s">
        <v>72</v>
      </c>
      <c r="M1382" s="10" t="s">
        <v>73</v>
      </c>
      <c r="N1382" s="10" t="s">
        <v>61</v>
      </c>
      <c r="O1382" s="10">
        <v>44</v>
      </c>
      <c r="P1382" s="10" t="s">
        <v>40</v>
      </c>
      <c r="Q1382" s="10" t="str">
        <f t="shared" si="104"/>
        <v>12</v>
      </c>
      <c r="R1382" s="10">
        <v>8</v>
      </c>
      <c r="S1382" s="79">
        <v>64.8</v>
      </c>
      <c r="T1382" s="10">
        <v>2</v>
      </c>
      <c r="AF1382" s="10">
        <v>2</v>
      </c>
      <c r="AI1382" s="39">
        <f t="shared" si="105"/>
        <v>2</v>
      </c>
      <c r="AJ1382" s="82">
        <f t="shared" si="106"/>
        <v>32.4</v>
      </c>
      <c r="AK1382" s="82">
        <f t="shared" si="107"/>
        <v>2.6999999999999997</v>
      </c>
      <c r="AL1382" s="79">
        <f t="shared" si="108"/>
        <v>0.33749999999999997</v>
      </c>
    </row>
    <row r="1383" spans="1:38" x14ac:dyDescent="0.25">
      <c r="A1383" s="10">
        <v>5.2024999999999997</v>
      </c>
      <c r="B1383" s="10" t="s">
        <v>62</v>
      </c>
      <c r="C1383" s="10" t="s">
        <v>63</v>
      </c>
      <c r="D1383" s="10" t="s">
        <v>231</v>
      </c>
      <c r="E1383" s="10" t="s">
        <v>30</v>
      </c>
      <c r="F1383" s="10" t="s">
        <v>232</v>
      </c>
      <c r="G1383" s="10" t="s">
        <v>233</v>
      </c>
      <c r="H1383" s="10" t="s">
        <v>67</v>
      </c>
      <c r="I1383" s="10" t="s">
        <v>234</v>
      </c>
      <c r="J1383" s="10" t="s">
        <v>235</v>
      </c>
      <c r="K1383" s="10">
        <v>6612597310</v>
      </c>
      <c r="L1383" s="10" t="s">
        <v>70</v>
      </c>
      <c r="M1383" s="10" t="s">
        <v>71</v>
      </c>
      <c r="N1383" s="10" t="s">
        <v>61</v>
      </c>
      <c r="O1383" s="10">
        <v>44</v>
      </c>
      <c r="P1383" s="10" t="s">
        <v>40</v>
      </c>
      <c r="Q1383" s="10" t="str">
        <f t="shared" si="104"/>
        <v>12</v>
      </c>
      <c r="R1383" s="10">
        <v>8</v>
      </c>
      <c r="S1383" s="79">
        <v>64.8</v>
      </c>
      <c r="T1383" s="10">
        <v>2</v>
      </c>
      <c r="AF1383" s="10">
        <v>2</v>
      </c>
      <c r="AI1383" s="39">
        <f t="shared" si="105"/>
        <v>2</v>
      </c>
      <c r="AJ1383" s="82">
        <f t="shared" si="106"/>
        <v>32.4</v>
      </c>
      <c r="AK1383" s="82">
        <f t="shared" si="107"/>
        <v>2.6999999999999997</v>
      </c>
      <c r="AL1383" s="79">
        <f t="shared" si="108"/>
        <v>0.33749999999999997</v>
      </c>
    </row>
    <row r="1384" spans="1:38" x14ac:dyDescent="0.25">
      <c r="A1384" s="10">
        <v>5.2024999999999997</v>
      </c>
      <c r="B1384" s="10" t="s">
        <v>62</v>
      </c>
      <c r="C1384" s="10" t="s">
        <v>63</v>
      </c>
      <c r="D1384" s="10" t="s">
        <v>244</v>
      </c>
      <c r="E1384" s="10" t="s">
        <v>30</v>
      </c>
      <c r="F1384" s="10" t="s">
        <v>245</v>
      </c>
      <c r="G1384" s="10" t="s">
        <v>95</v>
      </c>
      <c r="H1384" s="10" t="s">
        <v>96</v>
      </c>
      <c r="I1384" s="10" t="s">
        <v>246</v>
      </c>
      <c r="J1384" s="10" t="s">
        <v>247</v>
      </c>
      <c r="K1384" s="10">
        <v>7026049982</v>
      </c>
      <c r="L1384" s="10" t="s">
        <v>218</v>
      </c>
      <c r="M1384" s="10" t="s">
        <v>219</v>
      </c>
      <c r="N1384" s="10" t="s">
        <v>61</v>
      </c>
      <c r="O1384" s="10">
        <v>44</v>
      </c>
      <c r="P1384" s="10" t="s">
        <v>40</v>
      </c>
      <c r="Q1384" s="10" t="str">
        <f t="shared" si="104"/>
        <v>12</v>
      </c>
      <c r="R1384" s="10">
        <v>8</v>
      </c>
      <c r="S1384" s="79">
        <v>61.2</v>
      </c>
      <c r="T1384" s="10">
        <v>2</v>
      </c>
      <c r="AF1384" s="10">
        <v>2</v>
      </c>
      <c r="AI1384" s="39">
        <f t="shared" si="105"/>
        <v>2</v>
      </c>
      <c r="AJ1384" s="82">
        <f t="shared" si="106"/>
        <v>30.6</v>
      </c>
      <c r="AK1384" s="82">
        <f t="shared" si="107"/>
        <v>2.5500000000000003</v>
      </c>
      <c r="AL1384" s="79">
        <f t="shared" si="108"/>
        <v>0.31875000000000003</v>
      </c>
    </row>
    <row r="1385" spans="1:38" x14ac:dyDescent="0.25">
      <c r="A1385" s="10">
        <v>5.2024999999999997</v>
      </c>
      <c r="B1385" s="10" t="s">
        <v>51</v>
      </c>
      <c r="C1385" s="10" t="s">
        <v>52</v>
      </c>
      <c r="D1385" s="10" t="s">
        <v>179</v>
      </c>
      <c r="E1385" s="10" t="s">
        <v>30</v>
      </c>
      <c r="F1385" s="10" t="s">
        <v>180</v>
      </c>
      <c r="G1385" s="10" t="s">
        <v>181</v>
      </c>
      <c r="H1385" s="10" t="s">
        <v>34</v>
      </c>
      <c r="I1385" s="80" t="s">
        <v>182</v>
      </c>
      <c r="J1385" s="10" t="s">
        <v>183</v>
      </c>
      <c r="K1385" s="10">
        <v>8567519330</v>
      </c>
      <c r="L1385" s="10" t="s">
        <v>122</v>
      </c>
      <c r="M1385" s="10" t="s">
        <v>123</v>
      </c>
      <c r="N1385" s="10" t="s">
        <v>124</v>
      </c>
      <c r="O1385" s="10">
        <v>44</v>
      </c>
      <c r="P1385" s="10" t="s">
        <v>40</v>
      </c>
      <c r="Q1385" s="10" t="str">
        <f t="shared" si="104"/>
        <v>12</v>
      </c>
      <c r="R1385" s="10">
        <v>4.5</v>
      </c>
      <c r="S1385" s="79">
        <v>59.4</v>
      </c>
      <c r="T1385" s="10">
        <v>3</v>
      </c>
      <c r="AF1385" s="10">
        <v>3</v>
      </c>
      <c r="AI1385" s="39">
        <f t="shared" si="105"/>
        <v>3</v>
      </c>
      <c r="AJ1385" s="82">
        <f t="shared" si="106"/>
        <v>19.8</v>
      </c>
      <c r="AK1385" s="82">
        <f t="shared" si="107"/>
        <v>1.6500000000000001</v>
      </c>
      <c r="AL1385" s="79">
        <f t="shared" si="108"/>
        <v>0.3666666666666667</v>
      </c>
    </row>
    <row r="1386" spans="1:38" x14ac:dyDescent="0.25">
      <c r="A1386" s="10">
        <v>5.2024999999999997</v>
      </c>
      <c r="B1386" s="10" t="s">
        <v>84</v>
      </c>
      <c r="C1386" s="10" t="s">
        <v>85</v>
      </c>
      <c r="D1386" s="10" t="s">
        <v>300</v>
      </c>
      <c r="E1386" s="10" t="s">
        <v>174</v>
      </c>
      <c r="F1386" s="10" t="s">
        <v>301</v>
      </c>
      <c r="G1386" s="10" t="s">
        <v>302</v>
      </c>
      <c r="H1386" s="10" t="s">
        <v>96</v>
      </c>
      <c r="I1386" s="10">
        <v>89406</v>
      </c>
      <c r="J1386" s="10" t="s">
        <v>303</v>
      </c>
      <c r="K1386" s="10">
        <v>7755415699</v>
      </c>
      <c r="L1386" s="10" t="s">
        <v>37</v>
      </c>
      <c r="M1386" s="10" t="s">
        <v>38</v>
      </c>
      <c r="N1386" s="10" t="s">
        <v>39</v>
      </c>
      <c r="O1386" s="10">
        <v>44</v>
      </c>
      <c r="P1386" s="10" t="s">
        <v>40</v>
      </c>
      <c r="Q1386" s="10" t="str">
        <f t="shared" si="104"/>
        <v>12</v>
      </c>
      <c r="R1386" s="10">
        <v>5</v>
      </c>
      <c r="S1386" s="79">
        <v>59.4</v>
      </c>
      <c r="T1386" s="10">
        <v>3</v>
      </c>
      <c r="AF1386" s="10">
        <v>3</v>
      </c>
      <c r="AI1386" s="39">
        <f t="shared" si="105"/>
        <v>3</v>
      </c>
      <c r="AJ1386" s="82">
        <f t="shared" si="106"/>
        <v>19.8</v>
      </c>
      <c r="AK1386" s="82">
        <f t="shared" si="107"/>
        <v>1.6500000000000001</v>
      </c>
      <c r="AL1386" s="79">
        <f t="shared" si="108"/>
        <v>0.33</v>
      </c>
    </row>
    <row r="1387" spans="1:38" x14ac:dyDescent="0.25">
      <c r="A1387" s="10">
        <v>5.2024999999999997</v>
      </c>
      <c r="B1387" s="10" t="s">
        <v>84</v>
      </c>
      <c r="C1387" s="10" t="s">
        <v>85</v>
      </c>
      <c r="D1387" s="10" t="s">
        <v>291</v>
      </c>
      <c r="E1387" s="10" t="s">
        <v>30</v>
      </c>
      <c r="F1387" s="10" t="s">
        <v>292</v>
      </c>
      <c r="G1387" s="10" t="s">
        <v>104</v>
      </c>
      <c r="H1387" s="10" t="s">
        <v>96</v>
      </c>
      <c r="I1387" s="10" t="s">
        <v>293</v>
      </c>
      <c r="J1387" s="10" t="s">
        <v>294</v>
      </c>
      <c r="K1387" s="10">
        <v>7754437931</v>
      </c>
      <c r="L1387" s="10" t="s">
        <v>115</v>
      </c>
      <c r="M1387" s="10" t="s">
        <v>116</v>
      </c>
      <c r="N1387" s="10" t="s">
        <v>39</v>
      </c>
      <c r="O1387" s="10">
        <v>44</v>
      </c>
      <c r="P1387" s="10" t="s">
        <v>40</v>
      </c>
      <c r="Q1387" s="10" t="str">
        <f t="shared" si="104"/>
        <v>12</v>
      </c>
      <c r="R1387" s="10">
        <v>5</v>
      </c>
      <c r="S1387" s="79">
        <v>59.4</v>
      </c>
      <c r="T1387" s="10">
        <v>3</v>
      </c>
      <c r="AF1387" s="10">
        <v>3</v>
      </c>
      <c r="AI1387" s="39">
        <f t="shared" si="105"/>
        <v>3</v>
      </c>
      <c r="AJ1387" s="82">
        <f t="shared" si="106"/>
        <v>19.8</v>
      </c>
      <c r="AK1387" s="82">
        <f t="shared" si="107"/>
        <v>1.6500000000000001</v>
      </c>
      <c r="AL1387" s="79">
        <f t="shared" si="108"/>
        <v>0.33</v>
      </c>
    </row>
    <row r="1388" spans="1:38" x14ac:dyDescent="0.25">
      <c r="A1388" s="10">
        <v>5.2024999999999997</v>
      </c>
      <c r="B1388" s="10" t="s">
        <v>84</v>
      </c>
      <c r="C1388" s="10" t="s">
        <v>85</v>
      </c>
      <c r="D1388" s="10" t="s">
        <v>220</v>
      </c>
      <c r="E1388" s="10" t="s">
        <v>30</v>
      </c>
      <c r="F1388" s="10" t="s">
        <v>221</v>
      </c>
      <c r="G1388" s="10" t="s">
        <v>222</v>
      </c>
      <c r="H1388" s="10" t="s">
        <v>67</v>
      </c>
      <c r="I1388" s="10">
        <v>95370</v>
      </c>
      <c r="J1388" s="10" t="s">
        <v>223</v>
      </c>
      <c r="K1388" s="10">
        <v>2095363674</v>
      </c>
      <c r="L1388" s="10" t="s">
        <v>74</v>
      </c>
      <c r="M1388" s="10" t="s">
        <v>75</v>
      </c>
      <c r="N1388" s="10" t="s">
        <v>61</v>
      </c>
      <c r="O1388" s="10">
        <v>44</v>
      </c>
      <c r="P1388" s="10" t="s">
        <v>40</v>
      </c>
      <c r="Q1388" s="10" t="str">
        <f t="shared" si="104"/>
        <v>12</v>
      </c>
      <c r="R1388" s="10">
        <v>5</v>
      </c>
      <c r="S1388" s="79">
        <v>57.6</v>
      </c>
      <c r="T1388" s="10">
        <v>2</v>
      </c>
      <c r="AF1388" s="10">
        <v>2</v>
      </c>
      <c r="AI1388" s="39">
        <f t="shared" si="105"/>
        <v>2</v>
      </c>
      <c r="AJ1388" s="82">
        <f t="shared" si="106"/>
        <v>28.8</v>
      </c>
      <c r="AK1388" s="82">
        <f t="shared" si="107"/>
        <v>2.4</v>
      </c>
      <c r="AL1388" s="79">
        <f t="shared" si="108"/>
        <v>0.48</v>
      </c>
    </row>
    <row r="1389" spans="1:38" x14ac:dyDescent="0.25">
      <c r="A1389" s="10">
        <v>5.2024999999999997</v>
      </c>
      <c r="B1389" s="10" t="s">
        <v>84</v>
      </c>
      <c r="C1389" s="10" t="s">
        <v>85</v>
      </c>
      <c r="D1389" s="10" t="s">
        <v>220</v>
      </c>
      <c r="E1389" s="10" t="s">
        <v>30</v>
      </c>
      <c r="F1389" s="10" t="s">
        <v>221</v>
      </c>
      <c r="G1389" s="10" t="s">
        <v>222</v>
      </c>
      <c r="H1389" s="10" t="s">
        <v>67</v>
      </c>
      <c r="I1389" s="10">
        <v>95370</v>
      </c>
      <c r="J1389" s="10" t="s">
        <v>223</v>
      </c>
      <c r="K1389" s="10">
        <v>2095363674</v>
      </c>
      <c r="L1389" s="10" t="s">
        <v>98</v>
      </c>
      <c r="M1389" s="10" t="s">
        <v>99</v>
      </c>
      <c r="N1389" s="10" t="s">
        <v>61</v>
      </c>
      <c r="O1389" s="10">
        <v>44</v>
      </c>
      <c r="P1389" s="10" t="s">
        <v>40</v>
      </c>
      <c r="Q1389" s="10" t="str">
        <f t="shared" si="104"/>
        <v>12</v>
      </c>
      <c r="R1389" s="10">
        <v>5</v>
      </c>
      <c r="S1389" s="79">
        <v>57.6</v>
      </c>
      <c r="T1389" s="10">
        <v>2</v>
      </c>
      <c r="AF1389" s="10">
        <v>2</v>
      </c>
      <c r="AI1389" s="39">
        <f t="shared" si="105"/>
        <v>2</v>
      </c>
      <c r="AJ1389" s="82">
        <f t="shared" si="106"/>
        <v>28.8</v>
      </c>
      <c r="AK1389" s="82">
        <f t="shared" si="107"/>
        <v>2.4</v>
      </c>
      <c r="AL1389" s="79">
        <f t="shared" si="108"/>
        <v>0.48</v>
      </c>
    </row>
    <row r="1390" spans="1:38" x14ac:dyDescent="0.25">
      <c r="A1390" s="10">
        <v>5.2024999999999997</v>
      </c>
      <c r="B1390" s="10" t="s">
        <v>84</v>
      </c>
      <c r="C1390" s="10" t="s">
        <v>85</v>
      </c>
      <c r="D1390" s="10" t="s">
        <v>266</v>
      </c>
      <c r="E1390" s="10" t="s">
        <v>267</v>
      </c>
      <c r="F1390" s="10" t="s">
        <v>268</v>
      </c>
      <c r="G1390" s="10" t="s">
        <v>269</v>
      </c>
      <c r="H1390" s="10" t="s">
        <v>67</v>
      </c>
      <c r="I1390" s="10" t="s">
        <v>270</v>
      </c>
      <c r="J1390" s="10" t="s">
        <v>271</v>
      </c>
      <c r="K1390" s="10">
        <v>9162338469</v>
      </c>
      <c r="L1390" s="10" t="s">
        <v>98</v>
      </c>
      <c r="M1390" s="10" t="s">
        <v>99</v>
      </c>
      <c r="N1390" s="10" t="s">
        <v>61</v>
      </c>
      <c r="O1390" s="10">
        <v>44</v>
      </c>
      <c r="P1390" s="10" t="s">
        <v>40</v>
      </c>
      <c r="Q1390" s="10" t="str">
        <f t="shared" si="104"/>
        <v>12</v>
      </c>
      <c r="R1390" s="10">
        <v>5</v>
      </c>
      <c r="S1390" s="79">
        <v>57.6</v>
      </c>
      <c r="T1390" s="10">
        <v>2</v>
      </c>
      <c r="AF1390" s="10">
        <v>2</v>
      </c>
      <c r="AI1390" s="39">
        <f t="shared" si="105"/>
        <v>2</v>
      </c>
      <c r="AJ1390" s="82">
        <f t="shared" si="106"/>
        <v>28.8</v>
      </c>
      <c r="AK1390" s="82">
        <f t="shared" si="107"/>
        <v>2.4</v>
      </c>
      <c r="AL1390" s="79">
        <f t="shared" si="108"/>
        <v>0.48</v>
      </c>
    </row>
    <row r="1391" spans="1:38" x14ac:dyDescent="0.25">
      <c r="A1391" s="10">
        <v>5.2024999999999997</v>
      </c>
      <c r="B1391" s="10" t="s">
        <v>84</v>
      </c>
      <c r="C1391" s="10" t="s">
        <v>85</v>
      </c>
      <c r="D1391" s="10" t="s">
        <v>213</v>
      </c>
      <c r="E1391" s="10" t="s">
        <v>30</v>
      </c>
      <c r="F1391" s="10" t="s">
        <v>214</v>
      </c>
      <c r="G1391" s="10" t="s">
        <v>215</v>
      </c>
      <c r="H1391" s="10" t="s">
        <v>67</v>
      </c>
      <c r="I1391" s="10" t="s">
        <v>216</v>
      </c>
      <c r="J1391" s="10" t="s">
        <v>217</v>
      </c>
      <c r="K1391" s="10">
        <v>9258267841</v>
      </c>
      <c r="L1391" s="10" t="s">
        <v>59</v>
      </c>
      <c r="M1391" s="10" t="s">
        <v>60</v>
      </c>
      <c r="N1391" s="10" t="s">
        <v>61</v>
      </c>
      <c r="O1391" s="10">
        <v>44</v>
      </c>
      <c r="P1391" s="10" t="s">
        <v>40</v>
      </c>
      <c r="Q1391" s="10" t="str">
        <f t="shared" si="104"/>
        <v>12</v>
      </c>
      <c r="R1391" s="10">
        <v>4</v>
      </c>
      <c r="S1391" s="79">
        <v>57.6</v>
      </c>
      <c r="T1391" s="10">
        <v>2</v>
      </c>
      <c r="AF1391" s="10">
        <v>2</v>
      </c>
      <c r="AI1391" s="39">
        <f t="shared" si="105"/>
        <v>2</v>
      </c>
      <c r="AJ1391" s="82">
        <f t="shared" si="106"/>
        <v>28.8</v>
      </c>
      <c r="AK1391" s="82">
        <f t="shared" si="107"/>
        <v>2.4</v>
      </c>
      <c r="AL1391" s="79">
        <f t="shared" si="108"/>
        <v>0.6</v>
      </c>
    </row>
    <row r="1392" spans="1:38" x14ac:dyDescent="0.25">
      <c r="A1392" s="10">
        <v>5.2024999999999997</v>
      </c>
      <c r="B1392" s="10" t="s">
        <v>62</v>
      </c>
      <c r="C1392" s="10" t="s">
        <v>63</v>
      </c>
      <c r="D1392" s="10" t="s">
        <v>458</v>
      </c>
      <c r="E1392" s="10" t="s">
        <v>30</v>
      </c>
      <c r="F1392" s="10" t="s">
        <v>459</v>
      </c>
      <c r="G1392" s="10" t="s">
        <v>460</v>
      </c>
      <c r="H1392" s="10" t="s">
        <v>67</v>
      </c>
      <c r="I1392" s="10" t="s">
        <v>461</v>
      </c>
      <c r="J1392" s="10" t="s">
        <v>462</v>
      </c>
      <c r="K1392" s="10">
        <v>6612109436</v>
      </c>
      <c r="L1392" s="10" t="s">
        <v>74</v>
      </c>
      <c r="M1392" s="10" t="s">
        <v>75</v>
      </c>
      <c r="N1392" s="10" t="s">
        <v>61</v>
      </c>
      <c r="O1392" s="10">
        <v>44</v>
      </c>
      <c r="P1392" s="10" t="s">
        <v>40</v>
      </c>
      <c r="Q1392" s="10" t="str">
        <f t="shared" si="104"/>
        <v>12</v>
      </c>
      <c r="R1392" s="10">
        <v>5</v>
      </c>
      <c r="S1392" s="79">
        <v>57.6</v>
      </c>
      <c r="T1392" s="10">
        <v>2</v>
      </c>
      <c r="AF1392" s="10">
        <v>2</v>
      </c>
      <c r="AI1392" s="39">
        <f t="shared" si="105"/>
        <v>2</v>
      </c>
      <c r="AJ1392" s="79">
        <f t="shared" si="106"/>
        <v>28.8</v>
      </c>
      <c r="AK1392" s="79">
        <f t="shared" si="107"/>
        <v>2.4</v>
      </c>
      <c r="AL1392" s="79">
        <f t="shared" si="108"/>
        <v>0.48</v>
      </c>
    </row>
    <row r="1393" spans="1:38" x14ac:dyDescent="0.25">
      <c r="A1393" s="10">
        <v>5.2024999999999997</v>
      </c>
      <c r="B1393" s="10" t="s">
        <v>62</v>
      </c>
      <c r="C1393" s="10" t="s">
        <v>63</v>
      </c>
      <c r="D1393" s="10" t="s">
        <v>244</v>
      </c>
      <c r="E1393" s="10" t="s">
        <v>30</v>
      </c>
      <c r="F1393" s="10" t="s">
        <v>245</v>
      </c>
      <c r="G1393" s="10" t="s">
        <v>95</v>
      </c>
      <c r="H1393" s="10" t="s">
        <v>96</v>
      </c>
      <c r="I1393" s="10" t="s">
        <v>246</v>
      </c>
      <c r="J1393" s="10" t="s">
        <v>247</v>
      </c>
      <c r="K1393" s="10">
        <v>7026049982</v>
      </c>
      <c r="L1393" s="10" t="s">
        <v>98</v>
      </c>
      <c r="M1393" s="10" t="s">
        <v>99</v>
      </c>
      <c r="N1393" s="10" t="s">
        <v>61</v>
      </c>
      <c r="O1393" s="10">
        <v>44</v>
      </c>
      <c r="P1393" s="10" t="s">
        <v>40</v>
      </c>
      <c r="Q1393" s="10" t="str">
        <f t="shared" si="104"/>
        <v>12</v>
      </c>
      <c r="R1393" s="10">
        <v>5</v>
      </c>
      <c r="S1393" s="79">
        <v>57.6</v>
      </c>
      <c r="T1393" s="10">
        <v>2</v>
      </c>
      <c r="AF1393" s="10">
        <v>2</v>
      </c>
      <c r="AI1393" s="39">
        <f t="shared" si="105"/>
        <v>2</v>
      </c>
      <c r="AJ1393" s="79">
        <f t="shared" si="106"/>
        <v>28.8</v>
      </c>
      <c r="AK1393" s="79">
        <f t="shared" si="107"/>
        <v>2.4</v>
      </c>
      <c r="AL1393" s="79">
        <f t="shared" si="108"/>
        <v>0.48</v>
      </c>
    </row>
    <row r="1394" spans="1:38" x14ac:dyDescent="0.25">
      <c r="A1394" s="10">
        <v>5.2024999999999997</v>
      </c>
      <c r="B1394" s="10" t="s">
        <v>51</v>
      </c>
      <c r="C1394" s="10" t="s">
        <v>52</v>
      </c>
      <c r="D1394" s="10" t="s">
        <v>179</v>
      </c>
      <c r="E1394" s="10" t="s">
        <v>30</v>
      </c>
      <c r="F1394" s="10" t="s">
        <v>180</v>
      </c>
      <c r="G1394" s="10" t="s">
        <v>181</v>
      </c>
      <c r="H1394" s="10" t="s">
        <v>34</v>
      </c>
      <c r="I1394" s="80" t="s">
        <v>182</v>
      </c>
      <c r="J1394" s="10" t="s">
        <v>183</v>
      </c>
      <c r="K1394" s="10">
        <v>8567519330</v>
      </c>
      <c r="L1394" s="10" t="s">
        <v>81</v>
      </c>
      <c r="M1394" s="10" t="s">
        <v>82</v>
      </c>
      <c r="N1394" s="10" t="s">
        <v>83</v>
      </c>
      <c r="O1394" s="10">
        <v>44</v>
      </c>
      <c r="P1394" s="10" t="s">
        <v>40</v>
      </c>
      <c r="Q1394" s="10" t="str">
        <f t="shared" si="104"/>
        <v>12</v>
      </c>
      <c r="R1394" s="10">
        <v>8</v>
      </c>
      <c r="S1394" s="79">
        <v>54</v>
      </c>
      <c r="T1394" s="10">
        <v>2</v>
      </c>
      <c r="AF1394" s="10">
        <v>2</v>
      </c>
      <c r="AI1394" s="39">
        <f t="shared" si="105"/>
        <v>2</v>
      </c>
      <c r="AJ1394" s="79">
        <f t="shared" si="106"/>
        <v>27</v>
      </c>
      <c r="AK1394" s="79">
        <f t="shared" si="107"/>
        <v>2.25</v>
      </c>
      <c r="AL1394" s="79">
        <f t="shared" si="108"/>
        <v>0.28125</v>
      </c>
    </row>
    <row r="1395" spans="1:38" x14ac:dyDescent="0.25">
      <c r="A1395" s="10">
        <v>5.2024999999999997</v>
      </c>
      <c r="B1395" s="10" t="s">
        <v>84</v>
      </c>
      <c r="C1395" s="10" t="s">
        <v>85</v>
      </c>
      <c r="D1395" s="10" t="s">
        <v>463</v>
      </c>
      <c r="E1395" s="10" t="s">
        <v>30</v>
      </c>
      <c r="F1395" s="10" t="s">
        <v>464</v>
      </c>
      <c r="G1395" s="10" t="s">
        <v>465</v>
      </c>
      <c r="H1395" s="10" t="s">
        <v>67</v>
      </c>
      <c r="I1395" s="10">
        <v>94080</v>
      </c>
      <c r="J1395" s="10" t="s">
        <v>466</v>
      </c>
      <c r="K1395" s="10">
        <v>6505895252</v>
      </c>
      <c r="L1395" s="10" t="s">
        <v>122</v>
      </c>
      <c r="M1395" s="10" t="s">
        <v>123</v>
      </c>
      <c r="N1395" s="10" t="s">
        <v>124</v>
      </c>
      <c r="O1395" s="10">
        <v>44</v>
      </c>
      <c r="P1395" s="10" t="s">
        <v>40</v>
      </c>
      <c r="Q1395" s="10" t="str">
        <f t="shared" si="104"/>
        <v>12</v>
      </c>
      <c r="R1395" s="10">
        <v>4.5</v>
      </c>
      <c r="S1395" s="79">
        <v>39.6</v>
      </c>
      <c r="T1395" s="10">
        <v>2</v>
      </c>
      <c r="AF1395" s="10">
        <v>2</v>
      </c>
      <c r="AI1395" s="39">
        <f t="shared" si="105"/>
        <v>2</v>
      </c>
      <c r="AJ1395" s="79">
        <f t="shared" si="106"/>
        <v>19.8</v>
      </c>
      <c r="AK1395" s="79">
        <f t="shared" si="107"/>
        <v>1.6500000000000001</v>
      </c>
      <c r="AL1395" s="79">
        <f t="shared" si="108"/>
        <v>0.3666666666666667</v>
      </c>
    </row>
    <row r="1396" spans="1:38" x14ac:dyDescent="0.25">
      <c r="A1396" s="10">
        <v>5.2024999999999997</v>
      </c>
      <c r="B1396" s="10" t="s">
        <v>84</v>
      </c>
      <c r="C1396" s="10" t="s">
        <v>85</v>
      </c>
      <c r="D1396" s="10" t="s">
        <v>467</v>
      </c>
      <c r="E1396" s="10" t="s">
        <v>168</v>
      </c>
      <c r="F1396" s="10" t="s">
        <v>468</v>
      </c>
      <c r="G1396" s="10" t="s">
        <v>469</v>
      </c>
      <c r="H1396" s="10" t="s">
        <v>67</v>
      </c>
      <c r="I1396" s="10" t="s">
        <v>470</v>
      </c>
      <c r="J1396" s="10" t="s">
        <v>471</v>
      </c>
      <c r="K1396" s="10">
        <v>8314403220</v>
      </c>
      <c r="L1396" s="10" t="s">
        <v>37</v>
      </c>
      <c r="M1396" s="10" t="s">
        <v>38</v>
      </c>
      <c r="N1396" s="10" t="s">
        <v>39</v>
      </c>
      <c r="O1396" s="10">
        <v>44</v>
      </c>
      <c r="P1396" s="10" t="s">
        <v>40</v>
      </c>
      <c r="Q1396" s="10" t="str">
        <f t="shared" si="104"/>
        <v>12</v>
      </c>
      <c r="R1396" s="10">
        <v>5</v>
      </c>
      <c r="S1396" s="79">
        <v>39.6</v>
      </c>
      <c r="T1396" s="10">
        <v>2</v>
      </c>
      <c r="AF1396" s="10">
        <v>2</v>
      </c>
      <c r="AI1396" s="39">
        <f t="shared" si="105"/>
        <v>2</v>
      </c>
      <c r="AJ1396" s="79">
        <f t="shared" si="106"/>
        <v>19.8</v>
      </c>
      <c r="AK1396" s="79">
        <f t="shared" si="107"/>
        <v>1.6500000000000001</v>
      </c>
      <c r="AL1396" s="79">
        <f t="shared" si="108"/>
        <v>0.33</v>
      </c>
    </row>
    <row r="1397" spans="1:38" x14ac:dyDescent="0.25">
      <c r="A1397" s="10">
        <v>5.2024999999999997</v>
      </c>
      <c r="B1397" s="10" t="s">
        <v>84</v>
      </c>
      <c r="C1397" s="10" t="s">
        <v>85</v>
      </c>
      <c r="D1397" s="10" t="s">
        <v>295</v>
      </c>
      <c r="E1397" s="10" t="s">
        <v>168</v>
      </c>
      <c r="F1397" s="10" t="s">
        <v>296</v>
      </c>
      <c r="G1397" s="10" t="s">
        <v>297</v>
      </c>
      <c r="H1397" s="10" t="s">
        <v>67</v>
      </c>
      <c r="I1397" s="10" t="s">
        <v>298</v>
      </c>
      <c r="J1397" s="10" t="s">
        <v>299</v>
      </c>
      <c r="K1397" s="10">
        <v>7078293456</v>
      </c>
      <c r="L1397" s="10" t="s">
        <v>115</v>
      </c>
      <c r="M1397" s="10" t="s">
        <v>116</v>
      </c>
      <c r="N1397" s="10" t="s">
        <v>39</v>
      </c>
      <c r="O1397" s="10">
        <v>44</v>
      </c>
      <c r="P1397" s="10" t="s">
        <v>40</v>
      </c>
      <c r="Q1397" s="10" t="str">
        <f t="shared" si="104"/>
        <v>12</v>
      </c>
      <c r="R1397" s="10">
        <v>5</v>
      </c>
      <c r="S1397" s="79">
        <v>39.6</v>
      </c>
      <c r="T1397" s="10">
        <v>2</v>
      </c>
      <c r="AF1397" s="10">
        <v>2</v>
      </c>
      <c r="AI1397" s="39">
        <f t="shared" si="105"/>
        <v>2</v>
      </c>
      <c r="AJ1397" s="79">
        <f t="shared" si="106"/>
        <v>19.8</v>
      </c>
      <c r="AK1397" s="79">
        <f t="shared" si="107"/>
        <v>1.6500000000000001</v>
      </c>
      <c r="AL1397" s="79">
        <f t="shared" si="108"/>
        <v>0.33</v>
      </c>
    </row>
    <row r="1398" spans="1:38" x14ac:dyDescent="0.25">
      <c r="A1398" s="10">
        <v>5.2024999999999997</v>
      </c>
      <c r="B1398" s="10" t="s">
        <v>84</v>
      </c>
      <c r="C1398" s="10" t="s">
        <v>85</v>
      </c>
      <c r="D1398" s="10" t="s">
        <v>472</v>
      </c>
      <c r="E1398" s="10" t="s">
        <v>30</v>
      </c>
      <c r="F1398" s="10" t="s">
        <v>473</v>
      </c>
      <c r="G1398" s="10" t="s">
        <v>474</v>
      </c>
      <c r="H1398" s="10" t="s">
        <v>67</v>
      </c>
      <c r="I1398" s="10" t="s">
        <v>475</v>
      </c>
      <c r="J1398" s="10" t="s">
        <v>476</v>
      </c>
      <c r="K1398" s="10">
        <v>9513309386</v>
      </c>
      <c r="L1398" s="10" t="s">
        <v>49</v>
      </c>
      <c r="M1398" s="10" t="s">
        <v>50</v>
      </c>
      <c r="N1398" s="10" t="s">
        <v>39</v>
      </c>
      <c r="O1398" s="10">
        <v>44</v>
      </c>
      <c r="P1398" s="10" t="s">
        <v>40</v>
      </c>
      <c r="Q1398" s="10" t="str">
        <f t="shared" si="104"/>
        <v>12</v>
      </c>
      <c r="R1398" s="10">
        <v>5</v>
      </c>
      <c r="S1398" s="79">
        <v>39.6</v>
      </c>
      <c r="T1398" s="10">
        <v>2</v>
      </c>
      <c r="AF1398" s="10">
        <v>2</v>
      </c>
      <c r="AI1398" s="39">
        <f t="shared" si="105"/>
        <v>2</v>
      </c>
      <c r="AJ1398" s="79">
        <f t="shared" si="106"/>
        <v>19.8</v>
      </c>
      <c r="AK1398" s="79">
        <f t="shared" si="107"/>
        <v>1.6500000000000001</v>
      </c>
      <c r="AL1398" s="79">
        <f t="shared" si="108"/>
        <v>0.33</v>
      </c>
    </row>
    <row r="1399" spans="1:38" x14ac:dyDescent="0.25">
      <c r="A1399" s="10">
        <v>5.2024999999999997</v>
      </c>
      <c r="B1399" s="10" t="s">
        <v>84</v>
      </c>
      <c r="C1399" s="10" t="s">
        <v>85</v>
      </c>
      <c r="D1399" s="10" t="s">
        <v>102</v>
      </c>
      <c r="E1399" s="10" t="s">
        <v>30</v>
      </c>
      <c r="F1399" s="10" t="s">
        <v>103</v>
      </c>
      <c r="G1399" s="10" t="s">
        <v>104</v>
      </c>
      <c r="H1399" s="10" t="s">
        <v>96</v>
      </c>
      <c r="I1399" s="10" t="s">
        <v>105</v>
      </c>
      <c r="J1399" s="10" t="s">
        <v>106</v>
      </c>
      <c r="K1399" s="10">
        <v>9076024285</v>
      </c>
      <c r="L1399" s="10" t="s">
        <v>49</v>
      </c>
      <c r="M1399" s="10" t="s">
        <v>50</v>
      </c>
      <c r="N1399" s="10" t="s">
        <v>39</v>
      </c>
      <c r="O1399" s="10">
        <v>44</v>
      </c>
      <c r="P1399" s="10" t="s">
        <v>40</v>
      </c>
      <c r="Q1399" s="10" t="str">
        <f t="shared" si="104"/>
        <v>12</v>
      </c>
      <c r="R1399" s="10">
        <v>5</v>
      </c>
      <c r="S1399" s="79">
        <v>39.6</v>
      </c>
      <c r="T1399" s="10">
        <v>2</v>
      </c>
      <c r="AF1399" s="10">
        <v>2</v>
      </c>
      <c r="AI1399" s="39">
        <f t="shared" si="105"/>
        <v>2</v>
      </c>
      <c r="AJ1399" s="79">
        <f t="shared" si="106"/>
        <v>19.8</v>
      </c>
      <c r="AK1399" s="79">
        <f t="shared" si="107"/>
        <v>1.6500000000000001</v>
      </c>
      <c r="AL1399" s="79">
        <f t="shared" si="108"/>
        <v>0.33</v>
      </c>
    </row>
    <row r="1400" spans="1:38" x14ac:dyDescent="0.25">
      <c r="A1400" s="10">
        <v>5.2024999999999997</v>
      </c>
      <c r="B1400" s="10" t="s">
        <v>62</v>
      </c>
      <c r="C1400" s="10" t="s">
        <v>63</v>
      </c>
      <c r="D1400" s="10" t="s">
        <v>396</v>
      </c>
      <c r="E1400" s="10" t="s">
        <v>168</v>
      </c>
      <c r="F1400" s="10" t="s">
        <v>397</v>
      </c>
      <c r="G1400" s="10" t="s">
        <v>78</v>
      </c>
      <c r="H1400" s="10" t="s">
        <v>67</v>
      </c>
      <c r="I1400" s="10" t="s">
        <v>398</v>
      </c>
      <c r="J1400" s="10" t="s">
        <v>399</v>
      </c>
      <c r="K1400" s="10">
        <v>8187626400</v>
      </c>
      <c r="L1400" s="10" t="s">
        <v>37</v>
      </c>
      <c r="M1400" s="10" t="s">
        <v>38</v>
      </c>
      <c r="N1400" s="10" t="s">
        <v>39</v>
      </c>
      <c r="O1400" s="10">
        <v>44</v>
      </c>
      <c r="P1400" s="10" t="s">
        <v>40</v>
      </c>
      <c r="Q1400" s="10" t="str">
        <f t="shared" si="104"/>
        <v>12</v>
      </c>
      <c r="R1400" s="10">
        <v>5</v>
      </c>
      <c r="S1400" s="79">
        <v>39.6</v>
      </c>
      <c r="T1400" s="10">
        <v>2</v>
      </c>
      <c r="AF1400" s="10">
        <v>2</v>
      </c>
      <c r="AI1400" s="39">
        <f t="shared" si="105"/>
        <v>2</v>
      </c>
      <c r="AJ1400" s="79">
        <f t="shared" si="106"/>
        <v>19.8</v>
      </c>
      <c r="AK1400" s="79">
        <f t="shared" si="107"/>
        <v>1.6500000000000001</v>
      </c>
      <c r="AL1400" s="79">
        <f t="shared" si="108"/>
        <v>0.33</v>
      </c>
    </row>
    <row r="1401" spans="1:38" x14ac:dyDescent="0.25">
      <c r="A1401" s="10">
        <v>5.2024999999999997</v>
      </c>
      <c r="B1401" s="10" t="s">
        <v>62</v>
      </c>
      <c r="C1401" s="10" t="s">
        <v>63</v>
      </c>
      <c r="D1401" s="10" t="s">
        <v>477</v>
      </c>
      <c r="E1401" s="10" t="s">
        <v>168</v>
      </c>
      <c r="F1401" s="10" t="s">
        <v>478</v>
      </c>
      <c r="G1401" s="10" t="s">
        <v>479</v>
      </c>
      <c r="H1401" s="10" t="s">
        <v>67</v>
      </c>
      <c r="I1401" s="10" t="s">
        <v>480</v>
      </c>
      <c r="J1401" s="10" t="s">
        <v>481</v>
      </c>
      <c r="K1401" s="10">
        <v>6614932663</v>
      </c>
      <c r="L1401" s="10" t="s">
        <v>37</v>
      </c>
      <c r="M1401" s="10" t="s">
        <v>38</v>
      </c>
      <c r="N1401" s="10" t="s">
        <v>39</v>
      </c>
      <c r="O1401" s="10">
        <v>44</v>
      </c>
      <c r="P1401" s="10" t="s">
        <v>40</v>
      </c>
      <c r="Q1401" s="10" t="str">
        <f t="shared" si="104"/>
        <v>12</v>
      </c>
      <c r="R1401" s="10">
        <v>5</v>
      </c>
      <c r="S1401" s="79">
        <v>39.6</v>
      </c>
      <c r="T1401" s="10">
        <v>2</v>
      </c>
      <c r="AF1401" s="10">
        <v>2</v>
      </c>
      <c r="AI1401" s="39">
        <f t="shared" si="105"/>
        <v>2</v>
      </c>
      <c r="AJ1401" s="79">
        <f t="shared" si="106"/>
        <v>19.8</v>
      </c>
      <c r="AK1401" s="79">
        <f t="shared" si="107"/>
        <v>1.6500000000000001</v>
      </c>
      <c r="AL1401" s="79">
        <f t="shared" si="108"/>
        <v>0.33</v>
      </c>
    </row>
    <row r="1402" spans="1:38" x14ac:dyDescent="0.25">
      <c r="A1402" s="10">
        <v>5.2024999999999997</v>
      </c>
      <c r="B1402" s="10" t="s">
        <v>154</v>
      </c>
      <c r="C1402" s="10" t="s">
        <v>155</v>
      </c>
      <c r="D1402" s="10" t="s">
        <v>482</v>
      </c>
      <c r="E1402" s="10" t="s">
        <v>168</v>
      </c>
      <c r="F1402" s="10" t="s">
        <v>483</v>
      </c>
      <c r="G1402" s="10" t="s">
        <v>484</v>
      </c>
      <c r="H1402" s="10" t="s">
        <v>210</v>
      </c>
      <c r="I1402" s="10" t="s">
        <v>485</v>
      </c>
      <c r="J1402" s="10" t="s">
        <v>486</v>
      </c>
      <c r="K1402" s="10">
        <v>2063547470</v>
      </c>
      <c r="L1402" s="10" t="s">
        <v>37</v>
      </c>
      <c r="M1402" s="10" t="s">
        <v>38</v>
      </c>
      <c r="N1402" s="10" t="s">
        <v>39</v>
      </c>
      <c r="O1402" s="10">
        <v>44</v>
      </c>
      <c r="P1402" s="10" t="s">
        <v>40</v>
      </c>
      <c r="Q1402" s="10" t="str">
        <f t="shared" si="104"/>
        <v>12</v>
      </c>
      <c r="R1402" s="10">
        <v>5</v>
      </c>
      <c r="S1402" s="79">
        <v>39.6</v>
      </c>
      <c r="T1402" s="10">
        <v>2</v>
      </c>
      <c r="AF1402" s="10">
        <v>2</v>
      </c>
      <c r="AI1402" s="39">
        <f t="shared" si="105"/>
        <v>2</v>
      </c>
      <c r="AJ1402" s="79">
        <f t="shared" si="106"/>
        <v>19.8</v>
      </c>
      <c r="AK1402" s="79">
        <f t="shared" si="107"/>
        <v>1.6500000000000001</v>
      </c>
      <c r="AL1402" s="79">
        <f t="shared" si="108"/>
        <v>0.33</v>
      </c>
    </row>
    <row r="1403" spans="1:38" x14ac:dyDescent="0.25">
      <c r="A1403" s="10">
        <v>5.2024999999999997</v>
      </c>
      <c r="B1403" s="10" t="s">
        <v>326</v>
      </c>
      <c r="C1403" s="10" t="s">
        <v>327</v>
      </c>
      <c r="D1403" s="10" t="s">
        <v>487</v>
      </c>
      <c r="E1403" s="10" t="s">
        <v>30</v>
      </c>
      <c r="F1403" s="10" t="s">
        <v>488</v>
      </c>
      <c r="G1403" s="10" t="s">
        <v>489</v>
      </c>
      <c r="H1403" s="10" t="s">
        <v>490</v>
      </c>
      <c r="I1403" s="10" t="s">
        <v>491</v>
      </c>
      <c r="J1403" s="10" t="s">
        <v>492</v>
      </c>
      <c r="K1403" s="10">
        <v>5056044304</v>
      </c>
      <c r="L1403" s="10" t="s">
        <v>100</v>
      </c>
      <c r="M1403" s="10" t="s">
        <v>101</v>
      </c>
      <c r="N1403" s="10" t="s">
        <v>61</v>
      </c>
      <c r="O1403" s="10">
        <v>44</v>
      </c>
      <c r="P1403" s="10" t="s">
        <v>40</v>
      </c>
      <c r="Q1403" s="10" t="str">
        <f t="shared" si="104"/>
        <v>12</v>
      </c>
      <c r="R1403" s="10">
        <v>8</v>
      </c>
      <c r="S1403" s="79">
        <v>32.4</v>
      </c>
      <c r="T1403" s="10">
        <v>1</v>
      </c>
      <c r="AF1403" s="10">
        <v>1</v>
      </c>
      <c r="AI1403" s="39">
        <f t="shared" si="105"/>
        <v>1</v>
      </c>
      <c r="AJ1403" s="79">
        <f t="shared" si="106"/>
        <v>32.4</v>
      </c>
      <c r="AK1403" s="79">
        <f t="shared" si="107"/>
        <v>2.6999999999999997</v>
      </c>
      <c r="AL1403" s="79">
        <f t="shared" si="108"/>
        <v>0.33749999999999997</v>
      </c>
    </row>
    <row r="1404" spans="1:38" x14ac:dyDescent="0.25">
      <c r="A1404" s="10">
        <v>5.2024999999999997</v>
      </c>
      <c r="B1404" s="10" t="s">
        <v>84</v>
      </c>
      <c r="C1404" s="10" t="s">
        <v>85</v>
      </c>
      <c r="D1404" s="10" t="s">
        <v>493</v>
      </c>
      <c r="E1404" s="10" t="s">
        <v>30</v>
      </c>
      <c r="F1404" s="10" t="s">
        <v>494</v>
      </c>
      <c r="G1404" s="10" t="s">
        <v>119</v>
      </c>
      <c r="H1404" s="10" t="s">
        <v>67</v>
      </c>
      <c r="I1404" s="10" t="s">
        <v>495</v>
      </c>
      <c r="J1404" s="10" t="s">
        <v>496</v>
      </c>
      <c r="K1404" s="10">
        <v>9164724633</v>
      </c>
      <c r="L1404" s="10" t="s">
        <v>91</v>
      </c>
      <c r="M1404" s="10" t="s">
        <v>92</v>
      </c>
      <c r="N1404" s="10" t="s">
        <v>61</v>
      </c>
      <c r="O1404" s="10">
        <v>44</v>
      </c>
      <c r="P1404" s="10" t="s">
        <v>40</v>
      </c>
      <c r="Q1404" s="10" t="str">
        <f t="shared" si="104"/>
        <v>12</v>
      </c>
      <c r="R1404" s="10">
        <v>8</v>
      </c>
      <c r="S1404" s="79">
        <v>32.4</v>
      </c>
      <c r="T1404" s="10">
        <v>1</v>
      </c>
      <c r="AF1404" s="10">
        <v>1</v>
      </c>
      <c r="AI1404" s="39">
        <f t="shared" si="105"/>
        <v>1</v>
      </c>
      <c r="AJ1404" s="79">
        <f t="shared" si="106"/>
        <v>32.4</v>
      </c>
      <c r="AK1404" s="79">
        <f t="shared" si="107"/>
        <v>2.6999999999999997</v>
      </c>
      <c r="AL1404" s="79">
        <f t="shared" si="108"/>
        <v>0.33749999999999997</v>
      </c>
    </row>
    <row r="1405" spans="1:38" x14ac:dyDescent="0.25">
      <c r="A1405" s="10">
        <v>5.2024999999999997</v>
      </c>
      <c r="B1405" s="10" t="s">
        <v>84</v>
      </c>
      <c r="C1405" s="10" t="s">
        <v>85</v>
      </c>
      <c r="D1405" s="10" t="s">
        <v>497</v>
      </c>
      <c r="E1405" s="10" t="s">
        <v>348</v>
      </c>
      <c r="F1405" s="10" t="s">
        <v>498</v>
      </c>
      <c r="G1405" s="10" t="s">
        <v>499</v>
      </c>
      <c r="H1405" s="10" t="s">
        <v>67</v>
      </c>
      <c r="I1405" s="10">
        <v>95340</v>
      </c>
      <c r="J1405" s="10" t="s">
        <v>500</v>
      </c>
      <c r="K1405" s="10">
        <v>2093816488</v>
      </c>
      <c r="L1405" s="10" t="s">
        <v>91</v>
      </c>
      <c r="M1405" s="10" t="s">
        <v>92</v>
      </c>
      <c r="N1405" s="10" t="s">
        <v>61</v>
      </c>
      <c r="O1405" s="10">
        <v>44</v>
      </c>
      <c r="P1405" s="10" t="s">
        <v>40</v>
      </c>
      <c r="Q1405" s="10" t="str">
        <f t="shared" si="104"/>
        <v>12</v>
      </c>
      <c r="R1405" s="10">
        <v>8</v>
      </c>
      <c r="S1405" s="79">
        <v>32.4</v>
      </c>
      <c r="T1405" s="10">
        <v>1</v>
      </c>
      <c r="AF1405" s="10">
        <v>1</v>
      </c>
      <c r="AI1405" s="39">
        <f t="shared" si="105"/>
        <v>1</v>
      </c>
      <c r="AJ1405" s="79">
        <f t="shared" si="106"/>
        <v>32.4</v>
      </c>
      <c r="AK1405" s="79">
        <f t="shared" si="107"/>
        <v>2.6999999999999997</v>
      </c>
      <c r="AL1405" s="79">
        <f t="shared" si="108"/>
        <v>0.33749999999999997</v>
      </c>
    </row>
    <row r="1406" spans="1:38" x14ac:dyDescent="0.25">
      <c r="A1406" s="10">
        <v>5.2024999999999997</v>
      </c>
      <c r="B1406" s="10" t="s">
        <v>84</v>
      </c>
      <c r="C1406" s="10" t="s">
        <v>85</v>
      </c>
      <c r="D1406" s="10" t="s">
        <v>338</v>
      </c>
      <c r="E1406" s="10" t="s">
        <v>30</v>
      </c>
      <c r="F1406" s="10" t="s">
        <v>339</v>
      </c>
      <c r="G1406" s="10" t="s">
        <v>340</v>
      </c>
      <c r="H1406" s="10" t="s">
        <v>67</v>
      </c>
      <c r="I1406" s="10">
        <v>95045</v>
      </c>
      <c r="J1406" s="10" t="s">
        <v>341</v>
      </c>
      <c r="K1406" s="10">
        <v>8316234073</v>
      </c>
      <c r="L1406" s="10" t="s">
        <v>70</v>
      </c>
      <c r="M1406" s="10" t="s">
        <v>71</v>
      </c>
      <c r="N1406" s="10" t="s">
        <v>61</v>
      </c>
      <c r="O1406" s="10">
        <v>44</v>
      </c>
      <c r="P1406" s="10" t="s">
        <v>40</v>
      </c>
      <c r="Q1406" s="10" t="str">
        <f t="shared" si="104"/>
        <v>12</v>
      </c>
      <c r="R1406" s="10">
        <v>8</v>
      </c>
      <c r="S1406" s="79">
        <v>32.4</v>
      </c>
      <c r="T1406" s="10">
        <v>1</v>
      </c>
      <c r="AF1406" s="10">
        <v>1</v>
      </c>
      <c r="AI1406" s="39">
        <f t="shared" si="105"/>
        <v>1</v>
      </c>
      <c r="AJ1406" s="79">
        <f t="shared" si="106"/>
        <v>32.4</v>
      </c>
      <c r="AK1406" s="79">
        <f t="shared" si="107"/>
        <v>2.6999999999999997</v>
      </c>
      <c r="AL1406" s="79">
        <f t="shared" si="108"/>
        <v>0.33749999999999997</v>
      </c>
    </row>
    <row r="1407" spans="1:38" x14ac:dyDescent="0.25">
      <c r="A1407" s="10">
        <v>5.2024999999999997</v>
      </c>
      <c r="B1407" s="10" t="s">
        <v>84</v>
      </c>
      <c r="C1407" s="10" t="s">
        <v>85</v>
      </c>
      <c r="D1407" s="10" t="s">
        <v>501</v>
      </c>
      <c r="E1407" s="10" t="s">
        <v>348</v>
      </c>
      <c r="F1407" s="10" t="s">
        <v>502</v>
      </c>
      <c r="G1407" s="10" t="s">
        <v>119</v>
      </c>
      <c r="H1407" s="10" t="s">
        <v>67</v>
      </c>
      <c r="I1407" s="10" t="s">
        <v>503</v>
      </c>
      <c r="J1407" s="10" t="s">
        <v>353</v>
      </c>
      <c r="K1407" s="10">
        <v>9162786446</v>
      </c>
      <c r="L1407" s="10" t="s">
        <v>70</v>
      </c>
      <c r="M1407" s="10" t="s">
        <v>71</v>
      </c>
      <c r="N1407" s="10" t="s">
        <v>61</v>
      </c>
      <c r="O1407" s="10">
        <v>44</v>
      </c>
      <c r="P1407" s="10" t="s">
        <v>40</v>
      </c>
      <c r="Q1407" s="10" t="str">
        <f t="shared" si="104"/>
        <v>12</v>
      </c>
      <c r="R1407" s="10">
        <v>8</v>
      </c>
      <c r="S1407" s="79">
        <v>32.4</v>
      </c>
      <c r="T1407" s="10">
        <v>1</v>
      </c>
      <c r="AF1407" s="10">
        <v>1</v>
      </c>
      <c r="AI1407" s="39">
        <f t="shared" si="105"/>
        <v>1</v>
      </c>
      <c r="AJ1407" s="79">
        <f t="shared" si="106"/>
        <v>32.4</v>
      </c>
      <c r="AK1407" s="79">
        <f t="shared" si="107"/>
        <v>2.6999999999999997</v>
      </c>
      <c r="AL1407" s="79">
        <f t="shared" si="108"/>
        <v>0.33749999999999997</v>
      </c>
    </row>
    <row r="1408" spans="1:38" x14ac:dyDescent="0.25">
      <c r="A1408" s="10">
        <v>5.2024999999999997</v>
      </c>
      <c r="B1408" s="10" t="s">
        <v>84</v>
      </c>
      <c r="C1408" s="10" t="s">
        <v>85</v>
      </c>
      <c r="D1408" s="10" t="s">
        <v>338</v>
      </c>
      <c r="E1408" s="10" t="s">
        <v>30</v>
      </c>
      <c r="F1408" s="10" t="s">
        <v>339</v>
      </c>
      <c r="G1408" s="10" t="s">
        <v>340</v>
      </c>
      <c r="H1408" s="10" t="s">
        <v>67</v>
      </c>
      <c r="I1408" s="10">
        <v>95045</v>
      </c>
      <c r="J1408" s="10" t="s">
        <v>341</v>
      </c>
      <c r="K1408" s="10">
        <v>8316234073</v>
      </c>
      <c r="L1408" s="10" t="s">
        <v>72</v>
      </c>
      <c r="M1408" s="10" t="s">
        <v>73</v>
      </c>
      <c r="N1408" s="10" t="s">
        <v>61</v>
      </c>
      <c r="O1408" s="10">
        <v>44</v>
      </c>
      <c r="P1408" s="10" t="s">
        <v>40</v>
      </c>
      <c r="Q1408" s="10" t="str">
        <f t="shared" si="104"/>
        <v>12</v>
      </c>
      <c r="R1408" s="10">
        <v>8</v>
      </c>
      <c r="S1408" s="79">
        <v>32.4</v>
      </c>
      <c r="T1408" s="10">
        <v>1</v>
      </c>
      <c r="AF1408" s="10">
        <v>1</v>
      </c>
      <c r="AI1408" s="39">
        <f t="shared" si="105"/>
        <v>1</v>
      </c>
      <c r="AJ1408" s="79">
        <f t="shared" si="106"/>
        <v>32.4</v>
      </c>
      <c r="AK1408" s="79">
        <f t="shared" si="107"/>
        <v>2.6999999999999997</v>
      </c>
      <c r="AL1408" s="79">
        <f t="shared" si="108"/>
        <v>0.33749999999999997</v>
      </c>
    </row>
    <row r="1409" spans="1:38" x14ac:dyDescent="0.25">
      <c r="A1409" s="10">
        <v>5.2024999999999997</v>
      </c>
      <c r="B1409" s="10" t="s">
        <v>84</v>
      </c>
      <c r="C1409" s="10" t="s">
        <v>85</v>
      </c>
      <c r="D1409" s="10" t="s">
        <v>501</v>
      </c>
      <c r="E1409" s="10" t="s">
        <v>348</v>
      </c>
      <c r="F1409" s="10" t="s">
        <v>502</v>
      </c>
      <c r="G1409" s="10" t="s">
        <v>119</v>
      </c>
      <c r="H1409" s="10" t="s">
        <v>67</v>
      </c>
      <c r="I1409" s="10" t="s">
        <v>503</v>
      </c>
      <c r="J1409" s="10" t="s">
        <v>353</v>
      </c>
      <c r="K1409" s="10">
        <v>9162786446</v>
      </c>
      <c r="L1409" s="10" t="s">
        <v>72</v>
      </c>
      <c r="M1409" s="10" t="s">
        <v>73</v>
      </c>
      <c r="N1409" s="10" t="s">
        <v>61</v>
      </c>
      <c r="O1409" s="10">
        <v>44</v>
      </c>
      <c r="P1409" s="10" t="s">
        <v>40</v>
      </c>
      <c r="Q1409" s="10" t="str">
        <f t="shared" si="104"/>
        <v>12</v>
      </c>
      <c r="R1409" s="10">
        <v>8</v>
      </c>
      <c r="S1409" s="79">
        <v>32.4</v>
      </c>
      <c r="T1409" s="10">
        <v>1</v>
      </c>
      <c r="AF1409" s="10">
        <v>1</v>
      </c>
      <c r="AI1409" s="39">
        <f t="shared" si="105"/>
        <v>1</v>
      </c>
      <c r="AJ1409" s="79">
        <f t="shared" si="106"/>
        <v>32.4</v>
      </c>
      <c r="AK1409" s="79">
        <f t="shared" si="107"/>
        <v>2.6999999999999997</v>
      </c>
      <c r="AL1409" s="79">
        <f t="shared" si="108"/>
        <v>0.33749999999999997</v>
      </c>
    </row>
    <row r="1410" spans="1:38" x14ac:dyDescent="0.25">
      <c r="A1410" s="10">
        <v>5.2024999999999997</v>
      </c>
      <c r="B1410" s="10" t="s">
        <v>84</v>
      </c>
      <c r="C1410" s="10" t="s">
        <v>85</v>
      </c>
      <c r="D1410" s="10" t="s">
        <v>142</v>
      </c>
      <c r="E1410" s="10" t="s">
        <v>30</v>
      </c>
      <c r="F1410" s="10" t="s">
        <v>145</v>
      </c>
      <c r="G1410" s="10" t="s">
        <v>146</v>
      </c>
      <c r="H1410" s="10" t="s">
        <v>147</v>
      </c>
      <c r="I1410" s="10">
        <v>999999999</v>
      </c>
      <c r="J1410" s="10" t="s">
        <v>145</v>
      </c>
      <c r="K1410" s="10">
        <v>9999999999</v>
      </c>
      <c r="L1410" s="10" t="s">
        <v>72</v>
      </c>
      <c r="M1410" s="10" t="s">
        <v>73</v>
      </c>
      <c r="N1410" s="10" t="s">
        <v>61</v>
      </c>
      <c r="O1410" s="10">
        <v>44</v>
      </c>
      <c r="P1410" s="10" t="s">
        <v>40</v>
      </c>
      <c r="Q1410" s="10" t="str">
        <f t="shared" ref="Q1410:Q1473" si="109">"12"</f>
        <v>12</v>
      </c>
      <c r="R1410" s="10">
        <v>8</v>
      </c>
      <c r="S1410" s="79">
        <v>32.4</v>
      </c>
      <c r="T1410" s="10">
        <v>1</v>
      </c>
      <c r="AF1410" s="10">
        <v>1</v>
      </c>
      <c r="AI1410" s="39">
        <f t="shared" si="105"/>
        <v>1</v>
      </c>
      <c r="AJ1410" s="79">
        <f t="shared" si="106"/>
        <v>32.4</v>
      </c>
      <c r="AK1410" s="79">
        <f t="shared" si="107"/>
        <v>2.6999999999999997</v>
      </c>
      <c r="AL1410" s="79">
        <f t="shared" si="108"/>
        <v>0.33749999999999997</v>
      </c>
    </row>
    <row r="1411" spans="1:38" x14ac:dyDescent="0.25">
      <c r="A1411" s="10">
        <v>5.2024999999999997</v>
      </c>
      <c r="B1411" s="10" t="s">
        <v>84</v>
      </c>
      <c r="C1411" s="10" t="s">
        <v>85</v>
      </c>
      <c r="D1411" s="10" t="s">
        <v>220</v>
      </c>
      <c r="E1411" s="10" t="s">
        <v>30</v>
      </c>
      <c r="F1411" s="10" t="s">
        <v>221</v>
      </c>
      <c r="G1411" s="10" t="s">
        <v>222</v>
      </c>
      <c r="H1411" s="10" t="s">
        <v>67</v>
      </c>
      <c r="I1411" s="10">
        <v>95370</v>
      </c>
      <c r="J1411" s="10" t="s">
        <v>223</v>
      </c>
      <c r="K1411" s="10">
        <v>2095363674</v>
      </c>
      <c r="L1411" s="10" t="s">
        <v>218</v>
      </c>
      <c r="M1411" s="10" t="s">
        <v>219</v>
      </c>
      <c r="N1411" s="10" t="s">
        <v>61</v>
      </c>
      <c r="O1411" s="10">
        <v>44</v>
      </c>
      <c r="P1411" s="10" t="s">
        <v>40</v>
      </c>
      <c r="Q1411" s="10" t="str">
        <f t="shared" si="109"/>
        <v>12</v>
      </c>
      <c r="R1411" s="10">
        <v>8</v>
      </c>
      <c r="S1411" s="79">
        <v>32.4</v>
      </c>
      <c r="T1411" s="10">
        <v>1</v>
      </c>
      <c r="AF1411" s="10">
        <v>1</v>
      </c>
      <c r="AI1411" s="39">
        <f t="shared" ref="AI1411:AI1474" si="110">SUM(U1411:AH1411)</f>
        <v>1</v>
      </c>
      <c r="AJ1411" s="79">
        <f t="shared" ref="AJ1411:AJ1474" si="111">S1411/T1411</f>
        <v>32.4</v>
      </c>
      <c r="AK1411" s="79">
        <f t="shared" ref="AK1411:AK1474" si="112">AJ1411/Q1411</f>
        <v>2.6999999999999997</v>
      </c>
      <c r="AL1411" s="79">
        <f t="shared" ref="AL1411:AL1474" si="113">AK1411/R1411</f>
        <v>0.33749999999999997</v>
      </c>
    </row>
    <row r="1412" spans="1:38" x14ac:dyDescent="0.25">
      <c r="A1412" s="10">
        <v>5.2024999999999997</v>
      </c>
      <c r="B1412" s="10" t="s">
        <v>84</v>
      </c>
      <c r="C1412" s="10" t="s">
        <v>85</v>
      </c>
      <c r="D1412" s="10" t="s">
        <v>272</v>
      </c>
      <c r="E1412" s="10" t="s">
        <v>30</v>
      </c>
      <c r="F1412" s="10" t="s">
        <v>273</v>
      </c>
      <c r="G1412" s="10" t="s">
        <v>274</v>
      </c>
      <c r="H1412" s="10" t="s">
        <v>67</v>
      </c>
      <c r="I1412" s="10" t="s">
        <v>275</v>
      </c>
      <c r="J1412" s="10" t="s">
        <v>276</v>
      </c>
      <c r="K1412" s="10">
        <v>5107662337</v>
      </c>
      <c r="L1412" s="10" t="s">
        <v>100</v>
      </c>
      <c r="M1412" s="10" t="s">
        <v>101</v>
      </c>
      <c r="N1412" s="10" t="s">
        <v>61</v>
      </c>
      <c r="O1412" s="10">
        <v>44</v>
      </c>
      <c r="P1412" s="10" t="s">
        <v>40</v>
      </c>
      <c r="Q1412" s="10" t="str">
        <f t="shared" si="109"/>
        <v>12</v>
      </c>
      <c r="R1412" s="10">
        <v>8</v>
      </c>
      <c r="S1412" s="79">
        <v>32.4</v>
      </c>
      <c r="T1412" s="10">
        <v>1</v>
      </c>
      <c r="AF1412" s="10">
        <v>1</v>
      </c>
      <c r="AI1412" s="39">
        <f t="shared" si="110"/>
        <v>1</v>
      </c>
      <c r="AJ1412" s="79">
        <f t="shared" si="111"/>
        <v>32.4</v>
      </c>
      <c r="AK1412" s="79">
        <f t="shared" si="112"/>
        <v>2.6999999999999997</v>
      </c>
      <c r="AL1412" s="79">
        <f t="shared" si="113"/>
        <v>0.33749999999999997</v>
      </c>
    </row>
    <row r="1413" spans="1:38" x14ac:dyDescent="0.25">
      <c r="A1413" s="10">
        <v>5.2024999999999997</v>
      </c>
      <c r="B1413" s="10" t="s">
        <v>62</v>
      </c>
      <c r="C1413" s="10" t="s">
        <v>63</v>
      </c>
      <c r="D1413" s="10" t="s">
        <v>504</v>
      </c>
      <c r="E1413" s="10" t="s">
        <v>348</v>
      </c>
      <c r="F1413" s="10" t="s">
        <v>505</v>
      </c>
      <c r="G1413" s="10" t="s">
        <v>506</v>
      </c>
      <c r="H1413" s="10" t="s">
        <v>67</v>
      </c>
      <c r="I1413" s="10" t="s">
        <v>507</v>
      </c>
      <c r="J1413" s="10" t="s">
        <v>508</v>
      </c>
      <c r="K1413" s="10">
        <v>8052896485</v>
      </c>
      <c r="L1413" s="10" t="s">
        <v>70</v>
      </c>
      <c r="M1413" s="10" t="s">
        <v>71</v>
      </c>
      <c r="N1413" s="10" t="s">
        <v>61</v>
      </c>
      <c r="O1413" s="10">
        <v>44</v>
      </c>
      <c r="P1413" s="10" t="s">
        <v>40</v>
      </c>
      <c r="Q1413" s="10" t="str">
        <f t="shared" si="109"/>
        <v>12</v>
      </c>
      <c r="R1413" s="10">
        <v>8</v>
      </c>
      <c r="S1413" s="79">
        <v>32.4</v>
      </c>
      <c r="T1413" s="10">
        <v>1</v>
      </c>
      <c r="AF1413" s="10">
        <v>1</v>
      </c>
      <c r="AI1413" s="39">
        <f t="shared" si="110"/>
        <v>1</v>
      </c>
      <c r="AJ1413" s="79">
        <f t="shared" si="111"/>
        <v>32.4</v>
      </c>
      <c r="AK1413" s="79">
        <f t="shared" si="112"/>
        <v>2.6999999999999997</v>
      </c>
      <c r="AL1413" s="79">
        <f t="shared" si="113"/>
        <v>0.33749999999999997</v>
      </c>
    </row>
    <row r="1414" spans="1:38" x14ac:dyDescent="0.25">
      <c r="A1414" s="10">
        <v>5.2024999999999997</v>
      </c>
      <c r="B1414" s="10" t="s">
        <v>62</v>
      </c>
      <c r="C1414" s="10" t="s">
        <v>63</v>
      </c>
      <c r="D1414" s="10" t="s">
        <v>504</v>
      </c>
      <c r="E1414" s="10" t="s">
        <v>348</v>
      </c>
      <c r="F1414" s="10" t="s">
        <v>505</v>
      </c>
      <c r="G1414" s="10" t="s">
        <v>506</v>
      </c>
      <c r="H1414" s="10" t="s">
        <v>67</v>
      </c>
      <c r="I1414" s="10" t="s">
        <v>507</v>
      </c>
      <c r="J1414" s="10" t="s">
        <v>508</v>
      </c>
      <c r="K1414" s="10">
        <v>8052896485</v>
      </c>
      <c r="L1414" s="10" t="s">
        <v>72</v>
      </c>
      <c r="M1414" s="10" t="s">
        <v>73</v>
      </c>
      <c r="N1414" s="10" t="s">
        <v>61</v>
      </c>
      <c r="O1414" s="10">
        <v>44</v>
      </c>
      <c r="P1414" s="10" t="s">
        <v>40</v>
      </c>
      <c r="Q1414" s="10" t="str">
        <f t="shared" si="109"/>
        <v>12</v>
      </c>
      <c r="R1414" s="10">
        <v>8</v>
      </c>
      <c r="S1414" s="79">
        <v>32.4</v>
      </c>
      <c r="T1414" s="10">
        <v>1</v>
      </c>
      <c r="AF1414" s="10">
        <v>1</v>
      </c>
      <c r="AI1414" s="39">
        <f t="shared" si="110"/>
        <v>1</v>
      </c>
      <c r="AJ1414" s="79">
        <f t="shared" si="111"/>
        <v>32.4</v>
      </c>
      <c r="AK1414" s="79">
        <f t="shared" si="112"/>
        <v>2.6999999999999997</v>
      </c>
      <c r="AL1414" s="79">
        <f t="shared" si="113"/>
        <v>0.33749999999999997</v>
      </c>
    </row>
    <row r="1415" spans="1:38" x14ac:dyDescent="0.25">
      <c r="A1415" s="10">
        <v>5.2024999999999997</v>
      </c>
      <c r="B1415" s="10" t="s">
        <v>62</v>
      </c>
      <c r="C1415" s="10" t="s">
        <v>63</v>
      </c>
      <c r="D1415" s="10" t="s">
        <v>509</v>
      </c>
      <c r="E1415" s="10" t="s">
        <v>348</v>
      </c>
      <c r="F1415" s="10" t="s">
        <v>510</v>
      </c>
      <c r="G1415" s="10" t="s">
        <v>511</v>
      </c>
      <c r="H1415" s="10" t="s">
        <v>67</v>
      </c>
      <c r="I1415" s="10" t="s">
        <v>512</v>
      </c>
      <c r="J1415" s="10" t="s">
        <v>513</v>
      </c>
      <c r="K1415" s="10">
        <v>8053781436</v>
      </c>
      <c r="L1415" s="10" t="s">
        <v>72</v>
      </c>
      <c r="M1415" s="10" t="s">
        <v>73</v>
      </c>
      <c r="N1415" s="10" t="s">
        <v>61</v>
      </c>
      <c r="O1415" s="10">
        <v>44</v>
      </c>
      <c r="P1415" s="10" t="s">
        <v>40</v>
      </c>
      <c r="Q1415" s="10" t="str">
        <f t="shared" si="109"/>
        <v>12</v>
      </c>
      <c r="R1415" s="10">
        <v>8</v>
      </c>
      <c r="S1415" s="79">
        <v>32.4</v>
      </c>
      <c r="T1415" s="10">
        <v>1</v>
      </c>
      <c r="AF1415" s="10">
        <v>1</v>
      </c>
      <c r="AI1415" s="39">
        <f t="shared" si="110"/>
        <v>1</v>
      </c>
      <c r="AJ1415" s="79">
        <f t="shared" si="111"/>
        <v>32.4</v>
      </c>
      <c r="AK1415" s="79">
        <f t="shared" si="112"/>
        <v>2.6999999999999997</v>
      </c>
      <c r="AL1415" s="79">
        <f t="shared" si="113"/>
        <v>0.33749999999999997</v>
      </c>
    </row>
    <row r="1416" spans="1:38" x14ac:dyDescent="0.25">
      <c r="A1416" s="10">
        <v>5.2024999999999997</v>
      </c>
      <c r="B1416" s="10" t="s">
        <v>62</v>
      </c>
      <c r="C1416" s="10" t="s">
        <v>63</v>
      </c>
      <c r="D1416" s="10" t="s">
        <v>504</v>
      </c>
      <c r="E1416" s="10" t="s">
        <v>348</v>
      </c>
      <c r="F1416" s="10" t="s">
        <v>505</v>
      </c>
      <c r="G1416" s="10" t="s">
        <v>506</v>
      </c>
      <c r="H1416" s="10" t="s">
        <v>67</v>
      </c>
      <c r="I1416" s="10" t="s">
        <v>507</v>
      </c>
      <c r="J1416" s="10" t="s">
        <v>508</v>
      </c>
      <c r="K1416" s="10">
        <v>8052896485</v>
      </c>
      <c r="L1416" s="10" t="s">
        <v>100</v>
      </c>
      <c r="M1416" s="10" t="s">
        <v>101</v>
      </c>
      <c r="N1416" s="10" t="s">
        <v>61</v>
      </c>
      <c r="O1416" s="10">
        <v>44</v>
      </c>
      <c r="P1416" s="10" t="s">
        <v>40</v>
      </c>
      <c r="Q1416" s="10" t="str">
        <f t="shared" si="109"/>
        <v>12</v>
      </c>
      <c r="R1416" s="10">
        <v>8</v>
      </c>
      <c r="S1416" s="79">
        <v>32.4</v>
      </c>
      <c r="T1416" s="10">
        <v>1</v>
      </c>
      <c r="AF1416" s="10">
        <v>1</v>
      </c>
      <c r="AI1416" s="39">
        <f t="shared" si="110"/>
        <v>1</v>
      </c>
      <c r="AJ1416" s="79">
        <f t="shared" si="111"/>
        <v>32.4</v>
      </c>
      <c r="AK1416" s="79">
        <f t="shared" si="112"/>
        <v>2.6999999999999997</v>
      </c>
      <c r="AL1416" s="79">
        <f t="shared" si="113"/>
        <v>0.33749999999999997</v>
      </c>
    </row>
    <row r="1417" spans="1:38" x14ac:dyDescent="0.25">
      <c r="A1417" s="10">
        <v>5.2024999999999997</v>
      </c>
      <c r="B1417" s="10" t="s">
        <v>154</v>
      </c>
      <c r="C1417" s="10" t="s">
        <v>155</v>
      </c>
      <c r="D1417" s="10" t="s">
        <v>236</v>
      </c>
      <c r="E1417" s="10" t="s">
        <v>30</v>
      </c>
      <c r="F1417" s="10" t="s">
        <v>237</v>
      </c>
      <c r="G1417" s="10" t="s">
        <v>238</v>
      </c>
      <c r="H1417" s="10" t="s">
        <v>239</v>
      </c>
      <c r="I1417" s="10" t="s">
        <v>240</v>
      </c>
      <c r="J1417" s="10" t="s">
        <v>241</v>
      </c>
      <c r="K1417" s="10">
        <v>2087618918</v>
      </c>
      <c r="L1417" s="10" t="s">
        <v>242</v>
      </c>
      <c r="M1417" s="10" t="s">
        <v>243</v>
      </c>
      <c r="N1417" s="10" t="s">
        <v>83</v>
      </c>
      <c r="O1417" s="10">
        <v>44</v>
      </c>
      <c r="P1417" s="10" t="s">
        <v>40</v>
      </c>
      <c r="Q1417" s="10" t="str">
        <f t="shared" si="109"/>
        <v>12</v>
      </c>
      <c r="R1417" s="10">
        <v>8</v>
      </c>
      <c r="S1417" s="79">
        <v>32.4</v>
      </c>
      <c r="T1417" s="10">
        <v>1</v>
      </c>
      <c r="AF1417" s="10">
        <v>1</v>
      </c>
      <c r="AI1417" s="39">
        <f t="shared" si="110"/>
        <v>1</v>
      </c>
      <c r="AJ1417" s="79">
        <f t="shared" si="111"/>
        <v>32.4</v>
      </c>
      <c r="AK1417" s="79">
        <f t="shared" si="112"/>
        <v>2.6999999999999997</v>
      </c>
      <c r="AL1417" s="79">
        <f t="shared" si="113"/>
        <v>0.33749999999999997</v>
      </c>
    </row>
    <row r="1418" spans="1:38" x14ac:dyDescent="0.25">
      <c r="A1418" s="10">
        <v>5.2024999999999997</v>
      </c>
      <c r="B1418" s="10" t="s">
        <v>154</v>
      </c>
      <c r="C1418" s="10" t="s">
        <v>155</v>
      </c>
      <c r="D1418" s="10" t="s">
        <v>514</v>
      </c>
      <c r="E1418" s="10" t="s">
        <v>30</v>
      </c>
      <c r="F1418" s="10" t="s">
        <v>515</v>
      </c>
      <c r="G1418" s="10" t="s">
        <v>516</v>
      </c>
      <c r="H1418" s="10" t="s">
        <v>517</v>
      </c>
      <c r="I1418" s="10" t="s">
        <v>518</v>
      </c>
      <c r="J1418" s="10" t="s">
        <v>519</v>
      </c>
      <c r="K1418" s="10">
        <v>4062313677</v>
      </c>
      <c r="L1418" s="10" t="s">
        <v>242</v>
      </c>
      <c r="M1418" s="10" t="s">
        <v>243</v>
      </c>
      <c r="N1418" s="10" t="s">
        <v>83</v>
      </c>
      <c r="O1418" s="10">
        <v>44</v>
      </c>
      <c r="P1418" s="10" t="s">
        <v>40</v>
      </c>
      <c r="Q1418" s="10" t="str">
        <f t="shared" si="109"/>
        <v>12</v>
      </c>
      <c r="R1418" s="10">
        <v>8</v>
      </c>
      <c r="S1418" s="79">
        <v>32.4</v>
      </c>
      <c r="T1418" s="10">
        <v>1</v>
      </c>
      <c r="AF1418" s="10">
        <v>1</v>
      </c>
      <c r="AI1418" s="39">
        <f t="shared" si="110"/>
        <v>1</v>
      </c>
      <c r="AJ1418" s="79">
        <f t="shared" si="111"/>
        <v>32.4</v>
      </c>
      <c r="AK1418" s="79">
        <f t="shared" si="112"/>
        <v>2.6999999999999997</v>
      </c>
      <c r="AL1418" s="79">
        <f t="shared" si="113"/>
        <v>0.33749999999999997</v>
      </c>
    </row>
    <row r="1419" spans="1:38" x14ac:dyDescent="0.25">
      <c r="A1419" s="10">
        <v>5.2024999999999997</v>
      </c>
      <c r="B1419" s="10" t="s">
        <v>62</v>
      </c>
      <c r="C1419" s="10" t="s">
        <v>63</v>
      </c>
      <c r="D1419" s="10" t="s">
        <v>504</v>
      </c>
      <c r="E1419" s="10" t="s">
        <v>348</v>
      </c>
      <c r="F1419" s="10" t="s">
        <v>505</v>
      </c>
      <c r="G1419" s="10" t="s">
        <v>506</v>
      </c>
      <c r="H1419" s="10" t="s">
        <v>67</v>
      </c>
      <c r="I1419" s="10" t="s">
        <v>507</v>
      </c>
      <c r="J1419" s="10" t="s">
        <v>508</v>
      </c>
      <c r="K1419" s="10">
        <v>8052896485</v>
      </c>
      <c r="L1419" s="10" t="s">
        <v>218</v>
      </c>
      <c r="M1419" s="10" t="s">
        <v>219</v>
      </c>
      <c r="N1419" s="10" t="s">
        <v>61</v>
      </c>
      <c r="O1419" s="10">
        <v>44</v>
      </c>
      <c r="P1419" s="10" t="s">
        <v>40</v>
      </c>
      <c r="Q1419" s="10" t="str">
        <f t="shared" si="109"/>
        <v>12</v>
      </c>
      <c r="R1419" s="10">
        <v>8</v>
      </c>
      <c r="S1419" s="79">
        <v>30.6</v>
      </c>
      <c r="T1419" s="10">
        <v>1</v>
      </c>
      <c r="AF1419" s="10">
        <v>1</v>
      </c>
      <c r="AI1419" s="39">
        <f t="shared" si="110"/>
        <v>1</v>
      </c>
      <c r="AJ1419" s="79">
        <f t="shared" si="111"/>
        <v>30.6</v>
      </c>
      <c r="AK1419" s="79">
        <f t="shared" si="112"/>
        <v>2.5500000000000003</v>
      </c>
      <c r="AL1419" s="79">
        <f t="shared" si="113"/>
        <v>0.31875000000000003</v>
      </c>
    </row>
    <row r="1420" spans="1:38" x14ac:dyDescent="0.25">
      <c r="A1420" s="10">
        <v>5.2024999999999997</v>
      </c>
      <c r="B1420" s="10" t="s">
        <v>84</v>
      </c>
      <c r="C1420" s="10" t="s">
        <v>85</v>
      </c>
      <c r="D1420" s="10" t="s">
        <v>520</v>
      </c>
      <c r="E1420" s="10" t="s">
        <v>362</v>
      </c>
      <c r="F1420" s="10" t="s">
        <v>521</v>
      </c>
      <c r="G1420" s="10" t="s">
        <v>522</v>
      </c>
      <c r="H1420" s="10" t="s">
        <v>67</v>
      </c>
      <c r="I1420" s="10" t="s">
        <v>523</v>
      </c>
      <c r="J1420" s="10" t="s">
        <v>524</v>
      </c>
      <c r="K1420" s="10">
        <v>2092501501</v>
      </c>
      <c r="L1420" s="10" t="s">
        <v>74</v>
      </c>
      <c r="M1420" s="10" t="s">
        <v>75</v>
      </c>
      <c r="N1420" s="10" t="s">
        <v>61</v>
      </c>
      <c r="O1420" s="10">
        <v>44</v>
      </c>
      <c r="P1420" s="10" t="s">
        <v>40</v>
      </c>
      <c r="Q1420" s="10" t="str">
        <f t="shared" si="109"/>
        <v>12</v>
      </c>
      <c r="R1420" s="10">
        <v>5</v>
      </c>
      <c r="S1420" s="79">
        <v>28.8</v>
      </c>
      <c r="T1420" s="10">
        <v>1</v>
      </c>
      <c r="AF1420" s="10">
        <v>1</v>
      </c>
      <c r="AI1420" s="39">
        <f t="shared" si="110"/>
        <v>1</v>
      </c>
      <c r="AJ1420" s="79">
        <f t="shared" si="111"/>
        <v>28.8</v>
      </c>
      <c r="AK1420" s="79">
        <f t="shared" si="112"/>
        <v>2.4</v>
      </c>
      <c r="AL1420" s="79">
        <f t="shared" si="113"/>
        <v>0.48</v>
      </c>
    </row>
    <row r="1421" spans="1:38" x14ac:dyDescent="0.25">
      <c r="A1421" s="10">
        <v>5.2024999999999997</v>
      </c>
      <c r="B1421" s="10" t="s">
        <v>84</v>
      </c>
      <c r="C1421" s="10" t="s">
        <v>85</v>
      </c>
      <c r="D1421" s="10" t="s">
        <v>520</v>
      </c>
      <c r="E1421" s="10" t="s">
        <v>362</v>
      </c>
      <c r="F1421" s="10" t="s">
        <v>521</v>
      </c>
      <c r="G1421" s="10" t="s">
        <v>522</v>
      </c>
      <c r="H1421" s="10" t="s">
        <v>67</v>
      </c>
      <c r="I1421" s="10" t="s">
        <v>523</v>
      </c>
      <c r="J1421" s="10" t="s">
        <v>524</v>
      </c>
      <c r="K1421" s="10">
        <v>2092501501</v>
      </c>
      <c r="L1421" s="10" t="s">
        <v>98</v>
      </c>
      <c r="M1421" s="10" t="s">
        <v>99</v>
      </c>
      <c r="N1421" s="10" t="s">
        <v>61</v>
      </c>
      <c r="O1421" s="10">
        <v>44</v>
      </c>
      <c r="P1421" s="10" t="s">
        <v>40</v>
      </c>
      <c r="Q1421" s="10" t="str">
        <f t="shared" si="109"/>
        <v>12</v>
      </c>
      <c r="R1421" s="10">
        <v>5</v>
      </c>
      <c r="S1421" s="79">
        <v>28.8</v>
      </c>
      <c r="T1421" s="10">
        <v>1</v>
      </c>
      <c r="AF1421" s="10">
        <v>1</v>
      </c>
      <c r="AI1421" s="39">
        <f t="shared" si="110"/>
        <v>1</v>
      </c>
      <c r="AJ1421" s="79">
        <f t="shared" si="111"/>
        <v>28.8</v>
      </c>
      <c r="AK1421" s="79">
        <f t="shared" si="112"/>
        <v>2.4</v>
      </c>
      <c r="AL1421" s="79">
        <f t="shared" si="113"/>
        <v>0.48</v>
      </c>
    </row>
    <row r="1422" spans="1:38" x14ac:dyDescent="0.25">
      <c r="A1422" s="10">
        <v>5.2024999999999997</v>
      </c>
      <c r="B1422" s="10" t="s">
        <v>84</v>
      </c>
      <c r="C1422" s="10" t="s">
        <v>85</v>
      </c>
      <c r="D1422" s="10" t="s">
        <v>220</v>
      </c>
      <c r="E1422" s="10" t="s">
        <v>30</v>
      </c>
      <c r="F1422" s="10" t="s">
        <v>221</v>
      </c>
      <c r="G1422" s="10" t="s">
        <v>222</v>
      </c>
      <c r="H1422" s="10" t="s">
        <v>67</v>
      </c>
      <c r="I1422" s="10">
        <v>95370</v>
      </c>
      <c r="J1422" s="10" t="s">
        <v>223</v>
      </c>
      <c r="K1422" s="10">
        <v>2095363674</v>
      </c>
      <c r="L1422" s="10" t="s">
        <v>224</v>
      </c>
      <c r="M1422" s="10" t="s">
        <v>225</v>
      </c>
      <c r="N1422" s="10" t="s">
        <v>61</v>
      </c>
      <c r="O1422" s="10">
        <v>44</v>
      </c>
      <c r="P1422" s="10" t="s">
        <v>40</v>
      </c>
      <c r="Q1422" s="10" t="str">
        <f t="shared" si="109"/>
        <v>12</v>
      </c>
      <c r="R1422" s="10">
        <v>5</v>
      </c>
      <c r="S1422" s="79">
        <v>28.8</v>
      </c>
      <c r="T1422" s="10">
        <v>1</v>
      </c>
      <c r="AF1422" s="10">
        <v>1</v>
      </c>
      <c r="AI1422" s="39">
        <f t="shared" si="110"/>
        <v>1</v>
      </c>
      <c r="AJ1422" s="79">
        <f t="shared" si="111"/>
        <v>28.8</v>
      </c>
      <c r="AK1422" s="79">
        <f t="shared" si="112"/>
        <v>2.4</v>
      </c>
      <c r="AL1422" s="79">
        <f t="shared" si="113"/>
        <v>0.48</v>
      </c>
    </row>
    <row r="1423" spans="1:38" x14ac:dyDescent="0.25">
      <c r="A1423" s="10">
        <v>5.2024999999999997</v>
      </c>
      <c r="B1423" s="10" t="s">
        <v>381</v>
      </c>
      <c r="C1423" s="10" t="s">
        <v>382</v>
      </c>
      <c r="D1423" s="10" t="s">
        <v>142</v>
      </c>
      <c r="E1423" s="10" t="s">
        <v>30</v>
      </c>
      <c r="F1423" s="10" t="s">
        <v>145</v>
      </c>
      <c r="G1423" s="10" t="s">
        <v>146</v>
      </c>
      <c r="H1423" s="10" t="s">
        <v>147</v>
      </c>
      <c r="I1423" s="10">
        <v>999999999</v>
      </c>
      <c r="J1423" s="10" t="s">
        <v>145</v>
      </c>
      <c r="K1423" s="10">
        <v>9999999999</v>
      </c>
      <c r="L1423" s="10" t="s">
        <v>37</v>
      </c>
      <c r="M1423" s="10" t="s">
        <v>38</v>
      </c>
      <c r="N1423" s="10" t="s">
        <v>39</v>
      </c>
      <c r="O1423" s="10">
        <v>44</v>
      </c>
      <c r="P1423" s="10" t="s">
        <v>40</v>
      </c>
      <c r="Q1423" s="10" t="str">
        <f t="shared" si="109"/>
        <v>12</v>
      </c>
      <c r="R1423" s="10">
        <v>5</v>
      </c>
      <c r="S1423" s="79">
        <v>19.8</v>
      </c>
      <c r="T1423" s="10">
        <v>1</v>
      </c>
      <c r="AF1423" s="10">
        <v>1</v>
      </c>
      <c r="AI1423" s="39">
        <f t="shared" si="110"/>
        <v>1</v>
      </c>
      <c r="AJ1423" s="79">
        <f t="shared" si="111"/>
        <v>19.8</v>
      </c>
      <c r="AK1423" s="79">
        <f t="shared" si="112"/>
        <v>1.6500000000000001</v>
      </c>
      <c r="AL1423" s="79">
        <f t="shared" si="113"/>
        <v>0.33</v>
      </c>
    </row>
    <row r="1424" spans="1:38" x14ac:dyDescent="0.25">
      <c r="A1424" s="10">
        <v>5.2024999999999997</v>
      </c>
      <c r="B1424" s="10" t="s">
        <v>381</v>
      </c>
      <c r="C1424" s="10" t="s">
        <v>382</v>
      </c>
      <c r="D1424" s="10" t="s">
        <v>525</v>
      </c>
      <c r="E1424" s="10" t="s">
        <v>30</v>
      </c>
      <c r="F1424" s="10" t="s">
        <v>526</v>
      </c>
      <c r="G1424" s="10" t="s">
        <v>527</v>
      </c>
      <c r="H1424" s="10" t="s">
        <v>528</v>
      </c>
      <c r="I1424" s="10">
        <v>27609</v>
      </c>
      <c r="J1424" s="10" t="s">
        <v>529</v>
      </c>
      <c r="K1424" s="10">
        <v>9196065271</v>
      </c>
      <c r="L1424" s="10" t="s">
        <v>49</v>
      </c>
      <c r="M1424" s="10" t="s">
        <v>50</v>
      </c>
      <c r="N1424" s="10" t="s">
        <v>39</v>
      </c>
      <c r="O1424" s="10">
        <v>44</v>
      </c>
      <c r="P1424" s="10" t="s">
        <v>40</v>
      </c>
      <c r="Q1424" s="10" t="str">
        <f t="shared" si="109"/>
        <v>12</v>
      </c>
      <c r="R1424" s="10">
        <v>5</v>
      </c>
      <c r="S1424" s="79">
        <v>19.8</v>
      </c>
      <c r="T1424" s="10">
        <v>1</v>
      </c>
      <c r="AF1424" s="10">
        <v>1</v>
      </c>
      <c r="AI1424" s="39">
        <f t="shared" si="110"/>
        <v>1</v>
      </c>
      <c r="AJ1424" s="79">
        <f t="shared" si="111"/>
        <v>19.8</v>
      </c>
      <c r="AK1424" s="79">
        <f t="shared" si="112"/>
        <v>1.6500000000000001</v>
      </c>
      <c r="AL1424" s="79">
        <f t="shared" si="113"/>
        <v>0.33</v>
      </c>
    </row>
    <row r="1425" spans="1:38" x14ac:dyDescent="0.25">
      <c r="A1425" s="10">
        <v>5.2024999999999997</v>
      </c>
      <c r="B1425" s="10" t="s">
        <v>107</v>
      </c>
      <c r="C1425" s="10" t="s">
        <v>108</v>
      </c>
      <c r="D1425" s="10" t="s">
        <v>530</v>
      </c>
      <c r="E1425" s="10" t="s">
        <v>30</v>
      </c>
      <c r="F1425" s="10" t="s">
        <v>531</v>
      </c>
      <c r="G1425" s="10" t="s">
        <v>532</v>
      </c>
      <c r="H1425" s="10" t="s">
        <v>193</v>
      </c>
      <c r="I1425" s="10" t="s">
        <v>533</v>
      </c>
      <c r="J1425" s="10" t="s">
        <v>534</v>
      </c>
      <c r="K1425" s="10">
        <v>2193639477</v>
      </c>
      <c r="L1425" s="10" t="s">
        <v>37</v>
      </c>
      <c r="M1425" s="10" t="s">
        <v>38</v>
      </c>
      <c r="N1425" s="10" t="s">
        <v>39</v>
      </c>
      <c r="O1425" s="10">
        <v>44</v>
      </c>
      <c r="P1425" s="10" t="s">
        <v>40</v>
      </c>
      <c r="Q1425" s="10" t="str">
        <f t="shared" si="109"/>
        <v>12</v>
      </c>
      <c r="R1425" s="10">
        <v>5</v>
      </c>
      <c r="S1425" s="79">
        <v>19.8</v>
      </c>
      <c r="T1425" s="10">
        <v>1</v>
      </c>
      <c r="AF1425" s="10">
        <v>1</v>
      </c>
      <c r="AI1425" s="39">
        <f t="shared" si="110"/>
        <v>1</v>
      </c>
      <c r="AJ1425" s="79">
        <f t="shared" si="111"/>
        <v>19.8</v>
      </c>
      <c r="AK1425" s="79">
        <f t="shared" si="112"/>
        <v>1.6500000000000001</v>
      </c>
      <c r="AL1425" s="79">
        <f t="shared" si="113"/>
        <v>0.33</v>
      </c>
    </row>
    <row r="1426" spans="1:38" x14ac:dyDescent="0.25">
      <c r="A1426" s="10">
        <v>5.2024999999999997</v>
      </c>
      <c r="B1426" s="10" t="s">
        <v>107</v>
      </c>
      <c r="C1426" s="10" t="s">
        <v>108</v>
      </c>
      <c r="D1426" s="10" t="s">
        <v>530</v>
      </c>
      <c r="E1426" s="10" t="s">
        <v>30</v>
      </c>
      <c r="F1426" s="10" t="s">
        <v>531</v>
      </c>
      <c r="G1426" s="10" t="s">
        <v>532</v>
      </c>
      <c r="H1426" s="10" t="s">
        <v>193</v>
      </c>
      <c r="I1426" s="10" t="s">
        <v>533</v>
      </c>
      <c r="J1426" s="10" t="s">
        <v>534</v>
      </c>
      <c r="K1426" s="10">
        <v>2193639477</v>
      </c>
      <c r="L1426" s="10" t="s">
        <v>115</v>
      </c>
      <c r="M1426" s="10" t="s">
        <v>116</v>
      </c>
      <c r="N1426" s="10" t="s">
        <v>39</v>
      </c>
      <c r="O1426" s="10">
        <v>44</v>
      </c>
      <c r="P1426" s="10" t="s">
        <v>40</v>
      </c>
      <c r="Q1426" s="10" t="str">
        <f t="shared" si="109"/>
        <v>12</v>
      </c>
      <c r="R1426" s="10">
        <v>5</v>
      </c>
      <c r="S1426" s="79">
        <v>19.8</v>
      </c>
      <c r="T1426" s="10">
        <v>1</v>
      </c>
      <c r="AF1426" s="10">
        <v>1</v>
      </c>
      <c r="AI1426" s="39">
        <f t="shared" si="110"/>
        <v>1</v>
      </c>
      <c r="AJ1426" s="79">
        <f t="shared" si="111"/>
        <v>19.8</v>
      </c>
      <c r="AK1426" s="79">
        <f t="shared" si="112"/>
        <v>1.6500000000000001</v>
      </c>
      <c r="AL1426" s="79">
        <f t="shared" si="113"/>
        <v>0.33</v>
      </c>
    </row>
    <row r="1427" spans="1:38" x14ac:dyDescent="0.25">
      <c r="A1427" s="10">
        <v>5.2024999999999997</v>
      </c>
      <c r="B1427" s="10" t="s">
        <v>107</v>
      </c>
      <c r="C1427" s="10" t="s">
        <v>108</v>
      </c>
      <c r="D1427" s="10" t="s">
        <v>374</v>
      </c>
      <c r="E1427" s="10" t="s">
        <v>30</v>
      </c>
      <c r="F1427" s="10" t="s">
        <v>375</v>
      </c>
      <c r="G1427" s="10" t="s">
        <v>376</v>
      </c>
      <c r="H1427" s="10" t="s">
        <v>199</v>
      </c>
      <c r="I1427" s="10" t="s">
        <v>377</v>
      </c>
      <c r="J1427" s="10" t="s">
        <v>378</v>
      </c>
      <c r="K1427" s="10">
        <v>6302870101</v>
      </c>
      <c r="L1427" s="10" t="s">
        <v>49</v>
      </c>
      <c r="M1427" s="10" t="s">
        <v>50</v>
      </c>
      <c r="N1427" s="10" t="s">
        <v>39</v>
      </c>
      <c r="O1427" s="10">
        <v>44</v>
      </c>
      <c r="P1427" s="10" t="s">
        <v>40</v>
      </c>
      <c r="Q1427" s="10" t="str">
        <f t="shared" si="109"/>
        <v>12</v>
      </c>
      <c r="R1427" s="10">
        <v>5</v>
      </c>
      <c r="S1427" s="79">
        <v>19.8</v>
      </c>
      <c r="T1427" s="10">
        <v>1</v>
      </c>
      <c r="AF1427" s="10">
        <v>1</v>
      </c>
      <c r="AI1427" s="39">
        <f t="shared" si="110"/>
        <v>1</v>
      </c>
      <c r="AJ1427" s="79">
        <f t="shared" si="111"/>
        <v>19.8</v>
      </c>
      <c r="AK1427" s="79">
        <f t="shared" si="112"/>
        <v>1.6500000000000001</v>
      </c>
      <c r="AL1427" s="79">
        <f t="shared" si="113"/>
        <v>0.33</v>
      </c>
    </row>
    <row r="1428" spans="1:38" x14ac:dyDescent="0.25">
      <c r="A1428" s="10">
        <v>5.2024999999999997</v>
      </c>
      <c r="B1428" s="10" t="s">
        <v>51</v>
      </c>
      <c r="C1428" s="10" t="s">
        <v>52</v>
      </c>
      <c r="D1428" s="10" t="s">
        <v>287</v>
      </c>
      <c r="E1428" s="10" t="s">
        <v>30</v>
      </c>
      <c r="F1428" s="10" t="s">
        <v>288</v>
      </c>
      <c r="G1428" s="10" t="s">
        <v>289</v>
      </c>
      <c r="H1428" s="10" t="s">
        <v>56</v>
      </c>
      <c r="I1428" s="10">
        <v>17011</v>
      </c>
      <c r="J1428" s="10" t="s">
        <v>290</v>
      </c>
      <c r="K1428" s="10">
        <v>7177619302</v>
      </c>
      <c r="L1428" s="10" t="s">
        <v>37</v>
      </c>
      <c r="M1428" s="10" t="s">
        <v>38</v>
      </c>
      <c r="N1428" s="10" t="s">
        <v>39</v>
      </c>
      <c r="O1428" s="10">
        <v>44</v>
      </c>
      <c r="P1428" s="10" t="s">
        <v>40</v>
      </c>
      <c r="Q1428" s="10" t="str">
        <f t="shared" si="109"/>
        <v>12</v>
      </c>
      <c r="R1428" s="10">
        <v>5</v>
      </c>
      <c r="S1428" s="79">
        <v>19.8</v>
      </c>
      <c r="T1428" s="10">
        <v>1</v>
      </c>
      <c r="AF1428" s="10">
        <v>1</v>
      </c>
      <c r="AI1428" s="39">
        <f t="shared" si="110"/>
        <v>1</v>
      </c>
      <c r="AJ1428" s="79">
        <f t="shared" si="111"/>
        <v>19.8</v>
      </c>
      <c r="AK1428" s="79">
        <f t="shared" si="112"/>
        <v>1.6500000000000001</v>
      </c>
      <c r="AL1428" s="79">
        <f t="shared" si="113"/>
        <v>0.33</v>
      </c>
    </row>
    <row r="1429" spans="1:38" x14ac:dyDescent="0.25">
      <c r="A1429" s="10">
        <v>5.2024999999999997</v>
      </c>
      <c r="B1429" s="10" t="s">
        <v>535</v>
      </c>
      <c r="C1429" s="10" t="s">
        <v>536</v>
      </c>
      <c r="D1429" s="10" t="s">
        <v>537</v>
      </c>
      <c r="E1429" s="10" t="s">
        <v>30</v>
      </c>
      <c r="F1429" s="10" t="s">
        <v>538</v>
      </c>
      <c r="G1429" s="10" t="s">
        <v>539</v>
      </c>
      <c r="H1429" s="10" t="s">
        <v>540</v>
      </c>
      <c r="I1429" s="10" t="s">
        <v>541</v>
      </c>
      <c r="J1429" s="10" t="s">
        <v>542</v>
      </c>
      <c r="K1429" s="10">
        <v>6166620237</v>
      </c>
      <c r="L1429" s="10" t="s">
        <v>49</v>
      </c>
      <c r="M1429" s="10" t="s">
        <v>50</v>
      </c>
      <c r="N1429" s="10" t="s">
        <v>39</v>
      </c>
      <c r="O1429" s="10">
        <v>44</v>
      </c>
      <c r="P1429" s="10" t="s">
        <v>40</v>
      </c>
      <c r="Q1429" s="10" t="str">
        <f t="shared" si="109"/>
        <v>12</v>
      </c>
      <c r="R1429" s="10">
        <v>5</v>
      </c>
      <c r="S1429" s="79">
        <v>19.8</v>
      </c>
      <c r="T1429" s="10">
        <v>1</v>
      </c>
      <c r="AF1429" s="10">
        <v>1</v>
      </c>
      <c r="AI1429" s="39">
        <f t="shared" si="110"/>
        <v>1</v>
      </c>
      <c r="AJ1429" s="79">
        <f t="shared" si="111"/>
        <v>19.8</v>
      </c>
      <c r="AK1429" s="79">
        <f t="shared" si="112"/>
        <v>1.6500000000000001</v>
      </c>
      <c r="AL1429" s="79">
        <f t="shared" si="113"/>
        <v>0.33</v>
      </c>
    </row>
    <row r="1430" spans="1:38" x14ac:dyDescent="0.25">
      <c r="A1430" s="10">
        <v>5.2024999999999997</v>
      </c>
      <c r="B1430" s="10" t="s">
        <v>84</v>
      </c>
      <c r="C1430" s="10" t="s">
        <v>85</v>
      </c>
      <c r="D1430" s="10" t="s">
        <v>543</v>
      </c>
      <c r="E1430" s="10" t="s">
        <v>30</v>
      </c>
      <c r="F1430" s="10" t="s">
        <v>544</v>
      </c>
      <c r="G1430" s="10" t="s">
        <v>545</v>
      </c>
      <c r="H1430" s="10" t="s">
        <v>96</v>
      </c>
      <c r="I1430" s="10">
        <v>89706</v>
      </c>
      <c r="J1430" s="10" t="s">
        <v>546</v>
      </c>
      <c r="K1430" s="10">
        <v>7753429754</v>
      </c>
      <c r="L1430" s="10" t="s">
        <v>37</v>
      </c>
      <c r="M1430" s="10" t="s">
        <v>38</v>
      </c>
      <c r="N1430" s="10" t="s">
        <v>39</v>
      </c>
      <c r="O1430" s="10">
        <v>44</v>
      </c>
      <c r="P1430" s="10" t="s">
        <v>40</v>
      </c>
      <c r="Q1430" s="10" t="str">
        <f t="shared" si="109"/>
        <v>12</v>
      </c>
      <c r="R1430" s="10">
        <v>5</v>
      </c>
      <c r="S1430" s="79">
        <v>19.8</v>
      </c>
      <c r="T1430" s="10">
        <v>1</v>
      </c>
      <c r="AF1430" s="10">
        <v>1</v>
      </c>
      <c r="AI1430" s="39">
        <f t="shared" si="110"/>
        <v>1</v>
      </c>
      <c r="AJ1430" s="79">
        <f t="shared" si="111"/>
        <v>19.8</v>
      </c>
      <c r="AK1430" s="79">
        <f t="shared" si="112"/>
        <v>1.6500000000000001</v>
      </c>
      <c r="AL1430" s="79">
        <f t="shared" si="113"/>
        <v>0.33</v>
      </c>
    </row>
    <row r="1431" spans="1:38" x14ac:dyDescent="0.25">
      <c r="A1431" s="10">
        <v>5.2024999999999997</v>
      </c>
      <c r="B1431" s="10" t="s">
        <v>84</v>
      </c>
      <c r="C1431" s="10" t="s">
        <v>85</v>
      </c>
      <c r="D1431" s="10" t="s">
        <v>295</v>
      </c>
      <c r="E1431" s="10" t="s">
        <v>168</v>
      </c>
      <c r="F1431" s="10" t="s">
        <v>296</v>
      </c>
      <c r="G1431" s="10" t="s">
        <v>297</v>
      </c>
      <c r="H1431" s="10" t="s">
        <v>67</v>
      </c>
      <c r="I1431" s="10" t="s">
        <v>298</v>
      </c>
      <c r="J1431" s="10" t="s">
        <v>299</v>
      </c>
      <c r="K1431" s="10">
        <v>7078293456</v>
      </c>
      <c r="L1431" s="10" t="s">
        <v>37</v>
      </c>
      <c r="M1431" s="10" t="s">
        <v>38</v>
      </c>
      <c r="N1431" s="10" t="s">
        <v>39</v>
      </c>
      <c r="O1431" s="10">
        <v>44</v>
      </c>
      <c r="P1431" s="10" t="s">
        <v>40</v>
      </c>
      <c r="Q1431" s="10" t="str">
        <f t="shared" si="109"/>
        <v>12</v>
      </c>
      <c r="R1431" s="10">
        <v>5</v>
      </c>
      <c r="S1431" s="79">
        <v>19.8</v>
      </c>
      <c r="T1431" s="10">
        <v>1</v>
      </c>
      <c r="AF1431" s="10">
        <v>1</v>
      </c>
      <c r="AI1431" s="39">
        <f t="shared" si="110"/>
        <v>1</v>
      </c>
      <c r="AJ1431" s="79">
        <f t="shared" si="111"/>
        <v>19.8</v>
      </c>
      <c r="AK1431" s="79">
        <f t="shared" si="112"/>
        <v>1.6500000000000001</v>
      </c>
      <c r="AL1431" s="79">
        <f t="shared" si="113"/>
        <v>0.33</v>
      </c>
    </row>
    <row r="1432" spans="1:38" x14ac:dyDescent="0.25">
      <c r="A1432" s="10">
        <v>5.2024999999999997</v>
      </c>
      <c r="B1432" s="10" t="s">
        <v>84</v>
      </c>
      <c r="C1432" s="10" t="s">
        <v>85</v>
      </c>
      <c r="D1432" s="10" t="s">
        <v>257</v>
      </c>
      <c r="E1432" s="10" t="s">
        <v>30</v>
      </c>
      <c r="F1432" s="10" t="s">
        <v>258</v>
      </c>
      <c r="G1432" s="10" t="s">
        <v>259</v>
      </c>
      <c r="H1432" s="10" t="s">
        <v>67</v>
      </c>
      <c r="I1432" s="10" t="s">
        <v>260</v>
      </c>
      <c r="J1432" s="10" t="s">
        <v>261</v>
      </c>
      <c r="K1432" s="10">
        <v>5089442083</v>
      </c>
      <c r="L1432" s="10" t="s">
        <v>37</v>
      </c>
      <c r="M1432" s="10" t="s">
        <v>38</v>
      </c>
      <c r="N1432" s="10" t="s">
        <v>39</v>
      </c>
      <c r="O1432" s="10">
        <v>44</v>
      </c>
      <c r="P1432" s="10" t="s">
        <v>40</v>
      </c>
      <c r="Q1432" s="10" t="str">
        <f t="shared" si="109"/>
        <v>12</v>
      </c>
      <c r="R1432" s="10">
        <v>5</v>
      </c>
      <c r="S1432" s="79">
        <v>19.8</v>
      </c>
      <c r="T1432" s="10">
        <v>1</v>
      </c>
      <c r="AF1432" s="10">
        <v>1</v>
      </c>
      <c r="AI1432" s="39">
        <f t="shared" si="110"/>
        <v>1</v>
      </c>
      <c r="AJ1432" s="79">
        <f t="shared" si="111"/>
        <v>19.8</v>
      </c>
      <c r="AK1432" s="79">
        <f t="shared" si="112"/>
        <v>1.6500000000000001</v>
      </c>
      <c r="AL1432" s="79">
        <f t="shared" si="113"/>
        <v>0.33</v>
      </c>
    </row>
    <row r="1433" spans="1:38" x14ac:dyDescent="0.25">
      <c r="A1433" s="10">
        <v>5.2024999999999997</v>
      </c>
      <c r="B1433" s="10" t="s">
        <v>84</v>
      </c>
      <c r="C1433" s="10" t="s">
        <v>85</v>
      </c>
      <c r="D1433" s="10" t="s">
        <v>547</v>
      </c>
      <c r="E1433" s="10" t="s">
        <v>362</v>
      </c>
      <c r="F1433" s="10" t="s">
        <v>548</v>
      </c>
      <c r="G1433" s="10" t="s">
        <v>549</v>
      </c>
      <c r="H1433" s="10" t="s">
        <v>67</v>
      </c>
      <c r="I1433" s="10">
        <v>95207</v>
      </c>
      <c r="J1433" s="10" t="s">
        <v>550</v>
      </c>
      <c r="K1433" s="10">
        <v>2099579090</v>
      </c>
      <c r="L1433" s="10" t="s">
        <v>115</v>
      </c>
      <c r="M1433" s="10" t="s">
        <v>116</v>
      </c>
      <c r="N1433" s="10" t="s">
        <v>39</v>
      </c>
      <c r="O1433" s="10">
        <v>44</v>
      </c>
      <c r="P1433" s="10" t="s">
        <v>40</v>
      </c>
      <c r="Q1433" s="10" t="str">
        <f t="shared" si="109"/>
        <v>12</v>
      </c>
      <c r="R1433" s="10">
        <v>5</v>
      </c>
      <c r="S1433" s="79">
        <v>19.8</v>
      </c>
      <c r="T1433" s="10">
        <v>1</v>
      </c>
      <c r="AF1433" s="10">
        <v>1</v>
      </c>
      <c r="AI1433" s="39">
        <f t="shared" si="110"/>
        <v>1</v>
      </c>
      <c r="AJ1433" s="79">
        <f t="shared" si="111"/>
        <v>19.8</v>
      </c>
      <c r="AK1433" s="79">
        <f t="shared" si="112"/>
        <v>1.6500000000000001</v>
      </c>
      <c r="AL1433" s="79">
        <f t="shared" si="113"/>
        <v>0.33</v>
      </c>
    </row>
    <row r="1434" spans="1:38" x14ac:dyDescent="0.25">
      <c r="A1434" s="10">
        <v>5.2024999999999997</v>
      </c>
      <c r="B1434" s="10" t="s">
        <v>62</v>
      </c>
      <c r="C1434" s="10" t="s">
        <v>63</v>
      </c>
      <c r="D1434" s="10" t="s">
        <v>400</v>
      </c>
      <c r="E1434" s="10" t="s">
        <v>168</v>
      </c>
      <c r="F1434" s="10" t="s">
        <v>401</v>
      </c>
      <c r="G1434" s="10" t="s">
        <v>402</v>
      </c>
      <c r="H1434" s="10" t="s">
        <v>67</v>
      </c>
      <c r="I1434" s="10" t="s">
        <v>403</v>
      </c>
      <c r="J1434" s="10" t="s">
        <v>404</v>
      </c>
      <c r="K1434" s="10">
        <v>8188397000</v>
      </c>
      <c r="L1434" s="10" t="s">
        <v>37</v>
      </c>
      <c r="M1434" s="10" t="s">
        <v>38</v>
      </c>
      <c r="N1434" s="10" t="s">
        <v>39</v>
      </c>
      <c r="O1434" s="10">
        <v>44</v>
      </c>
      <c r="P1434" s="10" t="s">
        <v>40</v>
      </c>
      <c r="Q1434" s="10" t="str">
        <f t="shared" si="109"/>
        <v>12</v>
      </c>
      <c r="R1434" s="10">
        <v>5</v>
      </c>
      <c r="S1434" s="79">
        <v>19.8</v>
      </c>
      <c r="T1434" s="10">
        <v>1</v>
      </c>
      <c r="AF1434" s="10">
        <v>1</v>
      </c>
      <c r="AI1434" s="39">
        <f t="shared" si="110"/>
        <v>1</v>
      </c>
      <c r="AJ1434" s="79">
        <f t="shared" si="111"/>
        <v>19.8</v>
      </c>
      <c r="AK1434" s="79">
        <f t="shared" si="112"/>
        <v>1.6500000000000001</v>
      </c>
      <c r="AL1434" s="79">
        <f t="shared" si="113"/>
        <v>0.33</v>
      </c>
    </row>
    <row r="1435" spans="1:38" x14ac:dyDescent="0.25">
      <c r="A1435" s="10">
        <v>5.2024999999999997</v>
      </c>
      <c r="B1435" s="10" t="s">
        <v>313</v>
      </c>
      <c r="C1435" s="10" t="s">
        <v>314</v>
      </c>
      <c r="D1435" s="10" t="s">
        <v>551</v>
      </c>
      <c r="E1435" s="10" t="s">
        <v>168</v>
      </c>
      <c r="F1435" s="10" t="s">
        <v>552</v>
      </c>
      <c r="G1435" s="10" t="s">
        <v>553</v>
      </c>
      <c r="H1435" s="10" t="s">
        <v>67</v>
      </c>
      <c r="I1435" s="10" t="s">
        <v>554</v>
      </c>
      <c r="J1435" s="10" t="s">
        <v>555</v>
      </c>
      <c r="K1435" s="10">
        <v>3602445335</v>
      </c>
      <c r="L1435" s="10" t="s">
        <v>37</v>
      </c>
      <c r="M1435" s="10" t="s">
        <v>38</v>
      </c>
      <c r="N1435" s="10" t="s">
        <v>39</v>
      </c>
      <c r="O1435" s="10">
        <v>44</v>
      </c>
      <c r="P1435" s="10" t="s">
        <v>40</v>
      </c>
      <c r="Q1435" s="10" t="str">
        <f t="shared" si="109"/>
        <v>12</v>
      </c>
      <c r="R1435" s="10">
        <v>5</v>
      </c>
      <c r="S1435" s="79">
        <v>19.8</v>
      </c>
      <c r="T1435" s="10">
        <v>1</v>
      </c>
      <c r="AF1435" s="10">
        <v>1</v>
      </c>
      <c r="AI1435" s="39">
        <f t="shared" si="110"/>
        <v>1</v>
      </c>
      <c r="AJ1435" s="79">
        <f t="shared" si="111"/>
        <v>19.8</v>
      </c>
      <c r="AK1435" s="79">
        <f t="shared" si="112"/>
        <v>1.6500000000000001</v>
      </c>
      <c r="AL1435" s="79">
        <f t="shared" si="113"/>
        <v>0.33</v>
      </c>
    </row>
    <row r="1436" spans="1:38" x14ac:dyDescent="0.25">
      <c r="A1436" s="10">
        <v>5.2024999999999997</v>
      </c>
      <c r="B1436" s="10" t="s">
        <v>134</v>
      </c>
      <c r="C1436" s="10" t="s">
        <v>135</v>
      </c>
      <c r="D1436" s="10" t="s">
        <v>142</v>
      </c>
      <c r="E1436" s="10" t="s">
        <v>30</v>
      </c>
      <c r="F1436" s="10" t="s">
        <v>145</v>
      </c>
      <c r="G1436" s="10" t="s">
        <v>146</v>
      </c>
      <c r="H1436" s="10" t="s">
        <v>147</v>
      </c>
      <c r="I1436" s="10">
        <v>999999999</v>
      </c>
      <c r="J1436" s="10" t="s">
        <v>145</v>
      </c>
      <c r="K1436" s="10">
        <v>9999999999</v>
      </c>
      <c r="L1436" s="10" t="s">
        <v>37</v>
      </c>
      <c r="M1436" s="10" t="s">
        <v>38</v>
      </c>
      <c r="N1436" s="10" t="s">
        <v>39</v>
      </c>
      <c r="O1436" s="10">
        <v>44</v>
      </c>
      <c r="P1436" s="10" t="s">
        <v>40</v>
      </c>
      <c r="Q1436" s="10" t="str">
        <f t="shared" si="109"/>
        <v>12</v>
      </c>
      <c r="R1436" s="10">
        <v>5</v>
      </c>
      <c r="S1436" s="79">
        <v>19.8</v>
      </c>
      <c r="T1436" s="10">
        <v>1</v>
      </c>
      <c r="AF1436" s="10">
        <v>1</v>
      </c>
      <c r="AI1436" s="39">
        <f t="shared" si="110"/>
        <v>1</v>
      </c>
      <c r="AJ1436" s="79">
        <f t="shared" si="111"/>
        <v>19.8</v>
      </c>
      <c r="AK1436" s="79">
        <f t="shared" si="112"/>
        <v>1.6500000000000001</v>
      </c>
      <c r="AL1436" s="79">
        <f t="shared" si="113"/>
        <v>0.33</v>
      </c>
    </row>
    <row r="1437" spans="1:38" x14ac:dyDescent="0.25">
      <c r="A1437" s="10">
        <v>5.2024999999999997</v>
      </c>
      <c r="B1437" s="10" t="s">
        <v>134</v>
      </c>
      <c r="C1437" s="10" t="s">
        <v>135</v>
      </c>
      <c r="D1437" s="10" t="s">
        <v>142</v>
      </c>
      <c r="E1437" s="10" t="s">
        <v>30</v>
      </c>
      <c r="F1437" s="10" t="s">
        <v>145</v>
      </c>
      <c r="G1437" s="10" t="s">
        <v>146</v>
      </c>
      <c r="H1437" s="10" t="s">
        <v>147</v>
      </c>
      <c r="I1437" s="10">
        <v>999999999</v>
      </c>
      <c r="J1437" s="10" t="s">
        <v>145</v>
      </c>
      <c r="K1437" s="10">
        <v>9999999999</v>
      </c>
      <c r="L1437" s="10" t="s">
        <v>115</v>
      </c>
      <c r="M1437" s="10" t="s">
        <v>116</v>
      </c>
      <c r="N1437" s="10" t="s">
        <v>39</v>
      </c>
      <c r="O1437" s="10">
        <v>44</v>
      </c>
      <c r="P1437" s="10" t="s">
        <v>40</v>
      </c>
      <c r="Q1437" s="10" t="str">
        <f t="shared" si="109"/>
        <v>12</v>
      </c>
      <c r="R1437" s="10">
        <v>5</v>
      </c>
      <c r="S1437" s="79">
        <v>19.8</v>
      </c>
      <c r="T1437" s="10">
        <v>1</v>
      </c>
      <c r="AF1437" s="10">
        <v>1</v>
      </c>
      <c r="AI1437" s="39">
        <f t="shared" si="110"/>
        <v>1</v>
      </c>
      <c r="AJ1437" s="79">
        <f t="shared" si="111"/>
        <v>19.8</v>
      </c>
      <c r="AK1437" s="79">
        <f t="shared" si="112"/>
        <v>1.6500000000000001</v>
      </c>
      <c r="AL1437" s="79">
        <f t="shared" si="113"/>
        <v>0.33</v>
      </c>
    </row>
    <row r="1438" spans="1:38" x14ac:dyDescent="0.25">
      <c r="A1438" s="10">
        <v>6.2024999999999997</v>
      </c>
      <c r="B1438" s="10" t="s">
        <v>27</v>
      </c>
      <c r="C1438" s="10" t="s">
        <v>28</v>
      </c>
      <c r="D1438" s="10" t="s">
        <v>29</v>
      </c>
      <c r="E1438" s="10" t="s">
        <v>30</v>
      </c>
      <c r="F1438" s="10" t="s">
        <v>32</v>
      </c>
      <c r="G1438" s="10" t="s">
        <v>33</v>
      </c>
      <c r="H1438" s="10" t="s">
        <v>34</v>
      </c>
      <c r="I1438" s="10" t="s">
        <v>35</v>
      </c>
      <c r="J1438" s="10" t="s">
        <v>36</v>
      </c>
      <c r="K1438" s="10">
        <v>7323510499</v>
      </c>
      <c r="L1438" s="10" t="s">
        <v>37</v>
      </c>
      <c r="M1438" s="10" t="s">
        <v>38</v>
      </c>
      <c r="N1438" s="10" t="s">
        <v>39</v>
      </c>
      <c r="O1438" s="10">
        <v>44</v>
      </c>
      <c r="P1438" s="10" t="s">
        <v>40</v>
      </c>
      <c r="Q1438" s="10" t="str">
        <f t="shared" si="109"/>
        <v>12</v>
      </c>
      <c r="R1438" s="10">
        <v>5</v>
      </c>
      <c r="S1438" s="79">
        <v>7128</v>
      </c>
      <c r="T1438" s="10">
        <v>360</v>
      </c>
      <c r="AG1438" s="10">
        <v>360</v>
      </c>
      <c r="AI1438" s="39">
        <f t="shared" si="110"/>
        <v>360</v>
      </c>
      <c r="AJ1438" s="79">
        <f t="shared" si="111"/>
        <v>19.8</v>
      </c>
      <c r="AK1438" s="79">
        <f t="shared" si="112"/>
        <v>1.6500000000000001</v>
      </c>
      <c r="AL1438" s="79">
        <f t="shared" si="113"/>
        <v>0.33</v>
      </c>
    </row>
    <row r="1439" spans="1:38" x14ac:dyDescent="0.25">
      <c r="A1439" s="10">
        <v>6.2024999999999997</v>
      </c>
      <c r="B1439" s="10" t="s">
        <v>41</v>
      </c>
      <c r="C1439" s="10" t="s">
        <v>42</v>
      </c>
      <c r="D1439" s="10" t="s">
        <v>43</v>
      </c>
      <c r="E1439" s="10" t="s">
        <v>30</v>
      </c>
      <c r="F1439" s="10" t="s">
        <v>44</v>
      </c>
      <c r="G1439" s="10" t="s">
        <v>45</v>
      </c>
      <c r="H1439" s="10" t="s">
        <v>46</v>
      </c>
      <c r="I1439" s="10" t="s">
        <v>47</v>
      </c>
      <c r="J1439" s="10" t="s">
        <v>48</v>
      </c>
      <c r="K1439" s="10">
        <v>6514880515</v>
      </c>
      <c r="L1439" s="10" t="s">
        <v>49</v>
      </c>
      <c r="M1439" s="10" t="s">
        <v>50</v>
      </c>
      <c r="N1439" s="10" t="s">
        <v>39</v>
      </c>
      <c r="O1439" s="10">
        <v>44</v>
      </c>
      <c r="P1439" s="10" t="s">
        <v>40</v>
      </c>
      <c r="Q1439" s="10" t="str">
        <f t="shared" si="109"/>
        <v>12</v>
      </c>
      <c r="R1439" s="10">
        <v>5</v>
      </c>
      <c r="S1439" s="79">
        <v>1980</v>
      </c>
      <c r="T1439" s="10">
        <v>100</v>
      </c>
      <c r="AG1439" s="10">
        <v>100</v>
      </c>
      <c r="AI1439" s="39">
        <f t="shared" si="110"/>
        <v>100</v>
      </c>
      <c r="AJ1439" s="79">
        <f t="shared" si="111"/>
        <v>19.8</v>
      </c>
      <c r="AK1439" s="79">
        <f t="shared" si="112"/>
        <v>1.6500000000000001</v>
      </c>
      <c r="AL1439" s="79">
        <f t="shared" si="113"/>
        <v>0.33</v>
      </c>
    </row>
    <row r="1440" spans="1:38" x14ac:dyDescent="0.25">
      <c r="A1440" s="10">
        <v>6.2024999999999997</v>
      </c>
      <c r="B1440" s="10" t="s">
        <v>51</v>
      </c>
      <c r="C1440" s="10" t="s">
        <v>52</v>
      </c>
      <c r="D1440" s="10" t="s">
        <v>53</v>
      </c>
      <c r="E1440" s="10" t="s">
        <v>30</v>
      </c>
      <c r="F1440" s="10" t="s">
        <v>54</v>
      </c>
      <c r="G1440" s="10" t="s">
        <v>55</v>
      </c>
      <c r="H1440" s="10" t="s">
        <v>56</v>
      </c>
      <c r="I1440" s="10" t="s">
        <v>57</v>
      </c>
      <c r="J1440" s="10" t="s">
        <v>58</v>
      </c>
      <c r="K1440" s="10">
        <v>6109350885</v>
      </c>
      <c r="L1440" s="10" t="s">
        <v>59</v>
      </c>
      <c r="M1440" s="10" t="s">
        <v>60</v>
      </c>
      <c r="N1440" s="10" t="s">
        <v>61</v>
      </c>
      <c r="O1440" s="10">
        <v>44</v>
      </c>
      <c r="P1440" s="10" t="s">
        <v>40</v>
      </c>
      <c r="Q1440" s="10" t="str">
        <f t="shared" si="109"/>
        <v>12</v>
      </c>
      <c r="R1440" s="10">
        <v>4</v>
      </c>
      <c r="S1440" s="79">
        <v>1555.2</v>
      </c>
      <c r="T1440" s="10">
        <v>54</v>
      </c>
      <c r="AG1440" s="10">
        <v>54</v>
      </c>
      <c r="AI1440" s="39">
        <f t="shared" si="110"/>
        <v>54</v>
      </c>
      <c r="AJ1440" s="79">
        <f t="shared" si="111"/>
        <v>28.8</v>
      </c>
      <c r="AK1440" s="79">
        <f t="shared" si="112"/>
        <v>2.4</v>
      </c>
      <c r="AL1440" s="79">
        <f t="shared" si="113"/>
        <v>0.6</v>
      </c>
    </row>
    <row r="1441" spans="1:38" x14ac:dyDescent="0.25">
      <c r="A1441" s="10">
        <v>6.2024999999999997</v>
      </c>
      <c r="B1441" s="10" t="s">
        <v>62</v>
      </c>
      <c r="C1441" s="10" t="s">
        <v>63</v>
      </c>
      <c r="D1441" s="10" t="s">
        <v>64</v>
      </c>
      <c r="E1441" s="10" t="s">
        <v>30</v>
      </c>
      <c r="F1441" s="10" t="s">
        <v>65</v>
      </c>
      <c r="G1441" s="10" t="s">
        <v>66</v>
      </c>
      <c r="H1441" s="10" t="s">
        <v>67</v>
      </c>
      <c r="I1441" s="10" t="s">
        <v>68</v>
      </c>
      <c r="J1441" s="10" t="s">
        <v>69</v>
      </c>
      <c r="K1441" s="10">
        <v>9099838425</v>
      </c>
      <c r="L1441" s="10" t="s">
        <v>70</v>
      </c>
      <c r="M1441" s="10" t="s">
        <v>71</v>
      </c>
      <c r="N1441" s="10" t="s">
        <v>61</v>
      </c>
      <c r="O1441" s="10">
        <v>44</v>
      </c>
      <c r="P1441" s="10" t="s">
        <v>40</v>
      </c>
      <c r="Q1441" s="10" t="str">
        <f t="shared" si="109"/>
        <v>12</v>
      </c>
      <c r="R1441" s="10">
        <v>8</v>
      </c>
      <c r="S1441" s="79">
        <v>972</v>
      </c>
      <c r="T1441" s="10">
        <v>30</v>
      </c>
      <c r="AG1441" s="10">
        <v>30</v>
      </c>
      <c r="AI1441" s="39">
        <f t="shared" si="110"/>
        <v>30</v>
      </c>
      <c r="AJ1441" s="79">
        <f t="shared" si="111"/>
        <v>32.4</v>
      </c>
      <c r="AK1441" s="79">
        <f t="shared" si="112"/>
        <v>2.6999999999999997</v>
      </c>
      <c r="AL1441" s="79">
        <f t="shared" si="113"/>
        <v>0.33749999999999997</v>
      </c>
    </row>
    <row r="1442" spans="1:38" x14ac:dyDescent="0.25">
      <c r="A1442" s="10">
        <v>6.2024999999999997</v>
      </c>
      <c r="B1442" s="10" t="s">
        <v>62</v>
      </c>
      <c r="C1442" s="10" t="s">
        <v>63</v>
      </c>
      <c r="D1442" s="10" t="s">
        <v>64</v>
      </c>
      <c r="E1442" s="10" t="s">
        <v>30</v>
      </c>
      <c r="F1442" s="10" t="s">
        <v>65</v>
      </c>
      <c r="G1442" s="10" t="s">
        <v>66</v>
      </c>
      <c r="H1442" s="10" t="s">
        <v>67</v>
      </c>
      <c r="I1442" s="10" t="s">
        <v>68</v>
      </c>
      <c r="J1442" s="10" t="s">
        <v>69</v>
      </c>
      <c r="K1442" s="10">
        <v>9099838425</v>
      </c>
      <c r="L1442" s="10" t="s">
        <v>72</v>
      </c>
      <c r="M1442" s="10" t="s">
        <v>73</v>
      </c>
      <c r="N1442" s="10" t="s">
        <v>61</v>
      </c>
      <c r="O1442" s="10">
        <v>44</v>
      </c>
      <c r="P1442" s="10" t="s">
        <v>40</v>
      </c>
      <c r="Q1442" s="10" t="str">
        <f t="shared" si="109"/>
        <v>12</v>
      </c>
      <c r="R1442" s="10">
        <v>8</v>
      </c>
      <c r="S1442" s="79">
        <v>810</v>
      </c>
      <c r="T1442" s="10">
        <v>25</v>
      </c>
      <c r="AG1442" s="10">
        <v>25</v>
      </c>
      <c r="AI1442" s="39">
        <f t="shared" si="110"/>
        <v>25</v>
      </c>
      <c r="AJ1442" s="79">
        <f t="shared" si="111"/>
        <v>32.4</v>
      </c>
      <c r="AK1442" s="79">
        <f t="shared" si="112"/>
        <v>2.6999999999999997</v>
      </c>
      <c r="AL1442" s="79">
        <f t="shared" si="113"/>
        <v>0.33749999999999997</v>
      </c>
    </row>
    <row r="1443" spans="1:38" x14ac:dyDescent="0.25">
      <c r="A1443" s="10">
        <v>6.2024999999999997</v>
      </c>
      <c r="B1443" s="10" t="s">
        <v>51</v>
      </c>
      <c r="C1443" s="10" t="s">
        <v>52</v>
      </c>
      <c r="D1443" s="10" t="s">
        <v>53</v>
      </c>
      <c r="E1443" s="10" t="s">
        <v>30</v>
      </c>
      <c r="F1443" s="10" t="s">
        <v>54</v>
      </c>
      <c r="G1443" s="10" t="s">
        <v>55</v>
      </c>
      <c r="H1443" s="10" t="s">
        <v>56</v>
      </c>
      <c r="I1443" s="10" t="s">
        <v>57</v>
      </c>
      <c r="J1443" s="10" t="s">
        <v>58</v>
      </c>
      <c r="K1443" s="10">
        <v>6109350885</v>
      </c>
      <c r="L1443" s="10" t="s">
        <v>74</v>
      </c>
      <c r="M1443" s="10" t="s">
        <v>75</v>
      </c>
      <c r="N1443" s="10" t="s">
        <v>61</v>
      </c>
      <c r="O1443" s="10">
        <v>44</v>
      </c>
      <c r="P1443" s="10" t="s">
        <v>40</v>
      </c>
      <c r="Q1443" s="10" t="str">
        <f t="shared" si="109"/>
        <v>12</v>
      </c>
      <c r="R1443" s="10">
        <v>5</v>
      </c>
      <c r="S1443" s="79">
        <v>720</v>
      </c>
      <c r="T1443" s="10">
        <v>25</v>
      </c>
      <c r="AG1443" s="10">
        <v>25</v>
      </c>
      <c r="AI1443" s="39">
        <f t="shared" si="110"/>
        <v>25</v>
      </c>
      <c r="AJ1443" s="79">
        <f t="shared" si="111"/>
        <v>28.8</v>
      </c>
      <c r="AK1443" s="79">
        <f t="shared" si="112"/>
        <v>2.4</v>
      </c>
      <c r="AL1443" s="79">
        <f t="shared" si="113"/>
        <v>0.48</v>
      </c>
    </row>
    <row r="1444" spans="1:38" x14ac:dyDescent="0.25">
      <c r="A1444" s="10">
        <v>6.2024999999999997</v>
      </c>
      <c r="B1444" s="10" t="s">
        <v>62</v>
      </c>
      <c r="C1444" s="10" t="s">
        <v>63</v>
      </c>
      <c r="D1444" s="10" t="s">
        <v>64</v>
      </c>
      <c r="E1444" s="10" t="s">
        <v>30</v>
      </c>
      <c r="F1444" s="10" t="s">
        <v>65</v>
      </c>
      <c r="G1444" s="10" t="s">
        <v>66</v>
      </c>
      <c r="H1444" s="10" t="s">
        <v>67</v>
      </c>
      <c r="I1444" s="10" t="s">
        <v>68</v>
      </c>
      <c r="J1444" s="10" t="s">
        <v>69</v>
      </c>
      <c r="K1444" s="10">
        <v>9099838425</v>
      </c>
      <c r="L1444" s="10" t="s">
        <v>74</v>
      </c>
      <c r="M1444" s="10" t="s">
        <v>75</v>
      </c>
      <c r="N1444" s="10" t="s">
        <v>61</v>
      </c>
      <c r="O1444" s="10">
        <v>44</v>
      </c>
      <c r="P1444" s="10" t="s">
        <v>40</v>
      </c>
      <c r="Q1444" s="10" t="str">
        <f t="shared" si="109"/>
        <v>12</v>
      </c>
      <c r="R1444" s="10">
        <v>5</v>
      </c>
      <c r="S1444" s="79">
        <v>720</v>
      </c>
      <c r="T1444" s="10">
        <v>25</v>
      </c>
      <c r="AG1444" s="10">
        <v>25</v>
      </c>
      <c r="AI1444" s="39">
        <f t="shared" si="110"/>
        <v>25</v>
      </c>
      <c r="AJ1444" s="79">
        <f t="shared" si="111"/>
        <v>28.8</v>
      </c>
      <c r="AK1444" s="79">
        <f t="shared" si="112"/>
        <v>2.4</v>
      </c>
      <c r="AL1444" s="79">
        <f t="shared" si="113"/>
        <v>0.48</v>
      </c>
    </row>
    <row r="1445" spans="1:38" x14ac:dyDescent="0.25">
      <c r="A1445" s="10">
        <v>6.2024999999999997</v>
      </c>
      <c r="B1445" s="10" t="s">
        <v>62</v>
      </c>
      <c r="C1445" s="10" t="s">
        <v>63</v>
      </c>
      <c r="D1445" s="10" t="s">
        <v>76</v>
      </c>
      <c r="E1445" s="10" t="s">
        <v>30</v>
      </c>
      <c r="F1445" s="10" t="s">
        <v>77</v>
      </c>
      <c r="G1445" s="10" t="s">
        <v>78</v>
      </c>
      <c r="H1445" s="10" t="s">
        <v>67</v>
      </c>
      <c r="I1445" s="10" t="s">
        <v>79</v>
      </c>
      <c r="J1445" s="10" t="s">
        <v>80</v>
      </c>
      <c r="K1445" s="10">
        <v>8189423379</v>
      </c>
      <c r="L1445" s="10" t="s">
        <v>72</v>
      </c>
      <c r="M1445" s="10" t="s">
        <v>73</v>
      </c>
      <c r="N1445" s="10" t="s">
        <v>61</v>
      </c>
      <c r="O1445" s="10">
        <v>44</v>
      </c>
      <c r="P1445" s="10" t="s">
        <v>40</v>
      </c>
      <c r="Q1445" s="10" t="str">
        <f t="shared" si="109"/>
        <v>12</v>
      </c>
      <c r="R1445" s="10">
        <v>8</v>
      </c>
      <c r="S1445" s="79">
        <v>583.20000000000005</v>
      </c>
      <c r="T1445" s="10">
        <v>18</v>
      </c>
      <c r="AG1445" s="10">
        <v>18</v>
      </c>
      <c r="AI1445" s="39">
        <f t="shared" si="110"/>
        <v>18</v>
      </c>
      <c r="AJ1445" s="79">
        <f t="shared" si="111"/>
        <v>32.400000000000006</v>
      </c>
      <c r="AK1445" s="79">
        <f t="shared" si="112"/>
        <v>2.7000000000000006</v>
      </c>
      <c r="AL1445" s="79">
        <f t="shared" si="113"/>
        <v>0.33750000000000008</v>
      </c>
    </row>
    <row r="1446" spans="1:38" x14ac:dyDescent="0.25">
      <c r="A1446" s="10">
        <v>6.2024999999999997</v>
      </c>
      <c r="B1446" s="10" t="s">
        <v>62</v>
      </c>
      <c r="C1446" s="10" t="s">
        <v>63</v>
      </c>
      <c r="D1446" s="10" t="s">
        <v>76</v>
      </c>
      <c r="E1446" s="10" t="s">
        <v>30</v>
      </c>
      <c r="F1446" s="10" t="s">
        <v>77</v>
      </c>
      <c r="G1446" s="10" t="s">
        <v>78</v>
      </c>
      <c r="H1446" s="10" t="s">
        <v>67</v>
      </c>
      <c r="I1446" s="10" t="s">
        <v>79</v>
      </c>
      <c r="J1446" s="10" t="s">
        <v>80</v>
      </c>
      <c r="K1446" s="10">
        <v>8189423379</v>
      </c>
      <c r="L1446" s="10" t="s">
        <v>74</v>
      </c>
      <c r="M1446" s="10" t="s">
        <v>75</v>
      </c>
      <c r="N1446" s="10" t="s">
        <v>61</v>
      </c>
      <c r="O1446" s="10">
        <v>44</v>
      </c>
      <c r="P1446" s="10" t="s">
        <v>40</v>
      </c>
      <c r="Q1446" s="10" t="str">
        <f t="shared" si="109"/>
        <v>12</v>
      </c>
      <c r="R1446" s="10">
        <v>5</v>
      </c>
      <c r="S1446" s="79">
        <v>576</v>
      </c>
      <c r="T1446" s="10">
        <v>20</v>
      </c>
      <c r="AG1446" s="10">
        <v>20</v>
      </c>
      <c r="AI1446" s="39">
        <f t="shared" si="110"/>
        <v>20</v>
      </c>
      <c r="AJ1446" s="79">
        <f t="shared" si="111"/>
        <v>28.8</v>
      </c>
      <c r="AK1446" s="79">
        <f t="shared" si="112"/>
        <v>2.4</v>
      </c>
      <c r="AL1446" s="79">
        <f t="shared" si="113"/>
        <v>0.48</v>
      </c>
    </row>
    <row r="1447" spans="1:38" x14ac:dyDescent="0.25">
      <c r="A1447" s="10">
        <v>6.2024999999999997</v>
      </c>
      <c r="B1447" s="10" t="s">
        <v>62</v>
      </c>
      <c r="C1447" s="10" t="s">
        <v>63</v>
      </c>
      <c r="D1447" s="10" t="s">
        <v>76</v>
      </c>
      <c r="E1447" s="10" t="s">
        <v>30</v>
      </c>
      <c r="F1447" s="10" t="s">
        <v>77</v>
      </c>
      <c r="G1447" s="10" t="s">
        <v>78</v>
      </c>
      <c r="H1447" s="10" t="s">
        <v>67</v>
      </c>
      <c r="I1447" s="10" t="s">
        <v>79</v>
      </c>
      <c r="J1447" s="10" t="s">
        <v>80</v>
      </c>
      <c r="K1447" s="10">
        <v>8189423379</v>
      </c>
      <c r="L1447" s="10" t="s">
        <v>70</v>
      </c>
      <c r="M1447" s="10" t="s">
        <v>71</v>
      </c>
      <c r="N1447" s="10" t="s">
        <v>61</v>
      </c>
      <c r="O1447" s="10">
        <v>44</v>
      </c>
      <c r="P1447" s="10" t="s">
        <v>40</v>
      </c>
      <c r="Q1447" s="10" t="str">
        <f t="shared" si="109"/>
        <v>12</v>
      </c>
      <c r="R1447" s="10">
        <v>8</v>
      </c>
      <c r="S1447" s="79">
        <v>518.4</v>
      </c>
      <c r="T1447" s="10">
        <v>16</v>
      </c>
      <c r="AG1447" s="10">
        <v>16</v>
      </c>
      <c r="AI1447" s="39">
        <f t="shared" si="110"/>
        <v>16</v>
      </c>
      <c r="AJ1447" s="79">
        <f t="shared" si="111"/>
        <v>32.4</v>
      </c>
      <c r="AK1447" s="79">
        <f t="shared" si="112"/>
        <v>2.6999999999999997</v>
      </c>
      <c r="AL1447" s="79">
        <f t="shared" si="113"/>
        <v>0.33749999999999997</v>
      </c>
    </row>
    <row r="1448" spans="1:38" x14ac:dyDescent="0.25">
      <c r="A1448" s="10">
        <v>6.2024999999999997</v>
      </c>
      <c r="B1448" s="10" t="s">
        <v>51</v>
      </c>
      <c r="C1448" s="10" t="s">
        <v>52</v>
      </c>
      <c r="D1448" s="10" t="s">
        <v>53</v>
      </c>
      <c r="E1448" s="10" t="s">
        <v>30</v>
      </c>
      <c r="F1448" s="10" t="s">
        <v>54</v>
      </c>
      <c r="G1448" s="10" t="s">
        <v>55</v>
      </c>
      <c r="H1448" s="10" t="s">
        <v>56</v>
      </c>
      <c r="I1448" s="10" t="s">
        <v>57</v>
      </c>
      <c r="J1448" s="10" t="s">
        <v>58</v>
      </c>
      <c r="K1448" s="10">
        <v>6109350885</v>
      </c>
      <c r="L1448" s="10" t="s">
        <v>81</v>
      </c>
      <c r="M1448" s="10" t="s">
        <v>82</v>
      </c>
      <c r="N1448" s="10" t="s">
        <v>83</v>
      </c>
      <c r="O1448" s="10">
        <v>44</v>
      </c>
      <c r="P1448" s="10" t="s">
        <v>40</v>
      </c>
      <c r="Q1448" s="10" t="str">
        <f t="shared" si="109"/>
        <v>12</v>
      </c>
      <c r="R1448" s="10">
        <v>8</v>
      </c>
      <c r="S1448" s="79">
        <v>513</v>
      </c>
      <c r="T1448" s="10">
        <v>19</v>
      </c>
      <c r="AG1448" s="10">
        <v>19</v>
      </c>
      <c r="AI1448" s="39">
        <f t="shared" si="110"/>
        <v>19</v>
      </c>
      <c r="AJ1448" s="79">
        <f t="shared" si="111"/>
        <v>27</v>
      </c>
      <c r="AK1448" s="79">
        <f t="shared" si="112"/>
        <v>2.25</v>
      </c>
      <c r="AL1448" s="79">
        <f t="shared" si="113"/>
        <v>0.28125</v>
      </c>
    </row>
    <row r="1449" spans="1:38" x14ac:dyDescent="0.25">
      <c r="A1449" s="10">
        <v>6.2024999999999997</v>
      </c>
      <c r="B1449" s="10" t="s">
        <v>84</v>
      </c>
      <c r="C1449" s="10" t="s">
        <v>85</v>
      </c>
      <c r="D1449" s="10" t="s">
        <v>86</v>
      </c>
      <c r="E1449" s="10" t="s">
        <v>30</v>
      </c>
      <c r="F1449" s="10" t="s">
        <v>87</v>
      </c>
      <c r="G1449" s="10" t="s">
        <v>88</v>
      </c>
      <c r="H1449" s="10" t="s">
        <v>67</v>
      </c>
      <c r="I1449" s="10" t="s">
        <v>89</v>
      </c>
      <c r="J1449" s="10" t="s">
        <v>90</v>
      </c>
      <c r="K1449" s="10">
        <v>2095295350</v>
      </c>
      <c r="L1449" s="10" t="s">
        <v>70</v>
      </c>
      <c r="M1449" s="10" t="s">
        <v>71</v>
      </c>
      <c r="N1449" s="10" t="s">
        <v>61</v>
      </c>
      <c r="O1449" s="10">
        <v>44</v>
      </c>
      <c r="P1449" s="10" t="s">
        <v>40</v>
      </c>
      <c r="Q1449" s="10" t="str">
        <f t="shared" si="109"/>
        <v>12</v>
      </c>
      <c r="R1449" s="10">
        <v>8</v>
      </c>
      <c r="S1449" s="79">
        <v>453.6</v>
      </c>
      <c r="T1449" s="10">
        <v>14</v>
      </c>
      <c r="AG1449" s="10">
        <v>14</v>
      </c>
      <c r="AI1449" s="39">
        <f t="shared" si="110"/>
        <v>14</v>
      </c>
      <c r="AJ1449" s="79">
        <f t="shared" si="111"/>
        <v>32.4</v>
      </c>
      <c r="AK1449" s="79">
        <f t="shared" si="112"/>
        <v>2.6999999999999997</v>
      </c>
      <c r="AL1449" s="79">
        <f t="shared" si="113"/>
        <v>0.33749999999999997</v>
      </c>
    </row>
    <row r="1450" spans="1:38" x14ac:dyDescent="0.25">
      <c r="A1450" s="10">
        <v>6.2024999999999997</v>
      </c>
      <c r="B1450" s="10" t="s">
        <v>84</v>
      </c>
      <c r="C1450" s="10" t="s">
        <v>85</v>
      </c>
      <c r="D1450" s="10" t="s">
        <v>86</v>
      </c>
      <c r="E1450" s="10" t="s">
        <v>30</v>
      </c>
      <c r="F1450" s="10" t="s">
        <v>87</v>
      </c>
      <c r="G1450" s="10" t="s">
        <v>88</v>
      </c>
      <c r="H1450" s="10" t="s">
        <v>67</v>
      </c>
      <c r="I1450" s="10" t="s">
        <v>89</v>
      </c>
      <c r="J1450" s="10" t="s">
        <v>90</v>
      </c>
      <c r="K1450" s="10">
        <v>2095295350</v>
      </c>
      <c r="L1450" s="10" t="s">
        <v>91</v>
      </c>
      <c r="M1450" s="10" t="s">
        <v>92</v>
      </c>
      <c r="N1450" s="10" t="s">
        <v>61</v>
      </c>
      <c r="O1450" s="10">
        <v>44</v>
      </c>
      <c r="P1450" s="10" t="s">
        <v>40</v>
      </c>
      <c r="Q1450" s="10" t="str">
        <f t="shared" si="109"/>
        <v>12</v>
      </c>
      <c r="R1450" s="10">
        <v>8</v>
      </c>
      <c r="S1450" s="79">
        <v>421.2</v>
      </c>
      <c r="T1450" s="10">
        <v>13</v>
      </c>
      <c r="AG1450" s="10">
        <v>13</v>
      </c>
      <c r="AI1450" s="39">
        <f t="shared" si="110"/>
        <v>13</v>
      </c>
      <c r="AJ1450" s="79">
        <f t="shared" si="111"/>
        <v>32.4</v>
      </c>
      <c r="AK1450" s="79">
        <f t="shared" si="112"/>
        <v>2.6999999999999997</v>
      </c>
      <c r="AL1450" s="79">
        <f t="shared" si="113"/>
        <v>0.33749999999999997</v>
      </c>
    </row>
    <row r="1451" spans="1:38" x14ac:dyDescent="0.25">
      <c r="A1451" s="10">
        <v>6.2024999999999997</v>
      </c>
      <c r="B1451" s="10" t="s">
        <v>62</v>
      </c>
      <c r="C1451" s="10" t="s">
        <v>63</v>
      </c>
      <c r="D1451" s="10" t="s">
        <v>93</v>
      </c>
      <c r="E1451" s="10" t="s">
        <v>30</v>
      </c>
      <c r="F1451" s="10" t="s">
        <v>94</v>
      </c>
      <c r="G1451" s="10" t="s">
        <v>95</v>
      </c>
      <c r="H1451" s="10" t="s">
        <v>96</v>
      </c>
      <c r="I1451" s="10">
        <v>89103</v>
      </c>
      <c r="J1451" s="10" t="s">
        <v>97</v>
      </c>
      <c r="K1451" s="10">
        <v>7024965753</v>
      </c>
      <c r="L1451" s="10" t="s">
        <v>98</v>
      </c>
      <c r="M1451" s="10" t="s">
        <v>99</v>
      </c>
      <c r="N1451" s="10" t="s">
        <v>61</v>
      </c>
      <c r="O1451" s="10">
        <v>44</v>
      </c>
      <c r="P1451" s="10" t="s">
        <v>40</v>
      </c>
      <c r="Q1451" s="10" t="str">
        <f t="shared" si="109"/>
        <v>12</v>
      </c>
      <c r="R1451" s="10">
        <v>5</v>
      </c>
      <c r="S1451" s="79">
        <v>403.2</v>
      </c>
      <c r="T1451" s="10">
        <v>14</v>
      </c>
      <c r="AG1451" s="10">
        <v>14</v>
      </c>
      <c r="AI1451" s="39">
        <f t="shared" si="110"/>
        <v>14</v>
      </c>
      <c r="AJ1451" s="79">
        <f t="shared" si="111"/>
        <v>28.8</v>
      </c>
      <c r="AK1451" s="79">
        <f t="shared" si="112"/>
        <v>2.4</v>
      </c>
      <c r="AL1451" s="79">
        <f t="shared" si="113"/>
        <v>0.48</v>
      </c>
    </row>
    <row r="1452" spans="1:38" x14ac:dyDescent="0.25">
      <c r="A1452" s="10">
        <v>6.2024999999999997</v>
      </c>
      <c r="B1452" s="10" t="s">
        <v>62</v>
      </c>
      <c r="C1452" s="10" t="s">
        <v>63</v>
      </c>
      <c r="D1452" s="10" t="s">
        <v>64</v>
      </c>
      <c r="E1452" s="10" t="s">
        <v>30</v>
      </c>
      <c r="F1452" s="10" t="s">
        <v>65</v>
      </c>
      <c r="G1452" s="10" t="s">
        <v>66</v>
      </c>
      <c r="H1452" s="10" t="s">
        <v>67</v>
      </c>
      <c r="I1452" s="10" t="s">
        <v>68</v>
      </c>
      <c r="J1452" s="10" t="s">
        <v>69</v>
      </c>
      <c r="K1452" s="10">
        <v>9099838425</v>
      </c>
      <c r="L1452" s="10" t="s">
        <v>37</v>
      </c>
      <c r="M1452" s="10" t="s">
        <v>38</v>
      </c>
      <c r="N1452" s="10" t="s">
        <v>39</v>
      </c>
      <c r="O1452" s="10">
        <v>44</v>
      </c>
      <c r="P1452" s="10" t="s">
        <v>40</v>
      </c>
      <c r="Q1452" s="10" t="str">
        <f t="shared" si="109"/>
        <v>12</v>
      </c>
      <c r="R1452" s="10">
        <v>5</v>
      </c>
      <c r="S1452" s="79">
        <v>396</v>
      </c>
      <c r="T1452" s="10">
        <v>20</v>
      </c>
      <c r="AG1452" s="10">
        <v>20</v>
      </c>
      <c r="AI1452" s="39">
        <f t="shared" si="110"/>
        <v>20</v>
      </c>
      <c r="AJ1452" s="79">
        <f t="shared" si="111"/>
        <v>19.8</v>
      </c>
      <c r="AK1452" s="79">
        <f t="shared" si="112"/>
        <v>1.6500000000000001</v>
      </c>
      <c r="AL1452" s="79">
        <f t="shared" si="113"/>
        <v>0.33</v>
      </c>
    </row>
    <row r="1453" spans="1:38" x14ac:dyDescent="0.25">
      <c r="A1453" s="10">
        <v>6.2024999999999997</v>
      </c>
      <c r="B1453" s="10" t="s">
        <v>84</v>
      </c>
      <c r="C1453" s="10" t="s">
        <v>85</v>
      </c>
      <c r="D1453" s="10" t="s">
        <v>86</v>
      </c>
      <c r="E1453" s="10" t="s">
        <v>30</v>
      </c>
      <c r="F1453" s="10" t="s">
        <v>87</v>
      </c>
      <c r="G1453" s="10" t="s">
        <v>88</v>
      </c>
      <c r="H1453" s="10" t="s">
        <v>67</v>
      </c>
      <c r="I1453" s="10" t="s">
        <v>89</v>
      </c>
      <c r="J1453" s="10" t="s">
        <v>90</v>
      </c>
      <c r="K1453" s="10">
        <v>2095295350</v>
      </c>
      <c r="L1453" s="10" t="s">
        <v>100</v>
      </c>
      <c r="M1453" s="10" t="s">
        <v>101</v>
      </c>
      <c r="N1453" s="10" t="s">
        <v>61</v>
      </c>
      <c r="O1453" s="10">
        <v>44</v>
      </c>
      <c r="P1453" s="10" t="s">
        <v>40</v>
      </c>
      <c r="Q1453" s="10" t="str">
        <f t="shared" si="109"/>
        <v>12</v>
      </c>
      <c r="R1453" s="10">
        <v>8</v>
      </c>
      <c r="S1453" s="79">
        <v>388.8</v>
      </c>
      <c r="T1453" s="10">
        <v>12</v>
      </c>
      <c r="AG1453" s="10">
        <v>12</v>
      </c>
      <c r="AI1453" s="39">
        <f t="shared" si="110"/>
        <v>12</v>
      </c>
      <c r="AJ1453" s="79">
        <f t="shared" si="111"/>
        <v>32.4</v>
      </c>
      <c r="AK1453" s="79">
        <f t="shared" si="112"/>
        <v>2.6999999999999997</v>
      </c>
      <c r="AL1453" s="79">
        <f t="shared" si="113"/>
        <v>0.33749999999999997</v>
      </c>
    </row>
    <row r="1454" spans="1:38" x14ac:dyDescent="0.25">
      <c r="A1454" s="10">
        <v>6.2024999999999997</v>
      </c>
      <c r="B1454" s="10" t="s">
        <v>84</v>
      </c>
      <c r="C1454" s="10" t="s">
        <v>85</v>
      </c>
      <c r="D1454" s="10" t="s">
        <v>102</v>
      </c>
      <c r="E1454" s="10" t="s">
        <v>30</v>
      </c>
      <c r="F1454" s="10" t="s">
        <v>103</v>
      </c>
      <c r="G1454" s="10" t="s">
        <v>104</v>
      </c>
      <c r="H1454" s="10" t="s">
        <v>96</v>
      </c>
      <c r="I1454" s="10" t="s">
        <v>105</v>
      </c>
      <c r="J1454" s="10" t="s">
        <v>106</v>
      </c>
      <c r="K1454" s="10">
        <v>9076024285</v>
      </c>
      <c r="L1454" s="10" t="s">
        <v>74</v>
      </c>
      <c r="M1454" s="10" t="s">
        <v>75</v>
      </c>
      <c r="N1454" s="10" t="s">
        <v>61</v>
      </c>
      <c r="O1454" s="10">
        <v>44</v>
      </c>
      <c r="P1454" s="10" t="s">
        <v>40</v>
      </c>
      <c r="Q1454" s="10" t="str">
        <f t="shared" si="109"/>
        <v>12</v>
      </c>
      <c r="R1454" s="10">
        <v>5</v>
      </c>
      <c r="S1454" s="79">
        <v>374.4</v>
      </c>
      <c r="T1454" s="10">
        <v>13</v>
      </c>
      <c r="AG1454" s="10">
        <v>13</v>
      </c>
      <c r="AI1454" s="39">
        <f t="shared" si="110"/>
        <v>13</v>
      </c>
      <c r="AJ1454" s="79">
        <f t="shared" si="111"/>
        <v>28.799999999999997</v>
      </c>
      <c r="AK1454" s="79">
        <f t="shared" si="112"/>
        <v>2.4</v>
      </c>
      <c r="AL1454" s="79">
        <f t="shared" si="113"/>
        <v>0.48</v>
      </c>
    </row>
    <row r="1455" spans="1:38" x14ac:dyDescent="0.25">
      <c r="A1455" s="10">
        <v>6.2024999999999997</v>
      </c>
      <c r="B1455" s="10" t="s">
        <v>107</v>
      </c>
      <c r="C1455" s="10" t="s">
        <v>108</v>
      </c>
      <c r="D1455" s="10" t="s">
        <v>109</v>
      </c>
      <c r="E1455" s="10" t="s">
        <v>30</v>
      </c>
      <c r="F1455" s="10" t="s">
        <v>110</v>
      </c>
      <c r="G1455" s="10" t="s">
        <v>111</v>
      </c>
      <c r="H1455" s="10" t="s">
        <v>112</v>
      </c>
      <c r="I1455" s="10" t="s">
        <v>113</v>
      </c>
      <c r="J1455" s="10" t="s">
        <v>114</v>
      </c>
      <c r="K1455" s="10">
        <v>5632132567</v>
      </c>
      <c r="L1455" s="10" t="s">
        <v>115</v>
      </c>
      <c r="M1455" s="10" t="s">
        <v>116</v>
      </c>
      <c r="N1455" s="10" t="s">
        <v>39</v>
      </c>
      <c r="O1455" s="10">
        <v>44</v>
      </c>
      <c r="P1455" s="10" t="s">
        <v>40</v>
      </c>
      <c r="Q1455" s="10" t="str">
        <f t="shared" si="109"/>
        <v>12</v>
      </c>
      <c r="R1455" s="10">
        <v>5</v>
      </c>
      <c r="S1455" s="79">
        <v>356.4</v>
      </c>
      <c r="T1455" s="10">
        <v>18</v>
      </c>
      <c r="AG1455" s="10">
        <v>18</v>
      </c>
      <c r="AI1455" s="39">
        <f t="shared" si="110"/>
        <v>18</v>
      </c>
      <c r="AJ1455" s="79">
        <f t="shared" si="111"/>
        <v>19.799999999999997</v>
      </c>
      <c r="AK1455" s="79">
        <f t="shared" si="112"/>
        <v>1.6499999999999997</v>
      </c>
      <c r="AL1455" s="79">
        <f t="shared" si="113"/>
        <v>0.32999999999999996</v>
      </c>
    </row>
    <row r="1456" spans="1:38" x14ac:dyDescent="0.25">
      <c r="A1456" s="10">
        <v>6.2024999999999997</v>
      </c>
      <c r="B1456" s="10" t="s">
        <v>84</v>
      </c>
      <c r="C1456" s="10" t="s">
        <v>85</v>
      </c>
      <c r="D1456" s="10" t="s">
        <v>117</v>
      </c>
      <c r="E1456" s="10" t="s">
        <v>30</v>
      </c>
      <c r="F1456" s="10" t="s">
        <v>118</v>
      </c>
      <c r="G1456" s="10" t="s">
        <v>119</v>
      </c>
      <c r="H1456" s="10" t="s">
        <v>67</v>
      </c>
      <c r="I1456" s="10" t="s">
        <v>120</v>
      </c>
      <c r="J1456" s="10" t="s">
        <v>121</v>
      </c>
      <c r="K1456" s="10">
        <v>9164524041</v>
      </c>
      <c r="L1456" s="10" t="s">
        <v>122</v>
      </c>
      <c r="M1456" s="10" t="s">
        <v>123</v>
      </c>
      <c r="N1456" s="10" t="s">
        <v>124</v>
      </c>
      <c r="O1456" s="10">
        <v>44</v>
      </c>
      <c r="P1456" s="10" t="s">
        <v>40</v>
      </c>
      <c r="Q1456" s="10" t="str">
        <f t="shared" si="109"/>
        <v>12</v>
      </c>
      <c r="R1456" s="10">
        <v>4.5</v>
      </c>
      <c r="S1456" s="79">
        <v>336.6</v>
      </c>
      <c r="T1456" s="10">
        <v>17</v>
      </c>
      <c r="AG1456" s="10">
        <v>17</v>
      </c>
      <c r="AI1456" s="39">
        <f t="shared" si="110"/>
        <v>17</v>
      </c>
      <c r="AJ1456" s="79">
        <f t="shared" si="111"/>
        <v>19.8</v>
      </c>
      <c r="AK1456" s="79">
        <f t="shared" si="112"/>
        <v>1.6500000000000001</v>
      </c>
      <c r="AL1456" s="79">
        <f t="shared" si="113"/>
        <v>0.3666666666666667</v>
      </c>
    </row>
    <row r="1457" spans="1:38" x14ac:dyDescent="0.25">
      <c r="A1457" s="10">
        <v>6.2024999999999997</v>
      </c>
      <c r="B1457" s="10" t="s">
        <v>51</v>
      </c>
      <c r="C1457" s="10" t="s">
        <v>52</v>
      </c>
      <c r="D1457" s="10" t="s">
        <v>125</v>
      </c>
      <c r="E1457" s="10" t="s">
        <v>30</v>
      </c>
      <c r="F1457" s="10" t="s">
        <v>126</v>
      </c>
      <c r="G1457" s="10" t="s">
        <v>127</v>
      </c>
      <c r="H1457" s="10" t="s">
        <v>34</v>
      </c>
      <c r="I1457" s="80" t="s">
        <v>128</v>
      </c>
      <c r="J1457" s="10" t="s">
        <v>129</v>
      </c>
      <c r="K1457" s="10">
        <v>6098354400</v>
      </c>
      <c r="L1457" s="10" t="s">
        <v>59</v>
      </c>
      <c r="M1457" s="10" t="s">
        <v>60</v>
      </c>
      <c r="N1457" s="10" t="s">
        <v>61</v>
      </c>
      <c r="O1457" s="10">
        <v>44</v>
      </c>
      <c r="P1457" s="10" t="s">
        <v>40</v>
      </c>
      <c r="Q1457" s="10" t="str">
        <f t="shared" si="109"/>
        <v>12</v>
      </c>
      <c r="R1457" s="10">
        <v>4</v>
      </c>
      <c r="S1457" s="79">
        <v>259.2</v>
      </c>
      <c r="T1457" s="10">
        <v>9</v>
      </c>
      <c r="AG1457" s="10">
        <v>9</v>
      </c>
      <c r="AI1457" s="39">
        <f t="shared" si="110"/>
        <v>9</v>
      </c>
      <c r="AJ1457" s="79">
        <f t="shared" si="111"/>
        <v>28.799999999999997</v>
      </c>
      <c r="AK1457" s="79">
        <f t="shared" si="112"/>
        <v>2.4</v>
      </c>
      <c r="AL1457" s="79">
        <f t="shared" si="113"/>
        <v>0.6</v>
      </c>
    </row>
    <row r="1458" spans="1:38" x14ac:dyDescent="0.25">
      <c r="A1458" s="10">
        <v>6.2024999999999997</v>
      </c>
      <c r="B1458" s="10" t="s">
        <v>84</v>
      </c>
      <c r="C1458" s="10" t="s">
        <v>85</v>
      </c>
      <c r="D1458" s="10" t="s">
        <v>130</v>
      </c>
      <c r="E1458" s="10" t="s">
        <v>30</v>
      </c>
      <c r="F1458" s="10" t="s">
        <v>131</v>
      </c>
      <c r="G1458" s="10" t="s">
        <v>132</v>
      </c>
      <c r="H1458" s="10" t="s">
        <v>67</v>
      </c>
      <c r="I1458" s="10">
        <v>95407</v>
      </c>
      <c r="J1458" s="10" t="s">
        <v>133</v>
      </c>
      <c r="K1458" s="10">
        <v>7075464544</v>
      </c>
      <c r="L1458" s="10" t="s">
        <v>37</v>
      </c>
      <c r="M1458" s="10" t="s">
        <v>38</v>
      </c>
      <c r="N1458" s="10" t="s">
        <v>39</v>
      </c>
      <c r="O1458" s="10">
        <v>44</v>
      </c>
      <c r="P1458" s="10" t="s">
        <v>40</v>
      </c>
      <c r="Q1458" s="10" t="str">
        <f t="shared" si="109"/>
        <v>12</v>
      </c>
      <c r="R1458" s="10">
        <v>5</v>
      </c>
      <c r="S1458" s="79">
        <v>257.39999999999998</v>
      </c>
      <c r="T1458" s="10">
        <v>13</v>
      </c>
      <c r="AG1458" s="10">
        <v>13</v>
      </c>
      <c r="AI1458" s="39">
        <f t="shared" si="110"/>
        <v>13</v>
      </c>
      <c r="AJ1458" s="79">
        <f t="shared" si="111"/>
        <v>19.799999999999997</v>
      </c>
      <c r="AK1458" s="79">
        <f t="shared" si="112"/>
        <v>1.6499999999999997</v>
      </c>
      <c r="AL1458" s="79">
        <f t="shared" si="113"/>
        <v>0.32999999999999996</v>
      </c>
    </row>
    <row r="1459" spans="1:38" x14ac:dyDescent="0.25">
      <c r="A1459" s="10">
        <v>6.2024999999999997</v>
      </c>
      <c r="B1459" s="10" t="s">
        <v>134</v>
      </c>
      <c r="C1459" s="10" t="s">
        <v>135</v>
      </c>
      <c r="D1459" s="10" t="s">
        <v>136</v>
      </c>
      <c r="E1459" s="10" t="s">
        <v>30</v>
      </c>
      <c r="F1459" s="10" t="s">
        <v>137</v>
      </c>
      <c r="G1459" s="10" t="s">
        <v>138</v>
      </c>
      <c r="H1459" s="10" t="s">
        <v>139</v>
      </c>
      <c r="I1459" s="10" t="s">
        <v>140</v>
      </c>
      <c r="J1459" s="10" t="s">
        <v>141</v>
      </c>
      <c r="K1459" s="10">
        <v>2627815855</v>
      </c>
      <c r="L1459" s="10" t="s">
        <v>37</v>
      </c>
      <c r="M1459" s="10" t="s">
        <v>38</v>
      </c>
      <c r="N1459" s="10" t="s">
        <v>39</v>
      </c>
      <c r="O1459" s="10">
        <v>44</v>
      </c>
      <c r="P1459" s="10" t="s">
        <v>40</v>
      </c>
      <c r="Q1459" s="10" t="str">
        <f t="shared" si="109"/>
        <v>12</v>
      </c>
      <c r="R1459" s="10">
        <v>5</v>
      </c>
      <c r="S1459" s="79">
        <v>237.6</v>
      </c>
      <c r="T1459" s="10">
        <v>12</v>
      </c>
      <c r="AG1459" s="10">
        <v>12</v>
      </c>
      <c r="AI1459" s="39">
        <f t="shared" si="110"/>
        <v>12</v>
      </c>
      <c r="AJ1459" s="79">
        <f t="shared" si="111"/>
        <v>19.8</v>
      </c>
      <c r="AK1459" s="79">
        <f t="shared" si="112"/>
        <v>1.6500000000000001</v>
      </c>
      <c r="AL1459" s="79">
        <f t="shared" si="113"/>
        <v>0.33</v>
      </c>
    </row>
    <row r="1460" spans="1:38" x14ac:dyDescent="0.25">
      <c r="A1460" s="10">
        <v>6.2024999999999997</v>
      </c>
      <c r="B1460" s="10" t="s">
        <v>51</v>
      </c>
      <c r="C1460" s="10" t="s">
        <v>52</v>
      </c>
      <c r="D1460" s="10" t="s">
        <v>125</v>
      </c>
      <c r="E1460" s="10" t="s">
        <v>30</v>
      </c>
      <c r="F1460" s="10" t="s">
        <v>126</v>
      </c>
      <c r="G1460" s="10" t="s">
        <v>127</v>
      </c>
      <c r="H1460" s="10" t="s">
        <v>34</v>
      </c>
      <c r="I1460" s="80" t="s">
        <v>128</v>
      </c>
      <c r="J1460" s="10" t="s">
        <v>129</v>
      </c>
      <c r="K1460" s="10">
        <v>6098354400</v>
      </c>
      <c r="L1460" s="10" t="s">
        <v>74</v>
      </c>
      <c r="M1460" s="10" t="s">
        <v>75</v>
      </c>
      <c r="N1460" s="10" t="s">
        <v>61</v>
      </c>
      <c r="O1460" s="10">
        <v>44</v>
      </c>
      <c r="P1460" s="10" t="s">
        <v>40</v>
      </c>
      <c r="Q1460" s="10" t="str">
        <f t="shared" si="109"/>
        <v>12</v>
      </c>
      <c r="R1460" s="10">
        <v>5</v>
      </c>
      <c r="S1460" s="79">
        <v>230.4</v>
      </c>
      <c r="T1460" s="10">
        <v>8</v>
      </c>
      <c r="AG1460" s="10">
        <v>8</v>
      </c>
      <c r="AI1460" s="39">
        <f t="shared" si="110"/>
        <v>8</v>
      </c>
      <c r="AJ1460" s="79">
        <f t="shared" si="111"/>
        <v>28.8</v>
      </c>
      <c r="AK1460" s="79">
        <f t="shared" si="112"/>
        <v>2.4</v>
      </c>
      <c r="AL1460" s="79">
        <f t="shared" si="113"/>
        <v>0.48</v>
      </c>
    </row>
    <row r="1461" spans="1:38" x14ac:dyDescent="0.25">
      <c r="A1461" s="10">
        <v>6.2024999999999997</v>
      </c>
      <c r="B1461" s="10" t="s">
        <v>84</v>
      </c>
      <c r="C1461" s="10" t="s">
        <v>85</v>
      </c>
      <c r="D1461" s="10" t="s">
        <v>142</v>
      </c>
      <c r="E1461" s="10" t="s">
        <v>143</v>
      </c>
      <c r="F1461" s="10" t="s">
        <v>145</v>
      </c>
      <c r="G1461" s="10" t="s">
        <v>146</v>
      </c>
      <c r="H1461" s="10" t="s">
        <v>147</v>
      </c>
      <c r="I1461" s="10">
        <v>999999999</v>
      </c>
      <c r="J1461" s="10" t="s">
        <v>145</v>
      </c>
      <c r="K1461" s="10">
        <v>9999999999</v>
      </c>
      <c r="L1461" s="10" t="s">
        <v>122</v>
      </c>
      <c r="M1461" s="10" t="s">
        <v>123</v>
      </c>
      <c r="N1461" s="10" t="s">
        <v>124</v>
      </c>
      <c r="O1461" s="10">
        <v>44</v>
      </c>
      <c r="P1461" s="10" t="s">
        <v>40</v>
      </c>
      <c r="Q1461" s="10" t="str">
        <f t="shared" si="109"/>
        <v>12</v>
      </c>
      <c r="R1461" s="10">
        <v>4.5</v>
      </c>
      <c r="S1461" s="79">
        <v>198</v>
      </c>
      <c r="T1461" s="10">
        <v>10</v>
      </c>
      <c r="AG1461" s="10">
        <v>10</v>
      </c>
      <c r="AI1461" s="39">
        <f t="shared" si="110"/>
        <v>10</v>
      </c>
      <c r="AJ1461" s="79">
        <f t="shared" si="111"/>
        <v>19.8</v>
      </c>
      <c r="AK1461" s="79">
        <f t="shared" si="112"/>
        <v>1.6500000000000001</v>
      </c>
      <c r="AL1461" s="79">
        <f t="shared" si="113"/>
        <v>0.3666666666666667</v>
      </c>
    </row>
    <row r="1462" spans="1:38" x14ac:dyDescent="0.25">
      <c r="A1462" s="10">
        <v>6.2024999999999997</v>
      </c>
      <c r="B1462" s="10" t="s">
        <v>27</v>
      </c>
      <c r="C1462" s="10" t="s">
        <v>28</v>
      </c>
      <c r="D1462" s="10" t="s">
        <v>148</v>
      </c>
      <c r="E1462" s="10" t="s">
        <v>30</v>
      </c>
      <c r="F1462" s="10" t="s">
        <v>149</v>
      </c>
      <c r="G1462" s="10" t="s">
        <v>150</v>
      </c>
      <c r="H1462" s="10" t="s">
        <v>151</v>
      </c>
      <c r="I1462" s="10" t="s">
        <v>152</v>
      </c>
      <c r="J1462" s="10" t="s">
        <v>153</v>
      </c>
      <c r="K1462" s="10">
        <v>9173642617</v>
      </c>
      <c r="L1462" s="10" t="s">
        <v>81</v>
      </c>
      <c r="M1462" s="10" t="s">
        <v>82</v>
      </c>
      <c r="N1462" s="10" t="s">
        <v>83</v>
      </c>
      <c r="O1462" s="10">
        <v>44</v>
      </c>
      <c r="P1462" s="10" t="s">
        <v>40</v>
      </c>
      <c r="Q1462" s="10" t="str">
        <f t="shared" si="109"/>
        <v>12</v>
      </c>
      <c r="R1462" s="10">
        <v>8</v>
      </c>
      <c r="S1462" s="79">
        <v>189</v>
      </c>
      <c r="T1462" s="10">
        <v>7</v>
      </c>
      <c r="AG1462" s="10">
        <v>7</v>
      </c>
      <c r="AI1462" s="39">
        <f t="shared" si="110"/>
        <v>7</v>
      </c>
      <c r="AJ1462" s="79">
        <f t="shared" si="111"/>
        <v>27</v>
      </c>
      <c r="AK1462" s="79">
        <f t="shared" si="112"/>
        <v>2.25</v>
      </c>
      <c r="AL1462" s="79">
        <f t="shared" si="113"/>
        <v>0.28125</v>
      </c>
    </row>
    <row r="1463" spans="1:38" x14ac:dyDescent="0.25">
      <c r="A1463" s="10">
        <v>6.2024999999999997</v>
      </c>
      <c r="B1463" s="10" t="s">
        <v>62</v>
      </c>
      <c r="C1463" s="10" t="s">
        <v>63</v>
      </c>
      <c r="D1463" s="10" t="s">
        <v>76</v>
      </c>
      <c r="E1463" s="10" t="s">
        <v>30</v>
      </c>
      <c r="F1463" s="10" t="s">
        <v>77</v>
      </c>
      <c r="G1463" s="10" t="s">
        <v>78</v>
      </c>
      <c r="H1463" s="10" t="s">
        <v>67</v>
      </c>
      <c r="I1463" s="10" t="s">
        <v>79</v>
      </c>
      <c r="J1463" s="10" t="s">
        <v>80</v>
      </c>
      <c r="K1463" s="10">
        <v>8189423379</v>
      </c>
      <c r="L1463" s="10" t="s">
        <v>37</v>
      </c>
      <c r="M1463" s="10" t="s">
        <v>38</v>
      </c>
      <c r="N1463" s="10" t="s">
        <v>39</v>
      </c>
      <c r="O1463" s="10">
        <v>44</v>
      </c>
      <c r="P1463" s="10" t="s">
        <v>40</v>
      </c>
      <c r="Q1463" s="10" t="str">
        <f t="shared" si="109"/>
        <v>12</v>
      </c>
      <c r="R1463" s="10">
        <v>5</v>
      </c>
      <c r="S1463" s="79">
        <v>178.2</v>
      </c>
      <c r="T1463" s="10">
        <v>9</v>
      </c>
      <c r="AG1463" s="10">
        <v>9</v>
      </c>
      <c r="AI1463" s="39">
        <f t="shared" si="110"/>
        <v>9</v>
      </c>
      <c r="AJ1463" s="79">
        <f t="shared" si="111"/>
        <v>19.799999999999997</v>
      </c>
      <c r="AK1463" s="79">
        <f t="shared" si="112"/>
        <v>1.6499999999999997</v>
      </c>
      <c r="AL1463" s="79">
        <f t="shared" si="113"/>
        <v>0.32999999999999996</v>
      </c>
    </row>
    <row r="1464" spans="1:38" x14ac:dyDescent="0.25">
      <c r="A1464" s="10">
        <v>6.2024999999999997</v>
      </c>
      <c r="B1464" s="10" t="s">
        <v>51</v>
      </c>
      <c r="C1464" s="10" t="s">
        <v>52</v>
      </c>
      <c r="D1464" s="10" t="s">
        <v>125</v>
      </c>
      <c r="E1464" s="10" t="s">
        <v>30</v>
      </c>
      <c r="F1464" s="10" t="s">
        <v>126</v>
      </c>
      <c r="G1464" s="10" t="s">
        <v>127</v>
      </c>
      <c r="H1464" s="10" t="s">
        <v>34</v>
      </c>
      <c r="I1464" s="80" t="s">
        <v>128</v>
      </c>
      <c r="J1464" s="10" t="s">
        <v>129</v>
      </c>
      <c r="K1464" s="10">
        <v>6098354400</v>
      </c>
      <c r="L1464" s="10" t="s">
        <v>81</v>
      </c>
      <c r="M1464" s="10" t="s">
        <v>82</v>
      </c>
      <c r="N1464" s="10" t="s">
        <v>83</v>
      </c>
      <c r="O1464" s="10">
        <v>44</v>
      </c>
      <c r="P1464" s="10" t="s">
        <v>40</v>
      </c>
      <c r="Q1464" s="10" t="str">
        <f t="shared" si="109"/>
        <v>12</v>
      </c>
      <c r="R1464" s="10">
        <v>8</v>
      </c>
      <c r="S1464" s="79">
        <v>162</v>
      </c>
      <c r="T1464" s="10">
        <v>6</v>
      </c>
      <c r="AG1464" s="10">
        <v>6</v>
      </c>
      <c r="AI1464" s="39">
        <f t="shared" si="110"/>
        <v>6</v>
      </c>
      <c r="AJ1464" s="79">
        <f t="shared" si="111"/>
        <v>27</v>
      </c>
      <c r="AK1464" s="79">
        <f t="shared" si="112"/>
        <v>2.25</v>
      </c>
      <c r="AL1464" s="79">
        <f t="shared" si="113"/>
        <v>0.28125</v>
      </c>
    </row>
    <row r="1465" spans="1:38" x14ac:dyDescent="0.25">
      <c r="A1465" s="10">
        <v>6.2024999999999997</v>
      </c>
      <c r="B1465" s="10" t="s">
        <v>154</v>
      </c>
      <c r="C1465" s="10" t="s">
        <v>155</v>
      </c>
      <c r="D1465" s="10" t="s">
        <v>156</v>
      </c>
      <c r="E1465" s="10" t="s">
        <v>30</v>
      </c>
      <c r="F1465" s="10" t="s">
        <v>157</v>
      </c>
      <c r="G1465" s="10" t="s">
        <v>158</v>
      </c>
      <c r="H1465" s="10" t="s">
        <v>159</v>
      </c>
      <c r="I1465" s="10" t="s">
        <v>160</v>
      </c>
      <c r="J1465" s="10" t="s">
        <v>161</v>
      </c>
      <c r="K1465" s="10">
        <v>5034902132</v>
      </c>
      <c r="L1465" s="10" t="s">
        <v>37</v>
      </c>
      <c r="M1465" s="10" t="s">
        <v>38</v>
      </c>
      <c r="N1465" s="10" t="s">
        <v>39</v>
      </c>
      <c r="O1465" s="10">
        <v>44</v>
      </c>
      <c r="P1465" s="10" t="s">
        <v>40</v>
      </c>
      <c r="Q1465" s="10" t="str">
        <f t="shared" si="109"/>
        <v>12</v>
      </c>
      <c r="R1465" s="10">
        <v>5</v>
      </c>
      <c r="S1465" s="79">
        <v>158.4</v>
      </c>
      <c r="T1465" s="10">
        <v>8</v>
      </c>
      <c r="AG1465" s="10">
        <v>8</v>
      </c>
      <c r="AI1465" s="39">
        <f t="shared" si="110"/>
        <v>8</v>
      </c>
      <c r="AJ1465" s="79">
        <f t="shared" si="111"/>
        <v>19.8</v>
      </c>
      <c r="AK1465" s="79">
        <f t="shared" si="112"/>
        <v>1.6500000000000001</v>
      </c>
      <c r="AL1465" s="79">
        <f t="shared" si="113"/>
        <v>0.33</v>
      </c>
    </row>
    <row r="1466" spans="1:38" x14ac:dyDescent="0.25">
      <c r="A1466" s="10">
        <v>6.2024999999999997</v>
      </c>
      <c r="B1466" s="10" t="s">
        <v>134</v>
      </c>
      <c r="C1466" s="10" t="s">
        <v>135</v>
      </c>
      <c r="D1466" s="10" t="s">
        <v>162</v>
      </c>
      <c r="E1466" s="10" t="s">
        <v>30</v>
      </c>
      <c r="F1466" s="10" t="s">
        <v>163</v>
      </c>
      <c r="G1466" s="10" t="s">
        <v>164</v>
      </c>
      <c r="H1466" s="10" t="s">
        <v>139</v>
      </c>
      <c r="I1466" s="10" t="s">
        <v>165</v>
      </c>
      <c r="J1466" s="10" t="s">
        <v>166</v>
      </c>
      <c r="K1466" s="10">
        <v>6084382237</v>
      </c>
      <c r="L1466" s="10" t="s">
        <v>37</v>
      </c>
      <c r="M1466" s="10" t="s">
        <v>38</v>
      </c>
      <c r="N1466" s="10" t="s">
        <v>39</v>
      </c>
      <c r="O1466" s="10">
        <v>44</v>
      </c>
      <c r="P1466" s="10" t="s">
        <v>40</v>
      </c>
      <c r="Q1466" s="10" t="str">
        <f t="shared" si="109"/>
        <v>12</v>
      </c>
      <c r="R1466" s="10">
        <v>5</v>
      </c>
      <c r="S1466" s="79">
        <v>158.4</v>
      </c>
      <c r="T1466" s="10">
        <v>8</v>
      </c>
      <c r="AG1466" s="10">
        <v>8</v>
      </c>
      <c r="AI1466" s="39">
        <f t="shared" si="110"/>
        <v>8</v>
      </c>
      <c r="AJ1466" s="79">
        <f t="shared" si="111"/>
        <v>19.8</v>
      </c>
      <c r="AK1466" s="79">
        <f t="shared" si="112"/>
        <v>1.6500000000000001</v>
      </c>
      <c r="AL1466" s="79">
        <f t="shared" si="113"/>
        <v>0.33</v>
      </c>
    </row>
    <row r="1467" spans="1:38" x14ac:dyDescent="0.25">
      <c r="A1467" s="10">
        <v>6.2024999999999997</v>
      </c>
      <c r="B1467" s="10" t="s">
        <v>134</v>
      </c>
      <c r="C1467" s="10" t="s">
        <v>135</v>
      </c>
      <c r="D1467" s="10" t="s">
        <v>162</v>
      </c>
      <c r="E1467" s="10" t="s">
        <v>30</v>
      </c>
      <c r="F1467" s="10" t="s">
        <v>163</v>
      </c>
      <c r="G1467" s="10" t="s">
        <v>164</v>
      </c>
      <c r="H1467" s="10" t="s">
        <v>139</v>
      </c>
      <c r="I1467" s="10" t="s">
        <v>165</v>
      </c>
      <c r="J1467" s="10" t="s">
        <v>166</v>
      </c>
      <c r="K1467" s="10">
        <v>6084382237</v>
      </c>
      <c r="L1467" s="10" t="s">
        <v>115</v>
      </c>
      <c r="M1467" s="10" t="s">
        <v>116</v>
      </c>
      <c r="N1467" s="10" t="s">
        <v>39</v>
      </c>
      <c r="O1467" s="10">
        <v>44</v>
      </c>
      <c r="P1467" s="10" t="s">
        <v>40</v>
      </c>
      <c r="Q1467" s="10" t="str">
        <f t="shared" si="109"/>
        <v>12</v>
      </c>
      <c r="R1467" s="10">
        <v>5</v>
      </c>
      <c r="S1467" s="79">
        <v>158.4</v>
      </c>
      <c r="T1467" s="10">
        <v>8</v>
      </c>
      <c r="AG1467" s="10">
        <v>8</v>
      </c>
      <c r="AI1467" s="39">
        <f t="shared" si="110"/>
        <v>8</v>
      </c>
      <c r="AJ1467" s="79">
        <f t="shared" si="111"/>
        <v>19.8</v>
      </c>
      <c r="AK1467" s="79">
        <f t="shared" si="112"/>
        <v>1.6500000000000001</v>
      </c>
      <c r="AL1467" s="79">
        <f t="shared" si="113"/>
        <v>0.33</v>
      </c>
    </row>
    <row r="1468" spans="1:38" x14ac:dyDescent="0.25">
      <c r="A1468" s="10">
        <v>6.2024999999999997</v>
      </c>
      <c r="B1468" s="10" t="s">
        <v>62</v>
      </c>
      <c r="C1468" s="10" t="s">
        <v>63</v>
      </c>
      <c r="D1468" s="10" t="s">
        <v>167</v>
      </c>
      <c r="E1468" s="10" t="s">
        <v>168</v>
      </c>
      <c r="F1468" s="10" t="s">
        <v>169</v>
      </c>
      <c r="G1468" s="10" t="s">
        <v>170</v>
      </c>
      <c r="H1468" s="10" t="s">
        <v>67</v>
      </c>
      <c r="I1468" s="10" t="s">
        <v>171</v>
      </c>
      <c r="J1468" s="10" t="s">
        <v>172</v>
      </c>
      <c r="K1468" s="10">
        <v>3107018925</v>
      </c>
      <c r="L1468" s="10" t="s">
        <v>37</v>
      </c>
      <c r="M1468" s="10" t="s">
        <v>38</v>
      </c>
      <c r="N1468" s="10" t="s">
        <v>39</v>
      </c>
      <c r="O1468" s="10">
        <v>44</v>
      </c>
      <c r="P1468" s="10" t="s">
        <v>40</v>
      </c>
      <c r="Q1468" s="10" t="str">
        <f t="shared" si="109"/>
        <v>12</v>
      </c>
      <c r="R1468" s="10">
        <v>5</v>
      </c>
      <c r="S1468" s="79">
        <v>138.6</v>
      </c>
      <c r="T1468" s="10">
        <v>7</v>
      </c>
      <c r="AG1468" s="10">
        <v>7</v>
      </c>
      <c r="AI1468" s="39">
        <f t="shared" si="110"/>
        <v>7</v>
      </c>
      <c r="AJ1468" s="79">
        <f t="shared" si="111"/>
        <v>19.8</v>
      </c>
      <c r="AK1468" s="79">
        <f t="shared" si="112"/>
        <v>1.6500000000000001</v>
      </c>
      <c r="AL1468" s="79">
        <f t="shared" si="113"/>
        <v>0.33</v>
      </c>
    </row>
    <row r="1469" spans="1:38" x14ac:dyDescent="0.25">
      <c r="A1469" s="10">
        <v>6.2024999999999997</v>
      </c>
      <c r="B1469" s="10" t="s">
        <v>84</v>
      </c>
      <c r="C1469" s="10" t="s">
        <v>85</v>
      </c>
      <c r="D1469" s="10" t="s">
        <v>102</v>
      </c>
      <c r="E1469" s="10" t="s">
        <v>30</v>
      </c>
      <c r="F1469" s="10" t="s">
        <v>103</v>
      </c>
      <c r="G1469" s="10" t="s">
        <v>104</v>
      </c>
      <c r="H1469" s="10" t="s">
        <v>96</v>
      </c>
      <c r="I1469" s="10" t="s">
        <v>105</v>
      </c>
      <c r="J1469" s="10" t="s">
        <v>106</v>
      </c>
      <c r="K1469" s="10">
        <v>9076024285</v>
      </c>
      <c r="L1469" s="10" t="s">
        <v>70</v>
      </c>
      <c r="M1469" s="10" t="s">
        <v>71</v>
      </c>
      <c r="N1469" s="10" t="s">
        <v>61</v>
      </c>
      <c r="O1469" s="10">
        <v>44</v>
      </c>
      <c r="P1469" s="10" t="s">
        <v>40</v>
      </c>
      <c r="Q1469" s="10" t="str">
        <f t="shared" si="109"/>
        <v>12</v>
      </c>
      <c r="R1469" s="10">
        <v>8</v>
      </c>
      <c r="S1469" s="79">
        <v>129.6</v>
      </c>
      <c r="T1469" s="10">
        <v>4</v>
      </c>
      <c r="AG1469" s="10">
        <v>4</v>
      </c>
      <c r="AI1469" s="39">
        <f t="shared" si="110"/>
        <v>4</v>
      </c>
      <c r="AJ1469" s="79">
        <f t="shared" si="111"/>
        <v>32.4</v>
      </c>
      <c r="AK1469" s="79">
        <f t="shared" si="112"/>
        <v>2.6999999999999997</v>
      </c>
      <c r="AL1469" s="79">
        <f t="shared" si="113"/>
        <v>0.33749999999999997</v>
      </c>
    </row>
    <row r="1470" spans="1:38" x14ac:dyDescent="0.25">
      <c r="A1470" s="10">
        <v>6.2024999999999997</v>
      </c>
      <c r="B1470" s="10" t="s">
        <v>84</v>
      </c>
      <c r="C1470" s="10" t="s">
        <v>85</v>
      </c>
      <c r="D1470" s="10" t="s">
        <v>173</v>
      </c>
      <c r="E1470" s="10" t="s">
        <v>174</v>
      </c>
      <c r="F1470" s="10" t="s">
        <v>175</v>
      </c>
      <c r="G1470" s="10" t="s">
        <v>176</v>
      </c>
      <c r="H1470" s="10" t="s">
        <v>67</v>
      </c>
      <c r="I1470" s="10" t="s">
        <v>177</v>
      </c>
      <c r="J1470" s="10" t="s">
        <v>178</v>
      </c>
      <c r="K1470" s="10">
        <v>8585383959</v>
      </c>
      <c r="L1470" s="10" t="s">
        <v>49</v>
      </c>
      <c r="M1470" s="10" t="s">
        <v>50</v>
      </c>
      <c r="N1470" s="10" t="s">
        <v>39</v>
      </c>
      <c r="O1470" s="10">
        <v>44</v>
      </c>
      <c r="P1470" s="10" t="s">
        <v>40</v>
      </c>
      <c r="Q1470" s="10" t="str">
        <f t="shared" si="109"/>
        <v>12</v>
      </c>
      <c r="R1470" s="10">
        <v>5</v>
      </c>
      <c r="S1470" s="79">
        <v>118.8</v>
      </c>
      <c r="T1470" s="10">
        <v>6</v>
      </c>
      <c r="AG1470" s="10">
        <v>6</v>
      </c>
      <c r="AI1470" s="39">
        <f t="shared" si="110"/>
        <v>6</v>
      </c>
      <c r="AJ1470" s="79">
        <f t="shared" si="111"/>
        <v>19.8</v>
      </c>
      <c r="AK1470" s="79">
        <f t="shared" si="112"/>
        <v>1.6500000000000001</v>
      </c>
      <c r="AL1470" s="79">
        <f t="shared" si="113"/>
        <v>0.33</v>
      </c>
    </row>
    <row r="1471" spans="1:38" x14ac:dyDescent="0.25">
      <c r="A1471" s="10">
        <v>6.2024999999999997</v>
      </c>
      <c r="B1471" s="10" t="s">
        <v>51</v>
      </c>
      <c r="C1471" s="10" t="s">
        <v>52</v>
      </c>
      <c r="D1471" s="10" t="s">
        <v>179</v>
      </c>
      <c r="E1471" s="10" t="s">
        <v>30</v>
      </c>
      <c r="F1471" s="10" t="s">
        <v>180</v>
      </c>
      <c r="G1471" s="10" t="s">
        <v>181</v>
      </c>
      <c r="H1471" s="10" t="s">
        <v>34</v>
      </c>
      <c r="I1471" s="80" t="s">
        <v>182</v>
      </c>
      <c r="J1471" s="10" t="s">
        <v>183</v>
      </c>
      <c r="K1471" s="10">
        <v>8567519330</v>
      </c>
      <c r="L1471" s="10" t="s">
        <v>74</v>
      </c>
      <c r="M1471" s="10" t="s">
        <v>75</v>
      </c>
      <c r="N1471" s="10" t="s">
        <v>61</v>
      </c>
      <c r="O1471" s="10">
        <v>44</v>
      </c>
      <c r="P1471" s="10" t="s">
        <v>40</v>
      </c>
      <c r="Q1471" s="10" t="str">
        <f t="shared" si="109"/>
        <v>12</v>
      </c>
      <c r="R1471" s="10">
        <v>5</v>
      </c>
      <c r="S1471" s="79">
        <v>115.2</v>
      </c>
      <c r="T1471" s="10">
        <v>4</v>
      </c>
      <c r="AG1471" s="10">
        <v>4</v>
      </c>
      <c r="AI1471" s="39">
        <f t="shared" si="110"/>
        <v>4</v>
      </c>
      <c r="AJ1471" s="79">
        <f t="shared" si="111"/>
        <v>28.8</v>
      </c>
      <c r="AK1471" s="79">
        <f t="shared" si="112"/>
        <v>2.4</v>
      </c>
      <c r="AL1471" s="79">
        <f t="shared" si="113"/>
        <v>0.48</v>
      </c>
    </row>
    <row r="1472" spans="1:38" x14ac:dyDescent="0.25">
      <c r="A1472" s="10">
        <v>6.2024999999999997</v>
      </c>
      <c r="B1472" s="10" t="s">
        <v>41</v>
      </c>
      <c r="C1472" s="10" t="s">
        <v>42</v>
      </c>
      <c r="D1472" s="10" t="s">
        <v>184</v>
      </c>
      <c r="E1472" s="10" t="s">
        <v>30</v>
      </c>
      <c r="F1472" s="10" t="s">
        <v>185</v>
      </c>
      <c r="G1472" s="10" t="s">
        <v>186</v>
      </c>
      <c r="H1472" s="10" t="s">
        <v>46</v>
      </c>
      <c r="I1472" s="10">
        <v>55016</v>
      </c>
      <c r="J1472" s="10" t="s">
        <v>187</v>
      </c>
      <c r="K1472" s="10">
        <v>6517346268</v>
      </c>
      <c r="L1472" s="10" t="s">
        <v>188</v>
      </c>
      <c r="M1472" s="10" t="s">
        <v>189</v>
      </c>
      <c r="N1472" s="10" t="s">
        <v>83</v>
      </c>
      <c r="O1472" s="10">
        <v>44</v>
      </c>
      <c r="P1472" s="10" t="s">
        <v>40</v>
      </c>
      <c r="Q1472" s="10" t="str">
        <f t="shared" si="109"/>
        <v>12</v>
      </c>
      <c r="R1472" s="10">
        <v>6</v>
      </c>
      <c r="S1472" s="79">
        <v>105.6</v>
      </c>
      <c r="T1472" s="10">
        <v>4</v>
      </c>
      <c r="AG1472" s="10">
        <v>4</v>
      </c>
      <c r="AI1472" s="39">
        <f t="shared" si="110"/>
        <v>4</v>
      </c>
      <c r="AJ1472" s="79">
        <f t="shared" si="111"/>
        <v>26.4</v>
      </c>
      <c r="AK1472" s="79">
        <f t="shared" si="112"/>
        <v>2.1999999999999997</v>
      </c>
      <c r="AL1472" s="79">
        <f t="shared" si="113"/>
        <v>0.36666666666666664</v>
      </c>
    </row>
    <row r="1473" spans="1:38" x14ac:dyDescent="0.25">
      <c r="A1473" s="10">
        <v>6.2024999999999997</v>
      </c>
      <c r="B1473" s="10" t="s">
        <v>107</v>
      </c>
      <c r="C1473" s="10" t="s">
        <v>108</v>
      </c>
      <c r="D1473" s="10" t="s">
        <v>190</v>
      </c>
      <c r="E1473" s="10" t="s">
        <v>30</v>
      </c>
      <c r="F1473" s="10" t="s">
        <v>191</v>
      </c>
      <c r="G1473" s="10" t="s">
        <v>192</v>
      </c>
      <c r="H1473" s="10" t="s">
        <v>193</v>
      </c>
      <c r="I1473" s="10" t="s">
        <v>194</v>
      </c>
      <c r="J1473" s="10" t="s">
        <v>195</v>
      </c>
      <c r="K1473" s="10">
        <v>2484831954</v>
      </c>
      <c r="L1473" s="10" t="s">
        <v>37</v>
      </c>
      <c r="M1473" s="10" t="s">
        <v>38</v>
      </c>
      <c r="N1473" s="10" t="s">
        <v>39</v>
      </c>
      <c r="O1473" s="10">
        <v>44</v>
      </c>
      <c r="P1473" s="10" t="s">
        <v>40</v>
      </c>
      <c r="Q1473" s="10" t="str">
        <f t="shared" si="109"/>
        <v>12</v>
      </c>
      <c r="R1473" s="10">
        <v>5</v>
      </c>
      <c r="S1473" s="79">
        <v>99</v>
      </c>
      <c r="T1473" s="10">
        <v>5</v>
      </c>
      <c r="AG1473" s="10">
        <v>5</v>
      </c>
      <c r="AI1473" s="39">
        <f t="shared" si="110"/>
        <v>5</v>
      </c>
      <c r="AJ1473" s="79">
        <f t="shared" si="111"/>
        <v>19.8</v>
      </c>
      <c r="AK1473" s="79">
        <f t="shared" si="112"/>
        <v>1.6500000000000001</v>
      </c>
      <c r="AL1473" s="79">
        <f t="shared" si="113"/>
        <v>0.33</v>
      </c>
    </row>
    <row r="1474" spans="1:38" x14ac:dyDescent="0.25">
      <c r="A1474" s="10">
        <v>6.2024999999999997</v>
      </c>
      <c r="B1474" s="10" t="s">
        <v>107</v>
      </c>
      <c r="C1474" s="10" t="s">
        <v>108</v>
      </c>
      <c r="D1474" s="10" t="s">
        <v>196</v>
      </c>
      <c r="E1474" s="10" t="s">
        <v>30</v>
      </c>
      <c r="F1474" s="10" t="s">
        <v>197</v>
      </c>
      <c r="G1474" s="10" t="s">
        <v>198</v>
      </c>
      <c r="H1474" s="10" t="s">
        <v>199</v>
      </c>
      <c r="I1474" s="10" t="s">
        <v>200</v>
      </c>
      <c r="J1474" s="10" t="s">
        <v>201</v>
      </c>
      <c r="K1474" s="10">
        <v>6308857029</v>
      </c>
      <c r="L1474" s="10" t="s">
        <v>115</v>
      </c>
      <c r="M1474" s="10" t="s">
        <v>116</v>
      </c>
      <c r="N1474" s="10" t="s">
        <v>39</v>
      </c>
      <c r="O1474" s="10">
        <v>44</v>
      </c>
      <c r="P1474" s="10" t="s">
        <v>40</v>
      </c>
      <c r="Q1474" s="10" t="str">
        <f t="shared" ref="Q1474:Q1537" si="114">"12"</f>
        <v>12</v>
      </c>
      <c r="R1474" s="10">
        <v>5</v>
      </c>
      <c r="S1474" s="79">
        <v>99</v>
      </c>
      <c r="T1474" s="10">
        <v>5</v>
      </c>
      <c r="AG1474" s="10">
        <v>5</v>
      </c>
      <c r="AI1474" s="39">
        <f t="shared" si="110"/>
        <v>5</v>
      </c>
      <c r="AJ1474" s="79">
        <f t="shared" si="111"/>
        <v>19.8</v>
      </c>
      <c r="AK1474" s="79">
        <f t="shared" si="112"/>
        <v>1.6500000000000001</v>
      </c>
      <c r="AL1474" s="79">
        <f t="shared" si="113"/>
        <v>0.33</v>
      </c>
    </row>
    <row r="1475" spans="1:38" x14ac:dyDescent="0.25">
      <c r="A1475" s="10">
        <v>6.2024999999999997</v>
      </c>
      <c r="B1475" s="10" t="s">
        <v>107</v>
      </c>
      <c r="C1475" s="10" t="s">
        <v>108</v>
      </c>
      <c r="D1475" s="10" t="s">
        <v>190</v>
      </c>
      <c r="E1475" s="10" t="s">
        <v>30</v>
      </c>
      <c r="F1475" s="10" t="s">
        <v>191</v>
      </c>
      <c r="G1475" s="10" t="s">
        <v>192</v>
      </c>
      <c r="H1475" s="10" t="s">
        <v>193</v>
      </c>
      <c r="I1475" s="10" t="s">
        <v>194</v>
      </c>
      <c r="J1475" s="10" t="s">
        <v>195</v>
      </c>
      <c r="K1475" s="10">
        <v>2484831954</v>
      </c>
      <c r="L1475" s="10" t="s">
        <v>115</v>
      </c>
      <c r="M1475" s="10" t="s">
        <v>116</v>
      </c>
      <c r="N1475" s="10" t="s">
        <v>39</v>
      </c>
      <c r="O1475" s="10">
        <v>44</v>
      </c>
      <c r="P1475" s="10" t="s">
        <v>40</v>
      </c>
      <c r="Q1475" s="10" t="str">
        <f t="shared" si="114"/>
        <v>12</v>
      </c>
      <c r="R1475" s="10">
        <v>5</v>
      </c>
      <c r="S1475" s="79">
        <v>99</v>
      </c>
      <c r="T1475" s="10">
        <v>5</v>
      </c>
      <c r="AG1475" s="10">
        <v>5</v>
      </c>
      <c r="AI1475" s="39">
        <f t="shared" ref="AI1475:AI1538" si="115">SUM(U1475:AH1475)</f>
        <v>5</v>
      </c>
      <c r="AJ1475" s="79">
        <f t="shared" ref="AJ1475:AJ1538" si="116">S1475/T1475</f>
        <v>19.8</v>
      </c>
      <c r="AK1475" s="79">
        <f t="shared" ref="AK1475:AK1538" si="117">AJ1475/Q1475</f>
        <v>1.6500000000000001</v>
      </c>
      <c r="AL1475" s="79">
        <f t="shared" ref="AL1475:AL1538" si="118">AK1475/R1475</f>
        <v>0.33</v>
      </c>
    </row>
    <row r="1476" spans="1:38" x14ac:dyDescent="0.25">
      <c r="A1476" s="10">
        <v>6.2024999999999997</v>
      </c>
      <c r="B1476" s="10" t="s">
        <v>107</v>
      </c>
      <c r="C1476" s="10" t="s">
        <v>108</v>
      </c>
      <c r="D1476" s="10" t="s">
        <v>190</v>
      </c>
      <c r="E1476" s="10" t="s">
        <v>30</v>
      </c>
      <c r="F1476" s="10" t="s">
        <v>191</v>
      </c>
      <c r="G1476" s="10" t="s">
        <v>192</v>
      </c>
      <c r="H1476" s="10" t="s">
        <v>193</v>
      </c>
      <c r="I1476" s="10" t="s">
        <v>194</v>
      </c>
      <c r="J1476" s="10" t="s">
        <v>195</v>
      </c>
      <c r="K1476" s="10">
        <v>2484831954</v>
      </c>
      <c r="L1476" s="10" t="s">
        <v>49</v>
      </c>
      <c r="M1476" s="10" t="s">
        <v>50</v>
      </c>
      <c r="N1476" s="10" t="s">
        <v>39</v>
      </c>
      <c r="O1476" s="10">
        <v>44</v>
      </c>
      <c r="P1476" s="10" t="s">
        <v>40</v>
      </c>
      <c r="Q1476" s="10" t="str">
        <f t="shared" si="114"/>
        <v>12</v>
      </c>
      <c r="R1476" s="10">
        <v>5</v>
      </c>
      <c r="S1476" s="79">
        <v>99</v>
      </c>
      <c r="T1476" s="10">
        <v>5</v>
      </c>
      <c r="AG1476" s="10">
        <v>5</v>
      </c>
      <c r="AI1476" s="39">
        <f t="shared" si="115"/>
        <v>5</v>
      </c>
      <c r="AJ1476" s="79">
        <f t="shared" si="116"/>
        <v>19.8</v>
      </c>
      <c r="AK1476" s="79">
        <f t="shared" si="117"/>
        <v>1.6500000000000001</v>
      </c>
      <c r="AL1476" s="79">
        <f t="shared" si="118"/>
        <v>0.33</v>
      </c>
    </row>
    <row r="1477" spans="1:38" x14ac:dyDescent="0.25">
      <c r="A1477" s="10">
        <v>6.2024999999999997</v>
      </c>
      <c r="B1477" s="10" t="s">
        <v>84</v>
      </c>
      <c r="C1477" s="10" t="s">
        <v>85</v>
      </c>
      <c r="D1477" s="10" t="s">
        <v>202</v>
      </c>
      <c r="E1477" s="10" t="s">
        <v>168</v>
      </c>
      <c r="F1477" s="10" t="s">
        <v>203</v>
      </c>
      <c r="G1477" s="10" t="s">
        <v>204</v>
      </c>
      <c r="H1477" s="10" t="s">
        <v>67</v>
      </c>
      <c r="I1477" s="10" t="s">
        <v>205</v>
      </c>
      <c r="J1477" s="10" t="s">
        <v>206</v>
      </c>
      <c r="K1477" s="10">
        <v>5102770646</v>
      </c>
      <c r="L1477" s="10" t="s">
        <v>37</v>
      </c>
      <c r="M1477" s="10" t="s">
        <v>38</v>
      </c>
      <c r="N1477" s="10" t="s">
        <v>39</v>
      </c>
      <c r="O1477" s="10">
        <v>44</v>
      </c>
      <c r="P1477" s="10" t="s">
        <v>40</v>
      </c>
      <c r="Q1477" s="10" t="str">
        <f t="shared" si="114"/>
        <v>12</v>
      </c>
      <c r="R1477" s="10">
        <v>5</v>
      </c>
      <c r="S1477" s="79">
        <v>99</v>
      </c>
      <c r="T1477" s="10">
        <v>5</v>
      </c>
      <c r="AG1477" s="10">
        <v>5</v>
      </c>
      <c r="AI1477" s="39">
        <f t="shared" si="115"/>
        <v>5</v>
      </c>
      <c r="AJ1477" s="79">
        <f t="shared" si="116"/>
        <v>19.8</v>
      </c>
      <c r="AK1477" s="79">
        <f t="shared" si="117"/>
        <v>1.6500000000000001</v>
      </c>
      <c r="AL1477" s="79">
        <f t="shared" si="118"/>
        <v>0.33</v>
      </c>
    </row>
    <row r="1478" spans="1:38" x14ac:dyDescent="0.25">
      <c r="A1478" s="10">
        <v>6.2024999999999997</v>
      </c>
      <c r="B1478" s="10" t="s">
        <v>154</v>
      </c>
      <c r="C1478" s="10" t="s">
        <v>155</v>
      </c>
      <c r="D1478" s="10" t="s">
        <v>207</v>
      </c>
      <c r="E1478" s="10" t="s">
        <v>30</v>
      </c>
      <c r="F1478" s="10" t="s">
        <v>208</v>
      </c>
      <c r="G1478" s="10" t="s">
        <v>209</v>
      </c>
      <c r="H1478" s="10" t="s">
        <v>210</v>
      </c>
      <c r="I1478" s="10" t="s">
        <v>211</v>
      </c>
      <c r="J1478" s="10" t="s">
        <v>212</v>
      </c>
      <c r="K1478" s="10">
        <v>4255076664</v>
      </c>
      <c r="L1478" s="10" t="s">
        <v>115</v>
      </c>
      <c r="M1478" s="10" t="s">
        <v>116</v>
      </c>
      <c r="N1478" s="10" t="s">
        <v>39</v>
      </c>
      <c r="O1478" s="10">
        <v>44</v>
      </c>
      <c r="P1478" s="10" t="s">
        <v>40</v>
      </c>
      <c r="Q1478" s="10" t="str">
        <f t="shared" si="114"/>
        <v>12</v>
      </c>
      <c r="R1478" s="10">
        <v>5</v>
      </c>
      <c r="S1478" s="79">
        <v>99</v>
      </c>
      <c r="T1478" s="10">
        <v>5</v>
      </c>
      <c r="AG1478" s="10">
        <v>5</v>
      </c>
      <c r="AI1478" s="39">
        <f t="shared" si="115"/>
        <v>5</v>
      </c>
      <c r="AJ1478" s="79">
        <f t="shared" si="116"/>
        <v>19.8</v>
      </c>
      <c r="AK1478" s="79">
        <f t="shared" si="117"/>
        <v>1.6500000000000001</v>
      </c>
      <c r="AL1478" s="79">
        <f t="shared" si="118"/>
        <v>0.33</v>
      </c>
    </row>
    <row r="1479" spans="1:38" x14ac:dyDescent="0.25">
      <c r="A1479" s="10">
        <v>6.2024999999999997</v>
      </c>
      <c r="B1479" s="10" t="s">
        <v>84</v>
      </c>
      <c r="C1479" s="10" t="s">
        <v>85</v>
      </c>
      <c r="D1479" s="10" t="s">
        <v>213</v>
      </c>
      <c r="E1479" s="10" t="s">
        <v>30</v>
      </c>
      <c r="F1479" s="10" t="s">
        <v>214</v>
      </c>
      <c r="G1479" s="10" t="s">
        <v>215</v>
      </c>
      <c r="H1479" s="10" t="s">
        <v>67</v>
      </c>
      <c r="I1479" s="10" t="s">
        <v>216</v>
      </c>
      <c r="J1479" s="10" t="s">
        <v>217</v>
      </c>
      <c r="K1479" s="10">
        <v>9258267841</v>
      </c>
      <c r="L1479" s="10" t="s">
        <v>70</v>
      </c>
      <c r="M1479" s="10" t="s">
        <v>71</v>
      </c>
      <c r="N1479" s="10" t="s">
        <v>61</v>
      </c>
      <c r="O1479" s="10">
        <v>44</v>
      </c>
      <c r="P1479" s="10" t="s">
        <v>40</v>
      </c>
      <c r="Q1479" s="10" t="str">
        <f t="shared" si="114"/>
        <v>12</v>
      </c>
      <c r="R1479" s="10">
        <v>8</v>
      </c>
      <c r="S1479" s="79">
        <v>97.2</v>
      </c>
      <c r="T1479" s="10">
        <v>3</v>
      </c>
      <c r="AG1479" s="10">
        <v>3</v>
      </c>
      <c r="AI1479" s="39">
        <f t="shared" si="115"/>
        <v>3</v>
      </c>
      <c r="AJ1479" s="79">
        <f t="shared" si="116"/>
        <v>32.4</v>
      </c>
      <c r="AK1479" s="79">
        <f t="shared" si="117"/>
        <v>2.6999999999999997</v>
      </c>
      <c r="AL1479" s="79">
        <f t="shared" si="118"/>
        <v>0.33749999999999997</v>
      </c>
    </row>
    <row r="1480" spans="1:38" x14ac:dyDescent="0.25">
      <c r="A1480" s="10">
        <v>6.2024999999999997</v>
      </c>
      <c r="B1480" s="10" t="s">
        <v>84</v>
      </c>
      <c r="C1480" s="10" t="s">
        <v>85</v>
      </c>
      <c r="D1480" s="10" t="s">
        <v>213</v>
      </c>
      <c r="E1480" s="10" t="s">
        <v>30</v>
      </c>
      <c r="F1480" s="10" t="s">
        <v>214</v>
      </c>
      <c r="G1480" s="10" t="s">
        <v>215</v>
      </c>
      <c r="H1480" s="10" t="s">
        <v>67</v>
      </c>
      <c r="I1480" s="10" t="s">
        <v>216</v>
      </c>
      <c r="J1480" s="10" t="s">
        <v>217</v>
      </c>
      <c r="K1480" s="10">
        <v>9258267841</v>
      </c>
      <c r="L1480" s="10" t="s">
        <v>218</v>
      </c>
      <c r="M1480" s="10" t="s">
        <v>219</v>
      </c>
      <c r="N1480" s="10" t="s">
        <v>61</v>
      </c>
      <c r="O1480" s="10">
        <v>44</v>
      </c>
      <c r="P1480" s="10" t="s">
        <v>40</v>
      </c>
      <c r="Q1480" s="10" t="str">
        <f t="shared" si="114"/>
        <v>12</v>
      </c>
      <c r="R1480" s="10">
        <v>8</v>
      </c>
      <c r="S1480" s="79">
        <v>97.2</v>
      </c>
      <c r="T1480" s="10">
        <v>3</v>
      </c>
      <c r="AG1480" s="10">
        <v>3</v>
      </c>
      <c r="AI1480" s="39">
        <f t="shared" si="115"/>
        <v>3</v>
      </c>
      <c r="AJ1480" s="79">
        <f t="shared" si="116"/>
        <v>32.4</v>
      </c>
      <c r="AK1480" s="79">
        <f t="shared" si="117"/>
        <v>2.6999999999999997</v>
      </c>
      <c r="AL1480" s="79">
        <f t="shared" si="118"/>
        <v>0.33749999999999997</v>
      </c>
    </row>
    <row r="1481" spans="1:38" x14ac:dyDescent="0.25">
      <c r="A1481" s="10">
        <v>6.2024999999999997</v>
      </c>
      <c r="B1481" s="10" t="s">
        <v>84</v>
      </c>
      <c r="C1481" s="10" t="s">
        <v>85</v>
      </c>
      <c r="D1481" s="10" t="s">
        <v>213</v>
      </c>
      <c r="E1481" s="10" t="s">
        <v>30</v>
      </c>
      <c r="F1481" s="10" t="s">
        <v>214</v>
      </c>
      <c r="G1481" s="10" t="s">
        <v>215</v>
      </c>
      <c r="H1481" s="10" t="s">
        <v>67</v>
      </c>
      <c r="I1481" s="10" t="s">
        <v>216</v>
      </c>
      <c r="J1481" s="10" t="s">
        <v>217</v>
      </c>
      <c r="K1481" s="10">
        <v>9258267841</v>
      </c>
      <c r="L1481" s="10" t="s">
        <v>100</v>
      </c>
      <c r="M1481" s="10" t="s">
        <v>101</v>
      </c>
      <c r="N1481" s="10" t="s">
        <v>61</v>
      </c>
      <c r="O1481" s="10">
        <v>44</v>
      </c>
      <c r="P1481" s="10" t="s">
        <v>40</v>
      </c>
      <c r="Q1481" s="10" t="str">
        <f t="shared" si="114"/>
        <v>12</v>
      </c>
      <c r="R1481" s="10">
        <v>8</v>
      </c>
      <c r="S1481" s="79">
        <v>97.2</v>
      </c>
      <c r="T1481" s="10">
        <v>3</v>
      </c>
      <c r="AG1481" s="10">
        <v>3</v>
      </c>
      <c r="AI1481" s="39">
        <f t="shared" si="115"/>
        <v>3</v>
      </c>
      <c r="AJ1481" s="79">
        <f t="shared" si="116"/>
        <v>32.4</v>
      </c>
      <c r="AK1481" s="79">
        <f t="shared" si="117"/>
        <v>2.6999999999999997</v>
      </c>
      <c r="AL1481" s="79">
        <f t="shared" si="118"/>
        <v>0.33749999999999997</v>
      </c>
    </row>
    <row r="1482" spans="1:38" x14ac:dyDescent="0.25">
      <c r="A1482" s="10">
        <v>6.2024999999999997</v>
      </c>
      <c r="B1482" s="10" t="s">
        <v>84</v>
      </c>
      <c r="C1482" s="10" t="s">
        <v>85</v>
      </c>
      <c r="D1482" s="10" t="s">
        <v>213</v>
      </c>
      <c r="E1482" s="10" t="s">
        <v>30</v>
      </c>
      <c r="F1482" s="10" t="s">
        <v>214</v>
      </c>
      <c r="G1482" s="10" t="s">
        <v>215</v>
      </c>
      <c r="H1482" s="10" t="s">
        <v>67</v>
      </c>
      <c r="I1482" s="10" t="s">
        <v>216</v>
      </c>
      <c r="J1482" s="10" t="s">
        <v>217</v>
      </c>
      <c r="K1482" s="10">
        <v>9258267841</v>
      </c>
      <c r="L1482" s="10" t="s">
        <v>98</v>
      </c>
      <c r="M1482" s="10" t="s">
        <v>99</v>
      </c>
      <c r="N1482" s="10" t="s">
        <v>61</v>
      </c>
      <c r="O1482" s="10">
        <v>44</v>
      </c>
      <c r="P1482" s="10" t="s">
        <v>40</v>
      </c>
      <c r="Q1482" s="10" t="str">
        <f t="shared" si="114"/>
        <v>12</v>
      </c>
      <c r="R1482" s="10">
        <v>5</v>
      </c>
      <c r="S1482" s="79">
        <v>86.4</v>
      </c>
      <c r="T1482" s="10">
        <v>3</v>
      </c>
      <c r="AG1482" s="10">
        <v>3</v>
      </c>
      <c r="AI1482" s="39">
        <f t="shared" si="115"/>
        <v>3</v>
      </c>
      <c r="AJ1482" s="79">
        <f t="shared" si="116"/>
        <v>28.8</v>
      </c>
      <c r="AK1482" s="79">
        <f t="shared" si="117"/>
        <v>2.4</v>
      </c>
      <c r="AL1482" s="79">
        <f t="shared" si="118"/>
        <v>0.48</v>
      </c>
    </row>
    <row r="1483" spans="1:38" x14ac:dyDescent="0.25">
      <c r="A1483" s="10">
        <v>6.2024999999999997</v>
      </c>
      <c r="B1483" s="10" t="s">
        <v>84</v>
      </c>
      <c r="C1483" s="10" t="s">
        <v>85</v>
      </c>
      <c r="D1483" s="10" t="s">
        <v>220</v>
      </c>
      <c r="E1483" s="10" t="s">
        <v>30</v>
      </c>
      <c r="F1483" s="10" t="s">
        <v>221</v>
      </c>
      <c r="G1483" s="10" t="s">
        <v>222</v>
      </c>
      <c r="H1483" s="10" t="s">
        <v>67</v>
      </c>
      <c r="I1483" s="10">
        <v>95370</v>
      </c>
      <c r="J1483" s="10" t="s">
        <v>223</v>
      </c>
      <c r="K1483" s="10">
        <v>2095363674</v>
      </c>
      <c r="L1483" s="10" t="s">
        <v>224</v>
      </c>
      <c r="M1483" s="10" t="s">
        <v>225</v>
      </c>
      <c r="N1483" s="10" t="s">
        <v>61</v>
      </c>
      <c r="O1483" s="10">
        <v>44</v>
      </c>
      <c r="P1483" s="10" t="s">
        <v>40</v>
      </c>
      <c r="Q1483" s="10" t="str">
        <f t="shared" si="114"/>
        <v>12</v>
      </c>
      <c r="R1483" s="10">
        <v>5</v>
      </c>
      <c r="S1483" s="79">
        <v>86.4</v>
      </c>
      <c r="T1483" s="10">
        <v>3</v>
      </c>
      <c r="AG1483" s="10">
        <v>3</v>
      </c>
      <c r="AI1483" s="39">
        <f t="shared" si="115"/>
        <v>3</v>
      </c>
      <c r="AJ1483" s="79">
        <f t="shared" si="116"/>
        <v>28.8</v>
      </c>
      <c r="AK1483" s="79">
        <f t="shared" si="117"/>
        <v>2.4</v>
      </c>
      <c r="AL1483" s="79">
        <f t="shared" si="118"/>
        <v>0.48</v>
      </c>
    </row>
    <row r="1484" spans="1:38" x14ac:dyDescent="0.25">
      <c r="A1484" s="10">
        <v>6.2024999999999997</v>
      </c>
      <c r="B1484" s="10" t="s">
        <v>84</v>
      </c>
      <c r="C1484" s="10" t="s">
        <v>85</v>
      </c>
      <c r="D1484" s="10" t="s">
        <v>213</v>
      </c>
      <c r="E1484" s="10" t="s">
        <v>30</v>
      </c>
      <c r="F1484" s="10" t="s">
        <v>214</v>
      </c>
      <c r="G1484" s="10" t="s">
        <v>215</v>
      </c>
      <c r="H1484" s="10" t="s">
        <v>67</v>
      </c>
      <c r="I1484" s="10" t="s">
        <v>216</v>
      </c>
      <c r="J1484" s="10" t="s">
        <v>217</v>
      </c>
      <c r="K1484" s="10">
        <v>9258267841</v>
      </c>
      <c r="L1484" s="10" t="s">
        <v>224</v>
      </c>
      <c r="M1484" s="10" t="s">
        <v>225</v>
      </c>
      <c r="N1484" s="10" t="s">
        <v>61</v>
      </c>
      <c r="O1484" s="10">
        <v>44</v>
      </c>
      <c r="P1484" s="10" t="s">
        <v>40</v>
      </c>
      <c r="Q1484" s="10" t="str">
        <f t="shared" si="114"/>
        <v>12</v>
      </c>
      <c r="R1484" s="10">
        <v>5</v>
      </c>
      <c r="S1484" s="79">
        <v>86.4</v>
      </c>
      <c r="T1484" s="10">
        <v>3</v>
      </c>
      <c r="AG1484" s="10">
        <v>3</v>
      </c>
      <c r="AI1484" s="39">
        <f t="shared" si="115"/>
        <v>3</v>
      </c>
      <c r="AJ1484" s="79">
        <f t="shared" si="116"/>
        <v>28.8</v>
      </c>
      <c r="AK1484" s="79">
        <f t="shared" si="117"/>
        <v>2.4</v>
      </c>
      <c r="AL1484" s="79">
        <f t="shared" si="118"/>
        <v>0.48</v>
      </c>
    </row>
    <row r="1485" spans="1:38" x14ac:dyDescent="0.25">
      <c r="A1485" s="10">
        <v>6.2024999999999997</v>
      </c>
      <c r="B1485" s="10" t="s">
        <v>84</v>
      </c>
      <c r="C1485" s="10" t="s">
        <v>85</v>
      </c>
      <c r="D1485" s="10" t="s">
        <v>213</v>
      </c>
      <c r="E1485" s="10" t="s">
        <v>30</v>
      </c>
      <c r="F1485" s="10" t="s">
        <v>214</v>
      </c>
      <c r="G1485" s="10" t="s">
        <v>215</v>
      </c>
      <c r="H1485" s="10" t="s">
        <v>67</v>
      </c>
      <c r="I1485" s="10" t="s">
        <v>216</v>
      </c>
      <c r="J1485" s="10" t="s">
        <v>217</v>
      </c>
      <c r="K1485" s="10">
        <v>9258267841</v>
      </c>
      <c r="L1485" s="10" t="s">
        <v>59</v>
      </c>
      <c r="M1485" s="10" t="s">
        <v>60</v>
      </c>
      <c r="N1485" s="10" t="s">
        <v>61</v>
      </c>
      <c r="O1485" s="10">
        <v>44</v>
      </c>
      <c r="P1485" s="10" t="s">
        <v>40</v>
      </c>
      <c r="Q1485" s="10" t="str">
        <f t="shared" si="114"/>
        <v>12</v>
      </c>
      <c r="R1485" s="10">
        <v>4</v>
      </c>
      <c r="S1485" s="79">
        <v>86.4</v>
      </c>
      <c r="T1485" s="10">
        <v>3</v>
      </c>
      <c r="AG1485" s="10">
        <v>3</v>
      </c>
      <c r="AI1485" s="39">
        <f t="shared" si="115"/>
        <v>3</v>
      </c>
      <c r="AJ1485" s="79">
        <f t="shared" si="116"/>
        <v>28.8</v>
      </c>
      <c r="AK1485" s="79">
        <f t="shared" si="117"/>
        <v>2.4</v>
      </c>
      <c r="AL1485" s="79">
        <f t="shared" si="118"/>
        <v>0.6</v>
      </c>
    </row>
    <row r="1486" spans="1:38" x14ac:dyDescent="0.25">
      <c r="A1486" s="10">
        <v>6.2024999999999997</v>
      </c>
      <c r="B1486" s="10" t="s">
        <v>84</v>
      </c>
      <c r="C1486" s="10" t="s">
        <v>85</v>
      </c>
      <c r="D1486" s="10" t="s">
        <v>130</v>
      </c>
      <c r="E1486" s="10" t="s">
        <v>30</v>
      </c>
      <c r="F1486" s="10" t="s">
        <v>131</v>
      </c>
      <c r="G1486" s="10" t="s">
        <v>132</v>
      </c>
      <c r="H1486" s="10" t="s">
        <v>67</v>
      </c>
      <c r="I1486" s="10">
        <v>95407</v>
      </c>
      <c r="J1486" s="10" t="s">
        <v>133</v>
      </c>
      <c r="K1486" s="10">
        <v>7075464544</v>
      </c>
      <c r="L1486" s="10" t="s">
        <v>122</v>
      </c>
      <c r="M1486" s="10" t="s">
        <v>123</v>
      </c>
      <c r="N1486" s="10" t="s">
        <v>124</v>
      </c>
      <c r="O1486" s="10">
        <v>44</v>
      </c>
      <c r="P1486" s="10" t="s">
        <v>40</v>
      </c>
      <c r="Q1486" s="10" t="str">
        <f t="shared" si="114"/>
        <v>12</v>
      </c>
      <c r="R1486" s="10">
        <v>4.5</v>
      </c>
      <c r="S1486" s="79">
        <v>79.2</v>
      </c>
      <c r="T1486" s="10">
        <v>4</v>
      </c>
      <c r="AG1486" s="10">
        <v>4</v>
      </c>
      <c r="AI1486" s="39">
        <f t="shared" si="115"/>
        <v>4</v>
      </c>
      <c r="AJ1486" s="79">
        <f t="shared" si="116"/>
        <v>19.8</v>
      </c>
      <c r="AK1486" s="79">
        <f t="shared" si="117"/>
        <v>1.6500000000000001</v>
      </c>
      <c r="AL1486" s="79">
        <f t="shared" si="118"/>
        <v>0.3666666666666667</v>
      </c>
    </row>
    <row r="1487" spans="1:38" x14ac:dyDescent="0.25">
      <c r="A1487" s="10">
        <v>6.2024999999999997</v>
      </c>
      <c r="B1487" s="10" t="s">
        <v>84</v>
      </c>
      <c r="C1487" s="10" t="s">
        <v>85</v>
      </c>
      <c r="D1487" s="10" t="s">
        <v>226</v>
      </c>
      <c r="E1487" s="10" t="s">
        <v>30</v>
      </c>
      <c r="F1487" s="10" t="s">
        <v>227</v>
      </c>
      <c r="G1487" s="10" t="s">
        <v>228</v>
      </c>
      <c r="H1487" s="10" t="s">
        <v>67</v>
      </c>
      <c r="I1487" s="10" t="s">
        <v>229</v>
      </c>
      <c r="J1487" s="10" t="s">
        <v>230</v>
      </c>
      <c r="K1487" s="10">
        <v>9162231116</v>
      </c>
      <c r="L1487" s="10" t="s">
        <v>70</v>
      </c>
      <c r="M1487" s="10" t="s">
        <v>71</v>
      </c>
      <c r="N1487" s="10" t="s">
        <v>61</v>
      </c>
      <c r="O1487" s="10">
        <v>44</v>
      </c>
      <c r="P1487" s="10" t="s">
        <v>40</v>
      </c>
      <c r="Q1487" s="10" t="str">
        <f t="shared" si="114"/>
        <v>12</v>
      </c>
      <c r="R1487" s="10">
        <v>8</v>
      </c>
      <c r="S1487" s="79">
        <v>64.8</v>
      </c>
      <c r="T1487" s="10">
        <v>2</v>
      </c>
      <c r="AG1487" s="10">
        <v>2</v>
      </c>
      <c r="AI1487" s="39">
        <f t="shared" si="115"/>
        <v>2</v>
      </c>
      <c r="AJ1487" s="79">
        <f t="shared" si="116"/>
        <v>32.4</v>
      </c>
      <c r="AK1487" s="79">
        <f t="shared" si="117"/>
        <v>2.6999999999999997</v>
      </c>
      <c r="AL1487" s="79">
        <f t="shared" si="118"/>
        <v>0.33749999999999997</v>
      </c>
    </row>
    <row r="1488" spans="1:38" x14ac:dyDescent="0.25">
      <c r="A1488" s="10">
        <v>6.2024999999999997</v>
      </c>
      <c r="B1488" s="10" t="s">
        <v>84</v>
      </c>
      <c r="C1488" s="10" t="s">
        <v>85</v>
      </c>
      <c r="D1488" s="10" t="s">
        <v>226</v>
      </c>
      <c r="E1488" s="10" t="s">
        <v>30</v>
      </c>
      <c r="F1488" s="10" t="s">
        <v>227</v>
      </c>
      <c r="G1488" s="10" t="s">
        <v>228</v>
      </c>
      <c r="H1488" s="10" t="s">
        <v>67</v>
      </c>
      <c r="I1488" s="10" t="s">
        <v>229</v>
      </c>
      <c r="J1488" s="10" t="s">
        <v>230</v>
      </c>
      <c r="K1488" s="10">
        <v>9162231116</v>
      </c>
      <c r="L1488" s="10" t="s">
        <v>72</v>
      </c>
      <c r="M1488" s="10" t="s">
        <v>73</v>
      </c>
      <c r="N1488" s="10" t="s">
        <v>61</v>
      </c>
      <c r="O1488" s="10">
        <v>44</v>
      </c>
      <c r="P1488" s="10" t="s">
        <v>40</v>
      </c>
      <c r="Q1488" s="10" t="str">
        <f t="shared" si="114"/>
        <v>12</v>
      </c>
      <c r="R1488" s="10">
        <v>8</v>
      </c>
      <c r="S1488" s="79">
        <v>64.8</v>
      </c>
      <c r="T1488" s="10">
        <v>2</v>
      </c>
      <c r="AG1488" s="10">
        <v>2</v>
      </c>
      <c r="AI1488" s="39">
        <f t="shared" si="115"/>
        <v>2</v>
      </c>
      <c r="AJ1488" s="79">
        <f t="shared" si="116"/>
        <v>32.4</v>
      </c>
      <c r="AK1488" s="79">
        <f t="shared" si="117"/>
        <v>2.6999999999999997</v>
      </c>
      <c r="AL1488" s="79">
        <f t="shared" si="118"/>
        <v>0.33749999999999997</v>
      </c>
    </row>
    <row r="1489" spans="1:38" x14ac:dyDescent="0.25">
      <c r="A1489" s="10">
        <v>6.2024999999999997</v>
      </c>
      <c r="B1489" s="10" t="s">
        <v>62</v>
      </c>
      <c r="C1489" s="10" t="s">
        <v>63</v>
      </c>
      <c r="D1489" s="10" t="s">
        <v>231</v>
      </c>
      <c r="E1489" s="10" t="s">
        <v>30</v>
      </c>
      <c r="F1489" s="10" t="s">
        <v>232</v>
      </c>
      <c r="G1489" s="10" t="s">
        <v>233</v>
      </c>
      <c r="H1489" s="10" t="s">
        <v>67</v>
      </c>
      <c r="I1489" s="10" t="s">
        <v>234</v>
      </c>
      <c r="J1489" s="10" t="s">
        <v>235</v>
      </c>
      <c r="K1489" s="10">
        <v>6612597310</v>
      </c>
      <c r="L1489" s="10" t="s">
        <v>70</v>
      </c>
      <c r="M1489" s="10" t="s">
        <v>71</v>
      </c>
      <c r="N1489" s="10" t="s">
        <v>61</v>
      </c>
      <c r="O1489" s="10">
        <v>44</v>
      </c>
      <c r="P1489" s="10" t="s">
        <v>40</v>
      </c>
      <c r="Q1489" s="10" t="str">
        <f t="shared" si="114"/>
        <v>12</v>
      </c>
      <c r="R1489" s="10">
        <v>8</v>
      </c>
      <c r="S1489" s="79">
        <v>64.8</v>
      </c>
      <c r="T1489" s="10">
        <v>2</v>
      </c>
      <c r="AG1489" s="10">
        <v>2</v>
      </c>
      <c r="AI1489" s="39">
        <f t="shared" si="115"/>
        <v>2</v>
      </c>
      <c r="AJ1489" s="79">
        <f t="shared" si="116"/>
        <v>32.4</v>
      </c>
      <c r="AK1489" s="79">
        <f t="shared" si="117"/>
        <v>2.6999999999999997</v>
      </c>
      <c r="AL1489" s="79">
        <f t="shared" si="118"/>
        <v>0.33749999999999997</v>
      </c>
    </row>
    <row r="1490" spans="1:38" x14ac:dyDescent="0.25">
      <c r="A1490" s="10">
        <v>6.2024999999999997</v>
      </c>
      <c r="B1490" s="10" t="s">
        <v>62</v>
      </c>
      <c r="C1490" s="10" t="s">
        <v>63</v>
      </c>
      <c r="D1490" s="10" t="s">
        <v>231</v>
      </c>
      <c r="E1490" s="10" t="s">
        <v>30</v>
      </c>
      <c r="F1490" s="10" t="s">
        <v>232</v>
      </c>
      <c r="G1490" s="10" t="s">
        <v>233</v>
      </c>
      <c r="H1490" s="10" t="s">
        <v>67</v>
      </c>
      <c r="I1490" s="10" t="s">
        <v>234</v>
      </c>
      <c r="J1490" s="10" t="s">
        <v>235</v>
      </c>
      <c r="K1490" s="10">
        <v>6612597310</v>
      </c>
      <c r="L1490" s="10" t="s">
        <v>72</v>
      </c>
      <c r="M1490" s="10" t="s">
        <v>73</v>
      </c>
      <c r="N1490" s="10" t="s">
        <v>61</v>
      </c>
      <c r="O1490" s="10">
        <v>44</v>
      </c>
      <c r="P1490" s="10" t="s">
        <v>40</v>
      </c>
      <c r="Q1490" s="10" t="str">
        <f t="shared" si="114"/>
        <v>12</v>
      </c>
      <c r="R1490" s="10">
        <v>8</v>
      </c>
      <c r="S1490" s="79">
        <v>64.8</v>
      </c>
      <c r="T1490" s="10">
        <v>2</v>
      </c>
      <c r="AG1490" s="10">
        <v>2</v>
      </c>
      <c r="AI1490" s="39">
        <f t="shared" si="115"/>
        <v>2</v>
      </c>
      <c r="AJ1490" s="79">
        <f t="shared" si="116"/>
        <v>32.4</v>
      </c>
      <c r="AK1490" s="79">
        <f t="shared" si="117"/>
        <v>2.6999999999999997</v>
      </c>
      <c r="AL1490" s="79">
        <f t="shared" si="118"/>
        <v>0.33749999999999997</v>
      </c>
    </row>
    <row r="1491" spans="1:38" x14ac:dyDescent="0.25">
      <c r="A1491" s="10">
        <v>6.2024999999999997</v>
      </c>
      <c r="B1491" s="10" t="s">
        <v>154</v>
      </c>
      <c r="C1491" s="10" t="s">
        <v>155</v>
      </c>
      <c r="D1491" s="10" t="s">
        <v>236</v>
      </c>
      <c r="E1491" s="10" t="s">
        <v>30</v>
      </c>
      <c r="F1491" s="10" t="s">
        <v>237</v>
      </c>
      <c r="G1491" s="10" t="s">
        <v>238</v>
      </c>
      <c r="H1491" s="10" t="s">
        <v>239</v>
      </c>
      <c r="I1491" s="10" t="s">
        <v>240</v>
      </c>
      <c r="J1491" s="10" t="s">
        <v>241</v>
      </c>
      <c r="K1491" s="10">
        <v>2087618918</v>
      </c>
      <c r="L1491" s="10" t="s">
        <v>242</v>
      </c>
      <c r="M1491" s="10" t="s">
        <v>243</v>
      </c>
      <c r="N1491" s="10" t="s">
        <v>83</v>
      </c>
      <c r="O1491" s="10">
        <v>44</v>
      </c>
      <c r="P1491" s="10" t="s">
        <v>40</v>
      </c>
      <c r="Q1491" s="10" t="str">
        <f t="shared" si="114"/>
        <v>12</v>
      </c>
      <c r="R1491" s="10">
        <v>8</v>
      </c>
      <c r="S1491" s="79">
        <v>64.8</v>
      </c>
      <c r="T1491" s="10">
        <v>2</v>
      </c>
      <c r="AG1491" s="10">
        <v>2</v>
      </c>
      <c r="AI1491" s="39">
        <f t="shared" si="115"/>
        <v>2</v>
      </c>
      <c r="AJ1491" s="79">
        <f t="shared" si="116"/>
        <v>32.4</v>
      </c>
      <c r="AK1491" s="79">
        <f t="shared" si="117"/>
        <v>2.6999999999999997</v>
      </c>
      <c r="AL1491" s="79">
        <f t="shared" si="118"/>
        <v>0.33749999999999997</v>
      </c>
    </row>
    <row r="1492" spans="1:38" x14ac:dyDescent="0.25">
      <c r="A1492" s="10">
        <v>6.2024999999999997</v>
      </c>
      <c r="B1492" s="10" t="s">
        <v>62</v>
      </c>
      <c r="C1492" s="10" t="s">
        <v>63</v>
      </c>
      <c r="D1492" s="10" t="s">
        <v>244</v>
      </c>
      <c r="E1492" s="10" t="s">
        <v>30</v>
      </c>
      <c r="F1492" s="10" t="s">
        <v>245</v>
      </c>
      <c r="G1492" s="10" t="s">
        <v>95</v>
      </c>
      <c r="H1492" s="10" t="s">
        <v>96</v>
      </c>
      <c r="I1492" s="10" t="s">
        <v>246</v>
      </c>
      <c r="J1492" s="10" t="s">
        <v>247</v>
      </c>
      <c r="K1492" s="10">
        <v>7026049982</v>
      </c>
      <c r="L1492" s="10" t="s">
        <v>218</v>
      </c>
      <c r="M1492" s="10" t="s">
        <v>219</v>
      </c>
      <c r="N1492" s="10" t="s">
        <v>61</v>
      </c>
      <c r="O1492" s="10">
        <v>44</v>
      </c>
      <c r="P1492" s="10" t="s">
        <v>40</v>
      </c>
      <c r="Q1492" s="10" t="str">
        <f t="shared" si="114"/>
        <v>12</v>
      </c>
      <c r="R1492" s="10">
        <v>8</v>
      </c>
      <c r="S1492" s="79">
        <v>61.2</v>
      </c>
      <c r="T1492" s="10">
        <v>2</v>
      </c>
      <c r="AG1492" s="10">
        <v>2</v>
      </c>
      <c r="AI1492" s="39">
        <f t="shared" si="115"/>
        <v>2</v>
      </c>
      <c r="AJ1492" s="79">
        <f t="shared" si="116"/>
        <v>30.6</v>
      </c>
      <c r="AK1492" s="79">
        <f t="shared" si="117"/>
        <v>2.5500000000000003</v>
      </c>
      <c r="AL1492" s="79">
        <f t="shared" si="118"/>
        <v>0.31875000000000003</v>
      </c>
    </row>
    <row r="1493" spans="1:38" x14ac:dyDescent="0.25">
      <c r="A1493" s="10">
        <v>6.2024999999999997</v>
      </c>
      <c r="B1493" s="10" t="s">
        <v>107</v>
      </c>
      <c r="C1493" s="10" t="s">
        <v>108</v>
      </c>
      <c r="D1493" s="10" t="s">
        <v>248</v>
      </c>
      <c r="E1493" s="10" t="s">
        <v>30</v>
      </c>
      <c r="F1493" s="10" t="s">
        <v>249</v>
      </c>
      <c r="G1493" s="10" t="s">
        <v>250</v>
      </c>
      <c r="H1493" s="10" t="s">
        <v>199</v>
      </c>
      <c r="I1493" s="10">
        <v>62305</v>
      </c>
      <c r="J1493" s="10" t="s">
        <v>251</v>
      </c>
      <c r="K1493" s="10">
        <v>2172223343</v>
      </c>
      <c r="L1493" s="10" t="s">
        <v>49</v>
      </c>
      <c r="M1493" s="10" t="s">
        <v>50</v>
      </c>
      <c r="N1493" s="10" t="s">
        <v>39</v>
      </c>
      <c r="O1493" s="10">
        <v>44</v>
      </c>
      <c r="P1493" s="10" t="s">
        <v>40</v>
      </c>
      <c r="Q1493" s="10" t="str">
        <f t="shared" si="114"/>
        <v>12</v>
      </c>
      <c r="R1493" s="10">
        <v>5</v>
      </c>
      <c r="S1493" s="79">
        <v>59.4</v>
      </c>
      <c r="T1493" s="10">
        <v>3</v>
      </c>
      <c r="AG1493" s="10">
        <v>3</v>
      </c>
      <c r="AI1493" s="39">
        <f t="shared" si="115"/>
        <v>3</v>
      </c>
      <c r="AJ1493" s="79">
        <f t="shared" si="116"/>
        <v>19.8</v>
      </c>
      <c r="AK1493" s="79">
        <f t="shared" si="117"/>
        <v>1.6500000000000001</v>
      </c>
      <c r="AL1493" s="79">
        <f t="shared" si="118"/>
        <v>0.33</v>
      </c>
    </row>
    <row r="1494" spans="1:38" x14ac:dyDescent="0.25">
      <c r="A1494" s="10">
        <v>6.2024999999999997</v>
      </c>
      <c r="B1494" s="10" t="s">
        <v>107</v>
      </c>
      <c r="C1494" s="10" t="s">
        <v>108</v>
      </c>
      <c r="D1494" s="10" t="s">
        <v>252</v>
      </c>
      <c r="E1494" s="10" t="s">
        <v>30</v>
      </c>
      <c r="F1494" s="10" t="s">
        <v>253</v>
      </c>
      <c r="G1494" s="10" t="s">
        <v>254</v>
      </c>
      <c r="H1494" s="10" t="s">
        <v>199</v>
      </c>
      <c r="I1494" s="10" t="s">
        <v>255</v>
      </c>
      <c r="J1494" s="10" t="s">
        <v>256</v>
      </c>
      <c r="K1494" s="10">
        <v>7088376574</v>
      </c>
      <c r="L1494" s="10" t="s">
        <v>49</v>
      </c>
      <c r="M1494" s="10" t="s">
        <v>50</v>
      </c>
      <c r="N1494" s="10" t="s">
        <v>39</v>
      </c>
      <c r="O1494" s="10">
        <v>44</v>
      </c>
      <c r="P1494" s="10" t="s">
        <v>40</v>
      </c>
      <c r="Q1494" s="10" t="str">
        <f t="shared" si="114"/>
        <v>12</v>
      </c>
      <c r="R1494" s="10">
        <v>5</v>
      </c>
      <c r="S1494" s="79">
        <v>59.4</v>
      </c>
      <c r="T1494" s="10">
        <v>3</v>
      </c>
      <c r="AG1494" s="10">
        <v>3</v>
      </c>
      <c r="AI1494" s="39">
        <f t="shared" si="115"/>
        <v>3</v>
      </c>
      <c r="AJ1494" s="79">
        <f t="shared" si="116"/>
        <v>19.8</v>
      </c>
      <c r="AK1494" s="79">
        <f t="shared" si="117"/>
        <v>1.6500000000000001</v>
      </c>
      <c r="AL1494" s="79">
        <f t="shared" si="118"/>
        <v>0.33</v>
      </c>
    </row>
    <row r="1495" spans="1:38" x14ac:dyDescent="0.25">
      <c r="A1495" s="10">
        <v>6.2024999999999997</v>
      </c>
      <c r="B1495" s="10" t="s">
        <v>84</v>
      </c>
      <c r="C1495" s="10" t="s">
        <v>85</v>
      </c>
      <c r="D1495" s="10" t="s">
        <v>257</v>
      </c>
      <c r="E1495" s="10" t="s">
        <v>30</v>
      </c>
      <c r="F1495" s="10" t="s">
        <v>258</v>
      </c>
      <c r="G1495" s="10" t="s">
        <v>259</v>
      </c>
      <c r="H1495" s="10" t="s">
        <v>67</v>
      </c>
      <c r="I1495" s="10" t="s">
        <v>260</v>
      </c>
      <c r="J1495" s="10" t="s">
        <v>261</v>
      </c>
      <c r="K1495" s="10">
        <v>5089442083</v>
      </c>
      <c r="L1495" s="10" t="s">
        <v>37</v>
      </c>
      <c r="M1495" s="10" t="s">
        <v>38</v>
      </c>
      <c r="N1495" s="10" t="s">
        <v>39</v>
      </c>
      <c r="O1495" s="10">
        <v>44</v>
      </c>
      <c r="P1495" s="10" t="s">
        <v>40</v>
      </c>
      <c r="Q1495" s="10" t="str">
        <f t="shared" si="114"/>
        <v>12</v>
      </c>
      <c r="R1495" s="10">
        <v>5</v>
      </c>
      <c r="S1495" s="79">
        <v>59.4</v>
      </c>
      <c r="T1495" s="10">
        <v>3</v>
      </c>
      <c r="AG1495" s="10">
        <v>3</v>
      </c>
      <c r="AI1495" s="39">
        <f t="shared" si="115"/>
        <v>3</v>
      </c>
      <c r="AJ1495" s="79">
        <f t="shared" si="116"/>
        <v>19.8</v>
      </c>
      <c r="AK1495" s="79">
        <f t="shared" si="117"/>
        <v>1.6500000000000001</v>
      </c>
      <c r="AL1495" s="79">
        <f t="shared" si="118"/>
        <v>0.33</v>
      </c>
    </row>
    <row r="1496" spans="1:38" x14ac:dyDescent="0.25">
      <c r="A1496" s="10">
        <v>6.2024999999999997</v>
      </c>
      <c r="B1496" s="10" t="s">
        <v>62</v>
      </c>
      <c r="C1496" s="10" t="s">
        <v>63</v>
      </c>
      <c r="D1496" s="10" t="s">
        <v>262</v>
      </c>
      <c r="E1496" s="10" t="s">
        <v>168</v>
      </c>
      <c r="F1496" s="10" t="s">
        <v>263</v>
      </c>
      <c r="G1496" s="10" t="s">
        <v>264</v>
      </c>
      <c r="H1496" s="10" t="s">
        <v>67</v>
      </c>
      <c r="I1496" s="10">
        <v>90025</v>
      </c>
      <c r="J1496" s="10" t="s">
        <v>265</v>
      </c>
      <c r="K1496" s="10">
        <v>3104781041</v>
      </c>
      <c r="L1496" s="10" t="s">
        <v>37</v>
      </c>
      <c r="M1496" s="10" t="s">
        <v>38</v>
      </c>
      <c r="N1496" s="10" t="s">
        <v>39</v>
      </c>
      <c r="O1496" s="10">
        <v>44</v>
      </c>
      <c r="P1496" s="10" t="s">
        <v>40</v>
      </c>
      <c r="Q1496" s="10" t="str">
        <f t="shared" si="114"/>
        <v>12</v>
      </c>
      <c r="R1496" s="10">
        <v>5</v>
      </c>
      <c r="S1496" s="79">
        <v>59.4</v>
      </c>
      <c r="T1496" s="10">
        <v>3</v>
      </c>
      <c r="AG1496" s="10">
        <v>3</v>
      </c>
      <c r="AI1496" s="39">
        <f t="shared" si="115"/>
        <v>3</v>
      </c>
      <c r="AJ1496" s="79">
        <f t="shared" si="116"/>
        <v>19.8</v>
      </c>
      <c r="AK1496" s="79">
        <f t="shared" si="117"/>
        <v>1.6500000000000001</v>
      </c>
      <c r="AL1496" s="79">
        <f t="shared" si="118"/>
        <v>0.33</v>
      </c>
    </row>
    <row r="1497" spans="1:38" x14ac:dyDescent="0.25">
      <c r="A1497" s="10">
        <v>6.2024999999999997</v>
      </c>
      <c r="B1497" s="10" t="s">
        <v>84</v>
      </c>
      <c r="C1497" s="10" t="s">
        <v>85</v>
      </c>
      <c r="D1497" s="10" t="s">
        <v>220</v>
      </c>
      <c r="E1497" s="10" t="s">
        <v>30</v>
      </c>
      <c r="F1497" s="10" t="s">
        <v>221</v>
      </c>
      <c r="G1497" s="10" t="s">
        <v>222</v>
      </c>
      <c r="H1497" s="10" t="s">
        <v>67</v>
      </c>
      <c r="I1497" s="10">
        <v>95370</v>
      </c>
      <c r="J1497" s="10" t="s">
        <v>223</v>
      </c>
      <c r="K1497" s="10">
        <v>2095363674</v>
      </c>
      <c r="L1497" s="10" t="s">
        <v>74</v>
      </c>
      <c r="M1497" s="10" t="s">
        <v>75</v>
      </c>
      <c r="N1497" s="10" t="s">
        <v>61</v>
      </c>
      <c r="O1497" s="10">
        <v>44</v>
      </c>
      <c r="P1497" s="10" t="s">
        <v>40</v>
      </c>
      <c r="Q1497" s="10" t="str">
        <f t="shared" si="114"/>
        <v>12</v>
      </c>
      <c r="R1497" s="10">
        <v>5</v>
      </c>
      <c r="S1497" s="79">
        <v>57.6</v>
      </c>
      <c r="T1497" s="10">
        <v>2</v>
      </c>
      <c r="AG1497" s="10">
        <v>2</v>
      </c>
      <c r="AI1497" s="39">
        <f t="shared" si="115"/>
        <v>2</v>
      </c>
      <c r="AJ1497" s="79">
        <f t="shared" si="116"/>
        <v>28.8</v>
      </c>
      <c r="AK1497" s="79">
        <f t="shared" si="117"/>
        <v>2.4</v>
      </c>
      <c r="AL1497" s="79">
        <f t="shared" si="118"/>
        <v>0.48</v>
      </c>
    </row>
    <row r="1498" spans="1:38" x14ac:dyDescent="0.25">
      <c r="A1498" s="10">
        <v>6.2024999999999997</v>
      </c>
      <c r="B1498" s="10" t="s">
        <v>84</v>
      </c>
      <c r="C1498" s="10" t="s">
        <v>85</v>
      </c>
      <c r="D1498" s="10" t="s">
        <v>213</v>
      </c>
      <c r="E1498" s="10" t="s">
        <v>30</v>
      </c>
      <c r="F1498" s="10" t="s">
        <v>214</v>
      </c>
      <c r="G1498" s="10" t="s">
        <v>215</v>
      </c>
      <c r="H1498" s="10" t="s">
        <v>67</v>
      </c>
      <c r="I1498" s="10" t="s">
        <v>216</v>
      </c>
      <c r="J1498" s="10" t="s">
        <v>217</v>
      </c>
      <c r="K1498" s="10">
        <v>9258267841</v>
      </c>
      <c r="L1498" s="10" t="s">
        <v>74</v>
      </c>
      <c r="M1498" s="10" t="s">
        <v>75</v>
      </c>
      <c r="N1498" s="10" t="s">
        <v>61</v>
      </c>
      <c r="O1498" s="10">
        <v>44</v>
      </c>
      <c r="P1498" s="10" t="s">
        <v>40</v>
      </c>
      <c r="Q1498" s="10" t="str">
        <f t="shared" si="114"/>
        <v>12</v>
      </c>
      <c r="R1498" s="10">
        <v>5</v>
      </c>
      <c r="S1498" s="79">
        <v>57.6</v>
      </c>
      <c r="T1498" s="10">
        <v>2</v>
      </c>
      <c r="AG1498" s="10">
        <v>2</v>
      </c>
      <c r="AI1498" s="39">
        <f t="shared" si="115"/>
        <v>2</v>
      </c>
      <c r="AJ1498" s="79">
        <f t="shared" si="116"/>
        <v>28.8</v>
      </c>
      <c r="AK1498" s="79">
        <f t="shared" si="117"/>
        <v>2.4</v>
      </c>
      <c r="AL1498" s="79">
        <f t="shared" si="118"/>
        <v>0.48</v>
      </c>
    </row>
    <row r="1499" spans="1:38" x14ac:dyDescent="0.25">
      <c r="A1499" s="10">
        <v>6.2024999999999997</v>
      </c>
      <c r="B1499" s="10" t="s">
        <v>84</v>
      </c>
      <c r="C1499" s="10" t="s">
        <v>85</v>
      </c>
      <c r="D1499" s="10" t="s">
        <v>226</v>
      </c>
      <c r="E1499" s="10" t="s">
        <v>30</v>
      </c>
      <c r="F1499" s="10" t="s">
        <v>227</v>
      </c>
      <c r="G1499" s="10" t="s">
        <v>228</v>
      </c>
      <c r="H1499" s="10" t="s">
        <v>67</v>
      </c>
      <c r="I1499" s="10" t="s">
        <v>229</v>
      </c>
      <c r="J1499" s="10" t="s">
        <v>230</v>
      </c>
      <c r="K1499" s="10">
        <v>9162231116</v>
      </c>
      <c r="L1499" s="10" t="s">
        <v>74</v>
      </c>
      <c r="M1499" s="10" t="s">
        <v>75</v>
      </c>
      <c r="N1499" s="10" t="s">
        <v>61</v>
      </c>
      <c r="O1499" s="10">
        <v>44</v>
      </c>
      <c r="P1499" s="10" t="s">
        <v>40</v>
      </c>
      <c r="Q1499" s="10" t="str">
        <f t="shared" si="114"/>
        <v>12</v>
      </c>
      <c r="R1499" s="10">
        <v>5</v>
      </c>
      <c r="S1499" s="79">
        <v>57.6</v>
      </c>
      <c r="T1499" s="10">
        <v>2</v>
      </c>
      <c r="AG1499" s="10">
        <v>2</v>
      </c>
      <c r="AI1499" s="39">
        <f t="shared" si="115"/>
        <v>2</v>
      </c>
      <c r="AJ1499" s="79">
        <f t="shared" si="116"/>
        <v>28.8</v>
      </c>
      <c r="AK1499" s="79">
        <f t="shared" si="117"/>
        <v>2.4</v>
      </c>
      <c r="AL1499" s="79">
        <f t="shared" si="118"/>
        <v>0.48</v>
      </c>
    </row>
    <row r="1500" spans="1:38" x14ac:dyDescent="0.25">
      <c r="A1500" s="10">
        <v>6.2024999999999997</v>
      </c>
      <c r="B1500" s="10" t="s">
        <v>84</v>
      </c>
      <c r="C1500" s="10" t="s">
        <v>85</v>
      </c>
      <c r="D1500" s="10" t="s">
        <v>220</v>
      </c>
      <c r="E1500" s="10" t="s">
        <v>30</v>
      </c>
      <c r="F1500" s="10" t="s">
        <v>221</v>
      </c>
      <c r="G1500" s="10" t="s">
        <v>222</v>
      </c>
      <c r="H1500" s="10" t="s">
        <v>67</v>
      </c>
      <c r="I1500" s="10">
        <v>95370</v>
      </c>
      <c r="J1500" s="10" t="s">
        <v>223</v>
      </c>
      <c r="K1500" s="10">
        <v>2095363674</v>
      </c>
      <c r="L1500" s="10" t="s">
        <v>98</v>
      </c>
      <c r="M1500" s="10" t="s">
        <v>99</v>
      </c>
      <c r="N1500" s="10" t="s">
        <v>61</v>
      </c>
      <c r="O1500" s="10">
        <v>44</v>
      </c>
      <c r="P1500" s="10" t="s">
        <v>40</v>
      </c>
      <c r="Q1500" s="10" t="str">
        <f t="shared" si="114"/>
        <v>12</v>
      </c>
      <c r="R1500" s="10">
        <v>5</v>
      </c>
      <c r="S1500" s="79">
        <v>57.6</v>
      </c>
      <c r="T1500" s="10">
        <v>2</v>
      </c>
      <c r="AG1500" s="10">
        <v>2</v>
      </c>
      <c r="AI1500" s="39">
        <f t="shared" si="115"/>
        <v>2</v>
      </c>
      <c r="AJ1500" s="79">
        <f t="shared" si="116"/>
        <v>28.8</v>
      </c>
      <c r="AK1500" s="79">
        <f t="shared" si="117"/>
        <v>2.4</v>
      </c>
      <c r="AL1500" s="79">
        <f t="shared" si="118"/>
        <v>0.48</v>
      </c>
    </row>
    <row r="1501" spans="1:38" x14ac:dyDescent="0.25">
      <c r="A1501" s="10">
        <v>6.2024999999999997</v>
      </c>
      <c r="B1501" s="10" t="s">
        <v>84</v>
      </c>
      <c r="C1501" s="10" t="s">
        <v>85</v>
      </c>
      <c r="D1501" s="10" t="s">
        <v>266</v>
      </c>
      <c r="E1501" s="10" t="s">
        <v>267</v>
      </c>
      <c r="F1501" s="10" t="s">
        <v>268</v>
      </c>
      <c r="G1501" s="10" t="s">
        <v>269</v>
      </c>
      <c r="H1501" s="10" t="s">
        <v>67</v>
      </c>
      <c r="I1501" s="10" t="s">
        <v>270</v>
      </c>
      <c r="J1501" s="10" t="s">
        <v>271</v>
      </c>
      <c r="K1501" s="10">
        <v>9162338469</v>
      </c>
      <c r="L1501" s="10" t="s">
        <v>98</v>
      </c>
      <c r="M1501" s="10" t="s">
        <v>99</v>
      </c>
      <c r="N1501" s="10" t="s">
        <v>61</v>
      </c>
      <c r="O1501" s="10">
        <v>44</v>
      </c>
      <c r="P1501" s="10" t="s">
        <v>40</v>
      </c>
      <c r="Q1501" s="10" t="str">
        <f t="shared" si="114"/>
        <v>12</v>
      </c>
      <c r="R1501" s="10">
        <v>5</v>
      </c>
      <c r="S1501" s="79">
        <v>57.6</v>
      </c>
      <c r="T1501" s="10">
        <v>2</v>
      </c>
      <c r="AG1501" s="10">
        <v>2</v>
      </c>
      <c r="AI1501" s="39">
        <f t="shared" si="115"/>
        <v>2</v>
      </c>
      <c r="AJ1501" s="79">
        <f t="shared" si="116"/>
        <v>28.8</v>
      </c>
      <c r="AK1501" s="79">
        <f t="shared" si="117"/>
        <v>2.4</v>
      </c>
      <c r="AL1501" s="79">
        <f t="shared" si="118"/>
        <v>0.48</v>
      </c>
    </row>
    <row r="1502" spans="1:38" x14ac:dyDescent="0.25">
      <c r="A1502" s="10">
        <v>6.2024999999999997</v>
      </c>
      <c r="B1502" s="10" t="s">
        <v>84</v>
      </c>
      <c r="C1502" s="10" t="s">
        <v>85</v>
      </c>
      <c r="D1502" s="10" t="s">
        <v>272</v>
      </c>
      <c r="E1502" s="10" t="s">
        <v>30</v>
      </c>
      <c r="F1502" s="10" t="s">
        <v>273</v>
      </c>
      <c r="G1502" s="10" t="s">
        <v>274</v>
      </c>
      <c r="H1502" s="10" t="s">
        <v>67</v>
      </c>
      <c r="I1502" s="10" t="s">
        <v>275</v>
      </c>
      <c r="J1502" s="10" t="s">
        <v>276</v>
      </c>
      <c r="K1502" s="10">
        <v>5107662337</v>
      </c>
      <c r="L1502" s="10" t="s">
        <v>59</v>
      </c>
      <c r="M1502" s="10" t="s">
        <v>60</v>
      </c>
      <c r="N1502" s="10" t="s">
        <v>61</v>
      </c>
      <c r="O1502" s="10">
        <v>44</v>
      </c>
      <c r="P1502" s="10" t="s">
        <v>40</v>
      </c>
      <c r="Q1502" s="10" t="str">
        <f t="shared" si="114"/>
        <v>12</v>
      </c>
      <c r="R1502" s="10">
        <v>4</v>
      </c>
      <c r="S1502" s="79">
        <v>57.6</v>
      </c>
      <c r="T1502" s="10">
        <v>2</v>
      </c>
      <c r="AG1502" s="10">
        <v>2</v>
      </c>
      <c r="AI1502" s="39">
        <f t="shared" si="115"/>
        <v>2</v>
      </c>
      <c r="AJ1502" s="79">
        <f t="shared" si="116"/>
        <v>28.8</v>
      </c>
      <c r="AK1502" s="79">
        <f t="shared" si="117"/>
        <v>2.4</v>
      </c>
      <c r="AL1502" s="79">
        <f t="shared" si="118"/>
        <v>0.6</v>
      </c>
    </row>
    <row r="1503" spans="1:38" x14ac:dyDescent="0.25">
      <c r="A1503" s="10">
        <v>6.2024999999999997</v>
      </c>
      <c r="B1503" s="10" t="s">
        <v>62</v>
      </c>
      <c r="C1503" s="10" t="s">
        <v>63</v>
      </c>
      <c r="D1503" s="10" t="s">
        <v>244</v>
      </c>
      <c r="E1503" s="10" t="s">
        <v>30</v>
      </c>
      <c r="F1503" s="10" t="s">
        <v>245</v>
      </c>
      <c r="G1503" s="10" t="s">
        <v>95</v>
      </c>
      <c r="H1503" s="10" t="s">
        <v>96</v>
      </c>
      <c r="I1503" s="10" t="s">
        <v>246</v>
      </c>
      <c r="J1503" s="10" t="s">
        <v>247</v>
      </c>
      <c r="K1503" s="10">
        <v>7026049982</v>
      </c>
      <c r="L1503" s="10" t="s">
        <v>98</v>
      </c>
      <c r="M1503" s="10" t="s">
        <v>99</v>
      </c>
      <c r="N1503" s="10" t="s">
        <v>61</v>
      </c>
      <c r="O1503" s="10">
        <v>44</v>
      </c>
      <c r="P1503" s="10" t="s">
        <v>40</v>
      </c>
      <c r="Q1503" s="10" t="str">
        <f t="shared" si="114"/>
        <v>12</v>
      </c>
      <c r="R1503" s="10">
        <v>5</v>
      </c>
      <c r="S1503" s="79">
        <v>57.6</v>
      </c>
      <c r="T1503" s="10">
        <v>2</v>
      </c>
      <c r="AG1503" s="10">
        <v>2</v>
      </c>
      <c r="AI1503" s="39">
        <f t="shared" si="115"/>
        <v>2</v>
      </c>
      <c r="AJ1503" s="79">
        <f t="shared" si="116"/>
        <v>28.8</v>
      </c>
      <c r="AK1503" s="79">
        <f t="shared" si="117"/>
        <v>2.4</v>
      </c>
      <c r="AL1503" s="79">
        <f t="shared" si="118"/>
        <v>0.48</v>
      </c>
    </row>
    <row r="1504" spans="1:38" x14ac:dyDescent="0.25">
      <c r="A1504" s="10">
        <v>6.2024999999999997</v>
      </c>
      <c r="B1504" s="10" t="s">
        <v>41</v>
      </c>
      <c r="C1504" s="10" t="s">
        <v>42</v>
      </c>
      <c r="D1504" s="10" t="s">
        <v>277</v>
      </c>
      <c r="E1504" s="10" t="s">
        <v>30</v>
      </c>
      <c r="F1504" s="10" t="s">
        <v>278</v>
      </c>
      <c r="G1504" s="10" t="s">
        <v>279</v>
      </c>
      <c r="H1504" s="10" t="s">
        <v>46</v>
      </c>
      <c r="I1504" s="10">
        <v>55435</v>
      </c>
      <c r="J1504" s="10" t="s">
        <v>280</v>
      </c>
      <c r="K1504" s="10">
        <v>6512105870</v>
      </c>
      <c r="L1504" s="10" t="s">
        <v>188</v>
      </c>
      <c r="M1504" s="10" t="s">
        <v>189</v>
      </c>
      <c r="N1504" s="10" t="s">
        <v>83</v>
      </c>
      <c r="O1504" s="10">
        <v>44</v>
      </c>
      <c r="P1504" s="10" t="s">
        <v>40</v>
      </c>
      <c r="Q1504" s="10" t="str">
        <f t="shared" si="114"/>
        <v>12</v>
      </c>
      <c r="R1504" s="10">
        <v>6</v>
      </c>
      <c r="S1504" s="79">
        <v>52.8</v>
      </c>
      <c r="T1504" s="10">
        <v>2</v>
      </c>
      <c r="AG1504" s="10">
        <v>2</v>
      </c>
      <c r="AI1504" s="39">
        <f t="shared" si="115"/>
        <v>2</v>
      </c>
      <c r="AJ1504" s="79">
        <f t="shared" si="116"/>
        <v>26.4</v>
      </c>
      <c r="AK1504" s="79">
        <f t="shared" si="117"/>
        <v>2.1999999999999997</v>
      </c>
      <c r="AL1504" s="79">
        <f t="shared" si="118"/>
        <v>0.36666666666666664</v>
      </c>
    </row>
    <row r="1505" spans="1:38" x14ac:dyDescent="0.25">
      <c r="A1505" s="10">
        <v>6.2024999999999997</v>
      </c>
      <c r="B1505" s="10" t="s">
        <v>41</v>
      </c>
      <c r="C1505" s="10" t="s">
        <v>42</v>
      </c>
      <c r="D1505" s="10" t="s">
        <v>277</v>
      </c>
      <c r="E1505" s="10" t="s">
        <v>30</v>
      </c>
      <c r="F1505" s="10" t="s">
        <v>278</v>
      </c>
      <c r="G1505" s="10" t="s">
        <v>279</v>
      </c>
      <c r="H1505" s="10" t="s">
        <v>46</v>
      </c>
      <c r="I1505" s="10">
        <v>55435</v>
      </c>
      <c r="J1505" s="10" t="s">
        <v>280</v>
      </c>
      <c r="K1505" s="10">
        <v>6512105870</v>
      </c>
      <c r="L1505" s="10" t="s">
        <v>281</v>
      </c>
      <c r="M1505" s="10" t="s">
        <v>282</v>
      </c>
      <c r="N1505" s="10" t="s">
        <v>83</v>
      </c>
      <c r="O1505" s="10">
        <v>44</v>
      </c>
      <c r="P1505" s="10" t="s">
        <v>40</v>
      </c>
      <c r="Q1505" s="10" t="str">
        <f t="shared" si="114"/>
        <v>12</v>
      </c>
      <c r="R1505" s="10">
        <v>6</v>
      </c>
      <c r="S1505" s="79">
        <v>52.8</v>
      </c>
      <c r="T1505" s="10">
        <v>2</v>
      </c>
      <c r="AG1505" s="10">
        <v>2</v>
      </c>
      <c r="AI1505" s="39">
        <f t="shared" si="115"/>
        <v>2</v>
      </c>
      <c r="AJ1505" s="79">
        <f t="shared" si="116"/>
        <v>26.4</v>
      </c>
      <c r="AK1505" s="79">
        <f t="shared" si="117"/>
        <v>2.1999999999999997</v>
      </c>
      <c r="AL1505" s="79">
        <f t="shared" si="118"/>
        <v>0.36666666666666664</v>
      </c>
    </row>
    <row r="1506" spans="1:38" x14ac:dyDescent="0.25">
      <c r="A1506" s="10">
        <v>6.2024999999999997</v>
      </c>
      <c r="B1506" s="10" t="s">
        <v>41</v>
      </c>
      <c r="C1506" s="10" t="s">
        <v>42</v>
      </c>
      <c r="D1506" s="10" t="s">
        <v>283</v>
      </c>
      <c r="E1506" s="10" t="s">
        <v>30</v>
      </c>
      <c r="F1506" s="10" t="s">
        <v>284</v>
      </c>
      <c r="G1506" s="10" t="s">
        <v>285</v>
      </c>
      <c r="H1506" s="10" t="s">
        <v>46</v>
      </c>
      <c r="I1506" s="10">
        <v>56301</v>
      </c>
      <c r="J1506" s="10" t="s">
        <v>286</v>
      </c>
      <c r="K1506" s="10">
        <v>3202515678</v>
      </c>
      <c r="L1506" s="10" t="s">
        <v>37</v>
      </c>
      <c r="M1506" s="10" t="s">
        <v>38</v>
      </c>
      <c r="N1506" s="10" t="s">
        <v>39</v>
      </c>
      <c r="O1506" s="10">
        <v>44</v>
      </c>
      <c r="P1506" s="10" t="s">
        <v>40</v>
      </c>
      <c r="Q1506" s="10" t="str">
        <f t="shared" si="114"/>
        <v>12</v>
      </c>
      <c r="R1506" s="10">
        <v>5</v>
      </c>
      <c r="S1506" s="79">
        <v>39.6</v>
      </c>
      <c r="T1506" s="10">
        <v>2</v>
      </c>
      <c r="AG1506" s="10">
        <v>2</v>
      </c>
      <c r="AI1506" s="39">
        <f t="shared" si="115"/>
        <v>2</v>
      </c>
      <c r="AJ1506" s="79">
        <f t="shared" si="116"/>
        <v>19.8</v>
      </c>
      <c r="AK1506" s="79">
        <f t="shared" si="117"/>
        <v>1.6500000000000001</v>
      </c>
      <c r="AL1506" s="79">
        <f t="shared" si="118"/>
        <v>0.33</v>
      </c>
    </row>
    <row r="1507" spans="1:38" x14ac:dyDescent="0.25">
      <c r="A1507" s="10">
        <v>6.2024999999999997</v>
      </c>
      <c r="B1507" s="10" t="s">
        <v>41</v>
      </c>
      <c r="C1507" s="10" t="s">
        <v>42</v>
      </c>
      <c r="D1507" s="10" t="s">
        <v>283</v>
      </c>
      <c r="E1507" s="10" t="s">
        <v>30</v>
      </c>
      <c r="F1507" s="10" t="s">
        <v>284</v>
      </c>
      <c r="G1507" s="10" t="s">
        <v>285</v>
      </c>
      <c r="H1507" s="10" t="s">
        <v>46</v>
      </c>
      <c r="I1507" s="10">
        <v>56301</v>
      </c>
      <c r="J1507" s="10" t="s">
        <v>286</v>
      </c>
      <c r="K1507" s="10">
        <v>3202515678</v>
      </c>
      <c r="L1507" s="10" t="s">
        <v>115</v>
      </c>
      <c r="M1507" s="10" t="s">
        <v>116</v>
      </c>
      <c r="N1507" s="10" t="s">
        <v>39</v>
      </c>
      <c r="O1507" s="10">
        <v>44</v>
      </c>
      <c r="P1507" s="10" t="s">
        <v>40</v>
      </c>
      <c r="Q1507" s="10" t="str">
        <f t="shared" si="114"/>
        <v>12</v>
      </c>
      <c r="R1507" s="10">
        <v>5</v>
      </c>
      <c r="S1507" s="79">
        <v>39.6</v>
      </c>
      <c r="T1507" s="10">
        <v>2</v>
      </c>
      <c r="AG1507" s="10">
        <v>2</v>
      </c>
      <c r="AI1507" s="39">
        <f t="shared" si="115"/>
        <v>2</v>
      </c>
      <c r="AJ1507" s="79">
        <f t="shared" si="116"/>
        <v>19.8</v>
      </c>
      <c r="AK1507" s="79">
        <f t="shared" si="117"/>
        <v>1.6500000000000001</v>
      </c>
      <c r="AL1507" s="79">
        <f t="shared" si="118"/>
        <v>0.33</v>
      </c>
    </row>
    <row r="1508" spans="1:38" x14ac:dyDescent="0.25">
      <c r="A1508" s="10">
        <v>6.2024999999999997</v>
      </c>
      <c r="B1508" s="10" t="s">
        <v>107</v>
      </c>
      <c r="C1508" s="10" t="s">
        <v>108</v>
      </c>
      <c r="D1508" s="10" t="s">
        <v>252</v>
      </c>
      <c r="E1508" s="10" t="s">
        <v>30</v>
      </c>
      <c r="F1508" s="10" t="s">
        <v>253</v>
      </c>
      <c r="G1508" s="10" t="s">
        <v>254</v>
      </c>
      <c r="H1508" s="10" t="s">
        <v>199</v>
      </c>
      <c r="I1508" s="10" t="s">
        <v>255</v>
      </c>
      <c r="J1508" s="10" t="s">
        <v>256</v>
      </c>
      <c r="K1508" s="10">
        <v>7088376574</v>
      </c>
      <c r="L1508" s="10" t="s">
        <v>115</v>
      </c>
      <c r="M1508" s="10" t="s">
        <v>116</v>
      </c>
      <c r="N1508" s="10" t="s">
        <v>39</v>
      </c>
      <c r="O1508" s="10">
        <v>44</v>
      </c>
      <c r="P1508" s="10" t="s">
        <v>40</v>
      </c>
      <c r="Q1508" s="10" t="str">
        <f t="shared" si="114"/>
        <v>12</v>
      </c>
      <c r="R1508" s="10">
        <v>5</v>
      </c>
      <c r="S1508" s="79">
        <v>39.6</v>
      </c>
      <c r="T1508" s="10">
        <v>2</v>
      </c>
      <c r="AG1508" s="10">
        <v>2</v>
      </c>
      <c r="AI1508" s="39">
        <f t="shared" si="115"/>
        <v>2</v>
      </c>
      <c r="AJ1508" s="79">
        <f t="shared" si="116"/>
        <v>19.8</v>
      </c>
      <c r="AK1508" s="79">
        <f t="shared" si="117"/>
        <v>1.6500000000000001</v>
      </c>
      <c r="AL1508" s="79">
        <f t="shared" si="118"/>
        <v>0.33</v>
      </c>
    </row>
    <row r="1509" spans="1:38" x14ac:dyDescent="0.25">
      <c r="A1509" s="10">
        <v>6.2024999999999997</v>
      </c>
      <c r="B1509" s="10" t="s">
        <v>51</v>
      </c>
      <c r="C1509" s="10" t="s">
        <v>52</v>
      </c>
      <c r="D1509" s="10" t="s">
        <v>287</v>
      </c>
      <c r="E1509" s="10" t="s">
        <v>30</v>
      </c>
      <c r="F1509" s="10" t="s">
        <v>288</v>
      </c>
      <c r="G1509" s="10" t="s">
        <v>289</v>
      </c>
      <c r="H1509" s="10" t="s">
        <v>56</v>
      </c>
      <c r="I1509" s="10">
        <v>17011</v>
      </c>
      <c r="J1509" s="10" t="s">
        <v>290</v>
      </c>
      <c r="K1509" s="10">
        <v>7177619302</v>
      </c>
      <c r="L1509" s="10" t="s">
        <v>37</v>
      </c>
      <c r="M1509" s="10" t="s">
        <v>38</v>
      </c>
      <c r="N1509" s="10" t="s">
        <v>39</v>
      </c>
      <c r="O1509" s="10">
        <v>44</v>
      </c>
      <c r="P1509" s="10" t="s">
        <v>40</v>
      </c>
      <c r="Q1509" s="10" t="str">
        <f t="shared" si="114"/>
        <v>12</v>
      </c>
      <c r="R1509" s="10">
        <v>5</v>
      </c>
      <c r="S1509" s="79">
        <v>39.6</v>
      </c>
      <c r="T1509" s="10">
        <v>2</v>
      </c>
      <c r="AG1509" s="10">
        <v>2</v>
      </c>
      <c r="AI1509" s="39">
        <f t="shared" si="115"/>
        <v>2</v>
      </c>
      <c r="AJ1509" s="79">
        <f t="shared" si="116"/>
        <v>19.8</v>
      </c>
      <c r="AK1509" s="79">
        <f t="shared" si="117"/>
        <v>1.6500000000000001</v>
      </c>
      <c r="AL1509" s="79">
        <f t="shared" si="118"/>
        <v>0.33</v>
      </c>
    </row>
    <row r="1510" spans="1:38" x14ac:dyDescent="0.25">
      <c r="A1510" s="10">
        <v>6.2024999999999997</v>
      </c>
      <c r="B1510" s="10" t="s">
        <v>84</v>
      </c>
      <c r="C1510" s="10" t="s">
        <v>85</v>
      </c>
      <c r="D1510" s="10" t="s">
        <v>291</v>
      </c>
      <c r="E1510" s="10" t="s">
        <v>30</v>
      </c>
      <c r="F1510" s="10" t="s">
        <v>292</v>
      </c>
      <c r="G1510" s="10" t="s">
        <v>104</v>
      </c>
      <c r="H1510" s="10" t="s">
        <v>96</v>
      </c>
      <c r="I1510" s="10" t="s">
        <v>293</v>
      </c>
      <c r="J1510" s="10" t="s">
        <v>294</v>
      </c>
      <c r="K1510" s="10">
        <v>7754437931</v>
      </c>
      <c r="L1510" s="10" t="s">
        <v>115</v>
      </c>
      <c r="M1510" s="10" t="s">
        <v>116</v>
      </c>
      <c r="N1510" s="10" t="s">
        <v>39</v>
      </c>
      <c r="O1510" s="10">
        <v>44</v>
      </c>
      <c r="P1510" s="10" t="s">
        <v>40</v>
      </c>
      <c r="Q1510" s="10" t="str">
        <f t="shared" si="114"/>
        <v>12</v>
      </c>
      <c r="R1510" s="10">
        <v>5</v>
      </c>
      <c r="S1510" s="79">
        <v>39.6</v>
      </c>
      <c r="T1510" s="10">
        <v>2</v>
      </c>
      <c r="AG1510" s="10">
        <v>2</v>
      </c>
      <c r="AI1510" s="39">
        <f t="shared" si="115"/>
        <v>2</v>
      </c>
      <c r="AJ1510" s="79">
        <f t="shared" si="116"/>
        <v>19.8</v>
      </c>
      <c r="AK1510" s="79">
        <f t="shared" si="117"/>
        <v>1.6500000000000001</v>
      </c>
      <c r="AL1510" s="79">
        <f t="shared" si="118"/>
        <v>0.33</v>
      </c>
    </row>
    <row r="1511" spans="1:38" x14ac:dyDescent="0.25">
      <c r="A1511" s="10">
        <v>6.2024999999999997</v>
      </c>
      <c r="B1511" s="10" t="s">
        <v>84</v>
      </c>
      <c r="C1511" s="10" t="s">
        <v>85</v>
      </c>
      <c r="D1511" s="10" t="s">
        <v>295</v>
      </c>
      <c r="E1511" s="10" t="s">
        <v>168</v>
      </c>
      <c r="F1511" s="10" t="s">
        <v>296</v>
      </c>
      <c r="G1511" s="10" t="s">
        <v>297</v>
      </c>
      <c r="H1511" s="10" t="s">
        <v>67</v>
      </c>
      <c r="I1511" s="10" t="s">
        <v>298</v>
      </c>
      <c r="J1511" s="10" t="s">
        <v>299</v>
      </c>
      <c r="K1511" s="10">
        <v>7078293456</v>
      </c>
      <c r="L1511" s="10" t="s">
        <v>115</v>
      </c>
      <c r="M1511" s="10" t="s">
        <v>116</v>
      </c>
      <c r="N1511" s="10" t="s">
        <v>39</v>
      </c>
      <c r="O1511" s="10">
        <v>44</v>
      </c>
      <c r="P1511" s="10" t="s">
        <v>40</v>
      </c>
      <c r="Q1511" s="10" t="str">
        <f t="shared" si="114"/>
        <v>12</v>
      </c>
      <c r="R1511" s="10">
        <v>5</v>
      </c>
      <c r="S1511" s="79">
        <v>39.6</v>
      </c>
      <c r="T1511" s="10">
        <v>2</v>
      </c>
      <c r="AG1511" s="10">
        <v>2</v>
      </c>
      <c r="AI1511" s="39">
        <f t="shared" si="115"/>
        <v>2</v>
      </c>
      <c r="AJ1511" s="79">
        <f t="shared" si="116"/>
        <v>19.8</v>
      </c>
      <c r="AK1511" s="79">
        <f t="shared" si="117"/>
        <v>1.6500000000000001</v>
      </c>
      <c r="AL1511" s="79">
        <f t="shared" si="118"/>
        <v>0.33</v>
      </c>
    </row>
    <row r="1512" spans="1:38" x14ac:dyDescent="0.25">
      <c r="A1512" s="10">
        <v>6.2024999999999997</v>
      </c>
      <c r="B1512" s="10" t="s">
        <v>84</v>
      </c>
      <c r="C1512" s="10" t="s">
        <v>85</v>
      </c>
      <c r="D1512" s="10" t="s">
        <v>300</v>
      </c>
      <c r="E1512" s="10" t="s">
        <v>174</v>
      </c>
      <c r="F1512" s="10" t="s">
        <v>301</v>
      </c>
      <c r="G1512" s="10" t="s">
        <v>302</v>
      </c>
      <c r="H1512" s="10" t="s">
        <v>96</v>
      </c>
      <c r="I1512" s="10">
        <v>89406</v>
      </c>
      <c r="J1512" s="10" t="s">
        <v>303</v>
      </c>
      <c r="K1512" s="10">
        <v>7755415699</v>
      </c>
      <c r="L1512" s="10" t="s">
        <v>49</v>
      </c>
      <c r="M1512" s="10" t="s">
        <v>50</v>
      </c>
      <c r="N1512" s="10" t="s">
        <v>39</v>
      </c>
      <c r="O1512" s="10">
        <v>44</v>
      </c>
      <c r="P1512" s="10" t="s">
        <v>40</v>
      </c>
      <c r="Q1512" s="10" t="str">
        <f t="shared" si="114"/>
        <v>12</v>
      </c>
      <c r="R1512" s="10">
        <v>5</v>
      </c>
      <c r="S1512" s="79">
        <v>39.6</v>
      </c>
      <c r="T1512" s="10">
        <v>2</v>
      </c>
      <c r="AG1512" s="10">
        <v>2</v>
      </c>
      <c r="AI1512" s="39">
        <f t="shared" si="115"/>
        <v>2</v>
      </c>
      <c r="AJ1512" s="79">
        <f t="shared" si="116"/>
        <v>19.8</v>
      </c>
      <c r="AK1512" s="79">
        <f t="shared" si="117"/>
        <v>1.6500000000000001</v>
      </c>
      <c r="AL1512" s="79">
        <f t="shared" si="118"/>
        <v>0.33</v>
      </c>
    </row>
    <row r="1513" spans="1:38" x14ac:dyDescent="0.25">
      <c r="A1513" s="10">
        <v>6.2024999999999997</v>
      </c>
      <c r="B1513" s="10" t="s">
        <v>84</v>
      </c>
      <c r="C1513" s="10" t="s">
        <v>85</v>
      </c>
      <c r="D1513" s="10" t="s">
        <v>142</v>
      </c>
      <c r="E1513" s="10" t="s">
        <v>30</v>
      </c>
      <c r="F1513" s="10" t="s">
        <v>145</v>
      </c>
      <c r="G1513" s="10" t="s">
        <v>146</v>
      </c>
      <c r="H1513" s="10" t="s">
        <v>147</v>
      </c>
      <c r="I1513" s="10">
        <v>999999999</v>
      </c>
      <c r="J1513" s="10" t="s">
        <v>145</v>
      </c>
      <c r="K1513" s="10">
        <v>9999999999</v>
      </c>
      <c r="L1513" s="10" t="s">
        <v>49</v>
      </c>
      <c r="M1513" s="10" t="s">
        <v>50</v>
      </c>
      <c r="N1513" s="10" t="s">
        <v>39</v>
      </c>
      <c r="O1513" s="10">
        <v>44</v>
      </c>
      <c r="P1513" s="10" t="s">
        <v>40</v>
      </c>
      <c r="Q1513" s="10" t="str">
        <f t="shared" si="114"/>
        <v>12</v>
      </c>
      <c r="R1513" s="10">
        <v>5</v>
      </c>
      <c r="S1513" s="79">
        <v>39.6</v>
      </c>
      <c r="T1513" s="10">
        <v>2</v>
      </c>
      <c r="AG1513" s="10">
        <v>2</v>
      </c>
      <c r="AI1513" s="39">
        <f t="shared" si="115"/>
        <v>2</v>
      </c>
      <c r="AJ1513" s="79">
        <f t="shared" si="116"/>
        <v>19.8</v>
      </c>
      <c r="AK1513" s="79">
        <f t="shared" si="117"/>
        <v>1.6500000000000001</v>
      </c>
      <c r="AL1513" s="79">
        <f t="shared" si="118"/>
        <v>0.33</v>
      </c>
    </row>
    <row r="1514" spans="1:38" x14ac:dyDescent="0.25">
      <c r="A1514" s="10">
        <v>6.2024999999999997</v>
      </c>
      <c r="B1514" s="10" t="s">
        <v>62</v>
      </c>
      <c r="C1514" s="10" t="s">
        <v>63</v>
      </c>
      <c r="D1514" s="10" t="s">
        <v>304</v>
      </c>
      <c r="E1514" s="10" t="s">
        <v>30</v>
      </c>
      <c r="F1514" s="10" t="s">
        <v>305</v>
      </c>
      <c r="G1514" s="10" t="s">
        <v>306</v>
      </c>
      <c r="H1514" s="10" t="s">
        <v>67</v>
      </c>
      <c r="I1514" s="10">
        <v>91761</v>
      </c>
      <c r="J1514" s="10" t="s">
        <v>307</v>
      </c>
      <c r="K1514" s="10">
        <v>9099306145</v>
      </c>
      <c r="L1514" s="10" t="s">
        <v>37</v>
      </c>
      <c r="M1514" s="10" t="s">
        <v>38</v>
      </c>
      <c r="N1514" s="10" t="s">
        <v>39</v>
      </c>
      <c r="O1514" s="10">
        <v>44</v>
      </c>
      <c r="P1514" s="10" t="s">
        <v>40</v>
      </c>
      <c r="Q1514" s="10" t="str">
        <f t="shared" si="114"/>
        <v>12</v>
      </c>
      <c r="R1514" s="10">
        <v>5</v>
      </c>
      <c r="S1514" s="79">
        <v>39.6</v>
      </c>
      <c r="T1514" s="10">
        <v>2</v>
      </c>
      <c r="AG1514" s="10">
        <v>2</v>
      </c>
      <c r="AI1514" s="39">
        <f t="shared" si="115"/>
        <v>2</v>
      </c>
      <c r="AJ1514" s="79">
        <f t="shared" si="116"/>
        <v>19.8</v>
      </c>
      <c r="AK1514" s="79">
        <f t="shared" si="117"/>
        <v>1.6500000000000001</v>
      </c>
      <c r="AL1514" s="79">
        <f t="shared" si="118"/>
        <v>0.33</v>
      </c>
    </row>
    <row r="1515" spans="1:38" x14ac:dyDescent="0.25">
      <c r="A1515" s="10">
        <v>6.2024999999999997</v>
      </c>
      <c r="B1515" s="10" t="s">
        <v>62</v>
      </c>
      <c r="C1515" s="10" t="s">
        <v>63</v>
      </c>
      <c r="D1515" s="10" t="s">
        <v>308</v>
      </c>
      <c r="E1515" s="10" t="s">
        <v>168</v>
      </c>
      <c r="F1515" s="10" t="s">
        <v>309</v>
      </c>
      <c r="G1515" s="10" t="s">
        <v>310</v>
      </c>
      <c r="H1515" s="10" t="s">
        <v>67</v>
      </c>
      <c r="I1515" s="10" t="s">
        <v>311</v>
      </c>
      <c r="J1515" s="10" t="s">
        <v>312</v>
      </c>
      <c r="K1515" s="10">
        <v>9096215566</v>
      </c>
      <c r="L1515" s="10" t="s">
        <v>37</v>
      </c>
      <c r="M1515" s="10" t="s">
        <v>38</v>
      </c>
      <c r="N1515" s="10" t="s">
        <v>39</v>
      </c>
      <c r="O1515" s="10">
        <v>44</v>
      </c>
      <c r="P1515" s="10" t="s">
        <v>40</v>
      </c>
      <c r="Q1515" s="10" t="str">
        <f t="shared" si="114"/>
        <v>12</v>
      </c>
      <c r="R1515" s="10">
        <v>5</v>
      </c>
      <c r="S1515" s="79">
        <v>39.6</v>
      </c>
      <c r="T1515" s="10">
        <v>2</v>
      </c>
      <c r="AG1515" s="10">
        <v>2</v>
      </c>
      <c r="AI1515" s="39">
        <f t="shared" si="115"/>
        <v>2</v>
      </c>
      <c r="AJ1515" s="79">
        <f t="shared" si="116"/>
        <v>19.8</v>
      </c>
      <c r="AK1515" s="79">
        <f t="shared" si="117"/>
        <v>1.6500000000000001</v>
      </c>
      <c r="AL1515" s="79">
        <f t="shared" si="118"/>
        <v>0.33</v>
      </c>
    </row>
    <row r="1516" spans="1:38" x14ac:dyDescent="0.25">
      <c r="A1516" s="10">
        <v>6.2024999999999997</v>
      </c>
      <c r="B1516" s="10" t="s">
        <v>313</v>
      </c>
      <c r="C1516" s="10" t="s">
        <v>314</v>
      </c>
      <c r="D1516" s="10" t="s">
        <v>315</v>
      </c>
      <c r="E1516" s="10" t="s">
        <v>316</v>
      </c>
      <c r="F1516" s="10" t="s">
        <v>317</v>
      </c>
      <c r="G1516" s="10" t="s">
        <v>318</v>
      </c>
      <c r="H1516" s="10" t="s">
        <v>67</v>
      </c>
      <c r="I1516" s="10" t="s">
        <v>319</v>
      </c>
      <c r="J1516" s="10" t="s">
        <v>320</v>
      </c>
      <c r="K1516" s="10">
        <v>2137216800</v>
      </c>
      <c r="L1516" s="10" t="s">
        <v>37</v>
      </c>
      <c r="M1516" s="10" t="s">
        <v>38</v>
      </c>
      <c r="N1516" s="10" t="s">
        <v>39</v>
      </c>
      <c r="O1516" s="10">
        <v>44</v>
      </c>
      <c r="P1516" s="10" t="s">
        <v>40</v>
      </c>
      <c r="Q1516" s="10" t="str">
        <f t="shared" si="114"/>
        <v>12</v>
      </c>
      <c r="R1516" s="10">
        <v>5</v>
      </c>
      <c r="S1516" s="79">
        <v>39.6</v>
      </c>
      <c r="T1516" s="10">
        <v>2</v>
      </c>
      <c r="AG1516" s="10">
        <v>2</v>
      </c>
      <c r="AI1516" s="39">
        <f t="shared" si="115"/>
        <v>2</v>
      </c>
      <c r="AJ1516" s="79">
        <f t="shared" si="116"/>
        <v>19.8</v>
      </c>
      <c r="AK1516" s="79">
        <f t="shared" si="117"/>
        <v>1.6500000000000001</v>
      </c>
      <c r="AL1516" s="79">
        <f t="shared" si="118"/>
        <v>0.33</v>
      </c>
    </row>
    <row r="1517" spans="1:38" x14ac:dyDescent="0.25">
      <c r="A1517" s="10">
        <v>6.2024999999999997</v>
      </c>
      <c r="B1517" s="10" t="s">
        <v>154</v>
      </c>
      <c r="C1517" s="10" t="s">
        <v>155</v>
      </c>
      <c r="D1517" s="10" t="s">
        <v>321</v>
      </c>
      <c r="E1517" s="10" t="s">
        <v>168</v>
      </c>
      <c r="F1517" s="10" t="s">
        <v>322</v>
      </c>
      <c r="G1517" s="10" t="s">
        <v>323</v>
      </c>
      <c r="H1517" s="10" t="s">
        <v>210</v>
      </c>
      <c r="I1517" s="10" t="s">
        <v>324</v>
      </c>
      <c r="J1517" s="10" t="s">
        <v>325</v>
      </c>
      <c r="K1517" s="10">
        <v>2064508378</v>
      </c>
      <c r="L1517" s="10" t="s">
        <v>37</v>
      </c>
      <c r="M1517" s="10" t="s">
        <v>38</v>
      </c>
      <c r="N1517" s="10" t="s">
        <v>39</v>
      </c>
      <c r="O1517" s="10">
        <v>44</v>
      </c>
      <c r="P1517" s="10" t="s">
        <v>40</v>
      </c>
      <c r="Q1517" s="10" t="str">
        <f t="shared" si="114"/>
        <v>12</v>
      </c>
      <c r="R1517" s="10">
        <v>5</v>
      </c>
      <c r="S1517" s="79">
        <v>39.6</v>
      </c>
      <c r="T1517" s="10">
        <v>2</v>
      </c>
      <c r="AG1517" s="10">
        <v>2</v>
      </c>
      <c r="AI1517" s="39">
        <f t="shared" si="115"/>
        <v>2</v>
      </c>
      <c r="AJ1517" s="79">
        <f t="shared" si="116"/>
        <v>19.8</v>
      </c>
      <c r="AK1517" s="79">
        <f t="shared" si="117"/>
        <v>1.6500000000000001</v>
      </c>
      <c r="AL1517" s="79">
        <f t="shared" si="118"/>
        <v>0.33</v>
      </c>
    </row>
    <row r="1518" spans="1:38" x14ac:dyDescent="0.25">
      <c r="A1518" s="10">
        <v>6.2024999999999997</v>
      </c>
      <c r="B1518" s="10" t="s">
        <v>326</v>
      </c>
      <c r="C1518" s="10" t="s">
        <v>327</v>
      </c>
      <c r="D1518" s="10" t="s">
        <v>328</v>
      </c>
      <c r="E1518" s="10" t="s">
        <v>30</v>
      </c>
      <c r="F1518" s="10" t="s">
        <v>329</v>
      </c>
      <c r="G1518" s="10" t="s">
        <v>330</v>
      </c>
      <c r="H1518" s="10" t="s">
        <v>331</v>
      </c>
      <c r="I1518" s="10" t="s">
        <v>332</v>
      </c>
      <c r="J1518" s="10" t="s">
        <v>333</v>
      </c>
      <c r="K1518" s="10">
        <v>5202735436</v>
      </c>
      <c r="L1518" s="10" t="s">
        <v>100</v>
      </c>
      <c r="M1518" s="10" t="s">
        <v>101</v>
      </c>
      <c r="N1518" s="10" t="s">
        <v>61</v>
      </c>
      <c r="O1518" s="10">
        <v>44</v>
      </c>
      <c r="P1518" s="10" t="s">
        <v>40</v>
      </c>
      <c r="Q1518" s="10" t="str">
        <f t="shared" si="114"/>
        <v>12</v>
      </c>
      <c r="R1518" s="10">
        <v>8</v>
      </c>
      <c r="S1518" s="79">
        <v>32.4</v>
      </c>
      <c r="T1518" s="10">
        <v>1</v>
      </c>
      <c r="AG1518" s="10">
        <v>1</v>
      </c>
      <c r="AI1518" s="39">
        <f t="shared" si="115"/>
        <v>1</v>
      </c>
      <c r="AJ1518" s="79">
        <f t="shared" si="116"/>
        <v>32.4</v>
      </c>
      <c r="AK1518" s="79">
        <f t="shared" si="117"/>
        <v>2.6999999999999997</v>
      </c>
      <c r="AL1518" s="79">
        <f t="shared" si="118"/>
        <v>0.33749999999999997</v>
      </c>
    </row>
    <row r="1519" spans="1:38" x14ac:dyDescent="0.25">
      <c r="A1519" s="10">
        <v>6.2024999999999997</v>
      </c>
      <c r="B1519" s="10" t="s">
        <v>107</v>
      </c>
      <c r="C1519" s="10" t="s">
        <v>108</v>
      </c>
      <c r="D1519" s="10" t="s">
        <v>334</v>
      </c>
      <c r="E1519" s="10" t="s">
        <v>30</v>
      </c>
      <c r="F1519" s="10" t="s">
        <v>335</v>
      </c>
      <c r="G1519" s="10" t="s">
        <v>336</v>
      </c>
      <c r="H1519" s="10" t="s">
        <v>199</v>
      </c>
      <c r="I1519" s="10">
        <v>60148</v>
      </c>
      <c r="J1519" s="10" t="s">
        <v>337</v>
      </c>
      <c r="K1519" s="10">
        <v>7083415785</v>
      </c>
      <c r="L1519" s="10" t="s">
        <v>91</v>
      </c>
      <c r="M1519" s="10" t="s">
        <v>92</v>
      </c>
      <c r="N1519" s="10" t="s">
        <v>61</v>
      </c>
      <c r="O1519" s="10">
        <v>44</v>
      </c>
      <c r="P1519" s="10" t="s">
        <v>40</v>
      </c>
      <c r="Q1519" s="10" t="str">
        <f t="shared" si="114"/>
        <v>12</v>
      </c>
      <c r="R1519" s="10">
        <v>8</v>
      </c>
      <c r="S1519" s="79">
        <v>32.4</v>
      </c>
      <c r="T1519" s="10">
        <v>1</v>
      </c>
      <c r="AG1519" s="10">
        <v>1</v>
      </c>
      <c r="AI1519" s="39">
        <f t="shared" si="115"/>
        <v>1</v>
      </c>
      <c r="AJ1519" s="79">
        <f t="shared" si="116"/>
        <v>32.4</v>
      </c>
      <c r="AK1519" s="79">
        <f t="shared" si="117"/>
        <v>2.6999999999999997</v>
      </c>
      <c r="AL1519" s="79">
        <f t="shared" si="118"/>
        <v>0.33749999999999997</v>
      </c>
    </row>
    <row r="1520" spans="1:38" x14ac:dyDescent="0.25">
      <c r="A1520" s="10">
        <v>6.2024999999999997</v>
      </c>
      <c r="B1520" s="10" t="s">
        <v>84</v>
      </c>
      <c r="C1520" s="10" t="s">
        <v>85</v>
      </c>
      <c r="D1520" s="10" t="s">
        <v>213</v>
      </c>
      <c r="E1520" s="10" t="s">
        <v>30</v>
      </c>
      <c r="F1520" s="10" t="s">
        <v>214</v>
      </c>
      <c r="G1520" s="10" t="s">
        <v>215</v>
      </c>
      <c r="H1520" s="10" t="s">
        <v>67</v>
      </c>
      <c r="I1520" s="10" t="s">
        <v>216</v>
      </c>
      <c r="J1520" s="10" t="s">
        <v>217</v>
      </c>
      <c r="K1520" s="10">
        <v>9258267841</v>
      </c>
      <c r="L1520" s="10" t="s">
        <v>91</v>
      </c>
      <c r="M1520" s="10" t="s">
        <v>92</v>
      </c>
      <c r="N1520" s="10" t="s">
        <v>61</v>
      </c>
      <c r="O1520" s="10">
        <v>44</v>
      </c>
      <c r="P1520" s="10" t="s">
        <v>40</v>
      </c>
      <c r="Q1520" s="10" t="str">
        <f t="shared" si="114"/>
        <v>12</v>
      </c>
      <c r="R1520" s="10">
        <v>8</v>
      </c>
      <c r="S1520" s="79">
        <v>32.4</v>
      </c>
      <c r="T1520" s="10">
        <v>1</v>
      </c>
      <c r="AG1520" s="10">
        <v>1</v>
      </c>
      <c r="AI1520" s="39">
        <f t="shared" si="115"/>
        <v>1</v>
      </c>
      <c r="AJ1520" s="79">
        <f t="shared" si="116"/>
        <v>32.4</v>
      </c>
      <c r="AK1520" s="79">
        <f t="shared" si="117"/>
        <v>2.6999999999999997</v>
      </c>
      <c r="AL1520" s="79">
        <f t="shared" si="118"/>
        <v>0.33749999999999997</v>
      </c>
    </row>
    <row r="1521" spans="1:38" x14ac:dyDescent="0.25">
      <c r="A1521" s="10">
        <v>6.2024999999999997</v>
      </c>
      <c r="B1521" s="10" t="s">
        <v>84</v>
      </c>
      <c r="C1521" s="10" t="s">
        <v>85</v>
      </c>
      <c r="D1521" s="10" t="s">
        <v>338</v>
      </c>
      <c r="E1521" s="10" t="s">
        <v>30</v>
      </c>
      <c r="F1521" s="10" t="s">
        <v>339</v>
      </c>
      <c r="G1521" s="10" t="s">
        <v>340</v>
      </c>
      <c r="H1521" s="10" t="s">
        <v>67</v>
      </c>
      <c r="I1521" s="10">
        <v>95045</v>
      </c>
      <c r="J1521" s="10" t="s">
        <v>341</v>
      </c>
      <c r="K1521" s="10">
        <v>8316234073</v>
      </c>
      <c r="L1521" s="10" t="s">
        <v>72</v>
      </c>
      <c r="M1521" s="10" t="s">
        <v>73</v>
      </c>
      <c r="N1521" s="10" t="s">
        <v>61</v>
      </c>
      <c r="O1521" s="10">
        <v>44</v>
      </c>
      <c r="P1521" s="10" t="s">
        <v>40</v>
      </c>
      <c r="Q1521" s="10" t="str">
        <f t="shared" si="114"/>
        <v>12</v>
      </c>
      <c r="R1521" s="10">
        <v>8</v>
      </c>
      <c r="S1521" s="79">
        <v>32.4</v>
      </c>
      <c r="T1521" s="10">
        <v>1</v>
      </c>
      <c r="AG1521" s="10">
        <v>1</v>
      </c>
      <c r="AI1521" s="39">
        <f t="shared" si="115"/>
        <v>1</v>
      </c>
      <c r="AJ1521" s="79">
        <f t="shared" si="116"/>
        <v>32.4</v>
      </c>
      <c r="AK1521" s="79">
        <f t="shared" si="117"/>
        <v>2.6999999999999997</v>
      </c>
      <c r="AL1521" s="79">
        <f t="shared" si="118"/>
        <v>0.33749999999999997</v>
      </c>
    </row>
    <row r="1522" spans="1:38" x14ac:dyDescent="0.25">
      <c r="A1522" s="10">
        <v>6.2024999999999997</v>
      </c>
      <c r="B1522" s="10" t="s">
        <v>84</v>
      </c>
      <c r="C1522" s="10" t="s">
        <v>85</v>
      </c>
      <c r="D1522" s="10" t="s">
        <v>213</v>
      </c>
      <c r="E1522" s="10" t="s">
        <v>30</v>
      </c>
      <c r="F1522" s="10" t="s">
        <v>214</v>
      </c>
      <c r="G1522" s="10" t="s">
        <v>215</v>
      </c>
      <c r="H1522" s="10" t="s">
        <v>67</v>
      </c>
      <c r="I1522" s="10" t="s">
        <v>216</v>
      </c>
      <c r="J1522" s="10" t="s">
        <v>217</v>
      </c>
      <c r="K1522" s="10">
        <v>9258267841</v>
      </c>
      <c r="L1522" s="10" t="s">
        <v>72</v>
      </c>
      <c r="M1522" s="10" t="s">
        <v>73</v>
      </c>
      <c r="N1522" s="10" t="s">
        <v>61</v>
      </c>
      <c r="O1522" s="10">
        <v>44</v>
      </c>
      <c r="P1522" s="10" t="s">
        <v>40</v>
      </c>
      <c r="Q1522" s="10" t="str">
        <f t="shared" si="114"/>
        <v>12</v>
      </c>
      <c r="R1522" s="10">
        <v>8</v>
      </c>
      <c r="S1522" s="79">
        <v>32.4</v>
      </c>
      <c r="T1522" s="10">
        <v>1</v>
      </c>
      <c r="AG1522" s="10">
        <v>1</v>
      </c>
      <c r="AI1522" s="39">
        <f t="shared" si="115"/>
        <v>1</v>
      </c>
      <c r="AJ1522" s="79">
        <f t="shared" si="116"/>
        <v>32.4</v>
      </c>
      <c r="AK1522" s="79">
        <f t="shared" si="117"/>
        <v>2.6999999999999997</v>
      </c>
      <c r="AL1522" s="79">
        <f t="shared" si="118"/>
        <v>0.33749999999999997</v>
      </c>
    </row>
    <row r="1523" spans="1:38" x14ac:dyDescent="0.25">
      <c r="A1523" s="10">
        <v>6.2024999999999997</v>
      </c>
      <c r="B1523" s="10" t="s">
        <v>84</v>
      </c>
      <c r="C1523" s="10" t="s">
        <v>85</v>
      </c>
      <c r="D1523" s="10" t="s">
        <v>257</v>
      </c>
      <c r="E1523" s="10" t="s">
        <v>30</v>
      </c>
      <c r="F1523" s="10" t="s">
        <v>258</v>
      </c>
      <c r="G1523" s="10" t="s">
        <v>259</v>
      </c>
      <c r="H1523" s="10" t="s">
        <v>67</v>
      </c>
      <c r="I1523" s="10" t="s">
        <v>260</v>
      </c>
      <c r="J1523" s="10" t="s">
        <v>261</v>
      </c>
      <c r="K1523" s="10">
        <v>5089442083</v>
      </c>
      <c r="L1523" s="10" t="s">
        <v>72</v>
      </c>
      <c r="M1523" s="10" t="s">
        <v>73</v>
      </c>
      <c r="N1523" s="10" t="s">
        <v>61</v>
      </c>
      <c r="O1523" s="10">
        <v>44</v>
      </c>
      <c r="P1523" s="10" t="s">
        <v>40</v>
      </c>
      <c r="Q1523" s="10" t="str">
        <f t="shared" si="114"/>
        <v>12</v>
      </c>
      <c r="R1523" s="10">
        <v>8</v>
      </c>
      <c r="S1523" s="79">
        <v>32.4</v>
      </c>
      <c r="T1523" s="10">
        <v>1</v>
      </c>
      <c r="AG1523" s="10">
        <v>1</v>
      </c>
      <c r="AI1523" s="39">
        <f t="shared" si="115"/>
        <v>1</v>
      </c>
      <c r="AJ1523" s="79">
        <f t="shared" si="116"/>
        <v>32.4</v>
      </c>
      <c r="AK1523" s="79">
        <f t="shared" si="117"/>
        <v>2.6999999999999997</v>
      </c>
      <c r="AL1523" s="79">
        <f t="shared" si="118"/>
        <v>0.33749999999999997</v>
      </c>
    </row>
    <row r="1524" spans="1:38" x14ac:dyDescent="0.25">
      <c r="A1524" s="10">
        <v>6.2024999999999997</v>
      </c>
      <c r="B1524" s="10" t="s">
        <v>84</v>
      </c>
      <c r="C1524" s="10" t="s">
        <v>85</v>
      </c>
      <c r="D1524" s="10" t="s">
        <v>220</v>
      </c>
      <c r="E1524" s="10" t="s">
        <v>30</v>
      </c>
      <c r="F1524" s="10" t="s">
        <v>221</v>
      </c>
      <c r="G1524" s="10" t="s">
        <v>222</v>
      </c>
      <c r="H1524" s="10" t="s">
        <v>67</v>
      </c>
      <c r="I1524" s="10">
        <v>95370</v>
      </c>
      <c r="J1524" s="10" t="s">
        <v>223</v>
      </c>
      <c r="K1524" s="10">
        <v>2095363674</v>
      </c>
      <c r="L1524" s="10" t="s">
        <v>218</v>
      </c>
      <c r="M1524" s="10" t="s">
        <v>219</v>
      </c>
      <c r="N1524" s="10" t="s">
        <v>61</v>
      </c>
      <c r="O1524" s="10">
        <v>44</v>
      </c>
      <c r="P1524" s="10" t="s">
        <v>40</v>
      </c>
      <c r="Q1524" s="10" t="str">
        <f t="shared" si="114"/>
        <v>12</v>
      </c>
      <c r="R1524" s="10">
        <v>8</v>
      </c>
      <c r="S1524" s="79">
        <v>32.4</v>
      </c>
      <c r="T1524" s="10">
        <v>1</v>
      </c>
      <c r="AG1524" s="10">
        <v>1</v>
      </c>
      <c r="AI1524" s="39">
        <f t="shared" si="115"/>
        <v>1</v>
      </c>
      <c r="AJ1524" s="79">
        <f t="shared" si="116"/>
        <v>32.4</v>
      </c>
      <c r="AK1524" s="79">
        <f t="shared" si="117"/>
        <v>2.6999999999999997</v>
      </c>
      <c r="AL1524" s="79">
        <f t="shared" si="118"/>
        <v>0.33749999999999997</v>
      </c>
    </row>
    <row r="1525" spans="1:38" x14ac:dyDescent="0.25">
      <c r="A1525" s="10">
        <v>6.2024999999999997</v>
      </c>
      <c r="B1525" s="10" t="s">
        <v>27</v>
      </c>
      <c r="C1525" s="10" t="s">
        <v>28</v>
      </c>
      <c r="D1525" s="10" t="s">
        <v>342</v>
      </c>
      <c r="E1525" s="10" t="s">
        <v>30</v>
      </c>
      <c r="F1525" s="10" t="s">
        <v>343</v>
      </c>
      <c r="G1525" s="10" t="s">
        <v>344</v>
      </c>
      <c r="H1525" s="10" t="s">
        <v>34</v>
      </c>
      <c r="I1525" s="10" t="s">
        <v>345</v>
      </c>
      <c r="J1525" s="10" t="s">
        <v>346</v>
      </c>
      <c r="K1525" s="10">
        <v>7187889040</v>
      </c>
      <c r="L1525" s="10" t="s">
        <v>100</v>
      </c>
      <c r="M1525" s="10" t="s">
        <v>101</v>
      </c>
      <c r="N1525" s="10" t="s">
        <v>61</v>
      </c>
      <c r="O1525" s="10">
        <v>44</v>
      </c>
      <c r="P1525" s="10" t="s">
        <v>40</v>
      </c>
      <c r="Q1525" s="10" t="str">
        <f t="shared" si="114"/>
        <v>12</v>
      </c>
      <c r="R1525" s="10">
        <v>8</v>
      </c>
      <c r="S1525" s="79">
        <v>32.4</v>
      </c>
      <c r="T1525" s="10">
        <v>1</v>
      </c>
      <c r="AG1525" s="10">
        <v>1</v>
      </c>
      <c r="AI1525" s="39">
        <f t="shared" si="115"/>
        <v>1</v>
      </c>
      <c r="AJ1525" s="79">
        <f t="shared" si="116"/>
        <v>32.4</v>
      </c>
      <c r="AK1525" s="79">
        <f t="shared" si="117"/>
        <v>2.6999999999999997</v>
      </c>
      <c r="AL1525" s="79">
        <f t="shared" si="118"/>
        <v>0.33749999999999997</v>
      </c>
    </row>
    <row r="1526" spans="1:38" x14ac:dyDescent="0.25">
      <c r="A1526" s="10">
        <v>6.2024999999999997</v>
      </c>
      <c r="B1526" s="10" t="s">
        <v>62</v>
      </c>
      <c r="C1526" s="10" t="s">
        <v>63</v>
      </c>
      <c r="D1526" s="10" t="s">
        <v>347</v>
      </c>
      <c r="E1526" s="10" t="s">
        <v>348</v>
      </c>
      <c r="F1526" s="10" t="s">
        <v>349</v>
      </c>
      <c r="G1526" s="10" t="s">
        <v>350</v>
      </c>
      <c r="H1526" s="10" t="s">
        <v>351</v>
      </c>
      <c r="I1526" s="10" t="s">
        <v>352</v>
      </c>
      <c r="J1526" s="10" t="s">
        <v>353</v>
      </c>
      <c r="K1526" s="10">
        <v>8019574045</v>
      </c>
      <c r="L1526" s="10" t="s">
        <v>100</v>
      </c>
      <c r="M1526" s="10" t="s">
        <v>101</v>
      </c>
      <c r="N1526" s="10" t="s">
        <v>61</v>
      </c>
      <c r="O1526" s="10">
        <v>44</v>
      </c>
      <c r="P1526" s="10" t="s">
        <v>40</v>
      </c>
      <c r="Q1526" s="10" t="str">
        <f t="shared" si="114"/>
        <v>12</v>
      </c>
      <c r="R1526" s="10">
        <v>8</v>
      </c>
      <c r="S1526" s="79">
        <v>32.4</v>
      </c>
      <c r="T1526" s="10">
        <v>1</v>
      </c>
      <c r="AG1526" s="10">
        <v>1</v>
      </c>
      <c r="AI1526" s="39">
        <f t="shared" si="115"/>
        <v>1</v>
      </c>
      <c r="AJ1526" s="79">
        <f t="shared" si="116"/>
        <v>32.4</v>
      </c>
      <c r="AK1526" s="79">
        <f t="shared" si="117"/>
        <v>2.6999999999999997</v>
      </c>
      <c r="AL1526" s="79">
        <f t="shared" si="118"/>
        <v>0.33749999999999997</v>
      </c>
    </row>
    <row r="1527" spans="1:38" x14ac:dyDescent="0.25">
      <c r="A1527" s="10">
        <v>6.2024999999999997</v>
      </c>
      <c r="B1527" s="10" t="s">
        <v>154</v>
      </c>
      <c r="C1527" s="10" t="s">
        <v>155</v>
      </c>
      <c r="D1527" s="10" t="s">
        <v>354</v>
      </c>
      <c r="E1527" s="10" t="s">
        <v>30</v>
      </c>
      <c r="F1527" s="10" t="s">
        <v>355</v>
      </c>
      <c r="G1527" s="10" t="s">
        <v>356</v>
      </c>
      <c r="H1527" s="10" t="s">
        <v>239</v>
      </c>
      <c r="I1527" s="10" t="s">
        <v>357</v>
      </c>
      <c r="J1527" s="10" t="s">
        <v>358</v>
      </c>
      <c r="K1527" s="10">
        <v>2083812442</v>
      </c>
      <c r="L1527" s="10" t="s">
        <v>359</v>
      </c>
      <c r="M1527" s="10" t="s">
        <v>360</v>
      </c>
      <c r="N1527" s="10" t="s">
        <v>61</v>
      </c>
      <c r="O1527" s="10">
        <v>44</v>
      </c>
      <c r="P1527" s="10" t="s">
        <v>40</v>
      </c>
      <c r="Q1527" s="10" t="str">
        <f t="shared" si="114"/>
        <v>12</v>
      </c>
      <c r="R1527" s="10">
        <v>8</v>
      </c>
      <c r="S1527" s="79">
        <v>32.4</v>
      </c>
      <c r="T1527" s="10">
        <v>1</v>
      </c>
      <c r="AG1527" s="10">
        <v>1</v>
      </c>
      <c r="AI1527" s="39">
        <f t="shared" si="115"/>
        <v>1</v>
      </c>
      <c r="AJ1527" s="79">
        <f t="shared" si="116"/>
        <v>32.4</v>
      </c>
      <c r="AK1527" s="79">
        <f t="shared" si="117"/>
        <v>2.6999999999999997</v>
      </c>
      <c r="AL1527" s="79">
        <f t="shared" si="118"/>
        <v>0.33749999999999997</v>
      </c>
    </row>
    <row r="1528" spans="1:38" x14ac:dyDescent="0.25">
      <c r="A1528" s="10">
        <v>6.2024999999999997</v>
      </c>
      <c r="B1528" s="10" t="s">
        <v>326</v>
      </c>
      <c r="C1528" s="10" t="s">
        <v>327</v>
      </c>
      <c r="D1528" s="10" t="s">
        <v>361</v>
      </c>
      <c r="E1528" s="10" t="s">
        <v>362</v>
      </c>
      <c r="F1528" s="10" t="s">
        <v>363</v>
      </c>
      <c r="G1528" s="10" t="s">
        <v>364</v>
      </c>
      <c r="H1528" s="10" t="s">
        <v>331</v>
      </c>
      <c r="I1528" s="10" t="s">
        <v>365</v>
      </c>
      <c r="J1528" s="10" t="s">
        <v>366</v>
      </c>
      <c r="K1528" s="10">
        <v>4089081033</v>
      </c>
      <c r="L1528" s="10" t="s">
        <v>74</v>
      </c>
      <c r="M1528" s="10" t="s">
        <v>75</v>
      </c>
      <c r="N1528" s="10" t="s">
        <v>61</v>
      </c>
      <c r="O1528" s="10">
        <v>44</v>
      </c>
      <c r="P1528" s="10" t="s">
        <v>40</v>
      </c>
      <c r="Q1528" s="10" t="str">
        <f t="shared" si="114"/>
        <v>12</v>
      </c>
      <c r="R1528" s="10">
        <v>5</v>
      </c>
      <c r="S1528" s="79">
        <v>28.8</v>
      </c>
      <c r="T1528" s="10">
        <v>1</v>
      </c>
      <c r="AG1528" s="10">
        <v>1</v>
      </c>
      <c r="AI1528" s="39">
        <f t="shared" si="115"/>
        <v>1</v>
      </c>
      <c r="AJ1528" s="79">
        <f t="shared" si="116"/>
        <v>28.8</v>
      </c>
      <c r="AK1528" s="79">
        <f t="shared" si="117"/>
        <v>2.4</v>
      </c>
      <c r="AL1528" s="79">
        <f t="shared" si="118"/>
        <v>0.48</v>
      </c>
    </row>
    <row r="1529" spans="1:38" x14ac:dyDescent="0.25">
      <c r="A1529" s="10">
        <v>6.2024999999999997</v>
      </c>
      <c r="B1529" s="10" t="s">
        <v>367</v>
      </c>
      <c r="C1529" s="10" t="s">
        <v>368</v>
      </c>
      <c r="D1529" s="10" t="s">
        <v>369</v>
      </c>
      <c r="E1529" s="10" t="s">
        <v>30</v>
      </c>
      <c r="F1529" s="10" t="s">
        <v>370</v>
      </c>
      <c r="G1529" s="10" t="s">
        <v>371</v>
      </c>
      <c r="H1529" s="10" t="s">
        <v>372</v>
      </c>
      <c r="I1529" s="10">
        <v>33169</v>
      </c>
      <c r="J1529" s="10" t="s">
        <v>373</v>
      </c>
      <c r="K1529" s="10">
        <v>3056245862</v>
      </c>
      <c r="L1529" s="10" t="s">
        <v>224</v>
      </c>
      <c r="M1529" s="10" t="s">
        <v>225</v>
      </c>
      <c r="N1529" s="10" t="s">
        <v>61</v>
      </c>
      <c r="O1529" s="10">
        <v>44</v>
      </c>
      <c r="P1529" s="10" t="s">
        <v>40</v>
      </c>
      <c r="Q1529" s="10" t="str">
        <f t="shared" si="114"/>
        <v>12</v>
      </c>
      <c r="R1529" s="10">
        <v>5</v>
      </c>
      <c r="S1529" s="79">
        <v>28.8</v>
      </c>
      <c r="T1529" s="10">
        <v>1</v>
      </c>
      <c r="AG1529" s="10">
        <v>1</v>
      </c>
      <c r="AI1529" s="39">
        <f t="shared" si="115"/>
        <v>1</v>
      </c>
      <c r="AJ1529" s="79">
        <f t="shared" si="116"/>
        <v>28.8</v>
      </c>
      <c r="AK1529" s="79">
        <f t="shared" si="117"/>
        <v>2.4</v>
      </c>
      <c r="AL1529" s="79">
        <f t="shared" si="118"/>
        <v>0.48</v>
      </c>
    </row>
    <row r="1530" spans="1:38" x14ac:dyDescent="0.25">
      <c r="A1530" s="10">
        <v>6.2024999999999997</v>
      </c>
      <c r="B1530" s="10" t="s">
        <v>107</v>
      </c>
      <c r="C1530" s="10" t="s">
        <v>108</v>
      </c>
      <c r="D1530" s="10" t="s">
        <v>374</v>
      </c>
      <c r="E1530" s="10" t="s">
        <v>30</v>
      </c>
      <c r="F1530" s="10" t="s">
        <v>375</v>
      </c>
      <c r="G1530" s="10" t="s">
        <v>376</v>
      </c>
      <c r="H1530" s="10" t="s">
        <v>199</v>
      </c>
      <c r="I1530" s="10" t="s">
        <v>377</v>
      </c>
      <c r="J1530" s="10" t="s">
        <v>378</v>
      </c>
      <c r="K1530" s="10">
        <v>6302870101</v>
      </c>
      <c r="L1530" s="10" t="s">
        <v>98</v>
      </c>
      <c r="M1530" s="10" t="s">
        <v>99</v>
      </c>
      <c r="N1530" s="10" t="s">
        <v>61</v>
      </c>
      <c r="O1530" s="10">
        <v>44</v>
      </c>
      <c r="P1530" s="10" t="s">
        <v>40</v>
      </c>
      <c r="Q1530" s="10" t="str">
        <f t="shared" si="114"/>
        <v>12</v>
      </c>
      <c r="R1530" s="10">
        <v>5</v>
      </c>
      <c r="S1530" s="79">
        <v>28.8</v>
      </c>
      <c r="T1530" s="10">
        <v>1</v>
      </c>
      <c r="AG1530" s="10">
        <v>1</v>
      </c>
      <c r="AI1530" s="39">
        <f t="shared" si="115"/>
        <v>1</v>
      </c>
      <c r="AJ1530" s="79">
        <f t="shared" si="116"/>
        <v>28.8</v>
      </c>
      <c r="AK1530" s="79">
        <f t="shared" si="117"/>
        <v>2.4</v>
      </c>
      <c r="AL1530" s="79">
        <f t="shared" si="118"/>
        <v>0.48</v>
      </c>
    </row>
    <row r="1531" spans="1:38" x14ac:dyDescent="0.25">
      <c r="A1531" s="10">
        <v>6.2024999999999997</v>
      </c>
      <c r="B1531" s="10" t="s">
        <v>51</v>
      </c>
      <c r="C1531" s="10" t="s">
        <v>52</v>
      </c>
      <c r="D1531" s="10" t="s">
        <v>125</v>
      </c>
      <c r="E1531" s="10" t="s">
        <v>30</v>
      </c>
      <c r="F1531" s="10" t="s">
        <v>126</v>
      </c>
      <c r="G1531" s="10" t="s">
        <v>127</v>
      </c>
      <c r="H1531" s="10" t="s">
        <v>34</v>
      </c>
      <c r="I1531" s="80" t="s">
        <v>128</v>
      </c>
      <c r="J1531" s="10" t="s">
        <v>129</v>
      </c>
      <c r="K1531" s="10">
        <v>6098354400</v>
      </c>
      <c r="L1531" s="10" t="s">
        <v>98</v>
      </c>
      <c r="M1531" s="10" t="s">
        <v>99</v>
      </c>
      <c r="N1531" s="10" t="s">
        <v>61</v>
      </c>
      <c r="O1531" s="10">
        <v>44</v>
      </c>
      <c r="P1531" s="10" t="s">
        <v>40</v>
      </c>
      <c r="Q1531" s="10" t="str">
        <f t="shared" si="114"/>
        <v>12</v>
      </c>
      <c r="R1531" s="10">
        <v>5</v>
      </c>
      <c r="S1531" s="79">
        <v>28.8</v>
      </c>
      <c r="T1531" s="10">
        <v>1</v>
      </c>
      <c r="AG1531" s="10">
        <v>1</v>
      </c>
      <c r="AI1531" s="39">
        <f t="shared" si="115"/>
        <v>1</v>
      </c>
      <c r="AJ1531" s="79">
        <f t="shared" si="116"/>
        <v>28.8</v>
      </c>
      <c r="AK1531" s="79">
        <f t="shared" si="117"/>
        <v>2.4</v>
      </c>
      <c r="AL1531" s="79">
        <f t="shared" si="118"/>
        <v>0.48</v>
      </c>
    </row>
    <row r="1532" spans="1:38" x14ac:dyDescent="0.25">
      <c r="A1532" s="10">
        <v>6.2024999999999997</v>
      </c>
      <c r="B1532" s="10" t="s">
        <v>41</v>
      </c>
      <c r="C1532" s="10" t="s">
        <v>42</v>
      </c>
      <c r="D1532" s="10" t="s">
        <v>184</v>
      </c>
      <c r="E1532" s="10" t="s">
        <v>30</v>
      </c>
      <c r="F1532" s="10" t="s">
        <v>185</v>
      </c>
      <c r="G1532" s="10" t="s">
        <v>186</v>
      </c>
      <c r="H1532" s="10" t="s">
        <v>46</v>
      </c>
      <c r="I1532" s="10">
        <v>55016</v>
      </c>
      <c r="J1532" s="10" t="s">
        <v>187</v>
      </c>
      <c r="K1532" s="10">
        <v>6517346268</v>
      </c>
      <c r="L1532" s="10" t="s">
        <v>379</v>
      </c>
      <c r="M1532" s="10" t="s">
        <v>380</v>
      </c>
      <c r="N1532" s="10" t="s">
        <v>83</v>
      </c>
      <c r="O1532" s="10">
        <v>44</v>
      </c>
      <c r="P1532" s="10" t="s">
        <v>40</v>
      </c>
      <c r="Q1532" s="10" t="str">
        <f t="shared" si="114"/>
        <v>12</v>
      </c>
      <c r="R1532" s="10">
        <v>6</v>
      </c>
      <c r="S1532" s="79">
        <v>26.4</v>
      </c>
      <c r="T1532" s="10">
        <v>1</v>
      </c>
      <c r="AG1532" s="10">
        <v>1</v>
      </c>
      <c r="AI1532" s="39">
        <f t="shared" si="115"/>
        <v>1</v>
      </c>
      <c r="AJ1532" s="79">
        <f t="shared" si="116"/>
        <v>26.4</v>
      </c>
      <c r="AK1532" s="79">
        <f t="shared" si="117"/>
        <v>2.1999999999999997</v>
      </c>
      <c r="AL1532" s="79">
        <f t="shared" si="118"/>
        <v>0.36666666666666664</v>
      </c>
    </row>
    <row r="1533" spans="1:38" x14ac:dyDescent="0.25">
      <c r="A1533" s="10">
        <v>6.2024999999999997</v>
      </c>
      <c r="B1533" s="10" t="s">
        <v>41</v>
      </c>
      <c r="C1533" s="10" t="s">
        <v>42</v>
      </c>
      <c r="D1533" s="10" t="s">
        <v>184</v>
      </c>
      <c r="E1533" s="10" t="s">
        <v>30</v>
      </c>
      <c r="F1533" s="10" t="s">
        <v>185</v>
      </c>
      <c r="G1533" s="10" t="s">
        <v>186</v>
      </c>
      <c r="H1533" s="10" t="s">
        <v>46</v>
      </c>
      <c r="I1533" s="10">
        <v>55016</v>
      </c>
      <c r="J1533" s="10" t="s">
        <v>187</v>
      </c>
      <c r="K1533" s="10">
        <v>6517346268</v>
      </c>
      <c r="L1533" s="10" t="s">
        <v>281</v>
      </c>
      <c r="M1533" s="10" t="s">
        <v>282</v>
      </c>
      <c r="N1533" s="10" t="s">
        <v>83</v>
      </c>
      <c r="O1533" s="10">
        <v>44</v>
      </c>
      <c r="P1533" s="10" t="s">
        <v>40</v>
      </c>
      <c r="Q1533" s="10" t="str">
        <f t="shared" si="114"/>
        <v>12</v>
      </c>
      <c r="R1533" s="10">
        <v>6</v>
      </c>
      <c r="S1533" s="79">
        <v>26.4</v>
      </c>
      <c r="T1533" s="10">
        <v>1</v>
      </c>
      <c r="AG1533" s="10">
        <v>1</v>
      </c>
      <c r="AI1533" s="39">
        <f t="shared" si="115"/>
        <v>1</v>
      </c>
      <c r="AJ1533" s="79">
        <f t="shared" si="116"/>
        <v>26.4</v>
      </c>
      <c r="AK1533" s="79">
        <f t="shared" si="117"/>
        <v>2.1999999999999997</v>
      </c>
      <c r="AL1533" s="79">
        <f t="shared" si="118"/>
        <v>0.36666666666666664</v>
      </c>
    </row>
    <row r="1534" spans="1:38" x14ac:dyDescent="0.25">
      <c r="A1534" s="10">
        <v>6.2024999999999997</v>
      </c>
      <c r="B1534" s="10" t="s">
        <v>367</v>
      </c>
      <c r="C1534" s="10" t="s">
        <v>368</v>
      </c>
      <c r="D1534" s="10" t="s">
        <v>369</v>
      </c>
      <c r="E1534" s="10" t="s">
        <v>30</v>
      </c>
      <c r="F1534" s="10" t="s">
        <v>370</v>
      </c>
      <c r="G1534" s="10" t="s">
        <v>371</v>
      </c>
      <c r="H1534" s="10" t="s">
        <v>372</v>
      </c>
      <c r="I1534" s="10">
        <v>33169</v>
      </c>
      <c r="J1534" s="10" t="s">
        <v>373</v>
      </c>
      <c r="K1534" s="10">
        <v>3056245862</v>
      </c>
      <c r="L1534" s="10" t="s">
        <v>379</v>
      </c>
      <c r="M1534" s="10" t="s">
        <v>380</v>
      </c>
      <c r="N1534" s="10" t="s">
        <v>83</v>
      </c>
      <c r="O1534" s="10">
        <v>44</v>
      </c>
      <c r="P1534" s="10" t="s">
        <v>40</v>
      </c>
      <c r="Q1534" s="10" t="str">
        <f t="shared" si="114"/>
        <v>12</v>
      </c>
      <c r="R1534" s="10">
        <v>6</v>
      </c>
      <c r="S1534" s="79">
        <v>26.4</v>
      </c>
      <c r="T1534" s="10">
        <v>1</v>
      </c>
      <c r="AG1534" s="10">
        <v>1</v>
      </c>
      <c r="AI1534" s="39">
        <f t="shared" si="115"/>
        <v>1</v>
      </c>
      <c r="AJ1534" s="79">
        <f t="shared" si="116"/>
        <v>26.4</v>
      </c>
      <c r="AK1534" s="79">
        <f t="shared" si="117"/>
        <v>2.1999999999999997</v>
      </c>
      <c r="AL1534" s="79">
        <f t="shared" si="118"/>
        <v>0.36666666666666664</v>
      </c>
    </row>
    <row r="1535" spans="1:38" x14ac:dyDescent="0.25">
      <c r="A1535" s="10">
        <v>6.2024999999999997</v>
      </c>
      <c r="B1535" s="10" t="s">
        <v>367</v>
      </c>
      <c r="C1535" s="10" t="s">
        <v>368</v>
      </c>
      <c r="D1535" s="10" t="s">
        <v>369</v>
      </c>
      <c r="E1535" s="10" t="s">
        <v>30</v>
      </c>
      <c r="F1535" s="10" t="s">
        <v>370</v>
      </c>
      <c r="G1535" s="10" t="s">
        <v>371</v>
      </c>
      <c r="H1535" s="10" t="s">
        <v>372</v>
      </c>
      <c r="I1535" s="10">
        <v>33169</v>
      </c>
      <c r="J1535" s="10" t="s">
        <v>373</v>
      </c>
      <c r="K1535" s="10">
        <v>3056245862</v>
      </c>
      <c r="L1535" s="10" t="s">
        <v>188</v>
      </c>
      <c r="M1535" s="10" t="s">
        <v>189</v>
      </c>
      <c r="N1535" s="10" t="s">
        <v>83</v>
      </c>
      <c r="O1535" s="10">
        <v>44</v>
      </c>
      <c r="P1535" s="10" t="s">
        <v>40</v>
      </c>
      <c r="Q1535" s="10" t="str">
        <f t="shared" si="114"/>
        <v>12</v>
      </c>
      <c r="R1535" s="10">
        <v>6</v>
      </c>
      <c r="S1535" s="79">
        <v>26.4</v>
      </c>
      <c r="T1535" s="10">
        <v>1</v>
      </c>
      <c r="AG1535" s="10">
        <v>1</v>
      </c>
      <c r="AI1535" s="39">
        <f t="shared" si="115"/>
        <v>1</v>
      </c>
      <c r="AJ1535" s="79">
        <f t="shared" si="116"/>
        <v>26.4</v>
      </c>
      <c r="AK1535" s="79">
        <f t="shared" si="117"/>
        <v>2.1999999999999997</v>
      </c>
      <c r="AL1535" s="79">
        <f t="shared" si="118"/>
        <v>0.36666666666666664</v>
      </c>
    </row>
    <row r="1536" spans="1:38" x14ac:dyDescent="0.25">
      <c r="A1536" s="10">
        <v>6.2024999999999997</v>
      </c>
      <c r="B1536" s="10" t="s">
        <v>41</v>
      </c>
      <c r="C1536" s="10" t="s">
        <v>42</v>
      </c>
      <c r="D1536" s="10" t="s">
        <v>184</v>
      </c>
      <c r="E1536" s="10" t="s">
        <v>30</v>
      </c>
      <c r="F1536" s="10" t="s">
        <v>185</v>
      </c>
      <c r="G1536" s="10" t="s">
        <v>186</v>
      </c>
      <c r="H1536" s="10" t="s">
        <v>46</v>
      </c>
      <c r="I1536" s="10">
        <v>55016</v>
      </c>
      <c r="J1536" s="10" t="s">
        <v>187</v>
      </c>
      <c r="K1536" s="10">
        <v>6517346268</v>
      </c>
      <c r="L1536" s="10" t="s">
        <v>49</v>
      </c>
      <c r="M1536" s="10" t="s">
        <v>50</v>
      </c>
      <c r="N1536" s="10" t="s">
        <v>39</v>
      </c>
      <c r="O1536" s="10">
        <v>44</v>
      </c>
      <c r="P1536" s="10" t="s">
        <v>40</v>
      </c>
      <c r="Q1536" s="10" t="str">
        <f t="shared" si="114"/>
        <v>12</v>
      </c>
      <c r="R1536" s="10">
        <v>5</v>
      </c>
      <c r="S1536" s="79">
        <v>19.8</v>
      </c>
      <c r="T1536" s="10">
        <v>1</v>
      </c>
      <c r="AG1536" s="10">
        <v>1</v>
      </c>
      <c r="AI1536" s="39">
        <f t="shared" si="115"/>
        <v>1</v>
      </c>
      <c r="AJ1536" s="79">
        <f t="shared" si="116"/>
        <v>19.8</v>
      </c>
      <c r="AK1536" s="79">
        <f t="shared" si="117"/>
        <v>1.6500000000000001</v>
      </c>
      <c r="AL1536" s="79">
        <f t="shared" si="118"/>
        <v>0.33</v>
      </c>
    </row>
    <row r="1537" spans="1:38" x14ac:dyDescent="0.25">
      <c r="A1537" s="10">
        <v>6.2024999999999997</v>
      </c>
      <c r="B1537" s="10" t="s">
        <v>381</v>
      </c>
      <c r="C1537" s="10" t="s">
        <v>382</v>
      </c>
      <c r="D1537" s="10" t="s">
        <v>142</v>
      </c>
      <c r="E1537" s="10" t="s">
        <v>30</v>
      </c>
      <c r="F1537" s="10" t="s">
        <v>145</v>
      </c>
      <c r="G1537" s="10" t="s">
        <v>146</v>
      </c>
      <c r="H1537" s="10" t="s">
        <v>147</v>
      </c>
      <c r="I1537" s="10">
        <v>999999999</v>
      </c>
      <c r="J1537" s="10" t="s">
        <v>145</v>
      </c>
      <c r="K1537" s="10">
        <v>9999999999</v>
      </c>
      <c r="L1537" s="10" t="s">
        <v>37</v>
      </c>
      <c r="M1537" s="10" t="s">
        <v>38</v>
      </c>
      <c r="N1537" s="10" t="s">
        <v>39</v>
      </c>
      <c r="O1537" s="10">
        <v>44</v>
      </c>
      <c r="P1537" s="10" t="s">
        <v>40</v>
      </c>
      <c r="Q1537" s="10" t="str">
        <f t="shared" si="114"/>
        <v>12</v>
      </c>
      <c r="R1537" s="10">
        <v>5</v>
      </c>
      <c r="S1537" s="79">
        <v>19.8</v>
      </c>
      <c r="T1537" s="10">
        <v>1</v>
      </c>
      <c r="AG1537" s="10">
        <v>1</v>
      </c>
      <c r="AI1537" s="39">
        <f t="shared" si="115"/>
        <v>1</v>
      </c>
      <c r="AJ1537" s="79">
        <f t="shared" si="116"/>
        <v>19.8</v>
      </c>
      <c r="AK1537" s="79">
        <f t="shared" si="117"/>
        <v>1.6500000000000001</v>
      </c>
      <c r="AL1537" s="79">
        <f t="shared" si="118"/>
        <v>0.33</v>
      </c>
    </row>
    <row r="1538" spans="1:38" x14ac:dyDescent="0.25">
      <c r="A1538" s="10">
        <v>6.2024999999999997</v>
      </c>
      <c r="B1538" s="10" t="s">
        <v>381</v>
      </c>
      <c r="C1538" s="10" t="s">
        <v>382</v>
      </c>
      <c r="D1538" s="10" t="s">
        <v>142</v>
      </c>
      <c r="E1538" s="10" t="s">
        <v>30</v>
      </c>
      <c r="F1538" s="10" t="s">
        <v>145</v>
      </c>
      <c r="G1538" s="10" t="s">
        <v>146</v>
      </c>
      <c r="H1538" s="10" t="s">
        <v>147</v>
      </c>
      <c r="I1538" s="10">
        <v>999999999</v>
      </c>
      <c r="J1538" s="10" t="s">
        <v>145</v>
      </c>
      <c r="K1538" s="10">
        <v>9999999999</v>
      </c>
      <c r="L1538" s="10" t="s">
        <v>115</v>
      </c>
      <c r="M1538" s="10" t="s">
        <v>116</v>
      </c>
      <c r="N1538" s="10" t="s">
        <v>39</v>
      </c>
      <c r="O1538" s="10">
        <v>44</v>
      </c>
      <c r="P1538" s="10" t="s">
        <v>40</v>
      </c>
      <c r="Q1538" s="10" t="str">
        <f t="shared" ref="Q1538:Q1552" si="119">"12"</f>
        <v>12</v>
      </c>
      <c r="R1538" s="10">
        <v>5</v>
      </c>
      <c r="S1538" s="79">
        <v>19.8</v>
      </c>
      <c r="T1538" s="10">
        <v>1</v>
      </c>
      <c r="AG1538" s="10">
        <v>1</v>
      </c>
      <c r="AI1538" s="39">
        <f t="shared" si="115"/>
        <v>1</v>
      </c>
      <c r="AJ1538" s="79">
        <f t="shared" si="116"/>
        <v>19.8</v>
      </c>
      <c r="AK1538" s="79">
        <f t="shared" si="117"/>
        <v>1.6500000000000001</v>
      </c>
      <c r="AL1538" s="79">
        <f t="shared" si="118"/>
        <v>0.33</v>
      </c>
    </row>
    <row r="1539" spans="1:38" x14ac:dyDescent="0.25">
      <c r="A1539" s="10">
        <v>6.2024999999999997</v>
      </c>
      <c r="B1539" s="10" t="s">
        <v>381</v>
      </c>
      <c r="C1539" s="10" t="s">
        <v>382</v>
      </c>
      <c r="D1539" s="10" t="s">
        <v>142</v>
      </c>
      <c r="E1539" s="10" t="s">
        <v>30</v>
      </c>
      <c r="F1539" s="10" t="s">
        <v>145</v>
      </c>
      <c r="G1539" s="10" t="s">
        <v>146</v>
      </c>
      <c r="H1539" s="10" t="s">
        <v>147</v>
      </c>
      <c r="I1539" s="10">
        <v>999999999</v>
      </c>
      <c r="J1539" s="10" t="s">
        <v>145</v>
      </c>
      <c r="K1539" s="10">
        <v>9999999999</v>
      </c>
      <c r="L1539" s="10" t="s">
        <v>49</v>
      </c>
      <c r="M1539" s="10" t="s">
        <v>50</v>
      </c>
      <c r="N1539" s="10" t="s">
        <v>39</v>
      </c>
      <c r="O1539" s="10">
        <v>44</v>
      </c>
      <c r="P1539" s="10" t="s">
        <v>40</v>
      </c>
      <c r="Q1539" s="10" t="str">
        <f t="shared" si="119"/>
        <v>12</v>
      </c>
      <c r="R1539" s="10">
        <v>5</v>
      </c>
      <c r="S1539" s="79">
        <v>19.8</v>
      </c>
      <c r="T1539" s="10">
        <v>1</v>
      </c>
      <c r="AG1539" s="10">
        <v>1</v>
      </c>
      <c r="AI1539" s="39">
        <f t="shared" ref="AI1539:AI1602" si="120">SUM(U1539:AH1539)</f>
        <v>1</v>
      </c>
      <c r="AJ1539" s="79">
        <f t="shared" ref="AJ1539:AJ1602" si="121">S1539/T1539</f>
        <v>19.8</v>
      </c>
      <c r="AK1539" s="79">
        <f t="shared" ref="AK1539:AK1602" si="122">AJ1539/Q1539</f>
        <v>1.6500000000000001</v>
      </c>
      <c r="AL1539" s="79">
        <f t="shared" ref="AL1539:AL1602" si="123">AK1539/R1539</f>
        <v>0.33</v>
      </c>
    </row>
    <row r="1540" spans="1:38" x14ac:dyDescent="0.25">
      <c r="A1540" s="10">
        <v>6.2024999999999997</v>
      </c>
      <c r="B1540" s="10" t="s">
        <v>51</v>
      </c>
      <c r="C1540" s="10" t="s">
        <v>52</v>
      </c>
      <c r="D1540" s="10" t="s">
        <v>179</v>
      </c>
      <c r="E1540" s="10" t="s">
        <v>30</v>
      </c>
      <c r="F1540" s="10" t="s">
        <v>180</v>
      </c>
      <c r="G1540" s="10" t="s">
        <v>181</v>
      </c>
      <c r="H1540" s="10" t="s">
        <v>34</v>
      </c>
      <c r="I1540" s="80" t="s">
        <v>182</v>
      </c>
      <c r="J1540" s="10" t="s">
        <v>183</v>
      </c>
      <c r="K1540" s="10">
        <v>8567519330</v>
      </c>
      <c r="L1540" s="10" t="s">
        <v>122</v>
      </c>
      <c r="M1540" s="10" t="s">
        <v>123</v>
      </c>
      <c r="N1540" s="10" t="s">
        <v>124</v>
      </c>
      <c r="O1540" s="10">
        <v>44</v>
      </c>
      <c r="P1540" s="10" t="s">
        <v>40</v>
      </c>
      <c r="Q1540" s="10" t="str">
        <f t="shared" si="119"/>
        <v>12</v>
      </c>
      <c r="R1540" s="10">
        <v>4.5</v>
      </c>
      <c r="S1540" s="79">
        <v>19.8</v>
      </c>
      <c r="T1540" s="10">
        <v>1</v>
      </c>
      <c r="AG1540" s="10">
        <v>1</v>
      </c>
      <c r="AI1540" s="39">
        <f t="shared" si="120"/>
        <v>1</v>
      </c>
      <c r="AJ1540" s="79">
        <f t="shared" si="121"/>
        <v>19.8</v>
      </c>
      <c r="AK1540" s="79">
        <f t="shared" si="122"/>
        <v>1.6500000000000001</v>
      </c>
      <c r="AL1540" s="79">
        <f t="shared" si="123"/>
        <v>0.3666666666666667</v>
      </c>
    </row>
    <row r="1541" spans="1:38" x14ac:dyDescent="0.25">
      <c r="A1541" s="10">
        <v>6.2024999999999997</v>
      </c>
      <c r="B1541" s="10" t="s">
        <v>84</v>
      </c>
      <c r="C1541" s="10" t="s">
        <v>85</v>
      </c>
      <c r="D1541" s="10" t="s">
        <v>295</v>
      </c>
      <c r="E1541" s="10" t="s">
        <v>168</v>
      </c>
      <c r="F1541" s="10" t="s">
        <v>296</v>
      </c>
      <c r="G1541" s="10" t="s">
        <v>297</v>
      </c>
      <c r="H1541" s="10" t="s">
        <v>67</v>
      </c>
      <c r="I1541" s="10" t="s">
        <v>298</v>
      </c>
      <c r="J1541" s="10" t="s">
        <v>299</v>
      </c>
      <c r="K1541" s="10">
        <v>7078293456</v>
      </c>
      <c r="L1541" s="10" t="s">
        <v>37</v>
      </c>
      <c r="M1541" s="10" t="s">
        <v>38</v>
      </c>
      <c r="N1541" s="10" t="s">
        <v>39</v>
      </c>
      <c r="O1541" s="10">
        <v>44</v>
      </c>
      <c r="P1541" s="10" t="s">
        <v>40</v>
      </c>
      <c r="Q1541" s="10" t="str">
        <f t="shared" si="119"/>
        <v>12</v>
      </c>
      <c r="R1541" s="10">
        <v>5</v>
      </c>
      <c r="S1541" s="79">
        <v>19.8</v>
      </c>
      <c r="T1541" s="10">
        <v>1</v>
      </c>
      <c r="AG1541" s="10">
        <v>1</v>
      </c>
      <c r="AI1541" s="39">
        <f t="shared" si="120"/>
        <v>1</v>
      </c>
      <c r="AJ1541" s="79">
        <f t="shared" si="121"/>
        <v>19.8</v>
      </c>
      <c r="AK1541" s="79">
        <f t="shared" si="122"/>
        <v>1.6500000000000001</v>
      </c>
      <c r="AL1541" s="79">
        <f t="shared" si="123"/>
        <v>0.33</v>
      </c>
    </row>
    <row r="1542" spans="1:38" x14ac:dyDescent="0.25">
      <c r="A1542" s="10">
        <v>6.2024999999999997</v>
      </c>
      <c r="B1542" s="10" t="s">
        <v>84</v>
      </c>
      <c r="C1542" s="10" t="s">
        <v>85</v>
      </c>
      <c r="D1542" s="10" t="s">
        <v>383</v>
      </c>
      <c r="E1542" s="10" t="s">
        <v>168</v>
      </c>
      <c r="F1542" s="10" t="s">
        <v>384</v>
      </c>
      <c r="G1542" s="10" t="s">
        <v>385</v>
      </c>
      <c r="H1542" s="10" t="s">
        <v>67</v>
      </c>
      <c r="I1542" s="10" t="s">
        <v>386</v>
      </c>
      <c r="J1542" s="10" t="s">
        <v>387</v>
      </c>
      <c r="K1542" s="10">
        <v>7074969725</v>
      </c>
      <c r="L1542" s="10" t="s">
        <v>37</v>
      </c>
      <c r="M1542" s="10" t="s">
        <v>38</v>
      </c>
      <c r="N1542" s="10" t="s">
        <v>39</v>
      </c>
      <c r="O1542" s="10">
        <v>44</v>
      </c>
      <c r="P1542" s="10" t="s">
        <v>40</v>
      </c>
      <c r="Q1542" s="10" t="str">
        <f t="shared" si="119"/>
        <v>12</v>
      </c>
      <c r="R1542" s="10">
        <v>5</v>
      </c>
      <c r="S1542" s="79">
        <v>19.8</v>
      </c>
      <c r="T1542" s="10">
        <v>1</v>
      </c>
      <c r="AG1542" s="10">
        <v>1</v>
      </c>
      <c r="AI1542" s="39">
        <f t="shared" si="120"/>
        <v>1</v>
      </c>
      <c r="AJ1542" s="79">
        <f t="shared" si="121"/>
        <v>19.8</v>
      </c>
      <c r="AK1542" s="79">
        <f t="shared" si="122"/>
        <v>1.6500000000000001</v>
      </c>
      <c r="AL1542" s="79">
        <f t="shared" si="123"/>
        <v>0.33</v>
      </c>
    </row>
    <row r="1543" spans="1:38" x14ac:dyDescent="0.25">
      <c r="A1543" s="10">
        <v>6.2024999999999997</v>
      </c>
      <c r="B1543" s="10" t="s">
        <v>84</v>
      </c>
      <c r="C1543" s="10" t="s">
        <v>85</v>
      </c>
      <c r="D1543" s="10" t="s">
        <v>102</v>
      </c>
      <c r="E1543" s="10" t="s">
        <v>30</v>
      </c>
      <c r="F1543" s="10" t="s">
        <v>103</v>
      </c>
      <c r="G1543" s="10" t="s">
        <v>104</v>
      </c>
      <c r="H1543" s="10" t="s">
        <v>96</v>
      </c>
      <c r="I1543" s="10" t="s">
        <v>105</v>
      </c>
      <c r="J1543" s="10" t="s">
        <v>106</v>
      </c>
      <c r="K1543" s="10">
        <v>9076024285</v>
      </c>
      <c r="L1543" s="10" t="s">
        <v>49</v>
      </c>
      <c r="M1543" s="10" t="s">
        <v>50</v>
      </c>
      <c r="N1543" s="10" t="s">
        <v>39</v>
      </c>
      <c r="O1543" s="10">
        <v>44</v>
      </c>
      <c r="P1543" s="10" t="s">
        <v>40</v>
      </c>
      <c r="Q1543" s="10" t="str">
        <f t="shared" si="119"/>
        <v>12</v>
      </c>
      <c r="R1543" s="10">
        <v>5</v>
      </c>
      <c r="S1543" s="79">
        <v>19.8</v>
      </c>
      <c r="T1543" s="10">
        <v>1</v>
      </c>
      <c r="AG1543" s="10">
        <v>1</v>
      </c>
      <c r="AI1543" s="39">
        <f t="shared" si="120"/>
        <v>1</v>
      </c>
      <c r="AJ1543" s="79">
        <f t="shared" si="121"/>
        <v>19.8</v>
      </c>
      <c r="AK1543" s="79">
        <f t="shared" si="122"/>
        <v>1.6500000000000001</v>
      </c>
      <c r="AL1543" s="79">
        <f t="shared" si="123"/>
        <v>0.33</v>
      </c>
    </row>
    <row r="1544" spans="1:38" x14ac:dyDescent="0.25">
      <c r="A1544" s="10">
        <v>6.2024999999999997</v>
      </c>
      <c r="B1544" s="10" t="s">
        <v>62</v>
      </c>
      <c r="C1544" s="10" t="s">
        <v>63</v>
      </c>
      <c r="D1544" s="10" t="s">
        <v>388</v>
      </c>
      <c r="E1544" s="10" t="s">
        <v>168</v>
      </c>
      <c r="F1544" s="10" t="s">
        <v>389</v>
      </c>
      <c r="G1544" s="10" t="s">
        <v>390</v>
      </c>
      <c r="H1544" s="10" t="s">
        <v>67</v>
      </c>
      <c r="I1544" s="10">
        <v>90401</v>
      </c>
      <c r="J1544" s="10" t="s">
        <v>391</v>
      </c>
      <c r="K1544" s="10">
        <v>3103949744</v>
      </c>
      <c r="L1544" s="10" t="s">
        <v>37</v>
      </c>
      <c r="M1544" s="10" t="s">
        <v>38</v>
      </c>
      <c r="N1544" s="10" t="s">
        <v>39</v>
      </c>
      <c r="O1544" s="10">
        <v>44</v>
      </c>
      <c r="P1544" s="10" t="s">
        <v>40</v>
      </c>
      <c r="Q1544" s="10" t="str">
        <f t="shared" si="119"/>
        <v>12</v>
      </c>
      <c r="R1544" s="10">
        <v>5</v>
      </c>
      <c r="S1544" s="79">
        <v>19.8</v>
      </c>
      <c r="T1544" s="10">
        <v>1</v>
      </c>
      <c r="AG1544" s="10">
        <v>1</v>
      </c>
      <c r="AI1544" s="39">
        <f t="shared" si="120"/>
        <v>1</v>
      </c>
      <c r="AJ1544" s="79">
        <f t="shared" si="121"/>
        <v>19.8</v>
      </c>
      <c r="AK1544" s="79">
        <f t="shared" si="122"/>
        <v>1.6500000000000001</v>
      </c>
      <c r="AL1544" s="79">
        <f t="shared" si="123"/>
        <v>0.33</v>
      </c>
    </row>
    <row r="1545" spans="1:38" x14ac:dyDescent="0.25">
      <c r="A1545" s="10">
        <v>6.2024999999999997</v>
      </c>
      <c r="B1545" s="10" t="s">
        <v>62</v>
      </c>
      <c r="C1545" s="10" t="s">
        <v>63</v>
      </c>
      <c r="D1545" s="10" t="s">
        <v>392</v>
      </c>
      <c r="E1545" s="10" t="s">
        <v>168</v>
      </c>
      <c r="F1545" s="10" t="s">
        <v>393</v>
      </c>
      <c r="G1545" s="10" t="s">
        <v>394</v>
      </c>
      <c r="H1545" s="10" t="s">
        <v>67</v>
      </c>
      <c r="I1545" s="10">
        <v>91316</v>
      </c>
      <c r="J1545" s="10" t="s">
        <v>395</v>
      </c>
      <c r="K1545" s="10">
        <v>8189819847</v>
      </c>
      <c r="L1545" s="10" t="s">
        <v>37</v>
      </c>
      <c r="M1545" s="10" t="s">
        <v>38</v>
      </c>
      <c r="N1545" s="10" t="s">
        <v>39</v>
      </c>
      <c r="O1545" s="10">
        <v>44</v>
      </c>
      <c r="P1545" s="10" t="s">
        <v>40</v>
      </c>
      <c r="Q1545" s="10" t="str">
        <f t="shared" si="119"/>
        <v>12</v>
      </c>
      <c r="R1545" s="10">
        <v>5</v>
      </c>
      <c r="S1545" s="79">
        <v>19.8</v>
      </c>
      <c r="T1545" s="10">
        <v>1</v>
      </c>
      <c r="AG1545" s="10">
        <v>1</v>
      </c>
      <c r="AI1545" s="39">
        <f t="shared" si="120"/>
        <v>1</v>
      </c>
      <c r="AJ1545" s="79">
        <f t="shared" si="121"/>
        <v>19.8</v>
      </c>
      <c r="AK1545" s="79">
        <f t="shared" si="122"/>
        <v>1.6500000000000001</v>
      </c>
      <c r="AL1545" s="79">
        <f t="shared" si="123"/>
        <v>0.33</v>
      </c>
    </row>
    <row r="1546" spans="1:38" x14ac:dyDescent="0.25">
      <c r="A1546" s="10">
        <v>6.2024999999999997</v>
      </c>
      <c r="B1546" s="10" t="s">
        <v>62</v>
      </c>
      <c r="C1546" s="10" t="s">
        <v>63</v>
      </c>
      <c r="D1546" s="10" t="s">
        <v>396</v>
      </c>
      <c r="E1546" s="10" t="s">
        <v>168</v>
      </c>
      <c r="F1546" s="10" t="s">
        <v>397</v>
      </c>
      <c r="G1546" s="10" t="s">
        <v>78</v>
      </c>
      <c r="H1546" s="10" t="s">
        <v>67</v>
      </c>
      <c r="I1546" s="10" t="s">
        <v>398</v>
      </c>
      <c r="J1546" s="10" t="s">
        <v>399</v>
      </c>
      <c r="K1546" s="10">
        <v>8187626400</v>
      </c>
      <c r="L1546" s="10" t="s">
        <v>37</v>
      </c>
      <c r="M1546" s="10" t="s">
        <v>38</v>
      </c>
      <c r="N1546" s="10" t="s">
        <v>39</v>
      </c>
      <c r="O1546" s="10">
        <v>44</v>
      </c>
      <c r="P1546" s="10" t="s">
        <v>40</v>
      </c>
      <c r="Q1546" s="10" t="str">
        <f t="shared" si="119"/>
        <v>12</v>
      </c>
      <c r="R1546" s="10">
        <v>5</v>
      </c>
      <c r="S1546" s="79">
        <v>19.8</v>
      </c>
      <c r="T1546" s="10">
        <v>1</v>
      </c>
      <c r="AG1546" s="10">
        <v>1</v>
      </c>
      <c r="AI1546" s="39">
        <f t="shared" si="120"/>
        <v>1</v>
      </c>
      <c r="AJ1546" s="79">
        <f t="shared" si="121"/>
        <v>19.8</v>
      </c>
      <c r="AK1546" s="79">
        <f t="shared" si="122"/>
        <v>1.6500000000000001</v>
      </c>
      <c r="AL1546" s="79">
        <f t="shared" si="123"/>
        <v>0.33</v>
      </c>
    </row>
    <row r="1547" spans="1:38" x14ac:dyDescent="0.25">
      <c r="A1547" s="10">
        <v>6.2024999999999997</v>
      </c>
      <c r="B1547" s="10" t="s">
        <v>62</v>
      </c>
      <c r="C1547" s="10" t="s">
        <v>63</v>
      </c>
      <c r="D1547" s="10" t="s">
        <v>400</v>
      </c>
      <c r="E1547" s="10" t="s">
        <v>168</v>
      </c>
      <c r="F1547" s="10" t="s">
        <v>401</v>
      </c>
      <c r="G1547" s="10" t="s">
        <v>402</v>
      </c>
      <c r="H1547" s="10" t="s">
        <v>67</v>
      </c>
      <c r="I1547" s="10" t="s">
        <v>403</v>
      </c>
      <c r="J1547" s="10" t="s">
        <v>404</v>
      </c>
      <c r="K1547" s="10">
        <v>8188397000</v>
      </c>
      <c r="L1547" s="10" t="s">
        <v>37</v>
      </c>
      <c r="M1547" s="10" t="s">
        <v>38</v>
      </c>
      <c r="N1547" s="10" t="s">
        <v>39</v>
      </c>
      <c r="O1547" s="10">
        <v>44</v>
      </c>
      <c r="P1547" s="10" t="s">
        <v>40</v>
      </c>
      <c r="Q1547" s="10" t="str">
        <f t="shared" si="119"/>
        <v>12</v>
      </c>
      <c r="R1547" s="10">
        <v>5</v>
      </c>
      <c r="S1547" s="79">
        <v>19.8</v>
      </c>
      <c r="T1547" s="10">
        <v>1</v>
      </c>
      <c r="AG1547" s="10">
        <v>1</v>
      </c>
      <c r="AI1547" s="39">
        <f t="shared" si="120"/>
        <v>1</v>
      </c>
      <c r="AJ1547" s="79">
        <f t="shared" si="121"/>
        <v>19.8</v>
      </c>
      <c r="AK1547" s="79">
        <f t="shared" si="122"/>
        <v>1.6500000000000001</v>
      </c>
      <c r="AL1547" s="79">
        <f t="shared" si="123"/>
        <v>0.33</v>
      </c>
    </row>
    <row r="1548" spans="1:38" x14ac:dyDescent="0.25">
      <c r="A1548" s="10">
        <v>6.2024999999999997</v>
      </c>
      <c r="B1548" s="10" t="s">
        <v>313</v>
      </c>
      <c r="C1548" s="10" t="s">
        <v>314</v>
      </c>
      <c r="D1548" s="10" t="s">
        <v>405</v>
      </c>
      <c r="E1548" s="10" t="s">
        <v>30</v>
      </c>
      <c r="F1548" s="10" t="s">
        <v>406</v>
      </c>
      <c r="G1548" s="10" t="s">
        <v>407</v>
      </c>
      <c r="H1548" s="10" t="s">
        <v>67</v>
      </c>
      <c r="I1548" s="10">
        <v>90241</v>
      </c>
      <c r="J1548" s="10" t="s">
        <v>408</v>
      </c>
      <c r="K1548" s="10">
        <v>5626225562</v>
      </c>
      <c r="L1548" s="10" t="s">
        <v>37</v>
      </c>
      <c r="M1548" s="10" t="s">
        <v>38</v>
      </c>
      <c r="N1548" s="10" t="s">
        <v>39</v>
      </c>
      <c r="O1548" s="10">
        <v>44</v>
      </c>
      <c r="P1548" s="10" t="s">
        <v>40</v>
      </c>
      <c r="Q1548" s="10" t="str">
        <f t="shared" si="119"/>
        <v>12</v>
      </c>
      <c r="R1548" s="10">
        <v>5</v>
      </c>
      <c r="S1548" s="79">
        <v>19.8</v>
      </c>
      <c r="T1548" s="10">
        <v>1</v>
      </c>
      <c r="AG1548" s="10">
        <v>1</v>
      </c>
      <c r="AI1548" s="39">
        <f t="shared" si="120"/>
        <v>1</v>
      </c>
      <c r="AJ1548" s="79">
        <f t="shared" si="121"/>
        <v>19.8</v>
      </c>
      <c r="AK1548" s="79">
        <f t="shared" si="122"/>
        <v>1.6500000000000001</v>
      </c>
      <c r="AL1548" s="79">
        <f t="shared" si="123"/>
        <v>0.33</v>
      </c>
    </row>
    <row r="1549" spans="1:38" x14ac:dyDescent="0.25">
      <c r="A1549" s="10">
        <v>6.2024999999999997</v>
      </c>
      <c r="B1549" s="10" t="s">
        <v>154</v>
      </c>
      <c r="C1549" s="10" t="s">
        <v>155</v>
      </c>
      <c r="D1549" s="10" t="s">
        <v>409</v>
      </c>
      <c r="E1549" s="10" t="s">
        <v>30</v>
      </c>
      <c r="F1549" s="10" t="s">
        <v>410</v>
      </c>
      <c r="G1549" s="10" t="s">
        <v>411</v>
      </c>
      <c r="H1549" s="10" t="s">
        <v>159</v>
      </c>
      <c r="I1549" s="10" t="s">
        <v>412</v>
      </c>
      <c r="J1549" s="10" t="s">
        <v>413</v>
      </c>
      <c r="K1549" s="10">
        <v>5039308914</v>
      </c>
      <c r="L1549" s="10" t="s">
        <v>37</v>
      </c>
      <c r="M1549" s="10" t="s">
        <v>38</v>
      </c>
      <c r="N1549" s="10" t="s">
        <v>39</v>
      </c>
      <c r="O1549" s="10">
        <v>44</v>
      </c>
      <c r="P1549" s="10" t="s">
        <v>40</v>
      </c>
      <c r="Q1549" s="10" t="str">
        <f t="shared" si="119"/>
        <v>12</v>
      </c>
      <c r="R1549" s="10">
        <v>5</v>
      </c>
      <c r="S1549" s="79">
        <v>19.8</v>
      </c>
      <c r="T1549" s="10">
        <v>1</v>
      </c>
      <c r="AG1549" s="10">
        <v>1</v>
      </c>
      <c r="AI1549" s="39">
        <f t="shared" si="120"/>
        <v>1</v>
      </c>
      <c r="AJ1549" s="79">
        <f t="shared" si="121"/>
        <v>19.8</v>
      </c>
      <c r="AK1549" s="79">
        <f t="shared" si="122"/>
        <v>1.6500000000000001</v>
      </c>
      <c r="AL1549" s="79">
        <f t="shared" si="123"/>
        <v>0.33</v>
      </c>
    </row>
    <row r="1550" spans="1:38" x14ac:dyDescent="0.25">
      <c r="A1550" s="10">
        <v>6.2024999999999997</v>
      </c>
      <c r="B1550" s="10" t="s">
        <v>154</v>
      </c>
      <c r="C1550" s="10" t="s">
        <v>155</v>
      </c>
      <c r="D1550" s="10" t="s">
        <v>409</v>
      </c>
      <c r="E1550" s="10" t="s">
        <v>30</v>
      </c>
      <c r="F1550" s="10" t="s">
        <v>410</v>
      </c>
      <c r="G1550" s="10" t="s">
        <v>411</v>
      </c>
      <c r="H1550" s="10" t="s">
        <v>159</v>
      </c>
      <c r="I1550" s="10" t="s">
        <v>412</v>
      </c>
      <c r="J1550" s="10" t="s">
        <v>413</v>
      </c>
      <c r="K1550" s="10">
        <v>5039308914</v>
      </c>
      <c r="L1550" s="10" t="s">
        <v>115</v>
      </c>
      <c r="M1550" s="10" t="s">
        <v>116</v>
      </c>
      <c r="N1550" s="10" t="s">
        <v>39</v>
      </c>
      <c r="O1550" s="10">
        <v>44</v>
      </c>
      <c r="P1550" s="10" t="s">
        <v>40</v>
      </c>
      <c r="Q1550" s="10" t="str">
        <f t="shared" si="119"/>
        <v>12</v>
      </c>
      <c r="R1550" s="10">
        <v>5</v>
      </c>
      <c r="S1550" s="79">
        <v>19.8</v>
      </c>
      <c r="T1550" s="10">
        <v>1</v>
      </c>
      <c r="AG1550" s="10">
        <v>1</v>
      </c>
      <c r="AI1550" s="39">
        <f t="shared" si="120"/>
        <v>1</v>
      </c>
      <c r="AJ1550" s="79">
        <f t="shared" si="121"/>
        <v>19.8</v>
      </c>
      <c r="AK1550" s="79">
        <f t="shared" si="122"/>
        <v>1.6500000000000001</v>
      </c>
      <c r="AL1550" s="79">
        <f t="shared" si="123"/>
        <v>0.33</v>
      </c>
    </row>
    <row r="1551" spans="1:38" x14ac:dyDescent="0.25">
      <c r="A1551" s="10">
        <v>6.2024999999999997</v>
      </c>
      <c r="B1551" s="10" t="s">
        <v>154</v>
      </c>
      <c r="C1551" s="10" t="s">
        <v>155</v>
      </c>
      <c r="D1551" s="10" t="s">
        <v>409</v>
      </c>
      <c r="E1551" s="10" t="s">
        <v>30</v>
      </c>
      <c r="F1551" s="10" t="s">
        <v>410</v>
      </c>
      <c r="G1551" s="10" t="s">
        <v>411</v>
      </c>
      <c r="H1551" s="10" t="s">
        <v>159</v>
      </c>
      <c r="I1551" s="10" t="s">
        <v>412</v>
      </c>
      <c r="J1551" s="10" t="s">
        <v>413</v>
      </c>
      <c r="K1551" s="10">
        <v>5039308914</v>
      </c>
      <c r="L1551" s="10" t="s">
        <v>49</v>
      </c>
      <c r="M1551" s="10" t="s">
        <v>50</v>
      </c>
      <c r="N1551" s="10" t="s">
        <v>39</v>
      </c>
      <c r="O1551" s="10">
        <v>44</v>
      </c>
      <c r="P1551" s="10" t="s">
        <v>40</v>
      </c>
      <c r="Q1551" s="10" t="str">
        <f t="shared" si="119"/>
        <v>12</v>
      </c>
      <c r="R1551" s="10">
        <v>5</v>
      </c>
      <c r="S1551" s="79">
        <v>19.8</v>
      </c>
      <c r="T1551" s="10">
        <v>1</v>
      </c>
      <c r="AG1551" s="10">
        <v>1</v>
      </c>
      <c r="AI1551" s="39">
        <f t="shared" si="120"/>
        <v>1</v>
      </c>
      <c r="AJ1551" s="79">
        <f t="shared" si="121"/>
        <v>19.8</v>
      </c>
      <c r="AK1551" s="79">
        <f t="shared" si="122"/>
        <v>1.6500000000000001</v>
      </c>
      <c r="AL1551" s="79">
        <f t="shared" si="123"/>
        <v>0.33</v>
      </c>
    </row>
    <row r="1552" spans="1:38" x14ac:dyDescent="0.25">
      <c r="A1552" s="10">
        <v>6.2024999999999997</v>
      </c>
      <c r="B1552" s="10" t="s">
        <v>134</v>
      </c>
      <c r="C1552" s="10" t="s">
        <v>135</v>
      </c>
      <c r="D1552" s="10" t="s">
        <v>414</v>
      </c>
      <c r="E1552" s="10" t="s">
        <v>30</v>
      </c>
      <c r="F1552" s="10" t="s">
        <v>415</v>
      </c>
      <c r="G1552" s="10" t="s">
        <v>416</v>
      </c>
      <c r="H1552" s="10" t="s">
        <v>139</v>
      </c>
      <c r="I1552" s="10" t="s">
        <v>417</v>
      </c>
      <c r="J1552" s="10" t="s">
        <v>418</v>
      </c>
      <c r="K1552" s="10">
        <v>7156762556</v>
      </c>
      <c r="L1552" s="10" t="s">
        <v>115</v>
      </c>
      <c r="M1552" s="10" t="s">
        <v>116</v>
      </c>
      <c r="N1552" s="10" t="s">
        <v>39</v>
      </c>
      <c r="O1552" s="10">
        <v>44</v>
      </c>
      <c r="P1552" s="10" t="s">
        <v>40</v>
      </c>
      <c r="Q1552" s="10" t="str">
        <f t="shared" si="119"/>
        <v>12</v>
      </c>
      <c r="R1552" s="10">
        <v>5</v>
      </c>
      <c r="S1552" s="79">
        <v>19.8</v>
      </c>
      <c r="T1552" s="10">
        <v>1</v>
      </c>
      <c r="AG1552" s="10">
        <v>1</v>
      </c>
      <c r="AI1552" s="39">
        <f t="shared" si="120"/>
        <v>1</v>
      </c>
      <c r="AJ1552" s="79">
        <f t="shared" si="121"/>
        <v>19.8</v>
      </c>
      <c r="AK1552" s="79">
        <f t="shared" si="122"/>
        <v>1.6500000000000001</v>
      </c>
      <c r="AL1552" s="79">
        <f t="shared" si="123"/>
        <v>0.33</v>
      </c>
    </row>
    <row r="1553" spans="1:38" x14ac:dyDescent="0.25">
      <c r="A1553" s="10">
        <v>7.2024999999999997</v>
      </c>
      <c r="B1553" s="10" t="s">
        <v>663</v>
      </c>
      <c r="C1553" s="10" t="s">
        <v>664</v>
      </c>
      <c r="D1553" s="10" t="s">
        <v>665</v>
      </c>
      <c r="E1553" s="10" t="s">
        <v>348</v>
      </c>
      <c r="F1553" s="10" t="s">
        <v>666</v>
      </c>
      <c r="G1553" s="10" t="s">
        <v>667</v>
      </c>
      <c r="H1553" s="10" t="s">
        <v>372</v>
      </c>
      <c r="I1553" s="10" t="s">
        <v>668</v>
      </c>
      <c r="J1553" s="10" t="s">
        <v>669</v>
      </c>
      <c r="K1553" s="10">
        <v>8507295384</v>
      </c>
      <c r="L1553" s="10" t="s">
        <v>74</v>
      </c>
      <c r="M1553" s="10" t="s">
        <v>75</v>
      </c>
      <c r="N1553" s="10" t="s">
        <v>61</v>
      </c>
      <c r="O1553" s="10">
        <v>44</v>
      </c>
      <c r="P1553" s="10" t="s">
        <v>40</v>
      </c>
      <c r="Q1553" s="10">
        <v>12</v>
      </c>
      <c r="R1553" s="10">
        <v>5</v>
      </c>
      <c r="S1553" s="79">
        <v>28.8</v>
      </c>
      <c r="T1553" s="10">
        <v>1</v>
      </c>
      <c r="AH1553" s="10">
        <v>1</v>
      </c>
      <c r="AI1553" s="39">
        <f t="shared" si="120"/>
        <v>1</v>
      </c>
      <c r="AJ1553" s="79">
        <f t="shared" si="121"/>
        <v>28.8</v>
      </c>
      <c r="AK1553" s="79">
        <f t="shared" si="122"/>
        <v>2.4</v>
      </c>
      <c r="AL1553" s="79">
        <f t="shared" si="123"/>
        <v>0.48</v>
      </c>
    </row>
    <row r="1554" spans="1:38" x14ac:dyDescent="0.25">
      <c r="A1554" s="10">
        <v>7.2024999999999997</v>
      </c>
      <c r="B1554" s="10" t="s">
        <v>663</v>
      </c>
      <c r="C1554" s="10" t="s">
        <v>664</v>
      </c>
      <c r="D1554" s="10" t="s">
        <v>665</v>
      </c>
      <c r="E1554" s="10" t="s">
        <v>348</v>
      </c>
      <c r="F1554" s="10" t="s">
        <v>666</v>
      </c>
      <c r="G1554" s="10" t="s">
        <v>667</v>
      </c>
      <c r="H1554" s="10" t="s">
        <v>372</v>
      </c>
      <c r="I1554" s="10" t="s">
        <v>668</v>
      </c>
      <c r="J1554" s="10" t="s">
        <v>669</v>
      </c>
      <c r="K1554" s="10">
        <v>8507295384</v>
      </c>
      <c r="L1554" s="10" t="s">
        <v>670</v>
      </c>
      <c r="M1554" s="10" t="s">
        <v>671</v>
      </c>
      <c r="N1554" s="10" t="s">
        <v>61</v>
      </c>
      <c r="O1554" s="10">
        <v>44</v>
      </c>
      <c r="P1554" s="10" t="s">
        <v>672</v>
      </c>
      <c r="Q1554" s="10">
        <v>12</v>
      </c>
      <c r="R1554" s="10">
        <v>7</v>
      </c>
      <c r="S1554" s="79">
        <v>37.799999999999997</v>
      </c>
      <c r="T1554" s="10">
        <v>1</v>
      </c>
      <c r="AH1554" s="10">
        <v>1</v>
      </c>
      <c r="AI1554" s="39">
        <f t="shared" si="120"/>
        <v>1</v>
      </c>
      <c r="AJ1554" s="79">
        <f t="shared" si="121"/>
        <v>37.799999999999997</v>
      </c>
      <c r="AK1554" s="79">
        <f t="shared" si="122"/>
        <v>3.15</v>
      </c>
      <c r="AL1554" s="79">
        <f t="shared" si="123"/>
        <v>0.45</v>
      </c>
    </row>
    <row r="1555" spans="1:38" x14ac:dyDescent="0.25">
      <c r="A1555" s="10">
        <v>7.2024999999999997</v>
      </c>
      <c r="B1555" s="10" t="s">
        <v>663</v>
      </c>
      <c r="C1555" s="10" t="s">
        <v>664</v>
      </c>
      <c r="D1555" s="10" t="s">
        <v>665</v>
      </c>
      <c r="E1555" s="10" t="s">
        <v>348</v>
      </c>
      <c r="F1555" s="10" t="s">
        <v>666</v>
      </c>
      <c r="G1555" s="10" t="s">
        <v>667</v>
      </c>
      <c r="H1555" s="10" t="s">
        <v>372</v>
      </c>
      <c r="I1555" s="10" t="s">
        <v>668</v>
      </c>
      <c r="J1555" s="10" t="s">
        <v>669</v>
      </c>
      <c r="K1555" s="10">
        <v>8507295384</v>
      </c>
      <c r="L1555" s="10" t="s">
        <v>98</v>
      </c>
      <c r="M1555" s="10" t="s">
        <v>99</v>
      </c>
      <c r="N1555" s="10" t="s">
        <v>61</v>
      </c>
      <c r="O1555" s="10">
        <v>44</v>
      </c>
      <c r="P1555" s="10" t="s">
        <v>40</v>
      </c>
      <c r="Q1555" s="10">
        <v>12</v>
      </c>
      <c r="R1555" s="10">
        <v>5</v>
      </c>
      <c r="S1555" s="79">
        <v>28.8</v>
      </c>
      <c r="T1555" s="10">
        <v>1</v>
      </c>
      <c r="AH1555" s="10">
        <v>1</v>
      </c>
      <c r="AI1555" s="39">
        <f t="shared" si="120"/>
        <v>1</v>
      </c>
      <c r="AJ1555" s="79">
        <f t="shared" si="121"/>
        <v>28.8</v>
      </c>
      <c r="AK1555" s="79">
        <f t="shared" si="122"/>
        <v>2.4</v>
      </c>
      <c r="AL1555" s="79">
        <f t="shared" si="123"/>
        <v>0.48</v>
      </c>
    </row>
    <row r="1556" spans="1:38" x14ac:dyDescent="0.25">
      <c r="A1556" s="10">
        <v>7.2024999999999997</v>
      </c>
      <c r="B1556" s="10" t="s">
        <v>663</v>
      </c>
      <c r="C1556" s="10" t="s">
        <v>664</v>
      </c>
      <c r="D1556" s="10" t="s">
        <v>665</v>
      </c>
      <c r="E1556" s="10" t="s">
        <v>348</v>
      </c>
      <c r="F1556" s="10" t="s">
        <v>666</v>
      </c>
      <c r="G1556" s="10" t="s">
        <v>667</v>
      </c>
      <c r="H1556" s="10" t="s">
        <v>372</v>
      </c>
      <c r="I1556" s="10" t="s">
        <v>668</v>
      </c>
      <c r="J1556" s="10" t="s">
        <v>669</v>
      </c>
      <c r="K1556" s="10">
        <v>8507295384</v>
      </c>
      <c r="L1556" s="10" t="s">
        <v>224</v>
      </c>
      <c r="M1556" s="10" t="s">
        <v>225</v>
      </c>
      <c r="N1556" s="10" t="s">
        <v>61</v>
      </c>
      <c r="O1556" s="10">
        <v>44</v>
      </c>
      <c r="P1556" s="10" t="s">
        <v>40</v>
      </c>
      <c r="Q1556" s="10">
        <v>12</v>
      </c>
      <c r="R1556" s="10">
        <v>5</v>
      </c>
      <c r="S1556" s="79">
        <v>28.8</v>
      </c>
      <c r="T1556" s="10">
        <v>1</v>
      </c>
      <c r="AH1556" s="10">
        <v>1</v>
      </c>
      <c r="AI1556" s="39">
        <f t="shared" si="120"/>
        <v>1</v>
      </c>
      <c r="AJ1556" s="79">
        <f t="shared" si="121"/>
        <v>28.8</v>
      </c>
      <c r="AK1556" s="79">
        <f t="shared" si="122"/>
        <v>2.4</v>
      </c>
      <c r="AL1556" s="79">
        <f t="shared" si="123"/>
        <v>0.48</v>
      </c>
    </row>
    <row r="1557" spans="1:38" x14ac:dyDescent="0.25">
      <c r="A1557" s="10">
        <v>7.2024999999999997</v>
      </c>
      <c r="B1557" s="10" t="s">
        <v>663</v>
      </c>
      <c r="C1557" s="10" t="s">
        <v>664</v>
      </c>
      <c r="D1557" s="10" t="s">
        <v>673</v>
      </c>
      <c r="E1557" s="10" t="s">
        <v>362</v>
      </c>
      <c r="F1557" s="10" t="s">
        <v>674</v>
      </c>
      <c r="G1557" s="10" t="s">
        <v>675</v>
      </c>
      <c r="H1557" s="10" t="s">
        <v>676</v>
      </c>
      <c r="I1557" s="10" t="s">
        <v>677</v>
      </c>
      <c r="J1557" s="10" t="s">
        <v>678</v>
      </c>
      <c r="K1557" s="10">
        <v>2568310083</v>
      </c>
      <c r="L1557" s="10" t="s">
        <v>59</v>
      </c>
      <c r="M1557" s="10" t="s">
        <v>60</v>
      </c>
      <c r="N1557" s="10" t="s">
        <v>61</v>
      </c>
      <c r="O1557" s="10">
        <v>44</v>
      </c>
      <c r="P1557" s="10" t="s">
        <v>40</v>
      </c>
      <c r="Q1557" s="10">
        <v>12</v>
      </c>
      <c r="R1557" s="10">
        <v>4</v>
      </c>
      <c r="S1557" s="79">
        <v>28.8</v>
      </c>
      <c r="T1557" s="10">
        <v>1</v>
      </c>
      <c r="AH1557" s="10">
        <v>1</v>
      </c>
      <c r="AI1557" s="39">
        <f t="shared" si="120"/>
        <v>1</v>
      </c>
      <c r="AJ1557" s="79">
        <f t="shared" si="121"/>
        <v>28.8</v>
      </c>
      <c r="AK1557" s="79">
        <f t="shared" si="122"/>
        <v>2.4</v>
      </c>
      <c r="AL1557" s="79">
        <f t="shared" si="123"/>
        <v>0.6</v>
      </c>
    </row>
    <row r="1558" spans="1:38" x14ac:dyDescent="0.25">
      <c r="A1558" s="10">
        <v>7.2024999999999997</v>
      </c>
      <c r="B1558" s="10" t="s">
        <v>663</v>
      </c>
      <c r="C1558" s="10" t="s">
        <v>664</v>
      </c>
      <c r="D1558" s="10" t="s">
        <v>665</v>
      </c>
      <c r="E1558" s="10" t="s">
        <v>348</v>
      </c>
      <c r="F1558" s="10" t="s">
        <v>666</v>
      </c>
      <c r="G1558" s="10" t="s">
        <v>667</v>
      </c>
      <c r="H1558" s="10" t="s">
        <v>372</v>
      </c>
      <c r="I1558" s="10" t="s">
        <v>668</v>
      </c>
      <c r="J1558" s="10" t="s">
        <v>669</v>
      </c>
      <c r="K1558" s="10">
        <v>8507295384</v>
      </c>
      <c r="L1558" s="10" t="s">
        <v>59</v>
      </c>
      <c r="M1558" s="10" t="s">
        <v>60</v>
      </c>
      <c r="N1558" s="10" t="s">
        <v>61</v>
      </c>
      <c r="O1558" s="10">
        <v>44</v>
      </c>
      <c r="P1558" s="10" t="s">
        <v>40</v>
      </c>
      <c r="Q1558" s="10">
        <v>12</v>
      </c>
      <c r="R1558" s="10">
        <v>4</v>
      </c>
      <c r="S1558" s="79">
        <v>28.8</v>
      </c>
      <c r="T1558" s="10">
        <v>1</v>
      </c>
      <c r="AH1558" s="10">
        <v>1</v>
      </c>
      <c r="AI1558" s="39">
        <f t="shared" si="120"/>
        <v>1</v>
      </c>
      <c r="AJ1558" s="79">
        <f t="shared" si="121"/>
        <v>28.8</v>
      </c>
      <c r="AK1558" s="79">
        <f t="shared" si="122"/>
        <v>2.4</v>
      </c>
      <c r="AL1558" s="79">
        <f t="shared" si="123"/>
        <v>0.6</v>
      </c>
    </row>
    <row r="1559" spans="1:38" x14ac:dyDescent="0.25">
      <c r="A1559" s="10">
        <v>7.2024999999999997</v>
      </c>
      <c r="B1559" s="10" t="s">
        <v>326</v>
      </c>
      <c r="C1559" s="10" t="s">
        <v>327</v>
      </c>
      <c r="D1559" s="10" t="s">
        <v>679</v>
      </c>
      <c r="E1559" s="10" t="s">
        <v>30</v>
      </c>
      <c r="F1559" s="10" t="s">
        <v>680</v>
      </c>
      <c r="G1559" s="10" t="s">
        <v>681</v>
      </c>
      <c r="H1559" s="10" t="s">
        <v>331</v>
      </c>
      <c r="I1559" s="10">
        <v>85027</v>
      </c>
      <c r="J1559" s="10" t="s">
        <v>682</v>
      </c>
      <c r="K1559" s="10">
        <v>6237803036</v>
      </c>
      <c r="L1559" s="10" t="s">
        <v>441</v>
      </c>
      <c r="M1559" s="10" t="s">
        <v>442</v>
      </c>
      <c r="N1559" s="10" t="s">
        <v>83</v>
      </c>
      <c r="O1559" s="10">
        <v>44</v>
      </c>
      <c r="P1559" s="10" t="s">
        <v>40</v>
      </c>
      <c r="Q1559" s="10">
        <v>12</v>
      </c>
      <c r="R1559" s="10">
        <v>6</v>
      </c>
      <c r="S1559" s="79">
        <v>26.4</v>
      </c>
      <c r="T1559" s="10">
        <v>1</v>
      </c>
      <c r="AH1559" s="10">
        <v>1</v>
      </c>
      <c r="AI1559" s="39">
        <f t="shared" si="120"/>
        <v>1</v>
      </c>
      <c r="AJ1559" s="79">
        <f t="shared" si="121"/>
        <v>26.4</v>
      </c>
      <c r="AK1559" s="79">
        <f t="shared" si="122"/>
        <v>2.1999999999999997</v>
      </c>
      <c r="AL1559" s="79">
        <f t="shared" si="123"/>
        <v>0.36666666666666664</v>
      </c>
    </row>
    <row r="1560" spans="1:38" x14ac:dyDescent="0.25">
      <c r="A1560" s="10">
        <v>7.2024999999999997</v>
      </c>
      <c r="B1560" s="10" t="s">
        <v>41</v>
      </c>
      <c r="C1560" s="10" t="s">
        <v>42</v>
      </c>
      <c r="D1560" s="10" t="s">
        <v>43</v>
      </c>
      <c r="E1560" s="10" t="s">
        <v>30</v>
      </c>
      <c r="F1560" s="10" t="s">
        <v>44</v>
      </c>
      <c r="G1560" s="10" t="s">
        <v>45</v>
      </c>
      <c r="H1560" s="10" t="s">
        <v>46</v>
      </c>
      <c r="I1560" s="10" t="s">
        <v>47</v>
      </c>
      <c r="J1560" s="10" t="s">
        <v>48</v>
      </c>
      <c r="K1560" s="10">
        <v>6514880515</v>
      </c>
      <c r="L1560" s="10" t="s">
        <v>188</v>
      </c>
      <c r="M1560" s="10" t="s">
        <v>189</v>
      </c>
      <c r="N1560" s="10" t="s">
        <v>83</v>
      </c>
      <c r="O1560" s="10">
        <v>44</v>
      </c>
      <c r="P1560" s="10" t="s">
        <v>40</v>
      </c>
      <c r="Q1560" s="10">
        <v>12</v>
      </c>
      <c r="R1560" s="10">
        <v>6</v>
      </c>
      <c r="S1560" s="79">
        <v>2323.1999999999998</v>
      </c>
      <c r="T1560" s="10">
        <v>88</v>
      </c>
      <c r="AH1560" s="10">
        <v>88</v>
      </c>
      <c r="AI1560" s="39">
        <f t="shared" si="120"/>
        <v>88</v>
      </c>
      <c r="AJ1560" s="79">
        <f t="shared" si="121"/>
        <v>26.4</v>
      </c>
      <c r="AK1560" s="79">
        <f t="shared" si="122"/>
        <v>2.1999999999999997</v>
      </c>
      <c r="AL1560" s="79">
        <f t="shared" si="123"/>
        <v>0.36666666666666664</v>
      </c>
    </row>
    <row r="1561" spans="1:38" x14ac:dyDescent="0.25">
      <c r="A1561" s="10">
        <v>7.2024999999999997</v>
      </c>
      <c r="B1561" s="10" t="s">
        <v>41</v>
      </c>
      <c r="C1561" s="10" t="s">
        <v>42</v>
      </c>
      <c r="D1561" s="10" t="s">
        <v>184</v>
      </c>
      <c r="E1561" s="10" t="s">
        <v>30</v>
      </c>
      <c r="F1561" s="10" t="s">
        <v>185</v>
      </c>
      <c r="G1561" s="10" t="s">
        <v>186</v>
      </c>
      <c r="H1561" s="10" t="s">
        <v>46</v>
      </c>
      <c r="I1561" s="10">
        <v>55016</v>
      </c>
      <c r="J1561" s="10" t="s">
        <v>187</v>
      </c>
      <c r="K1561" s="10">
        <v>6517346268</v>
      </c>
      <c r="L1561" s="10" t="s">
        <v>188</v>
      </c>
      <c r="M1561" s="10" t="s">
        <v>189</v>
      </c>
      <c r="N1561" s="10" t="s">
        <v>83</v>
      </c>
      <c r="O1561" s="10">
        <v>44</v>
      </c>
      <c r="P1561" s="10" t="s">
        <v>40</v>
      </c>
      <c r="Q1561" s="10">
        <v>12</v>
      </c>
      <c r="R1561" s="10">
        <v>6</v>
      </c>
      <c r="S1561" s="79">
        <v>52.8</v>
      </c>
      <c r="T1561" s="10">
        <v>2</v>
      </c>
      <c r="AH1561" s="10">
        <v>2</v>
      </c>
      <c r="AI1561" s="39">
        <f t="shared" si="120"/>
        <v>2</v>
      </c>
      <c r="AJ1561" s="79">
        <f t="shared" si="121"/>
        <v>26.4</v>
      </c>
      <c r="AK1561" s="79">
        <f t="shared" si="122"/>
        <v>2.1999999999999997</v>
      </c>
      <c r="AL1561" s="79">
        <f t="shared" si="123"/>
        <v>0.36666666666666664</v>
      </c>
    </row>
    <row r="1562" spans="1:38" x14ac:dyDescent="0.25">
      <c r="A1562" s="10">
        <v>7.2024999999999997</v>
      </c>
      <c r="B1562" s="10" t="s">
        <v>41</v>
      </c>
      <c r="C1562" s="10" t="s">
        <v>42</v>
      </c>
      <c r="D1562" s="10" t="s">
        <v>683</v>
      </c>
      <c r="E1562" s="10" t="s">
        <v>30</v>
      </c>
      <c r="F1562" s="10" t="s">
        <v>684</v>
      </c>
      <c r="G1562" s="10" t="s">
        <v>685</v>
      </c>
      <c r="H1562" s="10" t="s">
        <v>139</v>
      </c>
      <c r="I1562" s="10" t="s">
        <v>686</v>
      </c>
      <c r="J1562" s="10" t="s">
        <v>687</v>
      </c>
      <c r="K1562" s="10">
        <v>7152355820</v>
      </c>
      <c r="L1562" s="10" t="s">
        <v>188</v>
      </c>
      <c r="M1562" s="10" t="s">
        <v>189</v>
      </c>
      <c r="N1562" s="10" t="s">
        <v>83</v>
      </c>
      <c r="O1562" s="10">
        <v>44</v>
      </c>
      <c r="P1562" s="10" t="s">
        <v>40</v>
      </c>
      <c r="Q1562" s="10">
        <v>12</v>
      </c>
      <c r="R1562" s="10">
        <v>6</v>
      </c>
      <c r="S1562" s="79">
        <v>105.6</v>
      </c>
      <c r="T1562" s="10">
        <v>4</v>
      </c>
      <c r="AH1562" s="10">
        <v>4</v>
      </c>
      <c r="AI1562" s="39">
        <f t="shared" si="120"/>
        <v>4</v>
      </c>
      <c r="AJ1562" s="79">
        <f t="shared" si="121"/>
        <v>26.4</v>
      </c>
      <c r="AK1562" s="79">
        <f t="shared" si="122"/>
        <v>2.1999999999999997</v>
      </c>
      <c r="AL1562" s="79">
        <f t="shared" si="123"/>
        <v>0.36666666666666664</v>
      </c>
    </row>
    <row r="1563" spans="1:38" x14ac:dyDescent="0.25">
      <c r="A1563" s="10">
        <v>7.2024999999999997</v>
      </c>
      <c r="B1563" s="10" t="s">
        <v>41</v>
      </c>
      <c r="C1563" s="10" t="s">
        <v>42</v>
      </c>
      <c r="D1563" s="10" t="s">
        <v>283</v>
      </c>
      <c r="E1563" s="10" t="s">
        <v>30</v>
      </c>
      <c r="F1563" s="10" t="s">
        <v>284</v>
      </c>
      <c r="G1563" s="10" t="s">
        <v>285</v>
      </c>
      <c r="H1563" s="10" t="s">
        <v>46</v>
      </c>
      <c r="I1563" s="10">
        <v>56301</v>
      </c>
      <c r="J1563" s="10" t="s">
        <v>286</v>
      </c>
      <c r="K1563" s="10">
        <v>3202515678</v>
      </c>
      <c r="L1563" s="10" t="s">
        <v>37</v>
      </c>
      <c r="M1563" s="10" t="s">
        <v>38</v>
      </c>
      <c r="N1563" s="10" t="s">
        <v>39</v>
      </c>
      <c r="O1563" s="10">
        <v>44</v>
      </c>
      <c r="P1563" s="10" t="s">
        <v>40</v>
      </c>
      <c r="Q1563" s="10">
        <v>12</v>
      </c>
      <c r="R1563" s="10">
        <v>5</v>
      </c>
      <c r="S1563" s="79">
        <v>42</v>
      </c>
      <c r="T1563" s="10">
        <v>2</v>
      </c>
      <c r="AH1563" s="10">
        <v>2</v>
      </c>
      <c r="AI1563" s="39">
        <f t="shared" si="120"/>
        <v>2</v>
      </c>
      <c r="AJ1563" s="79">
        <f t="shared" si="121"/>
        <v>21</v>
      </c>
      <c r="AK1563" s="79">
        <f t="shared" si="122"/>
        <v>1.75</v>
      </c>
      <c r="AL1563" s="79">
        <f t="shared" si="123"/>
        <v>0.35</v>
      </c>
    </row>
    <row r="1564" spans="1:38" x14ac:dyDescent="0.25">
      <c r="A1564" s="10">
        <v>7.2024999999999997</v>
      </c>
      <c r="B1564" s="10" t="s">
        <v>41</v>
      </c>
      <c r="C1564" s="10" t="s">
        <v>42</v>
      </c>
      <c r="D1564" s="10" t="s">
        <v>283</v>
      </c>
      <c r="E1564" s="10" t="s">
        <v>30</v>
      </c>
      <c r="F1564" s="10" t="s">
        <v>284</v>
      </c>
      <c r="G1564" s="10" t="s">
        <v>285</v>
      </c>
      <c r="H1564" s="10" t="s">
        <v>46</v>
      </c>
      <c r="I1564" s="10">
        <v>56301</v>
      </c>
      <c r="J1564" s="10" t="s">
        <v>286</v>
      </c>
      <c r="K1564" s="10">
        <v>3202515678</v>
      </c>
      <c r="L1564" s="10" t="s">
        <v>115</v>
      </c>
      <c r="M1564" s="10" t="s">
        <v>116</v>
      </c>
      <c r="N1564" s="10" t="s">
        <v>39</v>
      </c>
      <c r="O1564" s="10">
        <v>44</v>
      </c>
      <c r="P1564" s="10" t="s">
        <v>40</v>
      </c>
      <c r="Q1564" s="10">
        <v>12</v>
      </c>
      <c r="R1564" s="10">
        <v>5</v>
      </c>
      <c r="S1564" s="79">
        <v>42</v>
      </c>
      <c r="T1564" s="10">
        <v>2</v>
      </c>
      <c r="AH1564" s="10">
        <v>2</v>
      </c>
      <c r="AI1564" s="39">
        <f t="shared" si="120"/>
        <v>2</v>
      </c>
      <c r="AJ1564" s="79">
        <f t="shared" si="121"/>
        <v>21</v>
      </c>
      <c r="AK1564" s="79">
        <f t="shared" si="122"/>
        <v>1.75</v>
      </c>
      <c r="AL1564" s="79">
        <f t="shared" si="123"/>
        <v>0.35</v>
      </c>
    </row>
    <row r="1565" spans="1:38" x14ac:dyDescent="0.25">
      <c r="A1565" s="10">
        <v>7.2024999999999997</v>
      </c>
      <c r="B1565" s="10" t="s">
        <v>381</v>
      </c>
      <c r="C1565" s="10" t="s">
        <v>382</v>
      </c>
      <c r="D1565" s="10" t="s">
        <v>688</v>
      </c>
      <c r="E1565" s="10" t="s">
        <v>348</v>
      </c>
      <c r="F1565" s="10" t="s">
        <v>689</v>
      </c>
      <c r="G1565" s="10" t="s">
        <v>690</v>
      </c>
      <c r="H1565" s="10" t="s">
        <v>528</v>
      </c>
      <c r="I1565" s="10" t="s">
        <v>691</v>
      </c>
      <c r="J1565" s="10" t="s">
        <v>692</v>
      </c>
      <c r="K1565" s="10">
        <v>9109623188</v>
      </c>
      <c r="L1565" s="10" t="s">
        <v>74</v>
      </c>
      <c r="M1565" s="10" t="s">
        <v>75</v>
      </c>
      <c r="N1565" s="10" t="s">
        <v>61</v>
      </c>
      <c r="O1565" s="10">
        <v>44</v>
      </c>
      <c r="P1565" s="10" t="s">
        <v>40</v>
      </c>
      <c r="Q1565" s="10">
        <v>12</v>
      </c>
      <c r="R1565" s="10">
        <v>5</v>
      </c>
      <c r="S1565" s="79">
        <v>28.8</v>
      </c>
      <c r="T1565" s="10">
        <v>1</v>
      </c>
      <c r="AH1565" s="10">
        <v>1</v>
      </c>
      <c r="AI1565" s="39">
        <f t="shared" si="120"/>
        <v>1</v>
      </c>
      <c r="AJ1565" s="79">
        <f t="shared" si="121"/>
        <v>28.8</v>
      </c>
      <c r="AK1565" s="79">
        <f t="shared" si="122"/>
        <v>2.4</v>
      </c>
      <c r="AL1565" s="79">
        <f t="shared" si="123"/>
        <v>0.48</v>
      </c>
    </row>
    <row r="1566" spans="1:38" x14ac:dyDescent="0.25">
      <c r="A1566" s="10">
        <v>7.2024999999999997</v>
      </c>
      <c r="B1566" s="10" t="s">
        <v>381</v>
      </c>
      <c r="C1566" s="10" t="s">
        <v>382</v>
      </c>
      <c r="D1566" s="10" t="s">
        <v>693</v>
      </c>
      <c r="E1566" s="10" t="s">
        <v>348</v>
      </c>
      <c r="F1566" s="10" t="s">
        <v>694</v>
      </c>
      <c r="G1566" s="10" t="s">
        <v>603</v>
      </c>
      <c r="H1566" s="10" t="s">
        <v>604</v>
      </c>
      <c r="I1566" s="10" t="s">
        <v>695</v>
      </c>
      <c r="J1566" s="10" t="s">
        <v>696</v>
      </c>
      <c r="K1566" s="10">
        <v>8433495220</v>
      </c>
      <c r="L1566" s="10" t="s">
        <v>74</v>
      </c>
      <c r="M1566" s="10" t="s">
        <v>75</v>
      </c>
      <c r="N1566" s="10" t="s">
        <v>61</v>
      </c>
      <c r="O1566" s="10">
        <v>44</v>
      </c>
      <c r="P1566" s="10" t="s">
        <v>40</v>
      </c>
      <c r="Q1566" s="10">
        <v>12</v>
      </c>
      <c r="R1566" s="10">
        <v>5</v>
      </c>
      <c r="S1566" s="79">
        <v>86.4</v>
      </c>
      <c r="T1566" s="10">
        <v>3</v>
      </c>
      <c r="AH1566" s="10">
        <v>3</v>
      </c>
      <c r="AI1566" s="39">
        <f t="shared" si="120"/>
        <v>3</v>
      </c>
      <c r="AJ1566" s="79">
        <f t="shared" si="121"/>
        <v>28.8</v>
      </c>
      <c r="AK1566" s="79">
        <f t="shared" si="122"/>
        <v>2.4</v>
      </c>
      <c r="AL1566" s="79">
        <f t="shared" si="123"/>
        <v>0.48</v>
      </c>
    </row>
    <row r="1567" spans="1:38" x14ac:dyDescent="0.25">
      <c r="A1567" s="10">
        <v>7.2024999999999997</v>
      </c>
      <c r="B1567" s="10" t="s">
        <v>381</v>
      </c>
      <c r="C1567" s="10" t="s">
        <v>382</v>
      </c>
      <c r="D1567" s="10" t="s">
        <v>697</v>
      </c>
      <c r="E1567" s="10" t="s">
        <v>348</v>
      </c>
      <c r="F1567" s="10" t="s">
        <v>698</v>
      </c>
      <c r="G1567" s="10" t="s">
        <v>699</v>
      </c>
      <c r="H1567" s="10" t="s">
        <v>700</v>
      </c>
      <c r="I1567" s="10">
        <v>23284</v>
      </c>
      <c r="J1567" s="10" t="s">
        <v>701</v>
      </c>
      <c r="K1567" s="10">
        <v>8048281678</v>
      </c>
      <c r="L1567" s="10" t="s">
        <v>74</v>
      </c>
      <c r="M1567" s="10" t="s">
        <v>75</v>
      </c>
      <c r="N1567" s="10" t="s">
        <v>61</v>
      </c>
      <c r="O1567" s="10">
        <v>44</v>
      </c>
      <c r="P1567" s="10" t="s">
        <v>40</v>
      </c>
      <c r="Q1567" s="10">
        <v>12</v>
      </c>
      <c r="R1567" s="10">
        <v>5</v>
      </c>
      <c r="S1567" s="79">
        <v>28.8</v>
      </c>
      <c r="T1567" s="10">
        <v>1</v>
      </c>
      <c r="AH1567" s="10">
        <v>1</v>
      </c>
      <c r="AI1567" s="39">
        <f t="shared" si="120"/>
        <v>1</v>
      </c>
      <c r="AJ1567" s="79">
        <f t="shared" si="121"/>
        <v>28.8</v>
      </c>
      <c r="AK1567" s="79">
        <f t="shared" si="122"/>
        <v>2.4</v>
      </c>
      <c r="AL1567" s="79">
        <f t="shared" si="123"/>
        <v>0.48</v>
      </c>
    </row>
    <row r="1568" spans="1:38" x14ac:dyDescent="0.25">
      <c r="A1568" s="10">
        <v>7.2024999999999997</v>
      </c>
      <c r="B1568" s="10" t="s">
        <v>381</v>
      </c>
      <c r="C1568" s="10" t="s">
        <v>382</v>
      </c>
      <c r="D1568" s="10" t="s">
        <v>702</v>
      </c>
      <c r="E1568" s="10" t="s">
        <v>348</v>
      </c>
      <c r="F1568" s="10" t="s">
        <v>703</v>
      </c>
      <c r="G1568" s="10" t="s">
        <v>704</v>
      </c>
      <c r="H1568" s="10" t="s">
        <v>528</v>
      </c>
      <c r="I1568" s="10" t="s">
        <v>705</v>
      </c>
      <c r="J1568" s="10" t="s">
        <v>706</v>
      </c>
      <c r="K1568" s="10">
        <v>3363345563</v>
      </c>
      <c r="L1568" s="10" t="s">
        <v>74</v>
      </c>
      <c r="M1568" s="10" t="s">
        <v>75</v>
      </c>
      <c r="N1568" s="10" t="s">
        <v>61</v>
      </c>
      <c r="O1568" s="10">
        <v>44</v>
      </c>
      <c r="P1568" s="10" t="s">
        <v>40</v>
      </c>
      <c r="Q1568" s="10">
        <v>12</v>
      </c>
      <c r="R1568" s="10">
        <v>5</v>
      </c>
      <c r="S1568" s="79">
        <v>57.6</v>
      </c>
      <c r="T1568" s="10">
        <v>2</v>
      </c>
      <c r="AH1568" s="10">
        <v>2</v>
      </c>
      <c r="AI1568" s="39">
        <f t="shared" si="120"/>
        <v>2</v>
      </c>
      <c r="AJ1568" s="79">
        <f t="shared" si="121"/>
        <v>28.8</v>
      </c>
      <c r="AK1568" s="79">
        <f t="shared" si="122"/>
        <v>2.4</v>
      </c>
      <c r="AL1568" s="79">
        <f t="shared" si="123"/>
        <v>0.48</v>
      </c>
    </row>
    <row r="1569" spans="1:38" x14ac:dyDescent="0.25">
      <c r="A1569" s="10">
        <v>7.2024999999999997</v>
      </c>
      <c r="B1569" s="10" t="s">
        <v>381</v>
      </c>
      <c r="C1569" s="10" t="s">
        <v>382</v>
      </c>
      <c r="D1569" s="10" t="s">
        <v>707</v>
      </c>
      <c r="E1569" s="10" t="s">
        <v>348</v>
      </c>
      <c r="F1569" s="10" t="s">
        <v>708</v>
      </c>
      <c r="G1569" s="10" t="s">
        <v>709</v>
      </c>
      <c r="H1569" s="10" t="s">
        <v>528</v>
      </c>
      <c r="I1569" s="10" t="s">
        <v>710</v>
      </c>
      <c r="J1569" s="10" t="s">
        <v>711</v>
      </c>
      <c r="K1569" s="10">
        <v>9199625066</v>
      </c>
      <c r="L1569" s="10" t="s">
        <v>74</v>
      </c>
      <c r="M1569" s="10" t="s">
        <v>75</v>
      </c>
      <c r="N1569" s="10" t="s">
        <v>61</v>
      </c>
      <c r="O1569" s="10">
        <v>44</v>
      </c>
      <c r="P1569" s="10" t="s">
        <v>40</v>
      </c>
      <c r="Q1569" s="10">
        <v>12</v>
      </c>
      <c r="R1569" s="10">
        <v>5</v>
      </c>
      <c r="S1569" s="79">
        <v>28.8</v>
      </c>
      <c r="T1569" s="10">
        <v>1</v>
      </c>
      <c r="AH1569" s="10">
        <v>1</v>
      </c>
      <c r="AI1569" s="39">
        <f t="shared" si="120"/>
        <v>1</v>
      </c>
      <c r="AJ1569" s="79">
        <f t="shared" si="121"/>
        <v>28.8</v>
      </c>
      <c r="AK1569" s="79">
        <f t="shared" si="122"/>
        <v>2.4</v>
      </c>
      <c r="AL1569" s="79">
        <f t="shared" si="123"/>
        <v>0.48</v>
      </c>
    </row>
    <row r="1570" spans="1:38" x14ac:dyDescent="0.25">
      <c r="A1570" s="10">
        <v>7.2024999999999997</v>
      </c>
      <c r="B1570" s="10" t="s">
        <v>381</v>
      </c>
      <c r="C1570" s="10" t="s">
        <v>382</v>
      </c>
      <c r="D1570" s="10" t="s">
        <v>688</v>
      </c>
      <c r="E1570" s="10" t="s">
        <v>348</v>
      </c>
      <c r="F1570" s="10" t="s">
        <v>689</v>
      </c>
      <c r="G1570" s="10" t="s">
        <v>690</v>
      </c>
      <c r="H1570" s="10" t="s">
        <v>528</v>
      </c>
      <c r="I1570" s="10" t="s">
        <v>691</v>
      </c>
      <c r="J1570" s="10" t="s">
        <v>692</v>
      </c>
      <c r="K1570" s="10">
        <v>9109623188</v>
      </c>
      <c r="L1570" s="10" t="s">
        <v>670</v>
      </c>
      <c r="M1570" s="10" t="s">
        <v>671</v>
      </c>
      <c r="N1570" s="10" t="s">
        <v>61</v>
      </c>
      <c r="O1570" s="10">
        <v>44</v>
      </c>
      <c r="P1570" s="10" t="s">
        <v>672</v>
      </c>
      <c r="Q1570" s="10">
        <v>12</v>
      </c>
      <c r="R1570" s="10">
        <v>7</v>
      </c>
      <c r="S1570" s="79">
        <v>37.799999999999997</v>
      </c>
      <c r="T1570" s="10">
        <v>1</v>
      </c>
      <c r="AH1570" s="10">
        <v>1</v>
      </c>
      <c r="AI1570" s="39">
        <f t="shared" si="120"/>
        <v>1</v>
      </c>
      <c r="AJ1570" s="79">
        <f t="shared" si="121"/>
        <v>37.799999999999997</v>
      </c>
      <c r="AK1570" s="79">
        <f t="shared" si="122"/>
        <v>3.15</v>
      </c>
      <c r="AL1570" s="79">
        <f t="shared" si="123"/>
        <v>0.45</v>
      </c>
    </row>
    <row r="1571" spans="1:38" x14ac:dyDescent="0.25">
      <c r="A1571" s="10">
        <v>7.2024999999999997</v>
      </c>
      <c r="B1571" s="10" t="s">
        <v>381</v>
      </c>
      <c r="C1571" s="10" t="s">
        <v>382</v>
      </c>
      <c r="D1571" s="10" t="s">
        <v>702</v>
      </c>
      <c r="E1571" s="10" t="s">
        <v>348</v>
      </c>
      <c r="F1571" s="10" t="s">
        <v>703</v>
      </c>
      <c r="G1571" s="10" t="s">
        <v>704</v>
      </c>
      <c r="H1571" s="10" t="s">
        <v>528</v>
      </c>
      <c r="I1571" s="10" t="s">
        <v>705</v>
      </c>
      <c r="J1571" s="10" t="s">
        <v>706</v>
      </c>
      <c r="K1571" s="10">
        <v>3363345563</v>
      </c>
      <c r="L1571" s="10" t="s">
        <v>670</v>
      </c>
      <c r="M1571" s="10" t="s">
        <v>671</v>
      </c>
      <c r="N1571" s="10" t="s">
        <v>61</v>
      </c>
      <c r="O1571" s="10">
        <v>44</v>
      </c>
      <c r="P1571" s="10" t="s">
        <v>672</v>
      </c>
      <c r="Q1571" s="10">
        <v>12</v>
      </c>
      <c r="R1571" s="10">
        <v>7</v>
      </c>
      <c r="S1571" s="79">
        <v>189</v>
      </c>
      <c r="T1571" s="10">
        <v>5</v>
      </c>
      <c r="AH1571" s="10">
        <v>5</v>
      </c>
      <c r="AI1571" s="39">
        <f t="shared" si="120"/>
        <v>5</v>
      </c>
      <c r="AJ1571" s="79">
        <f t="shared" si="121"/>
        <v>37.799999999999997</v>
      </c>
      <c r="AK1571" s="79">
        <f t="shared" si="122"/>
        <v>3.15</v>
      </c>
      <c r="AL1571" s="79">
        <f t="shared" si="123"/>
        <v>0.45</v>
      </c>
    </row>
    <row r="1572" spans="1:38" x14ac:dyDescent="0.25">
      <c r="A1572" s="10">
        <v>7.2024999999999997</v>
      </c>
      <c r="B1572" s="10" t="s">
        <v>381</v>
      </c>
      <c r="C1572" s="10" t="s">
        <v>382</v>
      </c>
      <c r="D1572" s="10" t="s">
        <v>142</v>
      </c>
      <c r="E1572" s="10" t="s">
        <v>30</v>
      </c>
      <c r="F1572" s="10" t="s">
        <v>145</v>
      </c>
      <c r="G1572" s="10" t="s">
        <v>146</v>
      </c>
      <c r="H1572" s="10" t="s">
        <v>147</v>
      </c>
      <c r="I1572" s="10">
        <v>999999999</v>
      </c>
      <c r="J1572" s="10" t="s">
        <v>145</v>
      </c>
      <c r="K1572" s="10">
        <v>9999999999</v>
      </c>
      <c r="L1572" s="10" t="s">
        <v>37</v>
      </c>
      <c r="M1572" s="10" t="s">
        <v>38</v>
      </c>
      <c r="N1572" s="10" t="s">
        <v>39</v>
      </c>
      <c r="O1572" s="10">
        <v>44</v>
      </c>
      <c r="P1572" s="10" t="s">
        <v>40</v>
      </c>
      <c r="Q1572" s="10">
        <v>12</v>
      </c>
      <c r="R1572" s="10">
        <v>5</v>
      </c>
      <c r="S1572" s="79">
        <v>138.6</v>
      </c>
      <c r="T1572" s="10">
        <v>7</v>
      </c>
      <c r="AH1572" s="10">
        <v>7</v>
      </c>
      <c r="AI1572" s="39">
        <f t="shared" si="120"/>
        <v>7</v>
      </c>
      <c r="AJ1572" s="79">
        <f t="shared" si="121"/>
        <v>19.8</v>
      </c>
      <c r="AK1572" s="79">
        <f t="shared" si="122"/>
        <v>1.6500000000000001</v>
      </c>
      <c r="AL1572" s="79">
        <f t="shared" si="123"/>
        <v>0.33</v>
      </c>
    </row>
    <row r="1573" spans="1:38" x14ac:dyDescent="0.25">
      <c r="A1573" s="10">
        <v>7.2024999999999997</v>
      </c>
      <c r="B1573" s="10" t="s">
        <v>381</v>
      </c>
      <c r="C1573" s="10" t="s">
        <v>382</v>
      </c>
      <c r="D1573" s="10" t="s">
        <v>713</v>
      </c>
      <c r="E1573" s="10" t="s">
        <v>362</v>
      </c>
      <c r="F1573" s="10" t="s">
        <v>714</v>
      </c>
      <c r="G1573" s="10" t="s">
        <v>715</v>
      </c>
      <c r="H1573" s="10" t="s">
        <v>604</v>
      </c>
      <c r="I1573" s="10" t="s">
        <v>716</v>
      </c>
      <c r="J1573" s="10" t="s">
        <v>717</v>
      </c>
      <c r="K1573" s="10">
        <v>8642497144</v>
      </c>
      <c r="L1573" s="10" t="s">
        <v>49</v>
      </c>
      <c r="M1573" s="10" t="s">
        <v>50</v>
      </c>
      <c r="N1573" s="10" t="s">
        <v>39</v>
      </c>
      <c r="O1573" s="10">
        <v>44</v>
      </c>
      <c r="P1573" s="10" t="s">
        <v>40</v>
      </c>
      <c r="Q1573" s="10">
        <v>12</v>
      </c>
      <c r="R1573" s="10">
        <v>5</v>
      </c>
      <c r="S1573" s="79">
        <v>19.8</v>
      </c>
      <c r="T1573" s="10">
        <v>1</v>
      </c>
      <c r="AH1573" s="10">
        <v>1</v>
      </c>
      <c r="AI1573" s="39">
        <f t="shared" si="120"/>
        <v>1</v>
      </c>
      <c r="AJ1573" s="79">
        <f t="shared" si="121"/>
        <v>19.8</v>
      </c>
      <c r="AK1573" s="79">
        <f t="shared" si="122"/>
        <v>1.6500000000000001</v>
      </c>
      <c r="AL1573" s="79">
        <f t="shared" si="123"/>
        <v>0.33</v>
      </c>
    </row>
    <row r="1574" spans="1:38" x14ac:dyDescent="0.25">
      <c r="A1574" s="10">
        <v>7.2024999999999997</v>
      </c>
      <c r="B1574" s="10" t="s">
        <v>381</v>
      </c>
      <c r="C1574" s="10" t="s">
        <v>382</v>
      </c>
      <c r="D1574" s="10" t="s">
        <v>718</v>
      </c>
      <c r="E1574" s="10" t="s">
        <v>362</v>
      </c>
      <c r="F1574" s="10" t="s">
        <v>719</v>
      </c>
      <c r="G1574" s="10" t="s">
        <v>720</v>
      </c>
      <c r="H1574" s="10" t="s">
        <v>604</v>
      </c>
      <c r="I1574" s="10">
        <v>29209</v>
      </c>
      <c r="J1574" s="10" t="s">
        <v>721</v>
      </c>
      <c r="K1574" s="10">
        <v>8037271299</v>
      </c>
      <c r="L1574" s="10" t="s">
        <v>98</v>
      </c>
      <c r="M1574" s="10" t="s">
        <v>99</v>
      </c>
      <c r="N1574" s="10" t="s">
        <v>61</v>
      </c>
      <c r="O1574" s="10">
        <v>44</v>
      </c>
      <c r="P1574" s="10" t="s">
        <v>40</v>
      </c>
      <c r="Q1574" s="10">
        <v>12</v>
      </c>
      <c r="R1574" s="10">
        <v>5</v>
      </c>
      <c r="S1574" s="79">
        <v>28.8</v>
      </c>
      <c r="T1574" s="10">
        <v>1</v>
      </c>
      <c r="AH1574" s="10">
        <v>1</v>
      </c>
      <c r="AI1574" s="39">
        <f t="shared" si="120"/>
        <v>1</v>
      </c>
      <c r="AJ1574" s="79">
        <f t="shared" si="121"/>
        <v>28.8</v>
      </c>
      <c r="AK1574" s="79">
        <f t="shared" si="122"/>
        <v>2.4</v>
      </c>
      <c r="AL1574" s="79">
        <f t="shared" si="123"/>
        <v>0.48</v>
      </c>
    </row>
    <row r="1575" spans="1:38" x14ac:dyDescent="0.25">
      <c r="A1575" s="10">
        <v>7.2024999999999997</v>
      </c>
      <c r="B1575" s="10" t="s">
        <v>381</v>
      </c>
      <c r="C1575" s="10" t="s">
        <v>382</v>
      </c>
      <c r="D1575" s="10" t="s">
        <v>688</v>
      </c>
      <c r="E1575" s="10" t="s">
        <v>348</v>
      </c>
      <c r="F1575" s="10" t="s">
        <v>689</v>
      </c>
      <c r="G1575" s="10" t="s">
        <v>690</v>
      </c>
      <c r="H1575" s="10" t="s">
        <v>528</v>
      </c>
      <c r="I1575" s="10" t="s">
        <v>691</v>
      </c>
      <c r="J1575" s="10" t="s">
        <v>692</v>
      </c>
      <c r="K1575" s="10">
        <v>9109623188</v>
      </c>
      <c r="L1575" s="10" t="s">
        <v>98</v>
      </c>
      <c r="M1575" s="10" t="s">
        <v>99</v>
      </c>
      <c r="N1575" s="10" t="s">
        <v>61</v>
      </c>
      <c r="O1575" s="10">
        <v>44</v>
      </c>
      <c r="P1575" s="10" t="s">
        <v>40</v>
      </c>
      <c r="Q1575" s="10">
        <v>12</v>
      </c>
      <c r="R1575" s="10">
        <v>5</v>
      </c>
      <c r="S1575" s="79">
        <v>28.8</v>
      </c>
      <c r="T1575" s="10">
        <v>1</v>
      </c>
      <c r="AH1575" s="10">
        <v>1</v>
      </c>
      <c r="AI1575" s="39">
        <f t="shared" si="120"/>
        <v>1</v>
      </c>
      <c r="AJ1575" s="79">
        <f t="shared" si="121"/>
        <v>28.8</v>
      </c>
      <c r="AK1575" s="79">
        <f t="shared" si="122"/>
        <v>2.4</v>
      </c>
      <c r="AL1575" s="79">
        <f t="shared" si="123"/>
        <v>0.48</v>
      </c>
    </row>
    <row r="1576" spans="1:38" x14ac:dyDescent="0.25">
      <c r="A1576" s="10">
        <v>7.2024999999999997</v>
      </c>
      <c r="B1576" s="10" t="s">
        <v>381</v>
      </c>
      <c r="C1576" s="10" t="s">
        <v>382</v>
      </c>
      <c r="D1576" s="10" t="s">
        <v>693</v>
      </c>
      <c r="E1576" s="10" t="s">
        <v>348</v>
      </c>
      <c r="F1576" s="10" t="s">
        <v>694</v>
      </c>
      <c r="G1576" s="10" t="s">
        <v>603</v>
      </c>
      <c r="H1576" s="10" t="s">
        <v>604</v>
      </c>
      <c r="I1576" s="10" t="s">
        <v>695</v>
      </c>
      <c r="J1576" s="10" t="s">
        <v>696</v>
      </c>
      <c r="K1576" s="10">
        <v>8433495220</v>
      </c>
      <c r="L1576" s="10" t="s">
        <v>98</v>
      </c>
      <c r="M1576" s="10" t="s">
        <v>99</v>
      </c>
      <c r="N1576" s="10" t="s">
        <v>61</v>
      </c>
      <c r="O1576" s="10">
        <v>44</v>
      </c>
      <c r="P1576" s="10" t="s">
        <v>40</v>
      </c>
      <c r="Q1576" s="10">
        <v>12</v>
      </c>
      <c r="R1576" s="10">
        <v>5</v>
      </c>
      <c r="S1576" s="79">
        <v>86.4</v>
      </c>
      <c r="T1576" s="10">
        <v>3</v>
      </c>
      <c r="AH1576" s="10">
        <v>3</v>
      </c>
      <c r="AI1576" s="39">
        <f t="shared" si="120"/>
        <v>3</v>
      </c>
      <c r="AJ1576" s="79">
        <f t="shared" si="121"/>
        <v>28.8</v>
      </c>
      <c r="AK1576" s="79">
        <f t="shared" si="122"/>
        <v>2.4</v>
      </c>
      <c r="AL1576" s="79">
        <f t="shared" si="123"/>
        <v>0.48</v>
      </c>
    </row>
    <row r="1577" spans="1:38" x14ac:dyDescent="0.25">
      <c r="A1577" s="10">
        <v>7.2024999999999997</v>
      </c>
      <c r="B1577" s="10" t="s">
        <v>381</v>
      </c>
      <c r="C1577" s="10" t="s">
        <v>382</v>
      </c>
      <c r="D1577" s="10" t="s">
        <v>697</v>
      </c>
      <c r="E1577" s="10" t="s">
        <v>348</v>
      </c>
      <c r="F1577" s="10" t="s">
        <v>698</v>
      </c>
      <c r="G1577" s="10" t="s">
        <v>699</v>
      </c>
      <c r="H1577" s="10" t="s">
        <v>700</v>
      </c>
      <c r="I1577" s="10">
        <v>23284</v>
      </c>
      <c r="J1577" s="10" t="s">
        <v>701</v>
      </c>
      <c r="K1577" s="10">
        <v>8048281678</v>
      </c>
      <c r="L1577" s="10" t="s">
        <v>98</v>
      </c>
      <c r="M1577" s="10" t="s">
        <v>99</v>
      </c>
      <c r="N1577" s="10" t="s">
        <v>61</v>
      </c>
      <c r="O1577" s="10">
        <v>44</v>
      </c>
      <c r="P1577" s="10" t="s">
        <v>40</v>
      </c>
      <c r="Q1577" s="10">
        <v>12</v>
      </c>
      <c r="R1577" s="10">
        <v>5</v>
      </c>
      <c r="S1577" s="79">
        <v>28.8</v>
      </c>
      <c r="T1577" s="10">
        <v>1</v>
      </c>
      <c r="AH1577" s="10">
        <v>1</v>
      </c>
      <c r="AI1577" s="39">
        <f t="shared" si="120"/>
        <v>1</v>
      </c>
      <c r="AJ1577" s="79">
        <f t="shared" si="121"/>
        <v>28.8</v>
      </c>
      <c r="AK1577" s="79">
        <f t="shared" si="122"/>
        <v>2.4</v>
      </c>
      <c r="AL1577" s="79">
        <f t="shared" si="123"/>
        <v>0.48</v>
      </c>
    </row>
    <row r="1578" spans="1:38" x14ac:dyDescent="0.25">
      <c r="A1578" s="10">
        <v>7.2024999999999997</v>
      </c>
      <c r="B1578" s="10" t="s">
        <v>381</v>
      </c>
      <c r="C1578" s="10" t="s">
        <v>382</v>
      </c>
      <c r="D1578" s="10" t="s">
        <v>702</v>
      </c>
      <c r="E1578" s="10" t="s">
        <v>348</v>
      </c>
      <c r="F1578" s="10" t="s">
        <v>703</v>
      </c>
      <c r="G1578" s="10" t="s">
        <v>704</v>
      </c>
      <c r="H1578" s="10" t="s">
        <v>528</v>
      </c>
      <c r="I1578" s="10" t="s">
        <v>705</v>
      </c>
      <c r="J1578" s="10" t="s">
        <v>706</v>
      </c>
      <c r="K1578" s="10">
        <v>3363345563</v>
      </c>
      <c r="L1578" s="10" t="s">
        <v>98</v>
      </c>
      <c r="M1578" s="10" t="s">
        <v>99</v>
      </c>
      <c r="N1578" s="10" t="s">
        <v>61</v>
      </c>
      <c r="O1578" s="10">
        <v>44</v>
      </c>
      <c r="P1578" s="10" t="s">
        <v>40</v>
      </c>
      <c r="Q1578" s="10">
        <v>12</v>
      </c>
      <c r="R1578" s="10">
        <v>5</v>
      </c>
      <c r="S1578" s="79">
        <v>144</v>
      </c>
      <c r="T1578" s="10">
        <v>5</v>
      </c>
      <c r="AH1578" s="10">
        <v>5</v>
      </c>
      <c r="AI1578" s="39">
        <f t="shared" si="120"/>
        <v>5</v>
      </c>
      <c r="AJ1578" s="79">
        <f t="shared" si="121"/>
        <v>28.8</v>
      </c>
      <c r="AK1578" s="79">
        <f t="shared" si="122"/>
        <v>2.4</v>
      </c>
      <c r="AL1578" s="79">
        <f t="shared" si="123"/>
        <v>0.48</v>
      </c>
    </row>
    <row r="1579" spans="1:38" x14ac:dyDescent="0.25">
      <c r="A1579" s="10">
        <v>7.2024999999999997</v>
      </c>
      <c r="B1579" s="10" t="s">
        <v>381</v>
      </c>
      <c r="C1579" s="10" t="s">
        <v>382</v>
      </c>
      <c r="D1579" s="10" t="s">
        <v>707</v>
      </c>
      <c r="E1579" s="10" t="s">
        <v>348</v>
      </c>
      <c r="F1579" s="10" t="s">
        <v>708</v>
      </c>
      <c r="G1579" s="10" t="s">
        <v>709</v>
      </c>
      <c r="H1579" s="10" t="s">
        <v>528</v>
      </c>
      <c r="I1579" s="10" t="s">
        <v>710</v>
      </c>
      <c r="J1579" s="10" t="s">
        <v>711</v>
      </c>
      <c r="K1579" s="10">
        <v>9199625066</v>
      </c>
      <c r="L1579" s="10" t="s">
        <v>98</v>
      </c>
      <c r="M1579" s="10" t="s">
        <v>99</v>
      </c>
      <c r="N1579" s="10" t="s">
        <v>61</v>
      </c>
      <c r="O1579" s="10">
        <v>44</v>
      </c>
      <c r="P1579" s="10" t="s">
        <v>40</v>
      </c>
      <c r="Q1579" s="10">
        <v>12</v>
      </c>
      <c r="R1579" s="10">
        <v>5</v>
      </c>
      <c r="S1579" s="79">
        <v>28.8</v>
      </c>
      <c r="T1579" s="10">
        <v>1</v>
      </c>
      <c r="AH1579" s="10">
        <v>1</v>
      </c>
      <c r="AI1579" s="39">
        <f t="shared" si="120"/>
        <v>1</v>
      </c>
      <c r="AJ1579" s="79">
        <f t="shared" si="121"/>
        <v>28.8</v>
      </c>
      <c r="AK1579" s="79">
        <f t="shared" si="122"/>
        <v>2.4</v>
      </c>
      <c r="AL1579" s="79">
        <f t="shared" si="123"/>
        <v>0.48</v>
      </c>
    </row>
    <row r="1580" spans="1:38" x14ac:dyDescent="0.25">
      <c r="A1580" s="10">
        <v>7.2024999999999997</v>
      </c>
      <c r="B1580" s="10" t="s">
        <v>381</v>
      </c>
      <c r="C1580" s="10" t="s">
        <v>382</v>
      </c>
      <c r="D1580" s="10" t="s">
        <v>688</v>
      </c>
      <c r="E1580" s="10" t="s">
        <v>348</v>
      </c>
      <c r="F1580" s="10" t="s">
        <v>689</v>
      </c>
      <c r="G1580" s="10" t="s">
        <v>690</v>
      </c>
      <c r="H1580" s="10" t="s">
        <v>528</v>
      </c>
      <c r="I1580" s="10" t="s">
        <v>691</v>
      </c>
      <c r="J1580" s="10" t="s">
        <v>692</v>
      </c>
      <c r="K1580" s="10">
        <v>9109623188</v>
      </c>
      <c r="L1580" s="10" t="s">
        <v>224</v>
      </c>
      <c r="M1580" s="10" t="s">
        <v>225</v>
      </c>
      <c r="N1580" s="10" t="s">
        <v>61</v>
      </c>
      <c r="O1580" s="10">
        <v>44</v>
      </c>
      <c r="P1580" s="10" t="s">
        <v>40</v>
      </c>
      <c r="Q1580" s="10">
        <v>12</v>
      </c>
      <c r="R1580" s="10">
        <v>5</v>
      </c>
      <c r="S1580" s="79">
        <v>28.8</v>
      </c>
      <c r="T1580" s="10">
        <v>1</v>
      </c>
      <c r="AH1580" s="10">
        <v>1</v>
      </c>
      <c r="AI1580" s="39">
        <f t="shared" si="120"/>
        <v>1</v>
      </c>
      <c r="AJ1580" s="79">
        <f t="shared" si="121"/>
        <v>28.8</v>
      </c>
      <c r="AK1580" s="79">
        <f t="shared" si="122"/>
        <v>2.4</v>
      </c>
      <c r="AL1580" s="79">
        <f t="shared" si="123"/>
        <v>0.48</v>
      </c>
    </row>
    <row r="1581" spans="1:38" x14ac:dyDescent="0.25">
      <c r="A1581" s="10">
        <v>7.2024999999999997</v>
      </c>
      <c r="B1581" s="10" t="s">
        <v>381</v>
      </c>
      <c r="C1581" s="10" t="s">
        <v>382</v>
      </c>
      <c r="D1581" s="10" t="s">
        <v>693</v>
      </c>
      <c r="E1581" s="10" t="s">
        <v>348</v>
      </c>
      <c r="F1581" s="10" t="s">
        <v>694</v>
      </c>
      <c r="G1581" s="10" t="s">
        <v>603</v>
      </c>
      <c r="H1581" s="10" t="s">
        <v>604</v>
      </c>
      <c r="I1581" s="10" t="s">
        <v>695</v>
      </c>
      <c r="J1581" s="10" t="s">
        <v>696</v>
      </c>
      <c r="K1581" s="10">
        <v>8433495220</v>
      </c>
      <c r="L1581" s="10" t="s">
        <v>224</v>
      </c>
      <c r="M1581" s="10" t="s">
        <v>225</v>
      </c>
      <c r="N1581" s="10" t="s">
        <v>61</v>
      </c>
      <c r="O1581" s="10">
        <v>44</v>
      </c>
      <c r="P1581" s="10" t="s">
        <v>40</v>
      </c>
      <c r="Q1581" s="10">
        <v>12</v>
      </c>
      <c r="R1581" s="10">
        <v>5</v>
      </c>
      <c r="S1581" s="79">
        <v>86.4</v>
      </c>
      <c r="T1581" s="10">
        <v>3</v>
      </c>
      <c r="AH1581" s="10">
        <v>3</v>
      </c>
      <c r="AI1581" s="39">
        <f t="shared" si="120"/>
        <v>3</v>
      </c>
      <c r="AJ1581" s="79">
        <f t="shared" si="121"/>
        <v>28.8</v>
      </c>
      <c r="AK1581" s="79">
        <f t="shared" si="122"/>
        <v>2.4</v>
      </c>
      <c r="AL1581" s="79">
        <f t="shared" si="123"/>
        <v>0.48</v>
      </c>
    </row>
    <row r="1582" spans="1:38" x14ac:dyDescent="0.25">
      <c r="A1582" s="10">
        <v>7.2024999999999997</v>
      </c>
      <c r="B1582" s="10" t="s">
        <v>381</v>
      </c>
      <c r="C1582" s="10" t="s">
        <v>382</v>
      </c>
      <c r="D1582" s="10" t="s">
        <v>697</v>
      </c>
      <c r="E1582" s="10" t="s">
        <v>348</v>
      </c>
      <c r="F1582" s="10" t="s">
        <v>698</v>
      </c>
      <c r="G1582" s="10" t="s">
        <v>699</v>
      </c>
      <c r="H1582" s="10" t="s">
        <v>700</v>
      </c>
      <c r="I1582" s="10">
        <v>23284</v>
      </c>
      <c r="J1582" s="10" t="s">
        <v>701</v>
      </c>
      <c r="K1582" s="10">
        <v>8048281678</v>
      </c>
      <c r="L1582" s="10" t="s">
        <v>224</v>
      </c>
      <c r="M1582" s="10" t="s">
        <v>225</v>
      </c>
      <c r="N1582" s="10" t="s">
        <v>61</v>
      </c>
      <c r="O1582" s="10">
        <v>44</v>
      </c>
      <c r="P1582" s="10" t="s">
        <v>40</v>
      </c>
      <c r="Q1582" s="10">
        <v>12</v>
      </c>
      <c r="R1582" s="10">
        <v>5</v>
      </c>
      <c r="S1582" s="79">
        <v>28.8</v>
      </c>
      <c r="T1582" s="10">
        <v>1</v>
      </c>
      <c r="AH1582" s="10">
        <v>1</v>
      </c>
      <c r="AI1582" s="39">
        <f t="shared" si="120"/>
        <v>1</v>
      </c>
      <c r="AJ1582" s="79">
        <f t="shared" si="121"/>
        <v>28.8</v>
      </c>
      <c r="AK1582" s="79">
        <f t="shared" si="122"/>
        <v>2.4</v>
      </c>
      <c r="AL1582" s="79">
        <f t="shared" si="123"/>
        <v>0.48</v>
      </c>
    </row>
    <row r="1583" spans="1:38" x14ac:dyDescent="0.25">
      <c r="A1583" s="10">
        <v>7.2024999999999997</v>
      </c>
      <c r="B1583" s="10" t="s">
        <v>381</v>
      </c>
      <c r="C1583" s="10" t="s">
        <v>382</v>
      </c>
      <c r="D1583" s="10" t="s">
        <v>702</v>
      </c>
      <c r="E1583" s="10" t="s">
        <v>348</v>
      </c>
      <c r="F1583" s="10" t="s">
        <v>703</v>
      </c>
      <c r="G1583" s="10" t="s">
        <v>704</v>
      </c>
      <c r="H1583" s="10" t="s">
        <v>528</v>
      </c>
      <c r="I1583" s="10" t="s">
        <v>705</v>
      </c>
      <c r="J1583" s="10" t="s">
        <v>706</v>
      </c>
      <c r="K1583" s="10">
        <v>3363345563</v>
      </c>
      <c r="L1583" s="10" t="s">
        <v>224</v>
      </c>
      <c r="M1583" s="10" t="s">
        <v>225</v>
      </c>
      <c r="N1583" s="10" t="s">
        <v>61</v>
      </c>
      <c r="O1583" s="10">
        <v>44</v>
      </c>
      <c r="P1583" s="10" t="s">
        <v>40</v>
      </c>
      <c r="Q1583" s="10">
        <v>12</v>
      </c>
      <c r="R1583" s="10">
        <v>5</v>
      </c>
      <c r="S1583" s="79">
        <v>57.6</v>
      </c>
      <c r="T1583" s="10">
        <v>2</v>
      </c>
      <c r="AH1583" s="10">
        <v>2</v>
      </c>
      <c r="AI1583" s="39">
        <f t="shared" si="120"/>
        <v>2</v>
      </c>
      <c r="AJ1583" s="79">
        <f t="shared" si="121"/>
        <v>28.8</v>
      </c>
      <c r="AK1583" s="79">
        <f t="shared" si="122"/>
        <v>2.4</v>
      </c>
      <c r="AL1583" s="79">
        <f t="shared" si="123"/>
        <v>0.48</v>
      </c>
    </row>
    <row r="1584" spans="1:38" x14ac:dyDescent="0.25">
      <c r="A1584" s="10">
        <v>7.2024999999999997</v>
      </c>
      <c r="B1584" s="10" t="s">
        <v>381</v>
      </c>
      <c r="C1584" s="10" t="s">
        <v>382</v>
      </c>
      <c r="D1584" s="10" t="s">
        <v>707</v>
      </c>
      <c r="E1584" s="10" t="s">
        <v>348</v>
      </c>
      <c r="F1584" s="10" t="s">
        <v>708</v>
      </c>
      <c r="G1584" s="10" t="s">
        <v>709</v>
      </c>
      <c r="H1584" s="10" t="s">
        <v>528</v>
      </c>
      <c r="I1584" s="10" t="s">
        <v>710</v>
      </c>
      <c r="J1584" s="10" t="s">
        <v>711</v>
      </c>
      <c r="K1584" s="10">
        <v>9199625066</v>
      </c>
      <c r="L1584" s="10" t="s">
        <v>224</v>
      </c>
      <c r="M1584" s="10" t="s">
        <v>225</v>
      </c>
      <c r="N1584" s="10" t="s">
        <v>61</v>
      </c>
      <c r="O1584" s="10">
        <v>44</v>
      </c>
      <c r="P1584" s="10" t="s">
        <v>40</v>
      </c>
      <c r="Q1584" s="10">
        <v>12</v>
      </c>
      <c r="R1584" s="10">
        <v>5</v>
      </c>
      <c r="S1584" s="79">
        <v>28.8</v>
      </c>
      <c r="T1584" s="10">
        <v>1</v>
      </c>
      <c r="AH1584" s="10">
        <v>1</v>
      </c>
      <c r="AI1584" s="39">
        <f t="shared" si="120"/>
        <v>1</v>
      </c>
      <c r="AJ1584" s="79">
        <f t="shared" si="121"/>
        <v>28.8</v>
      </c>
      <c r="AK1584" s="79">
        <f t="shared" si="122"/>
        <v>2.4</v>
      </c>
      <c r="AL1584" s="79">
        <f t="shared" si="123"/>
        <v>0.48</v>
      </c>
    </row>
    <row r="1585" spans="1:38" x14ac:dyDescent="0.25">
      <c r="A1585" s="10">
        <v>7.2024999999999997</v>
      </c>
      <c r="B1585" s="10" t="s">
        <v>381</v>
      </c>
      <c r="C1585" s="10" t="s">
        <v>382</v>
      </c>
      <c r="D1585" s="10" t="s">
        <v>688</v>
      </c>
      <c r="E1585" s="10" t="s">
        <v>348</v>
      </c>
      <c r="F1585" s="10" t="s">
        <v>689</v>
      </c>
      <c r="G1585" s="10" t="s">
        <v>690</v>
      </c>
      <c r="H1585" s="10" t="s">
        <v>528</v>
      </c>
      <c r="I1585" s="10" t="s">
        <v>691</v>
      </c>
      <c r="J1585" s="10" t="s">
        <v>692</v>
      </c>
      <c r="K1585" s="10">
        <v>9109623188</v>
      </c>
      <c r="L1585" s="10" t="s">
        <v>59</v>
      </c>
      <c r="M1585" s="10" t="s">
        <v>60</v>
      </c>
      <c r="N1585" s="10" t="s">
        <v>61</v>
      </c>
      <c r="O1585" s="10">
        <v>44</v>
      </c>
      <c r="P1585" s="10" t="s">
        <v>40</v>
      </c>
      <c r="Q1585" s="10">
        <v>12</v>
      </c>
      <c r="R1585" s="10">
        <v>4</v>
      </c>
      <c r="S1585" s="79">
        <v>28.8</v>
      </c>
      <c r="T1585" s="10">
        <v>1</v>
      </c>
      <c r="AH1585" s="10">
        <v>1</v>
      </c>
      <c r="AI1585" s="39">
        <f t="shared" si="120"/>
        <v>1</v>
      </c>
      <c r="AJ1585" s="79">
        <f t="shared" si="121"/>
        <v>28.8</v>
      </c>
      <c r="AK1585" s="79">
        <f t="shared" si="122"/>
        <v>2.4</v>
      </c>
      <c r="AL1585" s="79">
        <f t="shared" si="123"/>
        <v>0.6</v>
      </c>
    </row>
    <row r="1586" spans="1:38" x14ac:dyDescent="0.25">
      <c r="A1586" s="10">
        <v>7.2024999999999997</v>
      </c>
      <c r="B1586" s="10" t="s">
        <v>381</v>
      </c>
      <c r="C1586" s="10" t="s">
        <v>382</v>
      </c>
      <c r="D1586" s="10" t="s">
        <v>693</v>
      </c>
      <c r="E1586" s="10" t="s">
        <v>348</v>
      </c>
      <c r="F1586" s="10" t="s">
        <v>694</v>
      </c>
      <c r="G1586" s="10" t="s">
        <v>603</v>
      </c>
      <c r="H1586" s="10" t="s">
        <v>604</v>
      </c>
      <c r="I1586" s="10" t="s">
        <v>695</v>
      </c>
      <c r="J1586" s="10" t="s">
        <v>696</v>
      </c>
      <c r="K1586" s="10">
        <v>8433495220</v>
      </c>
      <c r="L1586" s="10" t="s">
        <v>59</v>
      </c>
      <c r="M1586" s="10" t="s">
        <v>60</v>
      </c>
      <c r="N1586" s="10" t="s">
        <v>61</v>
      </c>
      <c r="O1586" s="10">
        <v>44</v>
      </c>
      <c r="P1586" s="10" t="s">
        <v>40</v>
      </c>
      <c r="Q1586" s="10">
        <v>12</v>
      </c>
      <c r="R1586" s="10">
        <v>4</v>
      </c>
      <c r="S1586" s="79">
        <v>86.4</v>
      </c>
      <c r="T1586" s="10">
        <v>3</v>
      </c>
      <c r="AH1586" s="10">
        <v>3</v>
      </c>
      <c r="AI1586" s="39">
        <f t="shared" si="120"/>
        <v>3</v>
      </c>
      <c r="AJ1586" s="79">
        <f t="shared" si="121"/>
        <v>28.8</v>
      </c>
      <c r="AK1586" s="79">
        <f t="shared" si="122"/>
        <v>2.4</v>
      </c>
      <c r="AL1586" s="79">
        <f t="shared" si="123"/>
        <v>0.6</v>
      </c>
    </row>
    <row r="1587" spans="1:38" x14ac:dyDescent="0.25">
      <c r="A1587" s="10">
        <v>7.2024999999999997</v>
      </c>
      <c r="B1587" s="10" t="s">
        <v>381</v>
      </c>
      <c r="C1587" s="10" t="s">
        <v>382</v>
      </c>
      <c r="D1587" s="10" t="s">
        <v>697</v>
      </c>
      <c r="E1587" s="10" t="s">
        <v>348</v>
      </c>
      <c r="F1587" s="10" t="s">
        <v>698</v>
      </c>
      <c r="G1587" s="10" t="s">
        <v>699</v>
      </c>
      <c r="H1587" s="10" t="s">
        <v>700</v>
      </c>
      <c r="I1587" s="10">
        <v>23284</v>
      </c>
      <c r="J1587" s="10" t="s">
        <v>701</v>
      </c>
      <c r="K1587" s="10">
        <v>8048281678</v>
      </c>
      <c r="L1587" s="10" t="s">
        <v>59</v>
      </c>
      <c r="M1587" s="10" t="s">
        <v>60</v>
      </c>
      <c r="N1587" s="10" t="s">
        <v>61</v>
      </c>
      <c r="O1587" s="10">
        <v>44</v>
      </c>
      <c r="P1587" s="10" t="s">
        <v>40</v>
      </c>
      <c r="Q1587" s="10">
        <v>12</v>
      </c>
      <c r="R1587" s="10">
        <v>4</v>
      </c>
      <c r="S1587" s="79">
        <v>28.8</v>
      </c>
      <c r="T1587" s="10">
        <v>1</v>
      </c>
      <c r="AH1587" s="10">
        <v>1</v>
      </c>
      <c r="AI1587" s="39">
        <f t="shared" si="120"/>
        <v>1</v>
      </c>
      <c r="AJ1587" s="79">
        <f t="shared" si="121"/>
        <v>28.8</v>
      </c>
      <c r="AK1587" s="79">
        <f t="shared" si="122"/>
        <v>2.4</v>
      </c>
      <c r="AL1587" s="79">
        <f t="shared" si="123"/>
        <v>0.6</v>
      </c>
    </row>
    <row r="1588" spans="1:38" x14ac:dyDescent="0.25">
      <c r="A1588" s="10">
        <v>7.2024999999999997</v>
      </c>
      <c r="B1588" s="10" t="s">
        <v>381</v>
      </c>
      <c r="C1588" s="10" t="s">
        <v>382</v>
      </c>
      <c r="D1588" s="10" t="s">
        <v>702</v>
      </c>
      <c r="E1588" s="10" t="s">
        <v>348</v>
      </c>
      <c r="F1588" s="10" t="s">
        <v>703</v>
      </c>
      <c r="G1588" s="10" t="s">
        <v>704</v>
      </c>
      <c r="H1588" s="10" t="s">
        <v>528</v>
      </c>
      <c r="I1588" s="10" t="s">
        <v>705</v>
      </c>
      <c r="J1588" s="10" t="s">
        <v>706</v>
      </c>
      <c r="K1588" s="10">
        <v>3363345563</v>
      </c>
      <c r="L1588" s="10" t="s">
        <v>59</v>
      </c>
      <c r="M1588" s="10" t="s">
        <v>60</v>
      </c>
      <c r="N1588" s="10" t="s">
        <v>61</v>
      </c>
      <c r="O1588" s="10">
        <v>44</v>
      </c>
      <c r="P1588" s="10" t="s">
        <v>40</v>
      </c>
      <c r="Q1588" s="10">
        <v>12</v>
      </c>
      <c r="R1588" s="10">
        <v>4</v>
      </c>
      <c r="S1588" s="79">
        <v>144</v>
      </c>
      <c r="T1588" s="10">
        <v>5</v>
      </c>
      <c r="AH1588" s="10">
        <v>5</v>
      </c>
      <c r="AI1588" s="39">
        <f t="shared" si="120"/>
        <v>5</v>
      </c>
      <c r="AJ1588" s="79">
        <f t="shared" si="121"/>
        <v>28.8</v>
      </c>
      <c r="AK1588" s="79">
        <f t="shared" si="122"/>
        <v>2.4</v>
      </c>
      <c r="AL1588" s="79">
        <f t="shared" si="123"/>
        <v>0.6</v>
      </c>
    </row>
    <row r="1589" spans="1:38" x14ac:dyDescent="0.25">
      <c r="A1589" s="10">
        <v>7.2024999999999997</v>
      </c>
      <c r="B1589" s="10" t="s">
        <v>381</v>
      </c>
      <c r="C1589" s="10" t="s">
        <v>382</v>
      </c>
      <c r="D1589" s="10" t="s">
        <v>707</v>
      </c>
      <c r="E1589" s="10" t="s">
        <v>348</v>
      </c>
      <c r="F1589" s="10" t="s">
        <v>708</v>
      </c>
      <c r="G1589" s="10" t="s">
        <v>709</v>
      </c>
      <c r="H1589" s="10" t="s">
        <v>528</v>
      </c>
      <c r="I1589" s="10" t="s">
        <v>710</v>
      </c>
      <c r="J1589" s="10" t="s">
        <v>711</v>
      </c>
      <c r="K1589" s="10">
        <v>9199625066</v>
      </c>
      <c r="L1589" s="10" t="s">
        <v>59</v>
      </c>
      <c r="M1589" s="10" t="s">
        <v>60</v>
      </c>
      <c r="N1589" s="10" t="s">
        <v>61</v>
      </c>
      <c r="O1589" s="10">
        <v>44</v>
      </c>
      <c r="P1589" s="10" t="s">
        <v>40</v>
      </c>
      <c r="Q1589" s="10">
        <v>12</v>
      </c>
      <c r="R1589" s="10">
        <v>4</v>
      </c>
      <c r="S1589" s="79">
        <v>28.8</v>
      </c>
      <c r="T1589" s="10">
        <v>1</v>
      </c>
      <c r="AH1589" s="10">
        <v>1</v>
      </c>
      <c r="AI1589" s="39">
        <f t="shared" si="120"/>
        <v>1</v>
      </c>
      <c r="AJ1589" s="79">
        <f t="shared" si="121"/>
        <v>28.8</v>
      </c>
      <c r="AK1589" s="79">
        <f t="shared" si="122"/>
        <v>2.4</v>
      </c>
      <c r="AL1589" s="79">
        <f t="shared" si="123"/>
        <v>0.6</v>
      </c>
    </row>
    <row r="1590" spans="1:38" x14ac:dyDescent="0.25">
      <c r="A1590" s="10">
        <v>7.2024999999999997</v>
      </c>
      <c r="B1590" s="10" t="s">
        <v>722</v>
      </c>
      <c r="C1590" s="10" t="s">
        <v>723</v>
      </c>
      <c r="D1590" s="10" t="s">
        <v>724</v>
      </c>
      <c r="E1590" s="10" t="s">
        <v>348</v>
      </c>
      <c r="F1590" s="10" t="s">
        <v>725</v>
      </c>
      <c r="G1590" s="10" t="s">
        <v>726</v>
      </c>
      <c r="H1590" s="10" t="s">
        <v>727</v>
      </c>
      <c r="I1590" s="10" t="s">
        <v>728</v>
      </c>
      <c r="J1590" s="10" t="s">
        <v>500</v>
      </c>
      <c r="K1590" s="10">
        <v>3037975676</v>
      </c>
      <c r="L1590" s="10" t="s">
        <v>74</v>
      </c>
      <c r="M1590" s="10" t="s">
        <v>75</v>
      </c>
      <c r="N1590" s="10" t="s">
        <v>61</v>
      </c>
      <c r="O1590" s="10">
        <v>44</v>
      </c>
      <c r="P1590" s="10" t="s">
        <v>40</v>
      </c>
      <c r="Q1590" s="10">
        <v>12</v>
      </c>
      <c r="R1590" s="10">
        <v>5</v>
      </c>
      <c r="S1590" s="79">
        <v>28.8</v>
      </c>
      <c r="T1590" s="10">
        <v>1</v>
      </c>
      <c r="AH1590" s="10">
        <v>1</v>
      </c>
      <c r="AI1590" s="39">
        <f t="shared" si="120"/>
        <v>1</v>
      </c>
      <c r="AJ1590" s="79">
        <f t="shared" si="121"/>
        <v>28.8</v>
      </c>
      <c r="AK1590" s="79">
        <f t="shared" si="122"/>
        <v>2.4</v>
      </c>
      <c r="AL1590" s="79">
        <f t="shared" si="123"/>
        <v>0.48</v>
      </c>
    </row>
    <row r="1591" spans="1:38" x14ac:dyDescent="0.25">
      <c r="A1591" s="10">
        <v>7.2024999999999997</v>
      </c>
      <c r="B1591" s="10" t="s">
        <v>722</v>
      </c>
      <c r="C1591" s="10" t="s">
        <v>723</v>
      </c>
      <c r="D1591" s="10" t="s">
        <v>729</v>
      </c>
      <c r="E1591" s="10" t="s">
        <v>362</v>
      </c>
      <c r="F1591" s="10" t="s">
        <v>730</v>
      </c>
      <c r="G1591" s="10" t="s">
        <v>731</v>
      </c>
      <c r="H1591" s="10" t="s">
        <v>727</v>
      </c>
      <c r="I1591" s="10" t="s">
        <v>732</v>
      </c>
      <c r="J1591" s="10" t="s">
        <v>733</v>
      </c>
      <c r="K1591" s="10">
        <v>3035741300</v>
      </c>
      <c r="L1591" s="10" t="s">
        <v>670</v>
      </c>
      <c r="M1591" s="10" t="s">
        <v>671</v>
      </c>
      <c r="N1591" s="10" t="s">
        <v>61</v>
      </c>
      <c r="O1591" s="10">
        <v>44</v>
      </c>
      <c r="P1591" s="10" t="s">
        <v>672</v>
      </c>
      <c r="Q1591" s="10">
        <v>12</v>
      </c>
      <c r="R1591" s="10">
        <v>7</v>
      </c>
      <c r="S1591" s="79">
        <v>75.599999999999994</v>
      </c>
      <c r="T1591" s="10">
        <v>2</v>
      </c>
      <c r="AH1591" s="10">
        <v>2</v>
      </c>
      <c r="AI1591" s="39">
        <f t="shared" si="120"/>
        <v>2</v>
      </c>
      <c r="AJ1591" s="79">
        <f t="shared" si="121"/>
        <v>37.799999999999997</v>
      </c>
      <c r="AK1591" s="79">
        <f t="shared" si="122"/>
        <v>3.15</v>
      </c>
      <c r="AL1591" s="79">
        <f t="shared" si="123"/>
        <v>0.45</v>
      </c>
    </row>
    <row r="1592" spans="1:38" x14ac:dyDescent="0.25">
      <c r="A1592" s="10">
        <v>7.2024999999999997</v>
      </c>
      <c r="B1592" s="10" t="s">
        <v>722</v>
      </c>
      <c r="C1592" s="10" t="s">
        <v>723</v>
      </c>
      <c r="D1592" s="10" t="s">
        <v>724</v>
      </c>
      <c r="E1592" s="10" t="s">
        <v>348</v>
      </c>
      <c r="F1592" s="10" t="s">
        <v>725</v>
      </c>
      <c r="G1592" s="10" t="s">
        <v>726</v>
      </c>
      <c r="H1592" s="10" t="s">
        <v>727</v>
      </c>
      <c r="I1592" s="10" t="s">
        <v>728</v>
      </c>
      <c r="J1592" s="10" t="s">
        <v>500</v>
      </c>
      <c r="K1592" s="10">
        <v>3037975676</v>
      </c>
      <c r="L1592" s="10" t="s">
        <v>670</v>
      </c>
      <c r="M1592" s="10" t="s">
        <v>671</v>
      </c>
      <c r="N1592" s="10" t="s">
        <v>61</v>
      </c>
      <c r="O1592" s="10">
        <v>44</v>
      </c>
      <c r="P1592" s="10" t="s">
        <v>672</v>
      </c>
      <c r="Q1592" s="10">
        <v>12</v>
      </c>
      <c r="R1592" s="10">
        <v>7</v>
      </c>
      <c r="S1592" s="79">
        <v>75.599999999999994</v>
      </c>
      <c r="T1592" s="10">
        <v>2</v>
      </c>
      <c r="AH1592" s="10">
        <v>2</v>
      </c>
      <c r="AI1592" s="39">
        <f t="shared" si="120"/>
        <v>2</v>
      </c>
      <c r="AJ1592" s="79">
        <f t="shared" si="121"/>
        <v>37.799999999999997</v>
      </c>
      <c r="AK1592" s="79">
        <f t="shared" si="122"/>
        <v>3.15</v>
      </c>
      <c r="AL1592" s="79">
        <f t="shared" si="123"/>
        <v>0.45</v>
      </c>
    </row>
    <row r="1593" spans="1:38" x14ac:dyDescent="0.25">
      <c r="A1593" s="10">
        <v>7.2024999999999997</v>
      </c>
      <c r="B1593" s="10" t="s">
        <v>722</v>
      </c>
      <c r="C1593" s="10" t="s">
        <v>723</v>
      </c>
      <c r="D1593" s="10" t="s">
        <v>724</v>
      </c>
      <c r="E1593" s="10" t="s">
        <v>348</v>
      </c>
      <c r="F1593" s="10" t="s">
        <v>725</v>
      </c>
      <c r="G1593" s="10" t="s">
        <v>726</v>
      </c>
      <c r="H1593" s="10" t="s">
        <v>727</v>
      </c>
      <c r="I1593" s="10" t="s">
        <v>728</v>
      </c>
      <c r="J1593" s="10" t="s">
        <v>500</v>
      </c>
      <c r="K1593" s="10">
        <v>3037975676</v>
      </c>
      <c r="L1593" s="10" t="s">
        <v>98</v>
      </c>
      <c r="M1593" s="10" t="s">
        <v>99</v>
      </c>
      <c r="N1593" s="10" t="s">
        <v>61</v>
      </c>
      <c r="O1593" s="10">
        <v>44</v>
      </c>
      <c r="P1593" s="10" t="s">
        <v>40</v>
      </c>
      <c r="Q1593" s="10">
        <v>12</v>
      </c>
      <c r="R1593" s="10">
        <v>5</v>
      </c>
      <c r="S1593" s="79">
        <v>28.8</v>
      </c>
      <c r="T1593" s="10">
        <v>1</v>
      </c>
      <c r="AH1593" s="10">
        <v>1</v>
      </c>
      <c r="AI1593" s="39">
        <f t="shared" si="120"/>
        <v>1</v>
      </c>
      <c r="AJ1593" s="79">
        <f t="shared" si="121"/>
        <v>28.8</v>
      </c>
      <c r="AK1593" s="79">
        <f t="shared" si="122"/>
        <v>2.4</v>
      </c>
      <c r="AL1593" s="79">
        <f t="shared" si="123"/>
        <v>0.48</v>
      </c>
    </row>
    <row r="1594" spans="1:38" x14ac:dyDescent="0.25">
      <c r="A1594" s="10">
        <v>7.2024999999999997</v>
      </c>
      <c r="B1594" s="10" t="s">
        <v>722</v>
      </c>
      <c r="C1594" s="10" t="s">
        <v>723</v>
      </c>
      <c r="D1594" s="10" t="s">
        <v>724</v>
      </c>
      <c r="E1594" s="10" t="s">
        <v>348</v>
      </c>
      <c r="F1594" s="10" t="s">
        <v>725</v>
      </c>
      <c r="G1594" s="10" t="s">
        <v>726</v>
      </c>
      <c r="H1594" s="10" t="s">
        <v>727</v>
      </c>
      <c r="I1594" s="10" t="s">
        <v>728</v>
      </c>
      <c r="J1594" s="10" t="s">
        <v>500</v>
      </c>
      <c r="K1594" s="10">
        <v>3037975676</v>
      </c>
      <c r="L1594" s="10" t="s">
        <v>224</v>
      </c>
      <c r="M1594" s="10" t="s">
        <v>225</v>
      </c>
      <c r="N1594" s="10" t="s">
        <v>61</v>
      </c>
      <c r="O1594" s="10">
        <v>44</v>
      </c>
      <c r="P1594" s="10" t="s">
        <v>40</v>
      </c>
      <c r="Q1594" s="10">
        <v>12</v>
      </c>
      <c r="R1594" s="10">
        <v>5</v>
      </c>
      <c r="S1594" s="79">
        <v>28.8</v>
      </c>
      <c r="T1594" s="10">
        <v>1</v>
      </c>
      <c r="AH1594" s="10">
        <v>1</v>
      </c>
      <c r="AI1594" s="39">
        <f t="shared" si="120"/>
        <v>1</v>
      </c>
      <c r="AJ1594" s="79">
        <f t="shared" si="121"/>
        <v>28.8</v>
      </c>
      <c r="AK1594" s="79">
        <f t="shared" si="122"/>
        <v>2.4</v>
      </c>
      <c r="AL1594" s="79">
        <f t="shared" si="123"/>
        <v>0.48</v>
      </c>
    </row>
    <row r="1595" spans="1:38" x14ac:dyDescent="0.25">
      <c r="A1595" s="10">
        <v>7.2024999999999997</v>
      </c>
      <c r="B1595" s="10" t="s">
        <v>722</v>
      </c>
      <c r="C1595" s="10" t="s">
        <v>723</v>
      </c>
      <c r="D1595" s="10" t="s">
        <v>724</v>
      </c>
      <c r="E1595" s="10" t="s">
        <v>348</v>
      </c>
      <c r="F1595" s="10" t="s">
        <v>725</v>
      </c>
      <c r="G1595" s="10" t="s">
        <v>726</v>
      </c>
      <c r="H1595" s="10" t="s">
        <v>727</v>
      </c>
      <c r="I1595" s="10" t="s">
        <v>728</v>
      </c>
      <c r="J1595" s="10" t="s">
        <v>500</v>
      </c>
      <c r="K1595" s="10">
        <v>3037975676</v>
      </c>
      <c r="L1595" s="10" t="s">
        <v>59</v>
      </c>
      <c r="M1595" s="10" t="s">
        <v>60</v>
      </c>
      <c r="N1595" s="10" t="s">
        <v>61</v>
      </c>
      <c r="O1595" s="10">
        <v>44</v>
      </c>
      <c r="P1595" s="10" t="s">
        <v>40</v>
      </c>
      <c r="Q1595" s="10">
        <v>12</v>
      </c>
      <c r="R1595" s="10">
        <v>4</v>
      </c>
      <c r="S1595" s="79">
        <v>28.8</v>
      </c>
      <c r="T1595" s="10">
        <v>1</v>
      </c>
      <c r="AH1595" s="10">
        <v>1</v>
      </c>
      <c r="AI1595" s="39">
        <f t="shared" si="120"/>
        <v>1</v>
      </c>
      <c r="AJ1595" s="79">
        <f t="shared" si="121"/>
        <v>28.8</v>
      </c>
      <c r="AK1595" s="79">
        <f t="shared" si="122"/>
        <v>2.4</v>
      </c>
      <c r="AL1595" s="79">
        <f t="shared" si="123"/>
        <v>0.6</v>
      </c>
    </row>
    <row r="1596" spans="1:38" x14ac:dyDescent="0.25">
      <c r="A1596" s="10">
        <v>7.2024999999999997</v>
      </c>
      <c r="B1596" s="10" t="s">
        <v>367</v>
      </c>
      <c r="C1596" s="10" t="s">
        <v>368</v>
      </c>
      <c r="D1596" s="10" t="s">
        <v>734</v>
      </c>
      <c r="E1596" s="10" t="s">
        <v>348</v>
      </c>
      <c r="F1596" s="10" t="s">
        <v>735</v>
      </c>
      <c r="G1596" s="10" t="s">
        <v>736</v>
      </c>
      <c r="H1596" s="10" t="s">
        <v>372</v>
      </c>
      <c r="I1596" s="10" t="s">
        <v>737</v>
      </c>
      <c r="J1596" s="10" t="s">
        <v>738</v>
      </c>
      <c r="K1596" s="10">
        <v>4078232665</v>
      </c>
      <c r="L1596" s="10" t="s">
        <v>74</v>
      </c>
      <c r="M1596" s="10" t="s">
        <v>75</v>
      </c>
      <c r="N1596" s="10" t="s">
        <v>61</v>
      </c>
      <c r="O1596" s="10">
        <v>44</v>
      </c>
      <c r="P1596" s="10" t="s">
        <v>40</v>
      </c>
      <c r="Q1596" s="10">
        <v>12</v>
      </c>
      <c r="R1596" s="10">
        <v>5</v>
      </c>
      <c r="S1596" s="79">
        <v>86.4</v>
      </c>
      <c r="T1596" s="10">
        <v>3</v>
      </c>
      <c r="AH1596" s="10">
        <v>3</v>
      </c>
      <c r="AI1596" s="39">
        <f t="shared" si="120"/>
        <v>3</v>
      </c>
      <c r="AJ1596" s="79">
        <f t="shared" si="121"/>
        <v>28.8</v>
      </c>
      <c r="AK1596" s="79">
        <f t="shared" si="122"/>
        <v>2.4</v>
      </c>
      <c r="AL1596" s="79">
        <f t="shared" si="123"/>
        <v>0.48</v>
      </c>
    </row>
    <row r="1597" spans="1:38" x14ac:dyDescent="0.25">
      <c r="A1597" s="10">
        <v>7.2024999999999997</v>
      </c>
      <c r="B1597" s="10" t="s">
        <v>367</v>
      </c>
      <c r="C1597" s="10" t="s">
        <v>368</v>
      </c>
      <c r="D1597" s="10" t="s">
        <v>739</v>
      </c>
      <c r="E1597" s="10" t="s">
        <v>348</v>
      </c>
      <c r="F1597" s="10" t="s">
        <v>740</v>
      </c>
      <c r="G1597" s="10" t="s">
        <v>741</v>
      </c>
      <c r="H1597" s="10" t="s">
        <v>372</v>
      </c>
      <c r="I1597" s="10" t="s">
        <v>742</v>
      </c>
      <c r="J1597" s="10" t="s">
        <v>743</v>
      </c>
      <c r="K1597" s="10">
        <v>3523279777</v>
      </c>
      <c r="L1597" s="10" t="s">
        <v>74</v>
      </c>
      <c r="M1597" s="10" t="s">
        <v>75</v>
      </c>
      <c r="N1597" s="10" t="s">
        <v>61</v>
      </c>
      <c r="O1597" s="10">
        <v>44</v>
      </c>
      <c r="P1597" s="10" t="s">
        <v>40</v>
      </c>
      <c r="Q1597" s="10">
        <v>12</v>
      </c>
      <c r="R1597" s="10">
        <v>5</v>
      </c>
      <c r="S1597" s="79">
        <v>28.8</v>
      </c>
      <c r="T1597" s="10">
        <v>1</v>
      </c>
      <c r="AH1597" s="10">
        <v>1</v>
      </c>
      <c r="AI1597" s="39">
        <f t="shared" si="120"/>
        <v>1</v>
      </c>
      <c r="AJ1597" s="79">
        <f t="shared" si="121"/>
        <v>28.8</v>
      </c>
      <c r="AK1597" s="79">
        <f t="shared" si="122"/>
        <v>2.4</v>
      </c>
      <c r="AL1597" s="79">
        <f t="shared" si="123"/>
        <v>0.48</v>
      </c>
    </row>
    <row r="1598" spans="1:38" x14ac:dyDescent="0.25">
      <c r="A1598" s="10">
        <v>7.2024999999999997</v>
      </c>
      <c r="B1598" s="10" t="s">
        <v>367</v>
      </c>
      <c r="C1598" s="10" t="s">
        <v>368</v>
      </c>
      <c r="D1598" s="10" t="s">
        <v>744</v>
      </c>
      <c r="E1598" s="10" t="s">
        <v>348</v>
      </c>
      <c r="F1598" s="10" t="s">
        <v>745</v>
      </c>
      <c r="G1598" s="10" t="s">
        <v>371</v>
      </c>
      <c r="H1598" s="10" t="s">
        <v>372</v>
      </c>
      <c r="I1598" s="10" t="s">
        <v>746</v>
      </c>
      <c r="J1598" s="10" t="s">
        <v>747</v>
      </c>
      <c r="K1598" s="10">
        <v>3053482691</v>
      </c>
      <c r="L1598" s="10" t="s">
        <v>74</v>
      </c>
      <c r="M1598" s="10" t="s">
        <v>75</v>
      </c>
      <c r="N1598" s="10" t="s">
        <v>61</v>
      </c>
      <c r="O1598" s="10">
        <v>44</v>
      </c>
      <c r="P1598" s="10" t="s">
        <v>40</v>
      </c>
      <c r="Q1598" s="10">
        <v>12</v>
      </c>
      <c r="R1598" s="10">
        <v>5</v>
      </c>
      <c r="S1598" s="79">
        <v>57.6</v>
      </c>
      <c r="T1598" s="10">
        <v>2</v>
      </c>
      <c r="AH1598" s="10">
        <v>2</v>
      </c>
      <c r="AI1598" s="39">
        <f t="shared" si="120"/>
        <v>2</v>
      </c>
      <c r="AJ1598" s="79">
        <f t="shared" si="121"/>
        <v>28.8</v>
      </c>
      <c r="AK1598" s="79">
        <f t="shared" si="122"/>
        <v>2.4</v>
      </c>
      <c r="AL1598" s="79">
        <f t="shared" si="123"/>
        <v>0.48</v>
      </c>
    </row>
    <row r="1599" spans="1:38" x14ac:dyDescent="0.25">
      <c r="A1599" s="10">
        <v>7.2024999999999997</v>
      </c>
      <c r="B1599" s="10" t="s">
        <v>367</v>
      </c>
      <c r="C1599" s="10" t="s">
        <v>368</v>
      </c>
      <c r="D1599" s="10" t="s">
        <v>369</v>
      </c>
      <c r="E1599" s="10" t="s">
        <v>30</v>
      </c>
      <c r="F1599" s="10" t="s">
        <v>370</v>
      </c>
      <c r="G1599" s="10" t="s">
        <v>371</v>
      </c>
      <c r="H1599" s="10" t="s">
        <v>372</v>
      </c>
      <c r="I1599" s="10" t="s">
        <v>748</v>
      </c>
      <c r="J1599" s="10" t="s">
        <v>373</v>
      </c>
      <c r="K1599" s="10">
        <v>3056245862</v>
      </c>
      <c r="L1599" s="10" t="s">
        <v>122</v>
      </c>
      <c r="M1599" s="10" t="s">
        <v>123</v>
      </c>
      <c r="N1599" s="10" t="s">
        <v>124</v>
      </c>
      <c r="O1599" s="10">
        <v>44</v>
      </c>
      <c r="P1599" s="10" t="s">
        <v>40</v>
      </c>
      <c r="Q1599" s="10">
        <v>12</v>
      </c>
      <c r="R1599" s="10">
        <v>4.5</v>
      </c>
      <c r="S1599" s="79">
        <v>19.8</v>
      </c>
      <c r="T1599" s="10">
        <v>1</v>
      </c>
      <c r="AH1599" s="10">
        <v>1</v>
      </c>
      <c r="AI1599" s="39">
        <f t="shared" si="120"/>
        <v>1</v>
      </c>
      <c r="AJ1599" s="79">
        <f t="shared" si="121"/>
        <v>19.8</v>
      </c>
      <c r="AK1599" s="79">
        <f t="shared" si="122"/>
        <v>1.6500000000000001</v>
      </c>
      <c r="AL1599" s="79">
        <f t="shared" si="123"/>
        <v>0.3666666666666667</v>
      </c>
    </row>
    <row r="1600" spans="1:38" x14ac:dyDescent="0.25">
      <c r="A1600" s="10">
        <v>7.2024999999999997</v>
      </c>
      <c r="B1600" s="10" t="s">
        <v>367</v>
      </c>
      <c r="C1600" s="10" t="s">
        <v>368</v>
      </c>
      <c r="D1600" s="10" t="s">
        <v>369</v>
      </c>
      <c r="E1600" s="10" t="s">
        <v>30</v>
      </c>
      <c r="F1600" s="10" t="s">
        <v>370</v>
      </c>
      <c r="G1600" s="10" t="s">
        <v>371</v>
      </c>
      <c r="H1600" s="10" t="s">
        <v>372</v>
      </c>
      <c r="I1600" s="10" t="s">
        <v>748</v>
      </c>
      <c r="J1600" s="10" t="s">
        <v>373</v>
      </c>
      <c r="K1600" s="10">
        <v>3056245862</v>
      </c>
      <c r="L1600" s="10" t="s">
        <v>379</v>
      </c>
      <c r="M1600" s="10" t="s">
        <v>380</v>
      </c>
      <c r="N1600" s="10" t="s">
        <v>83</v>
      </c>
      <c r="O1600" s="10">
        <v>44</v>
      </c>
      <c r="P1600" s="10" t="s">
        <v>40</v>
      </c>
      <c r="Q1600" s="10">
        <v>12</v>
      </c>
      <c r="R1600" s="10">
        <v>6</v>
      </c>
      <c r="S1600" s="79">
        <v>26.4</v>
      </c>
      <c r="T1600" s="10">
        <v>1</v>
      </c>
      <c r="AH1600" s="10">
        <v>1</v>
      </c>
      <c r="AI1600" s="39">
        <f t="shared" si="120"/>
        <v>1</v>
      </c>
      <c r="AJ1600" s="79">
        <f t="shared" si="121"/>
        <v>26.4</v>
      </c>
      <c r="AK1600" s="79">
        <f t="shared" si="122"/>
        <v>2.1999999999999997</v>
      </c>
      <c r="AL1600" s="79">
        <f t="shared" si="123"/>
        <v>0.36666666666666664</v>
      </c>
    </row>
    <row r="1601" spans="1:38" x14ac:dyDescent="0.25">
      <c r="A1601" s="10">
        <v>7.2024999999999997</v>
      </c>
      <c r="B1601" s="10" t="s">
        <v>367</v>
      </c>
      <c r="C1601" s="10" t="s">
        <v>368</v>
      </c>
      <c r="D1601" s="10" t="s">
        <v>369</v>
      </c>
      <c r="E1601" s="10" t="s">
        <v>30</v>
      </c>
      <c r="F1601" s="10" t="s">
        <v>370</v>
      </c>
      <c r="G1601" s="10" t="s">
        <v>371</v>
      </c>
      <c r="H1601" s="10" t="s">
        <v>372</v>
      </c>
      <c r="I1601" s="10" t="s">
        <v>748</v>
      </c>
      <c r="J1601" s="10" t="s">
        <v>373</v>
      </c>
      <c r="K1601" s="10">
        <v>3056245862</v>
      </c>
      <c r="L1601" s="10" t="s">
        <v>188</v>
      </c>
      <c r="M1601" s="10" t="s">
        <v>189</v>
      </c>
      <c r="N1601" s="10" t="s">
        <v>83</v>
      </c>
      <c r="O1601" s="10">
        <v>44</v>
      </c>
      <c r="P1601" s="10" t="s">
        <v>40</v>
      </c>
      <c r="Q1601" s="10">
        <v>12</v>
      </c>
      <c r="R1601" s="10">
        <v>6</v>
      </c>
      <c r="S1601" s="79">
        <v>26.4</v>
      </c>
      <c r="T1601" s="10">
        <v>1</v>
      </c>
      <c r="AH1601" s="10">
        <v>1</v>
      </c>
      <c r="AI1601" s="39">
        <f t="shared" si="120"/>
        <v>1</v>
      </c>
      <c r="AJ1601" s="79">
        <f t="shared" si="121"/>
        <v>26.4</v>
      </c>
      <c r="AK1601" s="79">
        <f t="shared" si="122"/>
        <v>2.1999999999999997</v>
      </c>
      <c r="AL1601" s="79">
        <f t="shared" si="123"/>
        <v>0.36666666666666664</v>
      </c>
    </row>
    <row r="1602" spans="1:38" x14ac:dyDescent="0.25">
      <c r="A1602" s="10">
        <v>7.2024999999999997</v>
      </c>
      <c r="B1602" s="10" t="s">
        <v>367</v>
      </c>
      <c r="C1602" s="10" t="s">
        <v>368</v>
      </c>
      <c r="D1602" s="10" t="s">
        <v>734</v>
      </c>
      <c r="E1602" s="10" t="s">
        <v>348</v>
      </c>
      <c r="F1602" s="10" t="s">
        <v>735</v>
      </c>
      <c r="G1602" s="10" t="s">
        <v>736</v>
      </c>
      <c r="H1602" s="10" t="s">
        <v>372</v>
      </c>
      <c r="I1602" s="10" t="s">
        <v>737</v>
      </c>
      <c r="J1602" s="10" t="s">
        <v>738</v>
      </c>
      <c r="K1602" s="10">
        <v>4078232665</v>
      </c>
      <c r="L1602" s="10" t="s">
        <v>670</v>
      </c>
      <c r="M1602" s="10" t="s">
        <v>671</v>
      </c>
      <c r="N1602" s="10" t="s">
        <v>61</v>
      </c>
      <c r="O1602" s="10">
        <v>44</v>
      </c>
      <c r="P1602" s="10" t="s">
        <v>672</v>
      </c>
      <c r="Q1602" s="10">
        <v>12</v>
      </c>
      <c r="R1602" s="10">
        <v>7</v>
      </c>
      <c r="S1602" s="79">
        <v>264.60000000000002</v>
      </c>
      <c r="T1602" s="10">
        <v>7</v>
      </c>
      <c r="AH1602" s="10">
        <v>7</v>
      </c>
      <c r="AI1602" s="39">
        <f t="shared" si="120"/>
        <v>7</v>
      </c>
      <c r="AJ1602" s="79">
        <f t="shared" si="121"/>
        <v>37.800000000000004</v>
      </c>
      <c r="AK1602" s="79">
        <f t="shared" si="122"/>
        <v>3.1500000000000004</v>
      </c>
      <c r="AL1602" s="79">
        <f t="shared" si="123"/>
        <v>0.45000000000000007</v>
      </c>
    </row>
    <row r="1603" spans="1:38" x14ac:dyDescent="0.25">
      <c r="A1603" s="10">
        <v>7.2024999999999997</v>
      </c>
      <c r="B1603" s="10" t="s">
        <v>367</v>
      </c>
      <c r="C1603" s="10" t="s">
        <v>368</v>
      </c>
      <c r="D1603" s="10" t="s">
        <v>739</v>
      </c>
      <c r="E1603" s="10" t="s">
        <v>348</v>
      </c>
      <c r="F1603" s="10" t="s">
        <v>740</v>
      </c>
      <c r="G1603" s="10" t="s">
        <v>741</v>
      </c>
      <c r="H1603" s="10" t="s">
        <v>372</v>
      </c>
      <c r="I1603" s="10" t="s">
        <v>742</v>
      </c>
      <c r="J1603" s="10" t="s">
        <v>743</v>
      </c>
      <c r="K1603" s="10">
        <v>3523279777</v>
      </c>
      <c r="L1603" s="10" t="s">
        <v>670</v>
      </c>
      <c r="M1603" s="10" t="s">
        <v>671</v>
      </c>
      <c r="N1603" s="10" t="s">
        <v>61</v>
      </c>
      <c r="O1603" s="10">
        <v>44</v>
      </c>
      <c r="P1603" s="10" t="s">
        <v>672</v>
      </c>
      <c r="Q1603" s="10">
        <v>12</v>
      </c>
      <c r="R1603" s="10">
        <v>7</v>
      </c>
      <c r="S1603" s="79">
        <v>37.799999999999997</v>
      </c>
      <c r="T1603" s="10">
        <v>1</v>
      </c>
      <c r="AH1603" s="10">
        <v>1</v>
      </c>
      <c r="AI1603" s="39">
        <f t="shared" ref="AI1603:AI1666" si="124">SUM(U1603:AH1603)</f>
        <v>1</v>
      </c>
      <c r="AJ1603" s="79">
        <f t="shared" ref="AJ1603:AJ1666" si="125">S1603/T1603</f>
        <v>37.799999999999997</v>
      </c>
      <c r="AK1603" s="79">
        <f t="shared" ref="AK1603:AK1666" si="126">AJ1603/Q1603</f>
        <v>3.15</v>
      </c>
      <c r="AL1603" s="79">
        <f t="shared" ref="AL1603:AL1666" si="127">AK1603/R1603</f>
        <v>0.45</v>
      </c>
    </row>
    <row r="1604" spans="1:38" x14ac:dyDescent="0.25">
      <c r="A1604" s="10">
        <v>7.2024999999999997</v>
      </c>
      <c r="B1604" s="10" t="s">
        <v>367</v>
      </c>
      <c r="C1604" s="10" t="s">
        <v>368</v>
      </c>
      <c r="D1604" s="10" t="s">
        <v>744</v>
      </c>
      <c r="E1604" s="10" t="s">
        <v>348</v>
      </c>
      <c r="F1604" s="10" t="s">
        <v>745</v>
      </c>
      <c r="G1604" s="10" t="s">
        <v>371</v>
      </c>
      <c r="H1604" s="10" t="s">
        <v>372</v>
      </c>
      <c r="I1604" s="10" t="s">
        <v>746</v>
      </c>
      <c r="J1604" s="10" t="s">
        <v>747</v>
      </c>
      <c r="K1604" s="10">
        <v>3053482691</v>
      </c>
      <c r="L1604" s="10" t="s">
        <v>670</v>
      </c>
      <c r="M1604" s="10" t="s">
        <v>671</v>
      </c>
      <c r="N1604" s="10" t="s">
        <v>61</v>
      </c>
      <c r="O1604" s="10">
        <v>44</v>
      </c>
      <c r="P1604" s="10" t="s">
        <v>672</v>
      </c>
      <c r="Q1604" s="10">
        <v>12</v>
      </c>
      <c r="R1604" s="10">
        <v>7</v>
      </c>
      <c r="S1604" s="79">
        <v>75.599999999999994</v>
      </c>
      <c r="T1604" s="10">
        <v>2</v>
      </c>
      <c r="AH1604" s="10">
        <v>2</v>
      </c>
      <c r="AI1604" s="39">
        <f t="shared" si="124"/>
        <v>2</v>
      </c>
      <c r="AJ1604" s="79">
        <f t="shared" si="125"/>
        <v>37.799999999999997</v>
      </c>
      <c r="AK1604" s="79">
        <f t="shared" si="126"/>
        <v>3.15</v>
      </c>
      <c r="AL1604" s="79">
        <f t="shared" si="127"/>
        <v>0.45</v>
      </c>
    </row>
    <row r="1605" spans="1:38" x14ac:dyDescent="0.25">
      <c r="A1605" s="10">
        <v>7.2024999999999997</v>
      </c>
      <c r="B1605" s="10" t="s">
        <v>367</v>
      </c>
      <c r="C1605" s="10" t="s">
        <v>368</v>
      </c>
      <c r="D1605" s="10" t="s">
        <v>142</v>
      </c>
      <c r="E1605" s="10" t="s">
        <v>30</v>
      </c>
      <c r="F1605" s="10" t="s">
        <v>145</v>
      </c>
      <c r="G1605" s="10" t="s">
        <v>146</v>
      </c>
      <c r="H1605" s="10" t="s">
        <v>147</v>
      </c>
      <c r="I1605" s="10">
        <v>999999999</v>
      </c>
      <c r="J1605" s="10" t="s">
        <v>145</v>
      </c>
      <c r="K1605" s="10">
        <v>9999999999</v>
      </c>
      <c r="L1605" s="10" t="s">
        <v>670</v>
      </c>
      <c r="M1605" s="10" t="s">
        <v>671</v>
      </c>
      <c r="N1605" s="10" t="s">
        <v>61</v>
      </c>
      <c r="O1605" s="10">
        <v>44</v>
      </c>
      <c r="P1605" s="10" t="s">
        <v>672</v>
      </c>
      <c r="Q1605" s="10">
        <v>12</v>
      </c>
      <c r="R1605" s="10">
        <v>7</v>
      </c>
      <c r="S1605" s="79">
        <v>75.599999999999994</v>
      </c>
      <c r="T1605" s="10">
        <v>2</v>
      </c>
      <c r="AH1605" s="10">
        <v>2</v>
      </c>
      <c r="AI1605" s="39">
        <f t="shared" si="124"/>
        <v>2</v>
      </c>
      <c r="AJ1605" s="79">
        <f t="shared" si="125"/>
        <v>37.799999999999997</v>
      </c>
      <c r="AK1605" s="79">
        <f t="shared" si="126"/>
        <v>3.15</v>
      </c>
      <c r="AL1605" s="79">
        <f t="shared" si="127"/>
        <v>0.45</v>
      </c>
    </row>
    <row r="1606" spans="1:38" x14ac:dyDescent="0.25">
      <c r="A1606" s="10">
        <v>7.2024999999999997</v>
      </c>
      <c r="B1606" s="10" t="s">
        <v>367</v>
      </c>
      <c r="C1606" s="10" t="s">
        <v>368</v>
      </c>
      <c r="D1606" s="10" t="s">
        <v>734</v>
      </c>
      <c r="E1606" s="10" t="s">
        <v>348</v>
      </c>
      <c r="F1606" s="10" t="s">
        <v>735</v>
      </c>
      <c r="G1606" s="10" t="s">
        <v>736</v>
      </c>
      <c r="H1606" s="10" t="s">
        <v>372</v>
      </c>
      <c r="I1606" s="10" t="s">
        <v>737</v>
      </c>
      <c r="J1606" s="10" t="s">
        <v>738</v>
      </c>
      <c r="K1606" s="10">
        <v>4078232665</v>
      </c>
      <c r="L1606" s="10" t="s">
        <v>98</v>
      </c>
      <c r="M1606" s="10" t="s">
        <v>99</v>
      </c>
      <c r="N1606" s="10" t="s">
        <v>61</v>
      </c>
      <c r="O1606" s="10">
        <v>44</v>
      </c>
      <c r="P1606" s="10" t="s">
        <v>40</v>
      </c>
      <c r="Q1606" s="10">
        <v>12</v>
      </c>
      <c r="R1606" s="10">
        <v>5</v>
      </c>
      <c r="S1606" s="79">
        <v>86.4</v>
      </c>
      <c r="T1606" s="10">
        <v>3</v>
      </c>
      <c r="AH1606" s="10">
        <v>3</v>
      </c>
      <c r="AI1606" s="39">
        <f t="shared" si="124"/>
        <v>3</v>
      </c>
      <c r="AJ1606" s="79">
        <f t="shared" si="125"/>
        <v>28.8</v>
      </c>
      <c r="AK1606" s="79">
        <f t="shared" si="126"/>
        <v>2.4</v>
      </c>
      <c r="AL1606" s="79">
        <f t="shared" si="127"/>
        <v>0.48</v>
      </c>
    </row>
    <row r="1607" spans="1:38" x14ac:dyDescent="0.25">
      <c r="A1607" s="10">
        <v>7.2024999999999997</v>
      </c>
      <c r="B1607" s="10" t="s">
        <v>367</v>
      </c>
      <c r="C1607" s="10" t="s">
        <v>368</v>
      </c>
      <c r="D1607" s="10" t="s">
        <v>739</v>
      </c>
      <c r="E1607" s="10" t="s">
        <v>348</v>
      </c>
      <c r="F1607" s="10" t="s">
        <v>740</v>
      </c>
      <c r="G1607" s="10" t="s">
        <v>741</v>
      </c>
      <c r="H1607" s="10" t="s">
        <v>372</v>
      </c>
      <c r="I1607" s="10" t="s">
        <v>742</v>
      </c>
      <c r="J1607" s="10" t="s">
        <v>743</v>
      </c>
      <c r="K1607" s="10">
        <v>3523279777</v>
      </c>
      <c r="L1607" s="10" t="s">
        <v>98</v>
      </c>
      <c r="M1607" s="10" t="s">
        <v>99</v>
      </c>
      <c r="N1607" s="10" t="s">
        <v>61</v>
      </c>
      <c r="O1607" s="10">
        <v>44</v>
      </c>
      <c r="P1607" s="10" t="s">
        <v>40</v>
      </c>
      <c r="Q1607" s="10">
        <v>12</v>
      </c>
      <c r="R1607" s="10">
        <v>5</v>
      </c>
      <c r="S1607" s="79">
        <v>28.8</v>
      </c>
      <c r="T1607" s="10">
        <v>1</v>
      </c>
      <c r="AH1607" s="10">
        <v>1</v>
      </c>
      <c r="AI1607" s="39">
        <f t="shared" si="124"/>
        <v>1</v>
      </c>
      <c r="AJ1607" s="79">
        <f t="shared" si="125"/>
        <v>28.8</v>
      </c>
      <c r="AK1607" s="79">
        <f t="shared" si="126"/>
        <v>2.4</v>
      </c>
      <c r="AL1607" s="79">
        <f t="shared" si="127"/>
        <v>0.48</v>
      </c>
    </row>
    <row r="1608" spans="1:38" x14ac:dyDescent="0.25">
      <c r="A1608" s="10">
        <v>7.2024999999999997</v>
      </c>
      <c r="B1608" s="10" t="s">
        <v>367</v>
      </c>
      <c r="C1608" s="10" t="s">
        <v>368</v>
      </c>
      <c r="D1608" s="10" t="s">
        <v>744</v>
      </c>
      <c r="E1608" s="10" t="s">
        <v>348</v>
      </c>
      <c r="F1608" s="10" t="s">
        <v>745</v>
      </c>
      <c r="G1608" s="10" t="s">
        <v>371</v>
      </c>
      <c r="H1608" s="10" t="s">
        <v>372</v>
      </c>
      <c r="I1608" s="10" t="s">
        <v>746</v>
      </c>
      <c r="J1608" s="10" t="s">
        <v>747</v>
      </c>
      <c r="K1608" s="10">
        <v>3053482691</v>
      </c>
      <c r="L1608" s="10" t="s">
        <v>98</v>
      </c>
      <c r="M1608" s="10" t="s">
        <v>99</v>
      </c>
      <c r="N1608" s="10" t="s">
        <v>61</v>
      </c>
      <c r="O1608" s="10">
        <v>44</v>
      </c>
      <c r="P1608" s="10" t="s">
        <v>40</v>
      </c>
      <c r="Q1608" s="10">
        <v>12</v>
      </c>
      <c r="R1608" s="10">
        <v>5</v>
      </c>
      <c r="S1608" s="79">
        <v>57.6</v>
      </c>
      <c r="T1608" s="10">
        <v>2</v>
      </c>
      <c r="AH1608" s="10">
        <v>2</v>
      </c>
      <c r="AI1608" s="39">
        <f t="shared" si="124"/>
        <v>2</v>
      </c>
      <c r="AJ1608" s="79">
        <f t="shared" si="125"/>
        <v>28.8</v>
      </c>
      <c r="AK1608" s="79">
        <f t="shared" si="126"/>
        <v>2.4</v>
      </c>
      <c r="AL1608" s="79">
        <f t="shared" si="127"/>
        <v>0.48</v>
      </c>
    </row>
    <row r="1609" spans="1:38" x14ac:dyDescent="0.25">
      <c r="A1609" s="10">
        <v>7.2024999999999997</v>
      </c>
      <c r="B1609" s="10" t="s">
        <v>367</v>
      </c>
      <c r="C1609" s="10" t="s">
        <v>368</v>
      </c>
      <c r="D1609" s="10" t="s">
        <v>369</v>
      </c>
      <c r="E1609" s="10" t="s">
        <v>30</v>
      </c>
      <c r="F1609" s="10" t="s">
        <v>370</v>
      </c>
      <c r="G1609" s="10" t="s">
        <v>371</v>
      </c>
      <c r="H1609" s="10" t="s">
        <v>372</v>
      </c>
      <c r="I1609" s="10" t="s">
        <v>748</v>
      </c>
      <c r="J1609" s="10" t="s">
        <v>373</v>
      </c>
      <c r="K1609" s="10">
        <v>3056245862</v>
      </c>
      <c r="L1609" s="10" t="s">
        <v>224</v>
      </c>
      <c r="M1609" s="10" t="s">
        <v>225</v>
      </c>
      <c r="N1609" s="10" t="s">
        <v>61</v>
      </c>
      <c r="O1609" s="10">
        <v>44</v>
      </c>
      <c r="P1609" s="10" t="s">
        <v>40</v>
      </c>
      <c r="Q1609" s="10">
        <v>12</v>
      </c>
      <c r="R1609" s="10">
        <v>5</v>
      </c>
      <c r="S1609" s="79">
        <v>30</v>
      </c>
      <c r="T1609" s="10">
        <v>1</v>
      </c>
      <c r="AH1609" s="10">
        <v>1</v>
      </c>
      <c r="AI1609" s="39">
        <f t="shared" si="124"/>
        <v>1</v>
      </c>
      <c r="AJ1609" s="79">
        <f t="shared" si="125"/>
        <v>30</v>
      </c>
      <c r="AK1609" s="79">
        <f t="shared" si="126"/>
        <v>2.5</v>
      </c>
      <c r="AL1609" s="79">
        <f t="shared" si="127"/>
        <v>0.5</v>
      </c>
    </row>
    <row r="1610" spans="1:38" x14ac:dyDescent="0.25">
      <c r="A1610" s="10">
        <v>7.2024999999999997</v>
      </c>
      <c r="B1610" s="10" t="s">
        <v>367</v>
      </c>
      <c r="C1610" s="10" t="s">
        <v>368</v>
      </c>
      <c r="D1610" s="10" t="s">
        <v>734</v>
      </c>
      <c r="E1610" s="10" t="s">
        <v>348</v>
      </c>
      <c r="F1610" s="10" t="s">
        <v>735</v>
      </c>
      <c r="G1610" s="10" t="s">
        <v>736</v>
      </c>
      <c r="H1610" s="10" t="s">
        <v>372</v>
      </c>
      <c r="I1610" s="10" t="s">
        <v>737</v>
      </c>
      <c r="J1610" s="10" t="s">
        <v>738</v>
      </c>
      <c r="K1610" s="10">
        <v>4078232665</v>
      </c>
      <c r="L1610" s="10" t="s">
        <v>224</v>
      </c>
      <c r="M1610" s="10" t="s">
        <v>225</v>
      </c>
      <c r="N1610" s="10" t="s">
        <v>61</v>
      </c>
      <c r="O1610" s="10">
        <v>44</v>
      </c>
      <c r="P1610" s="10" t="s">
        <v>40</v>
      </c>
      <c r="Q1610" s="10">
        <v>12</v>
      </c>
      <c r="R1610" s="10">
        <v>5</v>
      </c>
      <c r="S1610" s="79">
        <v>120</v>
      </c>
      <c r="T1610" s="10">
        <v>4</v>
      </c>
      <c r="AH1610" s="10">
        <v>4</v>
      </c>
      <c r="AI1610" s="39">
        <f t="shared" si="124"/>
        <v>4</v>
      </c>
      <c r="AJ1610" s="79">
        <f t="shared" si="125"/>
        <v>30</v>
      </c>
      <c r="AK1610" s="79">
        <f t="shared" si="126"/>
        <v>2.5</v>
      </c>
      <c r="AL1610" s="79">
        <f t="shared" si="127"/>
        <v>0.5</v>
      </c>
    </row>
    <row r="1611" spans="1:38" x14ac:dyDescent="0.25">
      <c r="A1611" s="10">
        <v>7.2024999999999997</v>
      </c>
      <c r="B1611" s="10" t="s">
        <v>367</v>
      </c>
      <c r="C1611" s="10" t="s">
        <v>368</v>
      </c>
      <c r="D1611" s="10" t="s">
        <v>739</v>
      </c>
      <c r="E1611" s="10" t="s">
        <v>348</v>
      </c>
      <c r="F1611" s="10" t="s">
        <v>740</v>
      </c>
      <c r="G1611" s="10" t="s">
        <v>741</v>
      </c>
      <c r="H1611" s="10" t="s">
        <v>372</v>
      </c>
      <c r="I1611" s="10" t="s">
        <v>742</v>
      </c>
      <c r="J1611" s="10" t="s">
        <v>743</v>
      </c>
      <c r="K1611" s="10">
        <v>3523279777</v>
      </c>
      <c r="L1611" s="10" t="s">
        <v>224</v>
      </c>
      <c r="M1611" s="10" t="s">
        <v>225</v>
      </c>
      <c r="N1611" s="10" t="s">
        <v>61</v>
      </c>
      <c r="O1611" s="10">
        <v>44</v>
      </c>
      <c r="P1611" s="10" t="s">
        <v>40</v>
      </c>
      <c r="Q1611" s="10">
        <v>12</v>
      </c>
      <c r="R1611" s="10">
        <v>5</v>
      </c>
      <c r="S1611" s="79">
        <v>30</v>
      </c>
      <c r="T1611" s="10">
        <v>1</v>
      </c>
      <c r="AH1611" s="10">
        <v>1</v>
      </c>
      <c r="AI1611" s="39">
        <f t="shared" si="124"/>
        <v>1</v>
      </c>
      <c r="AJ1611" s="79">
        <f t="shared" si="125"/>
        <v>30</v>
      </c>
      <c r="AK1611" s="79">
        <f t="shared" si="126"/>
        <v>2.5</v>
      </c>
      <c r="AL1611" s="79">
        <f t="shared" si="127"/>
        <v>0.5</v>
      </c>
    </row>
    <row r="1612" spans="1:38" x14ac:dyDescent="0.25">
      <c r="A1612" s="10">
        <v>7.2024999999999997</v>
      </c>
      <c r="B1612" s="10" t="s">
        <v>367</v>
      </c>
      <c r="C1612" s="10" t="s">
        <v>368</v>
      </c>
      <c r="D1612" s="10" t="s">
        <v>744</v>
      </c>
      <c r="E1612" s="10" t="s">
        <v>348</v>
      </c>
      <c r="F1612" s="10" t="s">
        <v>745</v>
      </c>
      <c r="G1612" s="10" t="s">
        <v>371</v>
      </c>
      <c r="H1612" s="10" t="s">
        <v>372</v>
      </c>
      <c r="I1612" s="10" t="s">
        <v>746</v>
      </c>
      <c r="J1612" s="10" t="s">
        <v>747</v>
      </c>
      <c r="K1612" s="10">
        <v>3053482691</v>
      </c>
      <c r="L1612" s="10" t="s">
        <v>224</v>
      </c>
      <c r="M1612" s="10" t="s">
        <v>225</v>
      </c>
      <c r="N1612" s="10" t="s">
        <v>61</v>
      </c>
      <c r="O1612" s="10">
        <v>44</v>
      </c>
      <c r="P1612" s="10" t="s">
        <v>40</v>
      </c>
      <c r="Q1612" s="10">
        <v>12</v>
      </c>
      <c r="R1612" s="10">
        <v>5</v>
      </c>
      <c r="S1612" s="79">
        <v>60</v>
      </c>
      <c r="T1612" s="10">
        <v>2</v>
      </c>
      <c r="AH1612" s="10">
        <v>2</v>
      </c>
      <c r="AI1612" s="39">
        <f t="shared" si="124"/>
        <v>2</v>
      </c>
      <c r="AJ1612" s="79">
        <f t="shared" si="125"/>
        <v>30</v>
      </c>
      <c r="AK1612" s="79">
        <f t="shared" si="126"/>
        <v>2.5</v>
      </c>
      <c r="AL1612" s="79">
        <f t="shared" si="127"/>
        <v>0.5</v>
      </c>
    </row>
    <row r="1613" spans="1:38" x14ac:dyDescent="0.25">
      <c r="A1613" s="10">
        <v>7.2024999999999997</v>
      </c>
      <c r="B1613" s="10" t="s">
        <v>367</v>
      </c>
      <c r="C1613" s="10" t="s">
        <v>368</v>
      </c>
      <c r="D1613" s="10" t="s">
        <v>369</v>
      </c>
      <c r="E1613" s="10" t="s">
        <v>30</v>
      </c>
      <c r="F1613" s="10" t="s">
        <v>370</v>
      </c>
      <c r="G1613" s="10" t="s">
        <v>371</v>
      </c>
      <c r="H1613" s="10" t="s">
        <v>372</v>
      </c>
      <c r="I1613" s="10" t="s">
        <v>748</v>
      </c>
      <c r="J1613" s="10" t="s">
        <v>373</v>
      </c>
      <c r="K1613" s="10">
        <v>3056245862</v>
      </c>
      <c r="L1613" s="10" t="s">
        <v>70</v>
      </c>
      <c r="M1613" s="10" t="s">
        <v>71</v>
      </c>
      <c r="N1613" s="10" t="s">
        <v>61</v>
      </c>
      <c r="O1613" s="10">
        <v>44</v>
      </c>
      <c r="P1613" s="10" t="s">
        <v>40</v>
      </c>
      <c r="Q1613" s="10">
        <v>12</v>
      </c>
      <c r="R1613" s="10">
        <v>8</v>
      </c>
      <c r="S1613" s="79">
        <v>33.6</v>
      </c>
      <c r="T1613" s="10">
        <v>1</v>
      </c>
      <c r="AH1613" s="10">
        <v>1</v>
      </c>
      <c r="AI1613" s="39">
        <f t="shared" si="124"/>
        <v>1</v>
      </c>
      <c r="AJ1613" s="79">
        <f t="shared" si="125"/>
        <v>33.6</v>
      </c>
      <c r="AK1613" s="79">
        <f t="shared" si="126"/>
        <v>2.8000000000000003</v>
      </c>
      <c r="AL1613" s="79">
        <f t="shared" si="127"/>
        <v>0.35000000000000003</v>
      </c>
    </row>
    <row r="1614" spans="1:38" x14ac:dyDescent="0.25">
      <c r="A1614" s="10">
        <v>7.2024999999999997</v>
      </c>
      <c r="B1614" s="10" t="s">
        <v>367</v>
      </c>
      <c r="C1614" s="10" t="s">
        <v>368</v>
      </c>
      <c r="D1614" s="10" t="s">
        <v>369</v>
      </c>
      <c r="E1614" s="10" t="s">
        <v>30</v>
      </c>
      <c r="F1614" s="10" t="s">
        <v>370</v>
      </c>
      <c r="G1614" s="10" t="s">
        <v>371</v>
      </c>
      <c r="H1614" s="10" t="s">
        <v>372</v>
      </c>
      <c r="I1614" s="10" t="s">
        <v>748</v>
      </c>
      <c r="J1614" s="10" t="s">
        <v>373</v>
      </c>
      <c r="K1614" s="10">
        <v>3056245862</v>
      </c>
      <c r="L1614" s="10" t="s">
        <v>749</v>
      </c>
      <c r="M1614" s="10" t="s">
        <v>750</v>
      </c>
      <c r="N1614" s="10" t="s">
        <v>83</v>
      </c>
      <c r="O1614" s="10">
        <v>44</v>
      </c>
      <c r="P1614" s="10" t="s">
        <v>40</v>
      </c>
      <c r="Q1614" s="10">
        <v>12</v>
      </c>
      <c r="R1614" s="10">
        <v>8</v>
      </c>
      <c r="S1614" s="79">
        <v>33.6</v>
      </c>
      <c r="T1614" s="10">
        <v>1</v>
      </c>
      <c r="AH1614" s="10">
        <v>1</v>
      </c>
      <c r="AI1614" s="39">
        <f t="shared" si="124"/>
        <v>1</v>
      </c>
      <c r="AJ1614" s="79">
        <f t="shared" si="125"/>
        <v>33.6</v>
      </c>
      <c r="AK1614" s="79">
        <f t="shared" si="126"/>
        <v>2.8000000000000003</v>
      </c>
      <c r="AL1614" s="79">
        <f t="shared" si="127"/>
        <v>0.35000000000000003</v>
      </c>
    </row>
    <row r="1615" spans="1:38" x14ac:dyDescent="0.25">
      <c r="A1615" s="10">
        <v>7.2024999999999997</v>
      </c>
      <c r="B1615" s="10" t="s">
        <v>367</v>
      </c>
      <c r="C1615" s="10" t="s">
        <v>368</v>
      </c>
      <c r="D1615" s="10" t="s">
        <v>369</v>
      </c>
      <c r="E1615" s="10" t="s">
        <v>30</v>
      </c>
      <c r="F1615" s="10" t="s">
        <v>370</v>
      </c>
      <c r="G1615" s="10" t="s">
        <v>371</v>
      </c>
      <c r="H1615" s="10" t="s">
        <v>372</v>
      </c>
      <c r="I1615" s="10" t="s">
        <v>748</v>
      </c>
      <c r="J1615" s="10" t="s">
        <v>373</v>
      </c>
      <c r="K1615" s="10">
        <v>3056245862</v>
      </c>
      <c r="L1615" s="10" t="s">
        <v>218</v>
      </c>
      <c r="M1615" s="10" t="s">
        <v>219</v>
      </c>
      <c r="N1615" s="10" t="s">
        <v>61</v>
      </c>
      <c r="O1615" s="10">
        <v>44</v>
      </c>
      <c r="P1615" s="10" t="s">
        <v>40</v>
      </c>
      <c r="Q1615" s="10">
        <v>12</v>
      </c>
      <c r="R1615" s="10">
        <v>8</v>
      </c>
      <c r="S1615" s="79">
        <v>33.6</v>
      </c>
      <c r="T1615" s="10">
        <v>1</v>
      </c>
      <c r="AH1615" s="10">
        <v>1</v>
      </c>
      <c r="AI1615" s="39">
        <f t="shared" si="124"/>
        <v>1</v>
      </c>
      <c r="AJ1615" s="79">
        <f t="shared" si="125"/>
        <v>33.6</v>
      </c>
      <c r="AK1615" s="79">
        <f t="shared" si="126"/>
        <v>2.8000000000000003</v>
      </c>
      <c r="AL1615" s="79">
        <f t="shared" si="127"/>
        <v>0.35000000000000003</v>
      </c>
    </row>
    <row r="1616" spans="1:38" x14ac:dyDescent="0.25">
      <c r="A1616" s="10">
        <v>7.2024999999999997</v>
      </c>
      <c r="B1616" s="10" t="s">
        <v>367</v>
      </c>
      <c r="C1616" s="10" t="s">
        <v>368</v>
      </c>
      <c r="D1616" s="10" t="s">
        <v>734</v>
      </c>
      <c r="E1616" s="10" t="s">
        <v>348</v>
      </c>
      <c r="F1616" s="10" t="s">
        <v>735</v>
      </c>
      <c r="G1616" s="10" t="s">
        <v>736</v>
      </c>
      <c r="H1616" s="10" t="s">
        <v>372</v>
      </c>
      <c r="I1616" s="10" t="s">
        <v>737</v>
      </c>
      <c r="J1616" s="10" t="s">
        <v>738</v>
      </c>
      <c r="K1616" s="10">
        <v>4078232665</v>
      </c>
      <c r="L1616" s="10" t="s">
        <v>59</v>
      </c>
      <c r="M1616" s="10" t="s">
        <v>60</v>
      </c>
      <c r="N1616" s="10" t="s">
        <v>61</v>
      </c>
      <c r="O1616" s="10">
        <v>44</v>
      </c>
      <c r="P1616" s="10" t="s">
        <v>40</v>
      </c>
      <c r="Q1616" s="10">
        <v>12</v>
      </c>
      <c r="R1616" s="10">
        <v>4</v>
      </c>
      <c r="S1616" s="79">
        <v>86.4</v>
      </c>
      <c r="T1616" s="10">
        <v>3</v>
      </c>
      <c r="AH1616" s="10">
        <v>3</v>
      </c>
      <c r="AI1616" s="39">
        <f t="shared" si="124"/>
        <v>3</v>
      </c>
      <c r="AJ1616" s="79">
        <f t="shared" si="125"/>
        <v>28.8</v>
      </c>
      <c r="AK1616" s="79">
        <f t="shared" si="126"/>
        <v>2.4</v>
      </c>
      <c r="AL1616" s="79">
        <f t="shared" si="127"/>
        <v>0.6</v>
      </c>
    </row>
    <row r="1617" spans="1:38" x14ac:dyDescent="0.25">
      <c r="A1617" s="10">
        <v>7.2024999999999997</v>
      </c>
      <c r="B1617" s="10" t="s">
        <v>367</v>
      </c>
      <c r="C1617" s="10" t="s">
        <v>368</v>
      </c>
      <c r="D1617" s="10" t="s">
        <v>739</v>
      </c>
      <c r="E1617" s="10" t="s">
        <v>348</v>
      </c>
      <c r="F1617" s="10" t="s">
        <v>740</v>
      </c>
      <c r="G1617" s="10" t="s">
        <v>741</v>
      </c>
      <c r="H1617" s="10" t="s">
        <v>372</v>
      </c>
      <c r="I1617" s="10" t="s">
        <v>742</v>
      </c>
      <c r="J1617" s="10" t="s">
        <v>743</v>
      </c>
      <c r="K1617" s="10">
        <v>3523279777</v>
      </c>
      <c r="L1617" s="10" t="s">
        <v>59</v>
      </c>
      <c r="M1617" s="10" t="s">
        <v>60</v>
      </c>
      <c r="N1617" s="10" t="s">
        <v>61</v>
      </c>
      <c r="O1617" s="10">
        <v>44</v>
      </c>
      <c r="P1617" s="10" t="s">
        <v>40</v>
      </c>
      <c r="Q1617" s="10">
        <v>12</v>
      </c>
      <c r="R1617" s="10">
        <v>4</v>
      </c>
      <c r="S1617" s="79">
        <v>28.8</v>
      </c>
      <c r="T1617" s="10">
        <v>1</v>
      </c>
      <c r="AH1617" s="10">
        <v>1</v>
      </c>
      <c r="AI1617" s="39">
        <f t="shared" si="124"/>
        <v>1</v>
      </c>
      <c r="AJ1617" s="79">
        <f t="shared" si="125"/>
        <v>28.8</v>
      </c>
      <c r="AK1617" s="79">
        <f t="shared" si="126"/>
        <v>2.4</v>
      </c>
      <c r="AL1617" s="79">
        <f t="shared" si="127"/>
        <v>0.6</v>
      </c>
    </row>
    <row r="1618" spans="1:38" x14ac:dyDescent="0.25">
      <c r="A1618" s="10">
        <v>7.2024999999999997</v>
      </c>
      <c r="B1618" s="10" t="s">
        <v>367</v>
      </c>
      <c r="C1618" s="10" t="s">
        <v>368</v>
      </c>
      <c r="D1618" s="10" t="s">
        <v>744</v>
      </c>
      <c r="E1618" s="10" t="s">
        <v>348</v>
      </c>
      <c r="F1618" s="10" t="s">
        <v>745</v>
      </c>
      <c r="G1618" s="10" t="s">
        <v>371</v>
      </c>
      <c r="H1618" s="10" t="s">
        <v>372</v>
      </c>
      <c r="I1618" s="10" t="s">
        <v>746</v>
      </c>
      <c r="J1618" s="10" t="s">
        <v>747</v>
      </c>
      <c r="K1618" s="10">
        <v>3053482691</v>
      </c>
      <c r="L1618" s="10" t="s">
        <v>59</v>
      </c>
      <c r="M1618" s="10" t="s">
        <v>60</v>
      </c>
      <c r="N1618" s="10" t="s">
        <v>61</v>
      </c>
      <c r="O1618" s="10">
        <v>44</v>
      </c>
      <c r="P1618" s="10" t="s">
        <v>40</v>
      </c>
      <c r="Q1618" s="10">
        <v>12</v>
      </c>
      <c r="R1618" s="10">
        <v>4</v>
      </c>
      <c r="S1618" s="79">
        <v>57.6</v>
      </c>
      <c r="T1618" s="10">
        <v>2</v>
      </c>
      <c r="AH1618" s="10">
        <v>2</v>
      </c>
      <c r="AI1618" s="39">
        <f t="shared" si="124"/>
        <v>2</v>
      </c>
      <c r="AJ1618" s="79">
        <f t="shared" si="125"/>
        <v>28.8</v>
      </c>
      <c r="AK1618" s="79">
        <f t="shared" si="126"/>
        <v>2.4</v>
      </c>
      <c r="AL1618" s="79">
        <f t="shared" si="127"/>
        <v>0.6</v>
      </c>
    </row>
    <row r="1619" spans="1:38" x14ac:dyDescent="0.25">
      <c r="A1619" s="10">
        <v>7.2024999999999997</v>
      </c>
      <c r="B1619" s="10" t="s">
        <v>107</v>
      </c>
      <c r="C1619" s="10" t="s">
        <v>108</v>
      </c>
      <c r="D1619" s="10" t="s">
        <v>751</v>
      </c>
      <c r="E1619" s="10" t="s">
        <v>30</v>
      </c>
      <c r="F1619" s="10" t="s">
        <v>752</v>
      </c>
      <c r="G1619" s="10" t="s">
        <v>753</v>
      </c>
      <c r="H1619" s="10" t="s">
        <v>199</v>
      </c>
      <c r="I1619" s="10" t="s">
        <v>754</v>
      </c>
      <c r="J1619" s="10" t="s">
        <v>755</v>
      </c>
      <c r="K1619" s="10">
        <v>3093735502</v>
      </c>
      <c r="L1619" s="10" t="s">
        <v>188</v>
      </c>
      <c r="M1619" s="10" t="s">
        <v>189</v>
      </c>
      <c r="N1619" s="10" t="s">
        <v>83</v>
      </c>
      <c r="O1619" s="10">
        <v>44</v>
      </c>
      <c r="P1619" s="10" t="s">
        <v>40</v>
      </c>
      <c r="Q1619" s="10">
        <v>12</v>
      </c>
      <c r="R1619" s="10">
        <v>6</v>
      </c>
      <c r="S1619" s="79">
        <v>132</v>
      </c>
      <c r="T1619" s="10">
        <v>5</v>
      </c>
      <c r="AH1619" s="10">
        <v>5</v>
      </c>
      <c r="AI1619" s="39">
        <f t="shared" si="124"/>
        <v>5</v>
      </c>
      <c r="AJ1619" s="79">
        <f t="shared" si="125"/>
        <v>26.4</v>
      </c>
      <c r="AK1619" s="79">
        <f t="shared" si="126"/>
        <v>2.1999999999999997</v>
      </c>
      <c r="AL1619" s="79">
        <f t="shared" si="127"/>
        <v>0.36666666666666664</v>
      </c>
    </row>
    <row r="1620" spans="1:38" x14ac:dyDescent="0.25">
      <c r="A1620" s="10">
        <v>7.2024999999999997</v>
      </c>
      <c r="B1620" s="10" t="s">
        <v>107</v>
      </c>
      <c r="C1620" s="10" t="s">
        <v>108</v>
      </c>
      <c r="D1620" s="10" t="s">
        <v>190</v>
      </c>
      <c r="E1620" s="10" t="s">
        <v>30</v>
      </c>
      <c r="F1620" s="10" t="s">
        <v>191</v>
      </c>
      <c r="G1620" s="10" t="s">
        <v>192</v>
      </c>
      <c r="H1620" s="10" t="s">
        <v>193</v>
      </c>
      <c r="I1620" s="10" t="s">
        <v>194</v>
      </c>
      <c r="J1620" s="10" t="s">
        <v>195</v>
      </c>
      <c r="K1620" s="10">
        <v>2484831954</v>
      </c>
      <c r="L1620" s="10" t="s">
        <v>37</v>
      </c>
      <c r="M1620" s="10" t="s">
        <v>38</v>
      </c>
      <c r="N1620" s="10" t="s">
        <v>39</v>
      </c>
      <c r="O1620" s="10">
        <v>44</v>
      </c>
      <c r="P1620" s="10" t="s">
        <v>40</v>
      </c>
      <c r="Q1620" s="10">
        <v>12</v>
      </c>
      <c r="R1620" s="10">
        <v>5</v>
      </c>
      <c r="S1620" s="79">
        <v>118.8</v>
      </c>
      <c r="T1620" s="10">
        <v>6</v>
      </c>
      <c r="AH1620" s="10">
        <v>6</v>
      </c>
      <c r="AI1620" s="39">
        <f t="shared" si="124"/>
        <v>6</v>
      </c>
      <c r="AJ1620" s="79">
        <f t="shared" si="125"/>
        <v>19.8</v>
      </c>
      <c r="AK1620" s="79">
        <f t="shared" si="126"/>
        <v>1.6500000000000001</v>
      </c>
      <c r="AL1620" s="79">
        <f t="shared" si="127"/>
        <v>0.33</v>
      </c>
    </row>
    <row r="1621" spans="1:38" x14ac:dyDescent="0.25">
      <c r="A1621" s="10">
        <v>7.2024999999999997</v>
      </c>
      <c r="B1621" s="10" t="s">
        <v>107</v>
      </c>
      <c r="C1621" s="10" t="s">
        <v>108</v>
      </c>
      <c r="D1621" s="10" t="s">
        <v>756</v>
      </c>
      <c r="E1621" s="10" t="s">
        <v>30</v>
      </c>
      <c r="F1621" s="10" t="s">
        <v>757</v>
      </c>
      <c r="G1621" s="10" t="s">
        <v>758</v>
      </c>
      <c r="H1621" s="10" t="s">
        <v>199</v>
      </c>
      <c r="I1621" s="10" t="s">
        <v>759</v>
      </c>
      <c r="J1621" s="10" t="s">
        <v>760</v>
      </c>
      <c r="K1621" s="10">
        <v>8473444446</v>
      </c>
      <c r="L1621" s="10" t="s">
        <v>115</v>
      </c>
      <c r="M1621" s="10" t="s">
        <v>116</v>
      </c>
      <c r="N1621" s="10" t="s">
        <v>39</v>
      </c>
      <c r="O1621" s="10">
        <v>44</v>
      </c>
      <c r="P1621" s="10" t="s">
        <v>40</v>
      </c>
      <c r="Q1621" s="10">
        <v>12</v>
      </c>
      <c r="R1621" s="10">
        <v>5</v>
      </c>
      <c r="S1621" s="79">
        <v>19.8</v>
      </c>
      <c r="T1621" s="10">
        <v>1</v>
      </c>
      <c r="AH1621" s="10">
        <v>1</v>
      </c>
      <c r="AI1621" s="39">
        <f t="shared" si="124"/>
        <v>1</v>
      </c>
      <c r="AJ1621" s="79">
        <f t="shared" si="125"/>
        <v>19.8</v>
      </c>
      <c r="AK1621" s="79">
        <f t="shared" si="126"/>
        <v>1.6500000000000001</v>
      </c>
      <c r="AL1621" s="79">
        <f t="shared" si="127"/>
        <v>0.33</v>
      </c>
    </row>
    <row r="1622" spans="1:38" x14ac:dyDescent="0.25">
      <c r="A1622" s="10">
        <v>7.2024999999999997</v>
      </c>
      <c r="B1622" s="10" t="s">
        <v>107</v>
      </c>
      <c r="C1622" s="10" t="s">
        <v>108</v>
      </c>
      <c r="D1622" s="10" t="s">
        <v>109</v>
      </c>
      <c r="E1622" s="10" t="s">
        <v>30</v>
      </c>
      <c r="F1622" s="10" t="s">
        <v>110</v>
      </c>
      <c r="G1622" s="10" t="s">
        <v>111</v>
      </c>
      <c r="H1622" s="10" t="s">
        <v>112</v>
      </c>
      <c r="I1622" s="10" t="s">
        <v>113</v>
      </c>
      <c r="J1622" s="10" t="s">
        <v>114</v>
      </c>
      <c r="K1622" s="10">
        <v>5632132567</v>
      </c>
      <c r="L1622" s="10" t="s">
        <v>115</v>
      </c>
      <c r="M1622" s="10" t="s">
        <v>116</v>
      </c>
      <c r="N1622" s="10" t="s">
        <v>39</v>
      </c>
      <c r="O1622" s="10">
        <v>44</v>
      </c>
      <c r="P1622" s="10" t="s">
        <v>40</v>
      </c>
      <c r="Q1622" s="10">
        <v>12</v>
      </c>
      <c r="R1622" s="10">
        <v>5</v>
      </c>
      <c r="S1622" s="79">
        <v>39.6</v>
      </c>
      <c r="T1622" s="10">
        <v>2</v>
      </c>
      <c r="AH1622" s="10">
        <v>2</v>
      </c>
      <c r="AI1622" s="39">
        <f t="shared" si="124"/>
        <v>2</v>
      </c>
      <c r="AJ1622" s="79">
        <f t="shared" si="125"/>
        <v>19.8</v>
      </c>
      <c r="AK1622" s="79">
        <f t="shared" si="126"/>
        <v>1.6500000000000001</v>
      </c>
      <c r="AL1622" s="79">
        <f t="shared" si="127"/>
        <v>0.33</v>
      </c>
    </row>
    <row r="1623" spans="1:38" x14ac:dyDescent="0.25">
      <c r="A1623" s="10">
        <v>7.2024999999999997</v>
      </c>
      <c r="B1623" s="10" t="s">
        <v>107</v>
      </c>
      <c r="C1623" s="10" t="s">
        <v>108</v>
      </c>
      <c r="D1623" s="10" t="s">
        <v>196</v>
      </c>
      <c r="E1623" s="10" t="s">
        <v>30</v>
      </c>
      <c r="F1623" s="10" t="s">
        <v>197</v>
      </c>
      <c r="G1623" s="10" t="s">
        <v>198</v>
      </c>
      <c r="H1623" s="10" t="s">
        <v>199</v>
      </c>
      <c r="I1623" s="10" t="s">
        <v>200</v>
      </c>
      <c r="J1623" s="10" t="s">
        <v>201</v>
      </c>
      <c r="K1623" s="10">
        <v>6308857029</v>
      </c>
      <c r="L1623" s="10" t="s">
        <v>115</v>
      </c>
      <c r="M1623" s="10" t="s">
        <v>116</v>
      </c>
      <c r="N1623" s="10" t="s">
        <v>39</v>
      </c>
      <c r="O1623" s="10">
        <v>44</v>
      </c>
      <c r="P1623" s="10" t="s">
        <v>40</v>
      </c>
      <c r="Q1623" s="10">
        <v>12</v>
      </c>
      <c r="R1623" s="10">
        <v>5</v>
      </c>
      <c r="S1623" s="79">
        <v>99</v>
      </c>
      <c r="T1623" s="10">
        <v>5</v>
      </c>
      <c r="AH1623" s="10">
        <v>5</v>
      </c>
      <c r="AI1623" s="39">
        <f t="shared" si="124"/>
        <v>5</v>
      </c>
      <c r="AJ1623" s="79">
        <f t="shared" si="125"/>
        <v>19.8</v>
      </c>
      <c r="AK1623" s="79">
        <f t="shared" si="126"/>
        <v>1.6500000000000001</v>
      </c>
      <c r="AL1623" s="79">
        <f t="shared" si="127"/>
        <v>0.33</v>
      </c>
    </row>
    <row r="1624" spans="1:38" x14ac:dyDescent="0.25">
      <c r="A1624" s="10">
        <v>7.2024999999999997</v>
      </c>
      <c r="B1624" s="10" t="s">
        <v>107</v>
      </c>
      <c r="C1624" s="10" t="s">
        <v>108</v>
      </c>
      <c r="D1624" s="10" t="s">
        <v>190</v>
      </c>
      <c r="E1624" s="10" t="s">
        <v>30</v>
      </c>
      <c r="F1624" s="10" t="s">
        <v>191</v>
      </c>
      <c r="G1624" s="10" t="s">
        <v>192</v>
      </c>
      <c r="H1624" s="10" t="s">
        <v>193</v>
      </c>
      <c r="I1624" s="10" t="s">
        <v>194</v>
      </c>
      <c r="J1624" s="10" t="s">
        <v>195</v>
      </c>
      <c r="K1624" s="10">
        <v>2484831954</v>
      </c>
      <c r="L1624" s="10" t="s">
        <v>115</v>
      </c>
      <c r="M1624" s="10" t="s">
        <v>116</v>
      </c>
      <c r="N1624" s="10" t="s">
        <v>39</v>
      </c>
      <c r="O1624" s="10">
        <v>44</v>
      </c>
      <c r="P1624" s="10" t="s">
        <v>40</v>
      </c>
      <c r="Q1624" s="10">
        <v>12</v>
      </c>
      <c r="R1624" s="10">
        <v>5</v>
      </c>
      <c r="S1624" s="79">
        <v>138.6</v>
      </c>
      <c r="T1624" s="10">
        <v>7</v>
      </c>
      <c r="AH1624" s="10">
        <v>7</v>
      </c>
      <c r="AI1624" s="39">
        <f t="shared" si="124"/>
        <v>7</v>
      </c>
      <c r="AJ1624" s="79">
        <f t="shared" si="125"/>
        <v>19.8</v>
      </c>
      <c r="AK1624" s="79">
        <f t="shared" si="126"/>
        <v>1.6500000000000001</v>
      </c>
      <c r="AL1624" s="79">
        <f t="shared" si="127"/>
        <v>0.33</v>
      </c>
    </row>
    <row r="1625" spans="1:38" x14ac:dyDescent="0.25">
      <c r="A1625" s="10">
        <v>7.2024999999999997</v>
      </c>
      <c r="B1625" s="10" t="s">
        <v>107</v>
      </c>
      <c r="C1625" s="10" t="s">
        <v>108</v>
      </c>
      <c r="D1625" s="10" t="s">
        <v>248</v>
      </c>
      <c r="E1625" s="10" t="s">
        <v>30</v>
      </c>
      <c r="F1625" s="10" t="s">
        <v>249</v>
      </c>
      <c r="G1625" s="10" t="s">
        <v>250</v>
      </c>
      <c r="H1625" s="10" t="s">
        <v>199</v>
      </c>
      <c r="I1625" s="10">
        <v>62305</v>
      </c>
      <c r="J1625" s="10" t="s">
        <v>251</v>
      </c>
      <c r="K1625" s="10">
        <v>2172223343</v>
      </c>
      <c r="L1625" s="10" t="s">
        <v>49</v>
      </c>
      <c r="M1625" s="10" t="s">
        <v>50</v>
      </c>
      <c r="N1625" s="10" t="s">
        <v>39</v>
      </c>
      <c r="O1625" s="10">
        <v>44</v>
      </c>
      <c r="P1625" s="10" t="s">
        <v>40</v>
      </c>
      <c r="Q1625" s="10">
        <v>12</v>
      </c>
      <c r="R1625" s="10">
        <v>5</v>
      </c>
      <c r="S1625" s="79">
        <v>118.8</v>
      </c>
      <c r="T1625" s="10">
        <v>6</v>
      </c>
      <c r="AH1625" s="10">
        <v>6</v>
      </c>
      <c r="AI1625" s="39">
        <f t="shared" si="124"/>
        <v>6</v>
      </c>
      <c r="AJ1625" s="79">
        <f t="shared" si="125"/>
        <v>19.8</v>
      </c>
      <c r="AK1625" s="79">
        <f t="shared" si="126"/>
        <v>1.6500000000000001</v>
      </c>
      <c r="AL1625" s="79">
        <f t="shared" si="127"/>
        <v>0.33</v>
      </c>
    </row>
    <row r="1626" spans="1:38" x14ac:dyDescent="0.25">
      <c r="A1626" s="10">
        <v>7.2024999999999997</v>
      </c>
      <c r="B1626" s="10" t="s">
        <v>107</v>
      </c>
      <c r="C1626" s="10" t="s">
        <v>108</v>
      </c>
      <c r="D1626" s="10" t="s">
        <v>190</v>
      </c>
      <c r="E1626" s="10" t="s">
        <v>30</v>
      </c>
      <c r="F1626" s="10" t="s">
        <v>191</v>
      </c>
      <c r="G1626" s="10" t="s">
        <v>192</v>
      </c>
      <c r="H1626" s="10" t="s">
        <v>193</v>
      </c>
      <c r="I1626" s="10" t="s">
        <v>194</v>
      </c>
      <c r="J1626" s="10" t="s">
        <v>195</v>
      </c>
      <c r="K1626" s="10">
        <v>2484831954</v>
      </c>
      <c r="L1626" s="10" t="s">
        <v>49</v>
      </c>
      <c r="M1626" s="10" t="s">
        <v>50</v>
      </c>
      <c r="N1626" s="10" t="s">
        <v>39</v>
      </c>
      <c r="O1626" s="10">
        <v>44</v>
      </c>
      <c r="P1626" s="10" t="s">
        <v>40</v>
      </c>
      <c r="Q1626" s="10">
        <v>12</v>
      </c>
      <c r="R1626" s="10">
        <v>5</v>
      </c>
      <c r="S1626" s="79">
        <v>99</v>
      </c>
      <c r="T1626" s="10">
        <v>5</v>
      </c>
      <c r="AH1626" s="10">
        <v>5</v>
      </c>
      <c r="AI1626" s="39">
        <f t="shared" si="124"/>
        <v>5</v>
      </c>
      <c r="AJ1626" s="79">
        <f t="shared" si="125"/>
        <v>19.8</v>
      </c>
      <c r="AK1626" s="79">
        <f t="shared" si="126"/>
        <v>1.6500000000000001</v>
      </c>
      <c r="AL1626" s="79">
        <f t="shared" si="127"/>
        <v>0.33</v>
      </c>
    </row>
    <row r="1627" spans="1:38" x14ac:dyDescent="0.25">
      <c r="A1627" s="10">
        <v>7.2024999999999997</v>
      </c>
      <c r="B1627" s="10" t="s">
        <v>107</v>
      </c>
      <c r="C1627" s="10" t="s">
        <v>108</v>
      </c>
      <c r="D1627" s="10" t="s">
        <v>761</v>
      </c>
      <c r="E1627" s="10" t="s">
        <v>362</v>
      </c>
      <c r="F1627" s="10" t="s">
        <v>762</v>
      </c>
      <c r="G1627" s="10" t="s">
        <v>763</v>
      </c>
      <c r="H1627" s="10" t="s">
        <v>199</v>
      </c>
      <c r="I1627" s="10" t="s">
        <v>764</v>
      </c>
      <c r="J1627" s="10" t="s">
        <v>765</v>
      </c>
      <c r="K1627" s="10">
        <v>8159272096</v>
      </c>
      <c r="L1627" s="10" t="s">
        <v>49</v>
      </c>
      <c r="M1627" s="10" t="s">
        <v>50</v>
      </c>
      <c r="N1627" s="10" t="s">
        <v>39</v>
      </c>
      <c r="O1627" s="10">
        <v>44</v>
      </c>
      <c r="P1627" s="10" t="s">
        <v>40</v>
      </c>
      <c r="Q1627" s="10">
        <v>12</v>
      </c>
      <c r="R1627" s="10">
        <v>5</v>
      </c>
      <c r="S1627" s="79">
        <v>19.8</v>
      </c>
      <c r="T1627" s="10">
        <v>1</v>
      </c>
      <c r="AH1627" s="10">
        <v>1</v>
      </c>
      <c r="AI1627" s="39">
        <f t="shared" si="124"/>
        <v>1</v>
      </c>
      <c r="AJ1627" s="79">
        <f t="shared" si="125"/>
        <v>19.8</v>
      </c>
      <c r="AK1627" s="79">
        <f t="shared" si="126"/>
        <v>1.6500000000000001</v>
      </c>
      <c r="AL1627" s="79">
        <f t="shared" si="127"/>
        <v>0.33</v>
      </c>
    </row>
    <row r="1628" spans="1:38" x14ac:dyDescent="0.25">
      <c r="A1628" s="10">
        <v>7.2024999999999997</v>
      </c>
      <c r="B1628" s="10" t="s">
        <v>51</v>
      </c>
      <c r="C1628" s="10" t="s">
        <v>52</v>
      </c>
      <c r="D1628" s="10" t="s">
        <v>125</v>
      </c>
      <c r="E1628" s="10" t="s">
        <v>30</v>
      </c>
      <c r="F1628" s="10" t="s">
        <v>126</v>
      </c>
      <c r="G1628" s="10" t="s">
        <v>127</v>
      </c>
      <c r="H1628" s="10" t="s">
        <v>34</v>
      </c>
      <c r="I1628" s="80" t="s">
        <v>128</v>
      </c>
      <c r="J1628" s="10" t="s">
        <v>129</v>
      </c>
      <c r="K1628" s="10">
        <v>6098354400</v>
      </c>
      <c r="L1628" s="10" t="s">
        <v>74</v>
      </c>
      <c r="M1628" s="10" t="s">
        <v>75</v>
      </c>
      <c r="N1628" s="10" t="s">
        <v>61</v>
      </c>
      <c r="O1628" s="10">
        <v>44</v>
      </c>
      <c r="P1628" s="10" t="s">
        <v>40</v>
      </c>
      <c r="Q1628" s="10">
        <v>12</v>
      </c>
      <c r="R1628" s="10">
        <v>5</v>
      </c>
      <c r="S1628" s="79">
        <v>297.60000000000002</v>
      </c>
      <c r="T1628" s="10">
        <v>10</v>
      </c>
      <c r="AH1628" s="10">
        <v>10</v>
      </c>
      <c r="AI1628" s="39">
        <f t="shared" si="124"/>
        <v>10</v>
      </c>
      <c r="AJ1628" s="79">
        <f t="shared" si="125"/>
        <v>29.76</v>
      </c>
      <c r="AK1628" s="79">
        <f t="shared" si="126"/>
        <v>2.48</v>
      </c>
      <c r="AL1628" s="79">
        <f t="shared" si="127"/>
        <v>0.496</v>
      </c>
    </row>
    <row r="1629" spans="1:38" x14ac:dyDescent="0.25">
      <c r="A1629" s="10">
        <v>7.2024999999999997</v>
      </c>
      <c r="B1629" s="10" t="s">
        <v>51</v>
      </c>
      <c r="C1629" s="10" t="s">
        <v>52</v>
      </c>
      <c r="D1629" s="10" t="s">
        <v>766</v>
      </c>
      <c r="E1629" s="10" t="s">
        <v>348</v>
      </c>
      <c r="F1629" s="10" t="s">
        <v>767</v>
      </c>
      <c r="G1629" s="10" t="s">
        <v>768</v>
      </c>
      <c r="H1629" s="10" t="s">
        <v>700</v>
      </c>
      <c r="I1629" s="10" t="s">
        <v>769</v>
      </c>
      <c r="J1629" s="10" t="s">
        <v>770</v>
      </c>
      <c r="K1629" s="10">
        <v>7033688554</v>
      </c>
      <c r="L1629" s="10" t="s">
        <v>74</v>
      </c>
      <c r="M1629" s="10" t="s">
        <v>75</v>
      </c>
      <c r="N1629" s="10" t="s">
        <v>61</v>
      </c>
      <c r="O1629" s="10">
        <v>44</v>
      </c>
      <c r="P1629" s="10" t="s">
        <v>40</v>
      </c>
      <c r="Q1629" s="10">
        <v>12</v>
      </c>
      <c r="R1629" s="10">
        <v>5</v>
      </c>
      <c r="S1629" s="79">
        <v>60</v>
      </c>
      <c r="T1629" s="10">
        <v>2</v>
      </c>
      <c r="AH1629" s="10">
        <v>2</v>
      </c>
      <c r="AI1629" s="39">
        <f t="shared" si="124"/>
        <v>2</v>
      </c>
      <c r="AJ1629" s="79">
        <f t="shared" si="125"/>
        <v>30</v>
      </c>
      <c r="AK1629" s="79">
        <f t="shared" si="126"/>
        <v>2.5</v>
      </c>
      <c r="AL1629" s="79">
        <f t="shared" si="127"/>
        <v>0.5</v>
      </c>
    </row>
    <row r="1630" spans="1:38" x14ac:dyDescent="0.25">
      <c r="A1630" s="10">
        <v>7.2024999999999997</v>
      </c>
      <c r="B1630" s="10" t="s">
        <v>51</v>
      </c>
      <c r="C1630" s="10" t="s">
        <v>52</v>
      </c>
      <c r="D1630" s="10" t="s">
        <v>771</v>
      </c>
      <c r="E1630" s="10" t="s">
        <v>348</v>
      </c>
      <c r="F1630" s="10" t="s">
        <v>772</v>
      </c>
      <c r="G1630" s="10" t="s">
        <v>773</v>
      </c>
      <c r="H1630" s="10" t="s">
        <v>34</v>
      </c>
      <c r="I1630" s="10" t="s">
        <v>774</v>
      </c>
      <c r="J1630" s="10" t="s">
        <v>775</v>
      </c>
      <c r="K1630" s="10">
        <v>6093595056</v>
      </c>
      <c r="L1630" s="10" t="s">
        <v>74</v>
      </c>
      <c r="M1630" s="10" t="s">
        <v>75</v>
      </c>
      <c r="N1630" s="10" t="s">
        <v>61</v>
      </c>
      <c r="O1630" s="10">
        <v>44</v>
      </c>
      <c r="P1630" s="10" t="s">
        <v>40</v>
      </c>
      <c r="Q1630" s="10">
        <v>12</v>
      </c>
      <c r="R1630" s="10">
        <v>5</v>
      </c>
      <c r="S1630" s="79">
        <v>30</v>
      </c>
      <c r="T1630" s="10">
        <v>1</v>
      </c>
      <c r="AH1630" s="10">
        <v>1</v>
      </c>
      <c r="AI1630" s="39">
        <f t="shared" si="124"/>
        <v>1</v>
      </c>
      <c r="AJ1630" s="79">
        <f t="shared" si="125"/>
        <v>30</v>
      </c>
      <c r="AK1630" s="79">
        <f t="shared" si="126"/>
        <v>2.5</v>
      </c>
      <c r="AL1630" s="79">
        <f t="shared" si="127"/>
        <v>0.5</v>
      </c>
    </row>
    <row r="1631" spans="1:38" x14ac:dyDescent="0.25">
      <c r="A1631" s="10">
        <v>7.2024999999999997</v>
      </c>
      <c r="B1631" s="10" t="s">
        <v>51</v>
      </c>
      <c r="C1631" s="10" t="s">
        <v>52</v>
      </c>
      <c r="D1631" s="10" t="s">
        <v>776</v>
      </c>
      <c r="E1631" s="10" t="s">
        <v>348</v>
      </c>
      <c r="F1631" s="10" t="s">
        <v>777</v>
      </c>
      <c r="G1631" s="10" t="s">
        <v>778</v>
      </c>
      <c r="H1631" s="10" t="s">
        <v>779</v>
      </c>
      <c r="I1631" s="10" t="s">
        <v>780</v>
      </c>
      <c r="J1631" s="10" t="s">
        <v>781</v>
      </c>
      <c r="K1631" s="10">
        <v>4438404320</v>
      </c>
      <c r="L1631" s="10" t="s">
        <v>74</v>
      </c>
      <c r="M1631" s="10" t="s">
        <v>75</v>
      </c>
      <c r="N1631" s="10" t="s">
        <v>61</v>
      </c>
      <c r="O1631" s="10">
        <v>44</v>
      </c>
      <c r="P1631" s="10" t="s">
        <v>40</v>
      </c>
      <c r="Q1631" s="10">
        <v>12</v>
      </c>
      <c r="R1631" s="10">
        <v>5</v>
      </c>
      <c r="S1631" s="79">
        <v>30</v>
      </c>
      <c r="T1631" s="10">
        <v>1</v>
      </c>
      <c r="AH1631" s="10">
        <v>1</v>
      </c>
      <c r="AI1631" s="39">
        <f t="shared" si="124"/>
        <v>1</v>
      </c>
      <c r="AJ1631" s="79">
        <f t="shared" si="125"/>
        <v>30</v>
      </c>
      <c r="AK1631" s="79">
        <f t="shared" si="126"/>
        <v>2.5</v>
      </c>
      <c r="AL1631" s="79">
        <f t="shared" si="127"/>
        <v>0.5</v>
      </c>
    </row>
    <row r="1632" spans="1:38" x14ac:dyDescent="0.25">
      <c r="A1632" s="10">
        <v>7.2024999999999997</v>
      </c>
      <c r="B1632" s="10" t="s">
        <v>51</v>
      </c>
      <c r="C1632" s="10" t="s">
        <v>52</v>
      </c>
      <c r="D1632" s="10" t="s">
        <v>782</v>
      </c>
      <c r="E1632" s="10" t="s">
        <v>348</v>
      </c>
      <c r="F1632" s="10" t="s">
        <v>783</v>
      </c>
      <c r="G1632" s="10" t="s">
        <v>784</v>
      </c>
      <c r="H1632" s="10" t="s">
        <v>779</v>
      </c>
      <c r="I1632" s="10" t="s">
        <v>785</v>
      </c>
      <c r="J1632" s="10" t="s">
        <v>786</v>
      </c>
      <c r="K1632" s="10">
        <v>4438401944</v>
      </c>
      <c r="L1632" s="10" t="s">
        <v>74</v>
      </c>
      <c r="M1632" s="10" t="s">
        <v>75</v>
      </c>
      <c r="N1632" s="10" t="s">
        <v>61</v>
      </c>
      <c r="O1632" s="10">
        <v>44</v>
      </c>
      <c r="P1632" s="10" t="s">
        <v>40</v>
      </c>
      <c r="Q1632" s="10">
        <v>12</v>
      </c>
      <c r="R1632" s="10">
        <v>5</v>
      </c>
      <c r="S1632" s="79">
        <v>30</v>
      </c>
      <c r="T1632" s="10">
        <v>1</v>
      </c>
      <c r="AH1632" s="10">
        <v>1</v>
      </c>
      <c r="AI1632" s="39">
        <f t="shared" si="124"/>
        <v>1</v>
      </c>
      <c r="AJ1632" s="79">
        <f t="shared" si="125"/>
        <v>30</v>
      </c>
      <c r="AK1632" s="79">
        <f t="shared" si="126"/>
        <v>2.5</v>
      </c>
      <c r="AL1632" s="79">
        <f t="shared" si="127"/>
        <v>0.5</v>
      </c>
    </row>
    <row r="1633" spans="1:38" x14ac:dyDescent="0.25">
      <c r="A1633" s="10">
        <v>7.2024999999999997</v>
      </c>
      <c r="B1633" s="10" t="s">
        <v>51</v>
      </c>
      <c r="C1633" s="10" t="s">
        <v>52</v>
      </c>
      <c r="D1633" s="10" t="s">
        <v>787</v>
      </c>
      <c r="E1633" s="10" t="s">
        <v>30</v>
      </c>
      <c r="F1633" s="10" t="s">
        <v>788</v>
      </c>
      <c r="G1633" s="10" t="s">
        <v>573</v>
      </c>
      <c r="H1633" s="10" t="s">
        <v>574</v>
      </c>
      <c r="I1633" s="10" t="s">
        <v>789</v>
      </c>
      <c r="J1633" s="10" t="s">
        <v>790</v>
      </c>
      <c r="K1633" s="10">
        <v>2022242263</v>
      </c>
      <c r="L1633" s="10" t="s">
        <v>122</v>
      </c>
      <c r="M1633" s="10" t="s">
        <v>123</v>
      </c>
      <c r="N1633" s="10" t="s">
        <v>124</v>
      </c>
      <c r="O1633" s="10">
        <v>44</v>
      </c>
      <c r="P1633" s="10" t="s">
        <v>40</v>
      </c>
      <c r="Q1633" s="10">
        <v>12</v>
      </c>
      <c r="R1633" s="10">
        <v>4.5</v>
      </c>
      <c r="S1633" s="79">
        <v>19.8</v>
      </c>
      <c r="T1633" s="10">
        <v>1</v>
      </c>
      <c r="AH1633" s="10">
        <v>1</v>
      </c>
      <c r="AI1633" s="39">
        <f t="shared" si="124"/>
        <v>1</v>
      </c>
      <c r="AJ1633" s="79">
        <f t="shared" si="125"/>
        <v>19.8</v>
      </c>
      <c r="AK1633" s="79">
        <f t="shared" si="126"/>
        <v>1.6500000000000001</v>
      </c>
      <c r="AL1633" s="79">
        <f t="shared" si="127"/>
        <v>0.3666666666666667</v>
      </c>
    </row>
    <row r="1634" spans="1:38" x14ac:dyDescent="0.25">
      <c r="A1634" s="10">
        <v>7.2024999999999997</v>
      </c>
      <c r="B1634" s="10" t="s">
        <v>51</v>
      </c>
      <c r="C1634" s="10" t="s">
        <v>52</v>
      </c>
      <c r="D1634" s="10" t="s">
        <v>791</v>
      </c>
      <c r="E1634" s="10" t="s">
        <v>30</v>
      </c>
      <c r="F1634" s="10" t="s">
        <v>792</v>
      </c>
      <c r="G1634" s="10" t="s">
        <v>793</v>
      </c>
      <c r="H1634" s="10" t="s">
        <v>779</v>
      </c>
      <c r="I1634" s="10" t="s">
        <v>794</v>
      </c>
      <c r="J1634" s="10" t="s">
        <v>795</v>
      </c>
      <c r="K1634" s="10">
        <v>4438662397</v>
      </c>
      <c r="L1634" s="10" t="s">
        <v>122</v>
      </c>
      <c r="M1634" s="10" t="s">
        <v>123</v>
      </c>
      <c r="N1634" s="10" t="s">
        <v>124</v>
      </c>
      <c r="O1634" s="10">
        <v>44</v>
      </c>
      <c r="P1634" s="10" t="s">
        <v>40</v>
      </c>
      <c r="Q1634" s="10">
        <v>12</v>
      </c>
      <c r="R1634" s="10">
        <v>4.5</v>
      </c>
      <c r="S1634" s="79">
        <v>39.6</v>
      </c>
      <c r="T1634" s="10">
        <v>2</v>
      </c>
      <c r="AH1634" s="10">
        <v>2</v>
      </c>
      <c r="AI1634" s="39">
        <f t="shared" si="124"/>
        <v>2</v>
      </c>
      <c r="AJ1634" s="79">
        <f t="shared" si="125"/>
        <v>19.8</v>
      </c>
      <c r="AK1634" s="79">
        <f t="shared" si="126"/>
        <v>1.6500000000000001</v>
      </c>
      <c r="AL1634" s="79">
        <f t="shared" si="127"/>
        <v>0.3666666666666667</v>
      </c>
    </row>
    <row r="1635" spans="1:38" x14ac:dyDescent="0.25">
      <c r="A1635" s="10">
        <v>7.2024999999999997</v>
      </c>
      <c r="B1635" s="10" t="s">
        <v>51</v>
      </c>
      <c r="C1635" s="10" t="s">
        <v>52</v>
      </c>
      <c r="D1635" s="10" t="s">
        <v>125</v>
      </c>
      <c r="E1635" s="10" t="s">
        <v>30</v>
      </c>
      <c r="F1635" s="10" t="s">
        <v>126</v>
      </c>
      <c r="G1635" s="10" t="s">
        <v>127</v>
      </c>
      <c r="H1635" s="10" t="s">
        <v>34</v>
      </c>
      <c r="I1635" s="80" t="s">
        <v>128</v>
      </c>
      <c r="J1635" s="10" t="s">
        <v>129</v>
      </c>
      <c r="K1635" s="10">
        <v>6098354400</v>
      </c>
      <c r="L1635" s="10" t="s">
        <v>81</v>
      </c>
      <c r="M1635" s="10" t="s">
        <v>82</v>
      </c>
      <c r="N1635" s="10" t="s">
        <v>83</v>
      </c>
      <c r="O1635" s="10">
        <v>44</v>
      </c>
      <c r="P1635" s="10" t="s">
        <v>40</v>
      </c>
      <c r="Q1635" s="10">
        <v>12</v>
      </c>
      <c r="R1635" s="10">
        <v>8</v>
      </c>
      <c r="S1635" s="79">
        <v>117</v>
      </c>
      <c r="T1635" s="10">
        <v>4</v>
      </c>
      <c r="AH1635" s="10">
        <v>4</v>
      </c>
      <c r="AI1635" s="39">
        <f t="shared" si="124"/>
        <v>4</v>
      </c>
      <c r="AJ1635" s="79">
        <f t="shared" si="125"/>
        <v>29.25</v>
      </c>
      <c r="AK1635" s="79">
        <f t="shared" si="126"/>
        <v>2.4375</v>
      </c>
      <c r="AL1635" s="79">
        <f t="shared" si="127"/>
        <v>0.3046875</v>
      </c>
    </row>
    <row r="1636" spans="1:38" x14ac:dyDescent="0.25">
      <c r="A1636" s="10">
        <v>7.2024999999999997</v>
      </c>
      <c r="B1636" s="10" t="s">
        <v>51</v>
      </c>
      <c r="C1636" s="10" t="s">
        <v>52</v>
      </c>
      <c r="D1636" s="10" t="s">
        <v>53</v>
      </c>
      <c r="E1636" s="10" t="s">
        <v>30</v>
      </c>
      <c r="F1636" s="10" t="s">
        <v>54</v>
      </c>
      <c r="G1636" s="10" t="s">
        <v>55</v>
      </c>
      <c r="H1636" s="10" t="s">
        <v>56</v>
      </c>
      <c r="I1636" s="10" t="s">
        <v>57</v>
      </c>
      <c r="J1636" s="10" t="s">
        <v>58</v>
      </c>
      <c r="K1636" s="10">
        <v>6109350885</v>
      </c>
      <c r="L1636" s="10" t="s">
        <v>81</v>
      </c>
      <c r="M1636" s="10" t="s">
        <v>82</v>
      </c>
      <c r="N1636" s="10" t="s">
        <v>83</v>
      </c>
      <c r="O1636" s="10">
        <v>44</v>
      </c>
      <c r="P1636" s="10" t="s">
        <v>40</v>
      </c>
      <c r="Q1636" s="10">
        <v>12</v>
      </c>
      <c r="R1636" s="10">
        <v>8</v>
      </c>
      <c r="S1636" s="79">
        <v>180</v>
      </c>
      <c r="T1636" s="10">
        <v>6</v>
      </c>
      <c r="AH1636" s="10">
        <v>6</v>
      </c>
      <c r="AI1636" s="39">
        <f t="shared" si="124"/>
        <v>6</v>
      </c>
      <c r="AJ1636" s="79">
        <f t="shared" si="125"/>
        <v>30</v>
      </c>
      <c r="AK1636" s="79">
        <f t="shared" si="126"/>
        <v>2.5</v>
      </c>
      <c r="AL1636" s="79">
        <f t="shared" si="127"/>
        <v>0.3125</v>
      </c>
    </row>
    <row r="1637" spans="1:38" x14ac:dyDescent="0.25">
      <c r="A1637" s="10">
        <v>7.2024999999999997</v>
      </c>
      <c r="B1637" s="10" t="s">
        <v>51</v>
      </c>
      <c r="C1637" s="10" t="s">
        <v>52</v>
      </c>
      <c r="D1637" s="10" t="s">
        <v>796</v>
      </c>
      <c r="E1637" s="10" t="s">
        <v>348</v>
      </c>
      <c r="F1637" s="10" t="s">
        <v>797</v>
      </c>
      <c r="G1637" s="10" t="s">
        <v>798</v>
      </c>
      <c r="H1637" s="10" t="s">
        <v>56</v>
      </c>
      <c r="I1637" s="10" t="s">
        <v>799</v>
      </c>
      <c r="J1637" s="10" t="s">
        <v>800</v>
      </c>
      <c r="K1637" s="10">
        <v>7177282293</v>
      </c>
      <c r="L1637" s="10" t="s">
        <v>670</v>
      </c>
      <c r="M1637" s="10" t="s">
        <v>671</v>
      </c>
      <c r="N1637" s="10" t="s">
        <v>61</v>
      </c>
      <c r="O1637" s="10">
        <v>44</v>
      </c>
      <c r="P1637" s="10" t="s">
        <v>672</v>
      </c>
      <c r="Q1637" s="10">
        <v>12</v>
      </c>
      <c r="R1637" s="10">
        <v>7</v>
      </c>
      <c r="S1637" s="79">
        <v>37.799999999999997</v>
      </c>
      <c r="T1637" s="10">
        <v>1</v>
      </c>
      <c r="AH1637" s="10">
        <v>1</v>
      </c>
      <c r="AI1637" s="39">
        <f t="shared" si="124"/>
        <v>1</v>
      </c>
      <c r="AJ1637" s="79">
        <f t="shared" si="125"/>
        <v>37.799999999999997</v>
      </c>
      <c r="AK1637" s="79">
        <f t="shared" si="126"/>
        <v>3.15</v>
      </c>
      <c r="AL1637" s="79">
        <f t="shared" si="127"/>
        <v>0.45</v>
      </c>
    </row>
    <row r="1638" spans="1:38" x14ac:dyDescent="0.25">
      <c r="A1638" s="10">
        <v>7.2024999999999997</v>
      </c>
      <c r="B1638" s="10" t="s">
        <v>51</v>
      </c>
      <c r="C1638" s="10" t="s">
        <v>52</v>
      </c>
      <c r="D1638" s="10" t="s">
        <v>766</v>
      </c>
      <c r="E1638" s="10" t="s">
        <v>348</v>
      </c>
      <c r="F1638" s="10" t="s">
        <v>767</v>
      </c>
      <c r="G1638" s="10" t="s">
        <v>768</v>
      </c>
      <c r="H1638" s="10" t="s">
        <v>700</v>
      </c>
      <c r="I1638" s="10" t="s">
        <v>769</v>
      </c>
      <c r="J1638" s="10" t="s">
        <v>770</v>
      </c>
      <c r="K1638" s="10">
        <v>7033688554</v>
      </c>
      <c r="L1638" s="10" t="s">
        <v>670</v>
      </c>
      <c r="M1638" s="10" t="s">
        <v>671</v>
      </c>
      <c r="N1638" s="10" t="s">
        <v>61</v>
      </c>
      <c r="O1638" s="10">
        <v>44</v>
      </c>
      <c r="P1638" s="10" t="s">
        <v>672</v>
      </c>
      <c r="Q1638" s="10">
        <v>12</v>
      </c>
      <c r="R1638" s="10">
        <v>7</v>
      </c>
      <c r="S1638" s="79">
        <v>75.599999999999994</v>
      </c>
      <c r="T1638" s="10">
        <v>2</v>
      </c>
      <c r="AH1638" s="10">
        <v>2</v>
      </c>
      <c r="AI1638" s="39">
        <f t="shared" si="124"/>
        <v>2</v>
      </c>
      <c r="AJ1638" s="79">
        <f t="shared" si="125"/>
        <v>37.799999999999997</v>
      </c>
      <c r="AK1638" s="79">
        <f t="shared" si="126"/>
        <v>3.15</v>
      </c>
      <c r="AL1638" s="79">
        <f t="shared" si="127"/>
        <v>0.45</v>
      </c>
    </row>
    <row r="1639" spans="1:38" x14ac:dyDescent="0.25">
      <c r="A1639" s="10">
        <v>7.2024999999999997</v>
      </c>
      <c r="B1639" s="10" t="s">
        <v>51</v>
      </c>
      <c r="C1639" s="10" t="s">
        <v>52</v>
      </c>
      <c r="D1639" s="10" t="s">
        <v>771</v>
      </c>
      <c r="E1639" s="10" t="s">
        <v>348</v>
      </c>
      <c r="F1639" s="10" t="s">
        <v>772</v>
      </c>
      <c r="G1639" s="10" t="s">
        <v>773</v>
      </c>
      <c r="H1639" s="10" t="s">
        <v>34</v>
      </c>
      <c r="I1639" s="10" t="s">
        <v>774</v>
      </c>
      <c r="J1639" s="10" t="s">
        <v>775</v>
      </c>
      <c r="K1639" s="10">
        <v>6093595056</v>
      </c>
      <c r="L1639" s="10" t="s">
        <v>670</v>
      </c>
      <c r="M1639" s="10" t="s">
        <v>671</v>
      </c>
      <c r="N1639" s="10" t="s">
        <v>61</v>
      </c>
      <c r="O1639" s="10">
        <v>44</v>
      </c>
      <c r="P1639" s="10" t="s">
        <v>672</v>
      </c>
      <c r="Q1639" s="10">
        <v>12</v>
      </c>
      <c r="R1639" s="10">
        <v>7</v>
      </c>
      <c r="S1639" s="79">
        <v>37.799999999999997</v>
      </c>
      <c r="T1639" s="10">
        <v>1</v>
      </c>
      <c r="AH1639" s="10">
        <v>1</v>
      </c>
      <c r="AI1639" s="39">
        <f t="shared" si="124"/>
        <v>1</v>
      </c>
      <c r="AJ1639" s="79">
        <f t="shared" si="125"/>
        <v>37.799999999999997</v>
      </c>
      <c r="AK1639" s="79">
        <f t="shared" si="126"/>
        <v>3.15</v>
      </c>
      <c r="AL1639" s="79">
        <f t="shared" si="127"/>
        <v>0.45</v>
      </c>
    </row>
    <row r="1640" spans="1:38" x14ac:dyDescent="0.25">
      <c r="A1640" s="10">
        <v>7.2024999999999997</v>
      </c>
      <c r="B1640" s="10" t="s">
        <v>51</v>
      </c>
      <c r="C1640" s="10" t="s">
        <v>52</v>
      </c>
      <c r="D1640" s="10" t="s">
        <v>776</v>
      </c>
      <c r="E1640" s="10" t="s">
        <v>348</v>
      </c>
      <c r="F1640" s="10" t="s">
        <v>777</v>
      </c>
      <c r="G1640" s="10" t="s">
        <v>778</v>
      </c>
      <c r="H1640" s="10" t="s">
        <v>779</v>
      </c>
      <c r="I1640" s="10" t="s">
        <v>780</v>
      </c>
      <c r="J1640" s="10" t="s">
        <v>781</v>
      </c>
      <c r="K1640" s="10">
        <v>4438404320</v>
      </c>
      <c r="L1640" s="10" t="s">
        <v>670</v>
      </c>
      <c r="M1640" s="10" t="s">
        <v>671</v>
      </c>
      <c r="N1640" s="10" t="s">
        <v>61</v>
      </c>
      <c r="O1640" s="10">
        <v>44</v>
      </c>
      <c r="P1640" s="10" t="s">
        <v>672</v>
      </c>
      <c r="Q1640" s="10">
        <v>12</v>
      </c>
      <c r="R1640" s="10">
        <v>7</v>
      </c>
      <c r="S1640" s="79">
        <v>37.799999999999997</v>
      </c>
      <c r="T1640" s="10">
        <v>1</v>
      </c>
      <c r="AH1640" s="10">
        <v>1</v>
      </c>
      <c r="AI1640" s="39">
        <f t="shared" si="124"/>
        <v>1</v>
      </c>
      <c r="AJ1640" s="79">
        <f t="shared" si="125"/>
        <v>37.799999999999997</v>
      </c>
      <c r="AK1640" s="79">
        <f t="shared" si="126"/>
        <v>3.15</v>
      </c>
      <c r="AL1640" s="79">
        <f t="shared" si="127"/>
        <v>0.45</v>
      </c>
    </row>
    <row r="1641" spans="1:38" x14ac:dyDescent="0.25">
      <c r="A1641" s="10">
        <v>7.2024999999999997</v>
      </c>
      <c r="B1641" s="10" t="s">
        <v>51</v>
      </c>
      <c r="C1641" s="10" t="s">
        <v>52</v>
      </c>
      <c r="D1641" s="10" t="s">
        <v>782</v>
      </c>
      <c r="E1641" s="10" t="s">
        <v>348</v>
      </c>
      <c r="F1641" s="10" t="s">
        <v>783</v>
      </c>
      <c r="G1641" s="10" t="s">
        <v>784</v>
      </c>
      <c r="H1641" s="10" t="s">
        <v>779</v>
      </c>
      <c r="I1641" s="10" t="s">
        <v>785</v>
      </c>
      <c r="J1641" s="10" t="s">
        <v>786</v>
      </c>
      <c r="K1641" s="10">
        <v>4438401944</v>
      </c>
      <c r="L1641" s="10" t="s">
        <v>670</v>
      </c>
      <c r="M1641" s="10" t="s">
        <v>671</v>
      </c>
      <c r="N1641" s="10" t="s">
        <v>61</v>
      </c>
      <c r="O1641" s="10">
        <v>44</v>
      </c>
      <c r="P1641" s="10" t="s">
        <v>672</v>
      </c>
      <c r="Q1641" s="10">
        <v>12</v>
      </c>
      <c r="R1641" s="10">
        <v>7</v>
      </c>
      <c r="S1641" s="79">
        <v>37.799999999999997</v>
      </c>
      <c r="T1641" s="10">
        <v>1</v>
      </c>
      <c r="AH1641" s="10">
        <v>1</v>
      </c>
      <c r="AI1641" s="39">
        <f t="shared" si="124"/>
        <v>1</v>
      </c>
      <c r="AJ1641" s="79">
        <f t="shared" si="125"/>
        <v>37.799999999999997</v>
      </c>
      <c r="AK1641" s="79">
        <f t="shared" si="126"/>
        <v>3.15</v>
      </c>
      <c r="AL1641" s="79">
        <f t="shared" si="127"/>
        <v>0.45</v>
      </c>
    </row>
    <row r="1642" spans="1:38" x14ac:dyDescent="0.25">
      <c r="A1642" s="10">
        <v>7.2024999999999997</v>
      </c>
      <c r="B1642" s="10" t="s">
        <v>51</v>
      </c>
      <c r="C1642" s="10" t="s">
        <v>52</v>
      </c>
      <c r="D1642" s="10" t="s">
        <v>125</v>
      </c>
      <c r="E1642" s="10" t="s">
        <v>30</v>
      </c>
      <c r="F1642" s="10" t="s">
        <v>126</v>
      </c>
      <c r="G1642" s="10" t="s">
        <v>127</v>
      </c>
      <c r="H1642" s="10" t="s">
        <v>34</v>
      </c>
      <c r="I1642" s="80" t="s">
        <v>128</v>
      </c>
      <c r="J1642" s="10" t="s">
        <v>129</v>
      </c>
      <c r="K1642" s="10">
        <v>6098354400</v>
      </c>
      <c r="L1642" s="10" t="s">
        <v>37</v>
      </c>
      <c r="M1642" s="10" t="s">
        <v>38</v>
      </c>
      <c r="N1642" s="10" t="s">
        <v>39</v>
      </c>
      <c r="O1642" s="10">
        <v>44</v>
      </c>
      <c r="P1642" s="10" t="s">
        <v>40</v>
      </c>
      <c r="Q1642" s="10">
        <v>12</v>
      </c>
      <c r="R1642" s="10">
        <v>5</v>
      </c>
      <c r="S1642" s="79">
        <v>42</v>
      </c>
      <c r="T1642" s="10">
        <v>2</v>
      </c>
      <c r="AH1642" s="10">
        <v>2</v>
      </c>
      <c r="AI1642" s="39">
        <f t="shared" si="124"/>
        <v>2</v>
      </c>
      <c r="AJ1642" s="79">
        <f t="shared" si="125"/>
        <v>21</v>
      </c>
      <c r="AK1642" s="79">
        <f t="shared" si="126"/>
        <v>1.75</v>
      </c>
      <c r="AL1642" s="79">
        <f t="shared" si="127"/>
        <v>0.35</v>
      </c>
    </row>
    <row r="1643" spans="1:38" x14ac:dyDescent="0.25">
      <c r="A1643" s="10">
        <v>7.2024999999999997</v>
      </c>
      <c r="B1643" s="10" t="s">
        <v>51</v>
      </c>
      <c r="C1643" s="10" t="s">
        <v>52</v>
      </c>
      <c r="D1643" s="10" t="s">
        <v>125</v>
      </c>
      <c r="E1643" s="10" t="s">
        <v>30</v>
      </c>
      <c r="F1643" s="10" t="s">
        <v>126</v>
      </c>
      <c r="G1643" s="10" t="s">
        <v>127</v>
      </c>
      <c r="H1643" s="10" t="s">
        <v>34</v>
      </c>
      <c r="I1643" s="80" t="s">
        <v>128</v>
      </c>
      <c r="J1643" s="10" t="s">
        <v>129</v>
      </c>
      <c r="K1643" s="10">
        <v>6098354400</v>
      </c>
      <c r="L1643" s="10" t="s">
        <v>98</v>
      </c>
      <c r="M1643" s="10" t="s">
        <v>99</v>
      </c>
      <c r="N1643" s="10" t="s">
        <v>61</v>
      </c>
      <c r="O1643" s="10">
        <v>44</v>
      </c>
      <c r="P1643" s="10" t="s">
        <v>40</v>
      </c>
      <c r="Q1643" s="10">
        <v>12</v>
      </c>
      <c r="R1643" s="10">
        <v>5</v>
      </c>
      <c r="S1643" s="79">
        <v>270</v>
      </c>
      <c r="T1643" s="10">
        <v>9</v>
      </c>
      <c r="AH1643" s="10">
        <v>9</v>
      </c>
      <c r="AI1643" s="39">
        <f t="shared" si="124"/>
        <v>9</v>
      </c>
      <c r="AJ1643" s="79">
        <f t="shared" si="125"/>
        <v>30</v>
      </c>
      <c r="AK1643" s="79">
        <f t="shared" si="126"/>
        <v>2.5</v>
      </c>
      <c r="AL1643" s="79">
        <f t="shared" si="127"/>
        <v>0.5</v>
      </c>
    </row>
    <row r="1644" spans="1:38" x14ac:dyDescent="0.25">
      <c r="A1644" s="10">
        <v>7.2024999999999997</v>
      </c>
      <c r="B1644" s="10" t="s">
        <v>51</v>
      </c>
      <c r="C1644" s="10" t="s">
        <v>52</v>
      </c>
      <c r="D1644" s="10" t="s">
        <v>766</v>
      </c>
      <c r="E1644" s="10" t="s">
        <v>348</v>
      </c>
      <c r="F1644" s="10" t="s">
        <v>767</v>
      </c>
      <c r="G1644" s="10" t="s">
        <v>768</v>
      </c>
      <c r="H1644" s="10" t="s">
        <v>700</v>
      </c>
      <c r="I1644" s="10" t="s">
        <v>769</v>
      </c>
      <c r="J1644" s="10" t="s">
        <v>770</v>
      </c>
      <c r="K1644" s="10">
        <v>7033688554</v>
      </c>
      <c r="L1644" s="10" t="s">
        <v>98</v>
      </c>
      <c r="M1644" s="10" t="s">
        <v>99</v>
      </c>
      <c r="N1644" s="10" t="s">
        <v>61</v>
      </c>
      <c r="O1644" s="10">
        <v>44</v>
      </c>
      <c r="P1644" s="10" t="s">
        <v>40</v>
      </c>
      <c r="Q1644" s="10">
        <v>12</v>
      </c>
      <c r="R1644" s="10">
        <v>5</v>
      </c>
      <c r="S1644" s="79">
        <v>60</v>
      </c>
      <c r="T1644" s="10">
        <v>2</v>
      </c>
      <c r="AH1644" s="10">
        <v>2</v>
      </c>
      <c r="AI1644" s="39">
        <f t="shared" si="124"/>
        <v>2</v>
      </c>
      <c r="AJ1644" s="79">
        <f t="shared" si="125"/>
        <v>30</v>
      </c>
      <c r="AK1644" s="79">
        <f t="shared" si="126"/>
        <v>2.5</v>
      </c>
      <c r="AL1644" s="79">
        <f t="shared" si="127"/>
        <v>0.5</v>
      </c>
    </row>
    <row r="1645" spans="1:38" x14ac:dyDescent="0.25">
      <c r="A1645" s="10">
        <v>7.2024999999999997</v>
      </c>
      <c r="B1645" s="10" t="s">
        <v>51</v>
      </c>
      <c r="C1645" s="10" t="s">
        <v>52</v>
      </c>
      <c r="D1645" s="10" t="s">
        <v>771</v>
      </c>
      <c r="E1645" s="10" t="s">
        <v>348</v>
      </c>
      <c r="F1645" s="10" t="s">
        <v>772</v>
      </c>
      <c r="G1645" s="10" t="s">
        <v>773</v>
      </c>
      <c r="H1645" s="10" t="s">
        <v>34</v>
      </c>
      <c r="I1645" s="10" t="s">
        <v>774</v>
      </c>
      <c r="J1645" s="10" t="s">
        <v>775</v>
      </c>
      <c r="K1645" s="10">
        <v>6093595056</v>
      </c>
      <c r="L1645" s="10" t="s">
        <v>98</v>
      </c>
      <c r="M1645" s="10" t="s">
        <v>99</v>
      </c>
      <c r="N1645" s="10" t="s">
        <v>61</v>
      </c>
      <c r="O1645" s="10">
        <v>44</v>
      </c>
      <c r="P1645" s="10" t="s">
        <v>40</v>
      </c>
      <c r="Q1645" s="10">
        <v>12</v>
      </c>
      <c r="R1645" s="10">
        <v>5</v>
      </c>
      <c r="S1645" s="79">
        <v>30</v>
      </c>
      <c r="T1645" s="10">
        <v>1</v>
      </c>
      <c r="AH1645" s="10">
        <v>1</v>
      </c>
      <c r="AI1645" s="39">
        <f t="shared" si="124"/>
        <v>1</v>
      </c>
      <c r="AJ1645" s="79">
        <f t="shared" si="125"/>
        <v>30</v>
      </c>
      <c r="AK1645" s="79">
        <f t="shared" si="126"/>
        <v>2.5</v>
      </c>
      <c r="AL1645" s="79">
        <f t="shared" si="127"/>
        <v>0.5</v>
      </c>
    </row>
    <row r="1646" spans="1:38" x14ac:dyDescent="0.25">
      <c r="A1646" s="10">
        <v>7.2024999999999997</v>
      </c>
      <c r="B1646" s="10" t="s">
        <v>51</v>
      </c>
      <c r="C1646" s="10" t="s">
        <v>52</v>
      </c>
      <c r="D1646" s="10" t="s">
        <v>776</v>
      </c>
      <c r="E1646" s="10" t="s">
        <v>348</v>
      </c>
      <c r="F1646" s="10" t="s">
        <v>777</v>
      </c>
      <c r="G1646" s="10" t="s">
        <v>778</v>
      </c>
      <c r="H1646" s="10" t="s">
        <v>779</v>
      </c>
      <c r="I1646" s="10" t="s">
        <v>780</v>
      </c>
      <c r="J1646" s="10" t="s">
        <v>781</v>
      </c>
      <c r="K1646" s="10">
        <v>4438404320</v>
      </c>
      <c r="L1646" s="10" t="s">
        <v>98</v>
      </c>
      <c r="M1646" s="10" t="s">
        <v>99</v>
      </c>
      <c r="N1646" s="10" t="s">
        <v>61</v>
      </c>
      <c r="O1646" s="10">
        <v>44</v>
      </c>
      <c r="P1646" s="10" t="s">
        <v>40</v>
      </c>
      <c r="Q1646" s="10">
        <v>12</v>
      </c>
      <c r="R1646" s="10">
        <v>5</v>
      </c>
      <c r="S1646" s="79">
        <v>30</v>
      </c>
      <c r="T1646" s="10">
        <v>1</v>
      </c>
      <c r="AH1646" s="10">
        <v>1</v>
      </c>
      <c r="AI1646" s="39">
        <f t="shared" si="124"/>
        <v>1</v>
      </c>
      <c r="AJ1646" s="79">
        <f t="shared" si="125"/>
        <v>30</v>
      </c>
      <c r="AK1646" s="79">
        <f t="shared" si="126"/>
        <v>2.5</v>
      </c>
      <c r="AL1646" s="79">
        <f t="shared" si="127"/>
        <v>0.5</v>
      </c>
    </row>
    <row r="1647" spans="1:38" x14ac:dyDescent="0.25">
      <c r="A1647" s="10">
        <v>7.2024999999999997</v>
      </c>
      <c r="B1647" s="10" t="s">
        <v>51</v>
      </c>
      <c r="C1647" s="10" t="s">
        <v>52</v>
      </c>
      <c r="D1647" s="10" t="s">
        <v>782</v>
      </c>
      <c r="E1647" s="10" t="s">
        <v>348</v>
      </c>
      <c r="F1647" s="10" t="s">
        <v>783</v>
      </c>
      <c r="G1647" s="10" t="s">
        <v>784</v>
      </c>
      <c r="H1647" s="10" t="s">
        <v>779</v>
      </c>
      <c r="I1647" s="10" t="s">
        <v>785</v>
      </c>
      <c r="J1647" s="10" t="s">
        <v>786</v>
      </c>
      <c r="K1647" s="10">
        <v>4438401944</v>
      </c>
      <c r="L1647" s="10" t="s">
        <v>98</v>
      </c>
      <c r="M1647" s="10" t="s">
        <v>99</v>
      </c>
      <c r="N1647" s="10" t="s">
        <v>61</v>
      </c>
      <c r="O1647" s="10">
        <v>44</v>
      </c>
      <c r="P1647" s="10" t="s">
        <v>40</v>
      </c>
      <c r="Q1647" s="10">
        <v>12</v>
      </c>
      <c r="R1647" s="10">
        <v>5</v>
      </c>
      <c r="S1647" s="79">
        <v>30</v>
      </c>
      <c r="T1647" s="10">
        <v>1</v>
      </c>
      <c r="AH1647" s="10">
        <v>1</v>
      </c>
      <c r="AI1647" s="39">
        <f t="shared" si="124"/>
        <v>1</v>
      </c>
      <c r="AJ1647" s="79">
        <f t="shared" si="125"/>
        <v>30</v>
      </c>
      <c r="AK1647" s="79">
        <f t="shared" si="126"/>
        <v>2.5</v>
      </c>
      <c r="AL1647" s="79">
        <f t="shared" si="127"/>
        <v>0.5</v>
      </c>
    </row>
    <row r="1648" spans="1:38" x14ac:dyDescent="0.25">
      <c r="A1648" s="10">
        <v>7.2024999999999997</v>
      </c>
      <c r="B1648" s="10" t="s">
        <v>51</v>
      </c>
      <c r="C1648" s="10" t="s">
        <v>52</v>
      </c>
      <c r="D1648" s="10" t="s">
        <v>801</v>
      </c>
      <c r="E1648" s="10" t="s">
        <v>362</v>
      </c>
      <c r="F1648" s="10" t="s">
        <v>802</v>
      </c>
      <c r="G1648" s="10" t="s">
        <v>803</v>
      </c>
      <c r="H1648" s="10" t="s">
        <v>56</v>
      </c>
      <c r="I1648" s="10" t="s">
        <v>804</v>
      </c>
      <c r="J1648" s="10" t="s">
        <v>805</v>
      </c>
      <c r="K1648" s="10">
        <v>7245031287</v>
      </c>
      <c r="L1648" s="10" t="s">
        <v>224</v>
      </c>
      <c r="M1648" s="10" t="s">
        <v>225</v>
      </c>
      <c r="N1648" s="10" t="s">
        <v>61</v>
      </c>
      <c r="O1648" s="10">
        <v>44</v>
      </c>
      <c r="P1648" s="10" t="s">
        <v>40</v>
      </c>
      <c r="Q1648" s="10">
        <v>12</v>
      </c>
      <c r="R1648" s="10">
        <v>5</v>
      </c>
      <c r="S1648" s="79">
        <v>28.8</v>
      </c>
      <c r="T1648" s="10">
        <v>1</v>
      </c>
      <c r="AH1648" s="10">
        <v>1</v>
      </c>
      <c r="AI1648" s="39">
        <f t="shared" si="124"/>
        <v>1</v>
      </c>
      <c r="AJ1648" s="79">
        <f t="shared" si="125"/>
        <v>28.8</v>
      </c>
      <c r="AK1648" s="79">
        <f t="shared" si="126"/>
        <v>2.4</v>
      </c>
      <c r="AL1648" s="79">
        <f t="shared" si="127"/>
        <v>0.48</v>
      </c>
    </row>
    <row r="1649" spans="1:38" x14ac:dyDescent="0.25">
      <c r="A1649" s="10">
        <v>7.2024999999999997</v>
      </c>
      <c r="B1649" s="10" t="s">
        <v>51</v>
      </c>
      <c r="C1649" s="10" t="s">
        <v>52</v>
      </c>
      <c r="D1649" s="10" t="s">
        <v>766</v>
      </c>
      <c r="E1649" s="10" t="s">
        <v>348</v>
      </c>
      <c r="F1649" s="10" t="s">
        <v>767</v>
      </c>
      <c r="G1649" s="10" t="s">
        <v>768</v>
      </c>
      <c r="H1649" s="10" t="s">
        <v>700</v>
      </c>
      <c r="I1649" s="10" t="s">
        <v>769</v>
      </c>
      <c r="J1649" s="10" t="s">
        <v>770</v>
      </c>
      <c r="K1649" s="10">
        <v>7033688554</v>
      </c>
      <c r="L1649" s="10" t="s">
        <v>224</v>
      </c>
      <c r="M1649" s="10" t="s">
        <v>225</v>
      </c>
      <c r="N1649" s="10" t="s">
        <v>61</v>
      </c>
      <c r="O1649" s="10">
        <v>44</v>
      </c>
      <c r="P1649" s="10" t="s">
        <v>40</v>
      </c>
      <c r="Q1649" s="10">
        <v>12</v>
      </c>
      <c r="R1649" s="10">
        <v>5</v>
      </c>
      <c r="S1649" s="79">
        <v>57.6</v>
      </c>
      <c r="T1649" s="10">
        <v>2</v>
      </c>
      <c r="AH1649" s="10">
        <v>2</v>
      </c>
      <c r="AI1649" s="39">
        <f t="shared" si="124"/>
        <v>2</v>
      </c>
      <c r="AJ1649" s="79">
        <f t="shared" si="125"/>
        <v>28.8</v>
      </c>
      <c r="AK1649" s="79">
        <f t="shared" si="126"/>
        <v>2.4</v>
      </c>
      <c r="AL1649" s="79">
        <f t="shared" si="127"/>
        <v>0.48</v>
      </c>
    </row>
    <row r="1650" spans="1:38" x14ac:dyDescent="0.25">
      <c r="A1650" s="10">
        <v>7.2024999999999997</v>
      </c>
      <c r="B1650" s="10" t="s">
        <v>51</v>
      </c>
      <c r="C1650" s="10" t="s">
        <v>52</v>
      </c>
      <c r="D1650" s="10" t="s">
        <v>771</v>
      </c>
      <c r="E1650" s="10" t="s">
        <v>348</v>
      </c>
      <c r="F1650" s="10" t="s">
        <v>772</v>
      </c>
      <c r="G1650" s="10" t="s">
        <v>773</v>
      </c>
      <c r="H1650" s="10" t="s">
        <v>34</v>
      </c>
      <c r="I1650" s="10" t="s">
        <v>774</v>
      </c>
      <c r="J1650" s="10" t="s">
        <v>775</v>
      </c>
      <c r="K1650" s="10">
        <v>6093595056</v>
      </c>
      <c r="L1650" s="10" t="s">
        <v>224</v>
      </c>
      <c r="M1650" s="10" t="s">
        <v>225</v>
      </c>
      <c r="N1650" s="10" t="s">
        <v>61</v>
      </c>
      <c r="O1650" s="10">
        <v>44</v>
      </c>
      <c r="P1650" s="10" t="s">
        <v>40</v>
      </c>
      <c r="Q1650" s="10">
        <v>12</v>
      </c>
      <c r="R1650" s="10">
        <v>5</v>
      </c>
      <c r="S1650" s="79">
        <v>28.8</v>
      </c>
      <c r="T1650" s="10">
        <v>1</v>
      </c>
      <c r="AH1650" s="10">
        <v>1</v>
      </c>
      <c r="AI1650" s="39">
        <f t="shared" si="124"/>
        <v>1</v>
      </c>
      <c r="AJ1650" s="79">
        <f t="shared" si="125"/>
        <v>28.8</v>
      </c>
      <c r="AK1650" s="79">
        <f t="shared" si="126"/>
        <v>2.4</v>
      </c>
      <c r="AL1650" s="79">
        <f t="shared" si="127"/>
        <v>0.48</v>
      </c>
    </row>
    <row r="1651" spans="1:38" x14ac:dyDescent="0.25">
      <c r="A1651" s="10">
        <v>7.2024999999999997</v>
      </c>
      <c r="B1651" s="10" t="s">
        <v>51</v>
      </c>
      <c r="C1651" s="10" t="s">
        <v>52</v>
      </c>
      <c r="D1651" s="10" t="s">
        <v>776</v>
      </c>
      <c r="E1651" s="10" t="s">
        <v>348</v>
      </c>
      <c r="F1651" s="10" t="s">
        <v>777</v>
      </c>
      <c r="G1651" s="10" t="s">
        <v>778</v>
      </c>
      <c r="H1651" s="10" t="s">
        <v>779</v>
      </c>
      <c r="I1651" s="10" t="s">
        <v>780</v>
      </c>
      <c r="J1651" s="10" t="s">
        <v>781</v>
      </c>
      <c r="K1651" s="10">
        <v>4438404320</v>
      </c>
      <c r="L1651" s="10" t="s">
        <v>224</v>
      </c>
      <c r="M1651" s="10" t="s">
        <v>225</v>
      </c>
      <c r="N1651" s="10" t="s">
        <v>61</v>
      </c>
      <c r="O1651" s="10">
        <v>44</v>
      </c>
      <c r="P1651" s="10" t="s">
        <v>40</v>
      </c>
      <c r="Q1651" s="10">
        <v>12</v>
      </c>
      <c r="R1651" s="10">
        <v>5</v>
      </c>
      <c r="S1651" s="79">
        <v>28.8</v>
      </c>
      <c r="T1651" s="10">
        <v>1</v>
      </c>
      <c r="AH1651" s="10">
        <v>1</v>
      </c>
      <c r="AI1651" s="39">
        <f t="shared" si="124"/>
        <v>1</v>
      </c>
      <c r="AJ1651" s="79">
        <f t="shared" si="125"/>
        <v>28.8</v>
      </c>
      <c r="AK1651" s="79">
        <f t="shared" si="126"/>
        <v>2.4</v>
      </c>
      <c r="AL1651" s="79">
        <f t="shared" si="127"/>
        <v>0.48</v>
      </c>
    </row>
    <row r="1652" spans="1:38" x14ac:dyDescent="0.25">
      <c r="A1652" s="10">
        <v>7.2024999999999997</v>
      </c>
      <c r="B1652" s="10" t="s">
        <v>51</v>
      </c>
      <c r="C1652" s="10" t="s">
        <v>52</v>
      </c>
      <c r="D1652" s="10" t="s">
        <v>782</v>
      </c>
      <c r="E1652" s="10" t="s">
        <v>348</v>
      </c>
      <c r="F1652" s="10" t="s">
        <v>783</v>
      </c>
      <c r="G1652" s="10" t="s">
        <v>784</v>
      </c>
      <c r="H1652" s="10" t="s">
        <v>779</v>
      </c>
      <c r="I1652" s="10" t="s">
        <v>785</v>
      </c>
      <c r="J1652" s="10" t="s">
        <v>786</v>
      </c>
      <c r="K1652" s="10">
        <v>4438401944</v>
      </c>
      <c r="L1652" s="10" t="s">
        <v>224</v>
      </c>
      <c r="M1652" s="10" t="s">
        <v>225</v>
      </c>
      <c r="N1652" s="10" t="s">
        <v>61</v>
      </c>
      <c r="O1652" s="10">
        <v>44</v>
      </c>
      <c r="P1652" s="10" t="s">
        <v>40</v>
      </c>
      <c r="Q1652" s="10">
        <v>12</v>
      </c>
      <c r="R1652" s="10">
        <v>5</v>
      </c>
      <c r="S1652" s="79">
        <v>28.8</v>
      </c>
      <c r="T1652" s="10">
        <v>1</v>
      </c>
      <c r="AH1652" s="10">
        <v>1</v>
      </c>
      <c r="AI1652" s="39">
        <f t="shared" si="124"/>
        <v>1</v>
      </c>
      <c r="AJ1652" s="79">
        <f t="shared" si="125"/>
        <v>28.8</v>
      </c>
      <c r="AK1652" s="79">
        <f t="shared" si="126"/>
        <v>2.4</v>
      </c>
      <c r="AL1652" s="79">
        <f t="shared" si="127"/>
        <v>0.48</v>
      </c>
    </row>
    <row r="1653" spans="1:38" x14ac:dyDescent="0.25">
      <c r="A1653" s="10">
        <v>7.2024999999999997</v>
      </c>
      <c r="B1653" s="10" t="s">
        <v>51</v>
      </c>
      <c r="C1653" s="10" t="s">
        <v>52</v>
      </c>
      <c r="D1653" s="10" t="s">
        <v>125</v>
      </c>
      <c r="E1653" s="10" t="s">
        <v>30</v>
      </c>
      <c r="F1653" s="10" t="s">
        <v>126</v>
      </c>
      <c r="G1653" s="10" t="s">
        <v>127</v>
      </c>
      <c r="H1653" s="10" t="s">
        <v>34</v>
      </c>
      <c r="I1653" s="80" t="s">
        <v>128</v>
      </c>
      <c r="J1653" s="10" t="s">
        <v>129</v>
      </c>
      <c r="K1653" s="10">
        <v>6098354400</v>
      </c>
      <c r="L1653" s="10" t="s">
        <v>59</v>
      </c>
      <c r="M1653" s="10" t="s">
        <v>60</v>
      </c>
      <c r="N1653" s="10" t="s">
        <v>61</v>
      </c>
      <c r="O1653" s="10">
        <v>44</v>
      </c>
      <c r="P1653" s="10" t="s">
        <v>40</v>
      </c>
      <c r="Q1653" s="10">
        <v>12</v>
      </c>
      <c r="R1653" s="10">
        <v>4</v>
      </c>
      <c r="S1653" s="79">
        <v>259.2</v>
      </c>
      <c r="T1653" s="10">
        <v>9</v>
      </c>
      <c r="AH1653" s="10">
        <v>9</v>
      </c>
      <c r="AI1653" s="39">
        <f t="shared" si="124"/>
        <v>9</v>
      </c>
      <c r="AJ1653" s="79">
        <f t="shared" si="125"/>
        <v>28.799999999999997</v>
      </c>
      <c r="AK1653" s="79">
        <f t="shared" si="126"/>
        <v>2.4</v>
      </c>
      <c r="AL1653" s="79">
        <f t="shared" si="127"/>
        <v>0.6</v>
      </c>
    </row>
    <row r="1654" spans="1:38" x14ac:dyDescent="0.25">
      <c r="A1654" s="10">
        <v>7.2024999999999997</v>
      </c>
      <c r="B1654" s="10" t="s">
        <v>51</v>
      </c>
      <c r="C1654" s="10" t="s">
        <v>52</v>
      </c>
      <c r="D1654" s="10" t="s">
        <v>53</v>
      </c>
      <c r="E1654" s="10" t="s">
        <v>30</v>
      </c>
      <c r="F1654" s="10" t="s">
        <v>54</v>
      </c>
      <c r="G1654" s="10" t="s">
        <v>55</v>
      </c>
      <c r="H1654" s="10" t="s">
        <v>56</v>
      </c>
      <c r="I1654" s="10" t="s">
        <v>57</v>
      </c>
      <c r="J1654" s="10" t="s">
        <v>58</v>
      </c>
      <c r="K1654" s="10">
        <v>6109350885</v>
      </c>
      <c r="L1654" s="10" t="s">
        <v>59</v>
      </c>
      <c r="M1654" s="10" t="s">
        <v>60</v>
      </c>
      <c r="N1654" s="10" t="s">
        <v>61</v>
      </c>
      <c r="O1654" s="10">
        <v>44</v>
      </c>
      <c r="P1654" s="10" t="s">
        <v>40</v>
      </c>
      <c r="Q1654" s="10">
        <v>12</v>
      </c>
      <c r="R1654" s="10">
        <v>4</v>
      </c>
      <c r="S1654" s="79">
        <v>864</v>
      </c>
      <c r="T1654" s="10">
        <v>30</v>
      </c>
      <c r="AH1654" s="10">
        <v>30</v>
      </c>
      <c r="AI1654" s="39">
        <f t="shared" si="124"/>
        <v>30</v>
      </c>
      <c r="AJ1654" s="79">
        <f t="shared" si="125"/>
        <v>28.8</v>
      </c>
      <c r="AK1654" s="79">
        <f t="shared" si="126"/>
        <v>2.4</v>
      </c>
      <c r="AL1654" s="79">
        <f t="shared" si="127"/>
        <v>0.6</v>
      </c>
    </row>
    <row r="1655" spans="1:38" x14ac:dyDescent="0.25">
      <c r="A1655" s="10">
        <v>7.2024999999999997</v>
      </c>
      <c r="B1655" s="10" t="s">
        <v>51</v>
      </c>
      <c r="C1655" s="10" t="s">
        <v>52</v>
      </c>
      <c r="D1655" s="10" t="s">
        <v>571</v>
      </c>
      <c r="E1655" s="10" t="s">
        <v>30</v>
      </c>
      <c r="F1655" s="10" t="s">
        <v>572</v>
      </c>
      <c r="G1655" s="10" t="s">
        <v>573</v>
      </c>
      <c r="H1655" s="10" t="s">
        <v>574</v>
      </c>
      <c r="I1655" s="10" t="s">
        <v>575</v>
      </c>
      <c r="J1655" s="10" t="s">
        <v>576</v>
      </c>
      <c r="K1655" s="10">
        <v>2024441573</v>
      </c>
      <c r="L1655" s="10" t="s">
        <v>59</v>
      </c>
      <c r="M1655" s="10" t="s">
        <v>60</v>
      </c>
      <c r="N1655" s="10" t="s">
        <v>61</v>
      </c>
      <c r="O1655" s="10">
        <v>44</v>
      </c>
      <c r="P1655" s="10" t="s">
        <v>40</v>
      </c>
      <c r="Q1655" s="10">
        <v>12</v>
      </c>
      <c r="R1655" s="10">
        <v>4</v>
      </c>
      <c r="S1655" s="79">
        <v>115.2</v>
      </c>
      <c r="T1655" s="10">
        <v>4</v>
      </c>
      <c r="AH1655" s="10">
        <v>4</v>
      </c>
      <c r="AI1655" s="39">
        <f t="shared" si="124"/>
        <v>4</v>
      </c>
      <c r="AJ1655" s="79">
        <f t="shared" si="125"/>
        <v>28.8</v>
      </c>
      <c r="AK1655" s="79">
        <f t="shared" si="126"/>
        <v>2.4</v>
      </c>
      <c r="AL1655" s="79">
        <f t="shared" si="127"/>
        <v>0.6</v>
      </c>
    </row>
    <row r="1656" spans="1:38" x14ac:dyDescent="0.25">
      <c r="A1656" s="10">
        <v>7.2024999999999997</v>
      </c>
      <c r="B1656" s="10" t="s">
        <v>51</v>
      </c>
      <c r="C1656" s="10" t="s">
        <v>52</v>
      </c>
      <c r="D1656" s="10" t="s">
        <v>766</v>
      </c>
      <c r="E1656" s="10" t="s">
        <v>348</v>
      </c>
      <c r="F1656" s="10" t="s">
        <v>767</v>
      </c>
      <c r="G1656" s="10" t="s">
        <v>768</v>
      </c>
      <c r="H1656" s="10" t="s">
        <v>700</v>
      </c>
      <c r="I1656" s="10" t="s">
        <v>769</v>
      </c>
      <c r="J1656" s="10" t="s">
        <v>770</v>
      </c>
      <c r="K1656" s="10">
        <v>7033688554</v>
      </c>
      <c r="L1656" s="10" t="s">
        <v>59</v>
      </c>
      <c r="M1656" s="10" t="s">
        <v>60</v>
      </c>
      <c r="N1656" s="10" t="s">
        <v>61</v>
      </c>
      <c r="O1656" s="10">
        <v>44</v>
      </c>
      <c r="P1656" s="10" t="s">
        <v>40</v>
      </c>
      <c r="Q1656" s="10">
        <v>12</v>
      </c>
      <c r="R1656" s="10">
        <v>4</v>
      </c>
      <c r="S1656" s="79">
        <v>57.6</v>
      </c>
      <c r="T1656" s="10">
        <v>2</v>
      </c>
      <c r="AH1656" s="10">
        <v>2</v>
      </c>
      <c r="AI1656" s="39">
        <f t="shared" si="124"/>
        <v>2</v>
      </c>
      <c r="AJ1656" s="79">
        <f t="shared" si="125"/>
        <v>28.8</v>
      </c>
      <c r="AK1656" s="79">
        <f t="shared" si="126"/>
        <v>2.4</v>
      </c>
      <c r="AL1656" s="79">
        <f t="shared" si="127"/>
        <v>0.6</v>
      </c>
    </row>
    <row r="1657" spans="1:38" x14ac:dyDescent="0.25">
      <c r="A1657" s="10">
        <v>7.2024999999999997</v>
      </c>
      <c r="B1657" s="10" t="s">
        <v>51</v>
      </c>
      <c r="C1657" s="10" t="s">
        <v>52</v>
      </c>
      <c r="D1657" s="10" t="s">
        <v>771</v>
      </c>
      <c r="E1657" s="10" t="s">
        <v>348</v>
      </c>
      <c r="F1657" s="10" t="s">
        <v>772</v>
      </c>
      <c r="G1657" s="10" t="s">
        <v>773</v>
      </c>
      <c r="H1657" s="10" t="s">
        <v>34</v>
      </c>
      <c r="I1657" s="10" t="s">
        <v>774</v>
      </c>
      <c r="J1657" s="10" t="s">
        <v>775</v>
      </c>
      <c r="K1657" s="10">
        <v>6093595056</v>
      </c>
      <c r="L1657" s="10" t="s">
        <v>59</v>
      </c>
      <c r="M1657" s="10" t="s">
        <v>60</v>
      </c>
      <c r="N1657" s="10" t="s">
        <v>61</v>
      </c>
      <c r="O1657" s="10">
        <v>44</v>
      </c>
      <c r="P1657" s="10" t="s">
        <v>40</v>
      </c>
      <c r="Q1657" s="10">
        <v>12</v>
      </c>
      <c r="R1657" s="10">
        <v>4</v>
      </c>
      <c r="S1657" s="79">
        <v>28.8</v>
      </c>
      <c r="T1657" s="10">
        <v>1</v>
      </c>
      <c r="AH1657" s="10">
        <v>1</v>
      </c>
      <c r="AI1657" s="39">
        <f t="shared" si="124"/>
        <v>1</v>
      </c>
      <c r="AJ1657" s="79">
        <f t="shared" si="125"/>
        <v>28.8</v>
      </c>
      <c r="AK1657" s="79">
        <f t="shared" si="126"/>
        <v>2.4</v>
      </c>
      <c r="AL1657" s="79">
        <f t="shared" si="127"/>
        <v>0.6</v>
      </c>
    </row>
    <row r="1658" spans="1:38" x14ac:dyDescent="0.25">
      <c r="A1658" s="10">
        <v>7.2024999999999997</v>
      </c>
      <c r="B1658" s="10" t="s">
        <v>51</v>
      </c>
      <c r="C1658" s="10" t="s">
        <v>52</v>
      </c>
      <c r="D1658" s="10" t="s">
        <v>776</v>
      </c>
      <c r="E1658" s="10" t="s">
        <v>348</v>
      </c>
      <c r="F1658" s="10" t="s">
        <v>777</v>
      </c>
      <c r="G1658" s="10" t="s">
        <v>778</v>
      </c>
      <c r="H1658" s="10" t="s">
        <v>779</v>
      </c>
      <c r="I1658" s="10" t="s">
        <v>780</v>
      </c>
      <c r="J1658" s="10" t="s">
        <v>781</v>
      </c>
      <c r="K1658" s="10">
        <v>4438404320</v>
      </c>
      <c r="L1658" s="10" t="s">
        <v>59</v>
      </c>
      <c r="M1658" s="10" t="s">
        <v>60</v>
      </c>
      <c r="N1658" s="10" t="s">
        <v>61</v>
      </c>
      <c r="O1658" s="10">
        <v>44</v>
      </c>
      <c r="P1658" s="10" t="s">
        <v>40</v>
      </c>
      <c r="Q1658" s="10">
        <v>12</v>
      </c>
      <c r="R1658" s="10">
        <v>4</v>
      </c>
      <c r="S1658" s="79">
        <v>28.8</v>
      </c>
      <c r="T1658" s="10">
        <v>1</v>
      </c>
      <c r="AH1658" s="10">
        <v>1</v>
      </c>
      <c r="AI1658" s="39">
        <f t="shared" si="124"/>
        <v>1</v>
      </c>
      <c r="AJ1658" s="79">
        <f t="shared" si="125"/>
        <v>28.8</v>
      </c>
      <c r="AK1658" s="79">
        <f t="shared" si="126"/>
        <v>2.4</v>
      </c>
      <c r="AL1658" s="79">
        <f t="shared" si="127"/>
        <v>0.6</v>
      </c>
    </row>
    <row r="1659" spans="1:38" x14ac:dyDescent="0.25">
      <c r="A1659" s="10">
        <v>7.2024999999999997</v>
      </c>
      <c r="B1659" s="10" t="s">
        <v>51</v>
      </c>
      <c r="C1659" s="10" t="s">
        <v>52</v>
      </c>
      <c r="D1659" s="10" t="s">
        <v>782</v>
      </c>
      <c r="E1659" s="10" t="s">
        <v>348</v>
      </c>
      <c r="F1659" s="10" t="s">
        <v>783</v>
      </c>
      <c r="G1659" s="10" t="s">
        <v>784</v>
      </c>
      <c r="H1659" s="10" t="s">
        <v>779</v>
      </c>
      <c r="I1659" s="10" t="s">
        <v>785</v>
      </c>
      <c r="J1659" s="10" t="s">
        <v>786</v>
      </c>
      <c r="K1659" s="10">
        <v>4438401944</v>
      </c>
      <c r="L1659" s="10" t="s">
        <v>59</v>
      </c>
      <c r="M1659" s="10" t="s">
        <v>60</v>
      </c>
      <c r="N1659" s="10" t="s">
        <v>61</v>
      </c>
      <c r="O1659" s="10">
        <v>44</v>
      </c>
      <c r="P1659" s="10" t="s">
        <v>40</v>
      </c>
      <c r="Q1659" s="10">
        <v>12</v>
      </c>
      <c r="R1659" s="10">
        <v>4</v>
      </c>
      <c r="S1659" s="79">
        <v>28.8</v>
      </c>
      <c r="T1659" s="10">
        <v>1</v>
      </c>
      <c r="AH1659" s="10">
        <v>1</v>
      </c>
      <c r="AI1659" s="39">
        <f t="shared" si="124"/>
        <v>1</v>
      </c>
      <c r="AJ1659" s="79">
        <f t="shared" si="125"/>
        <v>28.8</v>
      </c>
      <c r="AK1659" s="79">
        <f t="shared" si="126"/>
        <v>2.4</v>
      </c>
      <c r="AL1659" s="79">
        <f t="shared" si="127"/>
        <v>0.6</v>
      </c>
    </row>
    <row r="1660" spans="1:38" x14ac:dyDescent="0.25">
      <c r="A1660" s="10">
        <v>7.2024999999999997</v>
      </c>
      <c r="B1660" s="10" t="s">
        <v>535</v>
      </c>
      <c r="C1660" s="10" t="s">
        <v>536</v>
      </c>
      <c r="D1660" s="10" t="s">
        <v>806</v>
      </c>
      <c r="E1660" s="10" t="s">
        <v>30</v>
      </c>
      <c r="F1660" s="10" t="s">
        <v>807</v>
      </c>
      <c r="G1660" s="10" t="s">
        <v>808</v>
      </c>
      <c r="H1660" s="10" t="s">
        <v>540</v>
      </c>
      <c r="I1660" s="10" t="s">
        <v>809</v>
      </c>
      <c r="J1660" s="10" t="s">
        <v>810</v>
      </c>
      <c r="K1660" s="10">
        <v>6163378918</v>
      </c>
      <c r="L1660" s="10" t="s">
        <v>74</v>
      </c>
      <c r="M1660" s="10" t="s">
        <v>75</v>
      </c>
      <c r="N1660" s="10" t="s">
        <v>61</v>
      </c>
      <c r="O1660" s="10">
        <v>44</v>
      </c>
      <c r="P1660" s="10" t="s">
        <v>40</v>
      </c>
      <c r="Q1660" s="10">
        <v>12</v>
      </c>
      <c r="R1660" s="10">
        <v>5</v>
      </c>
      <c r="S1660" s="79">
        <v>28.8</v>
      </c>
      <c r="T1660" s="10">
        <v>1</v>
      </c>
      <c r="AH1660" s="10">
        <v>1</v>
      </c>
      <c r="AI1660" s="39">
        <f t="shared" si="124"/>
        <v>1</v>
      </c>
      <c r="AJ1660" s="79">
        <f t="shared" si="125"/>
        <v>28.8</v>
      </c>
      <c r="AK1660" s="79">
        <f t="shared" si="126"/>
        <v>2.4</v>
      </c>
      <c r="AL1660" s="79">
        <f t="shared" si="127"/>
        <v>0.48</v>
      </c>
    </row>
    <row r="1661" spans="1:38" x14ac:dyDescent="0.25">
      <c r="A1661" s="10">
        <v>7.2024999999999997</v>
      </c>
      <c r="B1661" s="10" t="s">
        <v>535</v>
      </c>
      <c r="C1661" s="10" t="s">
        <v>536</v>
      </c>
      <c r="D1661" s="10" t="s">
        <v>811</v>
      </c>
      <c r="E1661" s="10" t="s">
        <v>348</v>
      </c>
      <c r="F1661" s="10" t="s">
        <v>812</v>
      </c>
      <c r="G1661" s="10" t="s">
        <v>813</v>
      </c>
      <c r="H1661" s="10" t="s">
        <v>540</v>
      </c>
      <c r="I1661" s="10">
        <v>48202</v>
      </c>
      <c r="J1661" s="10" t="s">
        <v>814</v>
      </c>
      <c r="K1661" s="10">
        <v>3135772436</v>
      </c>
      <c r="L1661" s="10" t="s">
        <v>74</v>
      </c>
      <c r="M1661" s="10" t="s">
        <v>75</v>
      </c>
      <c r="N1661" s="10" t="s">
        <v>61</v>
      </c>
      <c r="O1661" s="10">
        <v>44</v>
      </c>
      <c r="P1661" s="10" t="s">
        <v>40</v>
      </c>
      <c r="Q1661" s="10">
        <v>12</v>
      </c>
      <c r="R1661" s="10">
        <v>5</v>
      </c>
      <c r="S1661" s="79">
        <v>28.8</v>
      </c>
      <c r="T1661" s="10">
        <v>1</v>
      </c>
      <c r="AH1661" s="10">
        <v>1</v>
      </c>
      <c r="AI1661" s="39">
        <f t="shared" si="124"/>
        <v>1</v>
      </c>
      <c r="AJ1661" s="79">
        <f t="shared" si="125"/>
        <v>28.8</v>
      </c>
      <c r="AK1661" s="79">
        <f t="shared" si="126"/>
        <v>2.4</v>
      </c>
      <c r="AL1661" s="79">
        <f t="shared" si="127"/>
        <v>0.48</v>
      </c>
    </row>
    <row r="1662" spans="1:38" x14ac:dyDescent="0.25">
      <c r="A1662" s="10">
        <v>7.2024999999999997</v>
      </c>
      <c r="B1662" s="10" t="s">
        <v>535</v>
      </c>
      <c r="C1662" s="10" t="s">
        <v>536</v>
      </c>
      <c r="D1662" s="10" t="s">
        <v>811</v>
      </c>
      <c r="E1662" s="10" t="s">
        <v>348</v>
      </c>
      <c r="F1662" s="10" t="s">
        <v>812</v>
      </c>
      <c r="G1662" s="10" t="s">
        <v>813</v>
      </c>
      <c r="H1662" s="10" t="s">
        <v>540</v>
      </c>
      <c r="I1662" s="10">
        <v>48202</v>
      </c>
      <c r="J1662" s="10" t="s">
        <v>814</v>
      </c>
      <c r="K1662" s="10">
        <v>3135772436</v>
      </c>
      <c r="L1662" s="10" t="s">
        <v>670</v>
      </c>
      <c r="M1662" s="10" t="s">
        <v>671</v>
      </c>
      <c r="N1662" s="10" t="s">
        <v>61</v>
      </c>
      <c r="O1662" s="10">
        <v>44</v>
      </c>
      <c r="P1662" s="10" t="s">
        <v>672</v>
      </c>
      <c r="Q1662" s="10">
        <v>12</v>
      </c>
      <c r="R1662" s="10">
        <v>7</v>
      </c>
      <c r="S1662" s="79">
        <v>37.799999999999997</v>
      </c>
      <c r="T1662" s="10">
        <v>1</v>
      </c>
      <c r="AH1662" s="10">
        <v>1</v>
      </c>
      <c r="AI1662" s="39">
        <f t="shared" si="124"/>
        <v>1</v>
      </c>
      <c r="AJ1662" s="79">
        <f t="shared" si="125"/>
        <v>37.799999999999997</v>
      </c>
      <c r="AK1662" s="79">
        <f t="shared" si="126"/>
        <v>3.15</v>
      </c>
      <c r="AL1662" s="79">
        <f t="shared" si="127"/>
        <v>0.45</v>
      </c>
    </row>
    <row r="1663" spans="1:38" x14ac:dyDescent="0.25">
      <c r="A1663" s="10">
        <v>7.2024999999999997</v>
      </c>
      <c r="B1663" s="10" t="s">
        <v>535</v>
      </c>
      <c r="C1663" s="10" t="s">
        <v>536</v>
      </c>
      <c r="D1663" s="10" t="s">
        <v>815</v>
      </c>
      <c r="E1663" s="10" t="s">
        <v>30</v>
      </c>
      <c r="F1663" s="10" t="s">
        <v>816</v>
      </c>
      <c r="G1663" s="10" t="s">
        <v>817</v>
      </c>
      <c r="H1663" s="10" t="s">
        <v>540</v>
      </c>
      <c r="I1663" s="10" t="s">
        <v>818</v>
      </c>
      <c r="J1663" s="10" t="s">
        <v>564</v>
      </c>
      <c r="K1663" s="10">
        <v>8002347650</v>
      </c>
      <c r="L1663" s="10" t="s">
        <v>49</v>
      </c>
      <c r="M1663" s="10" t="s">
        <v>50</v>
      </c>
      <c r="N1663" s="10" t="s">
        <v>39</v>
      </c>
      <c r="O1663" s="10">
        <v>44</v>
      </c>
      <c r="P1663" s="10" t="s">
        <v>40</v>
      </c>
      <c r="Q1663" s="10">
        <v>12</v>
      </c>
      <c r="R1663" s="10">
        <v>5</v>
      </c>
      <c r="S1663" s="79">
        <v>495</v>
      </c>
      <c r="T1663" s="10">
        <v>25</v>
      </c>
      <c r="AH1663" s="10">
        <v>25</v>
      </c>
      <c r="AI1663" s="39">
        <f t="shared" si="124"/>
        <v>25</v>
      </c>
      <c r="AJ1663" s="79">
        <f t="shared" si="125"/>
        <v>19.8</v>
      </c>
      <c r="AK1663" s="79">
        <f t="shared" si="126"/>
        <v>1.6500000000000001</v>
      </c>
      <c r="AL1663" s="79">
        <f t="shared" si="127"/>
        <v>0.33</v>
      </c>
    </row>
    <row r="1664" spans="1:38" x14ac:dyDescent="0.25">
      <c r="A1664" s="10">
        <v>7.2024999999999997</v>
      </c>
      <c r="B1664" s="10" t="s">
        <v>535</v>
      </c>
      <c r="C1664" s="10" t="s">
        <v>536</v>
      </c>
      <c r="D1664" s="10" t="s">
        <v>560</v>
      </c>
      <c r="E1664" s="10" t="s">
        <v>30</v>
      </c>
      <c r="F1664" s="10" t="s">
        <v>561</v>
      </c>
      <c r="G1664" s="10" t="s">
        <v>562</v>
      </c>
      <c r="H1664" s="10" t="s">
        <v>540</v>
      </c>
      <c r="I1664" s="10" t="s">
        <v>563</v>
      </c>
      <c r="J1664" s="10" t="s">
        <v>564</v>
      </c>
      <c r="K1664" s="10">
        <v>6167852500</v>
      </c>
      <c r="L1664" s="10" t="s">
        <v>49</v>
      </c>
      <c r="M1664" s="10" t="s">
        <v>50</v>
      </c>
      <c r="N1664" s="10" t="s">
        <v>39</v>
      </c>
      <c r="O1664" s="10">
        <v>44</v>
      </c>
      <c r="P1664" s="10" t="s">
        <v>40</v>
      </c>
      <c r="Q1664" s="10">
        <v>12</v>
      </c>
      <c r="R1664" s="10">
        <v>5</v>
      </c>
      <c r="S1664" s="79">
        <v>297</v>
      </c>
      <c r="T1664" s="10">
        <v>15</v>
      </c>
      <c r="AH1664" s="10">
        <v>15</v>
      </c>
      <c r="AI1664" s="39">
        <f t="shared" si="124"/>
        <v>15</v>
      </c>
      <c r="AJ1664" s="79">
        <f t="shared" si="125"/>
        <v>19.8</v>
      </c>
      <c r="AK1664" s="79">
        <f t="shared" si="126"/>
        <v>1.6500000000000001</v>
      </c>
      <c r="AL1664" s="79">
        <f t="shared" si="127"/>
        <v>0.33</v>
      </c>
    </row>
    <row r="1665" spans="1:38" x14ac:dyDescent="0.25">
      <c r="A1665" s="10">
        <v>7.2024999999999997</v>
      </c>
      <c r="B1665" s="10" t="s">
        <v>535</v>
      </c>
      <c r="C1665" s="10" t="s">
        <v>536</v>
      </c>
      <c r="D1665" s="10" t="s">
        <v>819</v>
      </c>
      <c r="E1665" s="10" t="s">
        <v>30</v>
      </c>
      <c r="F1665" s="10" t="s">
        <v>820</v>
      </c>
      <c r="G1665" s="10" t="s">
        <v>821</v>
      </c>
      <c r="H1665" s="10" t="s">
        <v>540</v>
      </c>
      <c r="I1665" s="10" t="s">
        <v>822</v>
      </c>
      <c r="J1665" s="10" t="s">
        <v>823</v>
      </c>
      <c r="K1665" s="10">
        <v>2489351844</v>
      </c>
      <c r="L1665" s="10" t="s">
        <v>49</v>
      </c>
      <c r="M1665" s="10" t="s">
        <v>50</v>
      </c>
      <c r="N1665" s="10" t="s">
        <v>39</v>
      </c>
      <c r="O1665" s="10">
        <v>44</v>
      </c>
      <c r="P1665" s="10" t="s">
        <v>40</v>
      </c>
      <c r="Q1665" s="10">
        <v>12</v>
      </c>
      <c r="R1665" s="10">
        <v>5</v>
      </c>
      <c r="S1665" s="79">
        <v>59.4</v>
      </c>
      <c r="T1665" s="10">
        <v>3</v>
      </c>
      <c r="AH1665" s="10">
        <v>3</v>
      </c>
      <c r="AI1665" s="39">
        <f t="shared" si="124"/>
        <v>3</v>
      </c>
      <c r="AJ1665" s="79">
        <f t="shared" si="125"/>
        <v>19.8</v>
      </c>
      <c r="AK1665" s="79">
        <f t="shared" si="126"/>
        <v>1.6500000000000001</v>
      </c>
      <c r="AL1665" s="79">
        <f t="shared" si="127"/>
        <v>0.33</v>
      </c>
    </row>
    <row r="1666" spans="1:38" x14ac:dyDescent="0.25">
      <c r="A1666" s="10">
        <v>7.2024999999999997</v>
      </c>
      <c r="B1666" s="10" t="s">
        <v>535</v>
      </c>
      <c r="C1666" s="10" t="s">
        <v>536</v>
      </c>
      <c r="D1666" s="10" t="s">
        <v>806</v>
      </c>
      <c r="E1666" s="10" t="s">
        <v>30</v>
      </c>
      <c r="F1666" s="10" t="s">
        <v>807</v>
      </c>
      <c r="G1666" s="10" t="s">
        <v>808</v>
      </c>
      <c r="H1666" s="10" t="s">
        <v>540</v>
      </c>
      <c r="I1666" s="10" t="s">
        <v>809</v>
      </c>
      <c r="J1666" s="10" t="s">
        <v>810</v>
      </c>
      <c r="K1666" s="10">
        <v>6163378918</v>
      </c>
      <c r="L1666" s="10" t="s">
        <v>49</v>
      </c>
      <c r="M1666" s="10" t="s">
        <v>50</v>
      </c>
      <c r="N1666" s="10" t="s">
        <v>39</v>
      </c>
      <c r="O1666" s="10">
        <v>44</v>
      </c>
      <c r="P1666" s="10" t="s">
        <v>40</v>
      </c>
      <c r="Q1666" s="10">
        <v>12</v>
      </c>
      <c r="R1666" s="10">
        <v>5</v>
      </c>
      <c r="S1666" s="79">
        <v>39.6</v>
      </c>
      <c r="T1666" s="10">
        <v>2</v>
      </c>
      <c r="AH1666" s="10">
        <v>2</v>
      </c>
      <c r="AI1666" s="39">
        <f t="shared" si="124"/>
        <v>2</v>
      </c>
      <c r="AJ1666" s="79">
        <f t="shared" si="125"/>
        <v>19.8</v>
      </c>
      <c r="AK1666" s="79">
        <f t="shared" si="126"/>
        <v>1.6500000000000001</v>
      </c>
      <c r="AL1666" s="79">
        <f t="shared" si="127"/>
        <v>0.33</v>
      </c>
    </row>
    <row r="1667" spans="1:38" x14ac:dyDescent="0.25">
      <c r="A1667" s="10">
        <v>7.2024999999999997</v>
      </c>
      <c r="B1667" s="10" t="s">
        <v>535</v>
      </c>
      <c r="C1667" s="10" t="s">
        <v>536</v>
      </c>
      <c r="D1667" s="10" t="s">
        <v>811</v>
      </c>
      <c r="E1667" s="10" t="s">
        <v>348</v>
      </c>
      <c r="F1667" s="10" t="s">
        <v>812</v>
      </c>
      <c r="G1667" s="10" t="s">
        <v>813</v>
      </c>
      <c r="H1667" s="10" t="s">
        <v>540</v>
      </c>
      <c r="I1667" s="10">
        <v>48202</v>
      </c>
      <c r="J1667" s="10" t="s">
        <v>814</v>
      </c>
      <c r="K1667" s="10">
        <v>3135772436</v>
      </c>
      <c r="L1667" s="10" t="s">
        <v>98</v>
      </c>
      <c r="M1667" s="10" t="s">
        <v>99</v>
      </c>
      <c r="N1667" s="10" t="s">
        <v>61</v>
      </c>
      <c r="O1667" s="10">
        <v>44</v>
      </c>
      <c r="P1667" s="10" t="s">
        <v>40</v>
      </c>
      <c r="Q1667" s="10">
        <v>12</v>
      </c>
      <c r="R1667" s="10">
        <v>5</v>
      </c>
      <c r="S1667" s="79">
        <v>28.8</v>
      </c>
      <c r="T1667" s="10">
        <v>1</v>
      </c>
      <c r="AH1667" s="10">
        <v>1</v>
      </c>
      <c r="AI1667" s="39">
        <f t="shared" ref="AI1667:AI1730" si="128">SUM(U1667:AH1667)</f>
        <v>1</v>
      </c>
      <c r="AJ1667" s="79">
        <f t="shared" ref="AJ1667:AJ1730" si="129">S1667/T1667</f>
        <v>28.8</v>
      </c>
      <c r="AK1667" s="79">
        <f t="shared" ref="AK1667:AK1730" si="130">AJ1667/Q1667</f>
        <v>2.4</v>
      </c>
      <c r="AL1667" s="79">
        <f t="shared" ref="AL1667:AL1730" si="131">AK1667/R1667</f>
        <v>0.48</v>
      </c>
    </row>
    <row r="1668" spans="1:38" x14ac:dyDescent="0.25">
      <c r="A1668" s="10">
        <v>7.2024999999999997</v>
      </c>
      <c r="B1668" s="10" t="s">
        <v>535</v>
      </c>
      <c r="C1668" s="10" t="s">
        <v>536</v>
      </c>
      <c r="D1668" s="10" t="s">
        <v>824</v>
      </c>
      <c r="E1668" s="10" t="s">
        <v>362</v>
      </c>
      <c r="F1668" s="10" t="s">
        <v>825</v>
      </c>
      <c r="G1668" s="10" t="s">
        <v>826</v>
      </c>
      <c r="H1668" s="10" t="s">
        <v>540</v>
      </c>
      <c r="I1668" s="10" t="s">
        <v>827</v>
      </c>
      <c r="J1668" s="10" t="s">
        <v>828</v>
      </c>
      <c r="K1668" s="10">
        <v>5173237100</v>
      </c>
      <c r="L1668" s="10" t="s">
        <v>224</v>
      </c>
      <c r="M1668" s="10" t="s">
        <v>225</v>
      </c>
      <c r="N1668" s="10" t="s">
        <v>61</v>
      </c>
      <c r="O1668" s="10">
        <v>44</v>
      </c>
      <c r="P1668" s="10" t="s">
        <v>40</v>
      </c>
      <c r="Q1668" s="10">
        <v>12</v>
      </c>
      <c r="R1668" s="10">
        <v>5</v>
      </c>
      <c r="S1668" s="79">
        <v>28.8</v>
      </c>
      <c r="T1668" s="10">
        <v>1</v>
      </c>
      <c r="AH1668" s="10">
        <v>1</v>
      </c>
      <c r="AI1668" s="39">
        <f t="shared" si="128"/>
        <v>1</v>
      </c>
      <c r="AJ1668" s="79">
        <f t="shared" si="129"/>
        <v>28.8</v>
      </c>
      <c r="AK1668" s="79">
        <f t="shared" si="130"/>
        <v>2.4</v>
      </c>
      <c r="AL1668" s="79">
        <f t="shared" si="131"/>
        <v>0.48</v>
      </c>
    </row>
    <row r="1669" spans="1:38" x14ac:dyDescent="0.25">
      <c r="A1669" s="10">
        <v>7.2024999999999997</v>
      </c>
      <c r="B1669" s="10" t="s">
        <v>535</v>
      </c>
      <c r="C1669" s="10" t="s">
        <v>536</v>
      </c>
      <c r="D1669" s="10" t="s">
        <v>811</v>
      </c>
      <c r="E1669" s="10" t="s">
        <v>348</v>
      </c>
      <c r="F1669" s="10" t="s">
        <v>812</v>
      </c>
      <c r="G1669" s="10" t="s">
        <v>813</v>
      </c>
      <c r="H1669" s="10" t="s">
        <v>540</v>
      </c>
      <c r="I1669" s="10">
        <v>48202</v>
      </c>
      <c r="J1669" s="10" t="s">
        <v>814</v>
      </c>
      <c r="K1669" s="10">
        <v>3135772436</v>
      </c>
      <c r="L1669" s="10" t="s">
        <v>224</v>
      </c>
      <c r="M1669" s="10" t="s">
        <v>225</v>
      </c>
      <c r="N1669" s="10" t="s">
        <v>61</v>
      </c>
      <c r="O1669" s="10">
        <v>44</v>
      </c>
      <c r="P1669" s="10" t="s">
        <v>40</v>
      </c>
      <c r="Q1669" s="10">
        <v>12</v>
      </c>
      <c r="R1669" s="10">
        <v>5</v>
      </c>
      <c r="S1669" s="79">
        <v>28.8</v>
      </c>
      <c r="T1669" s="10">
        <v>1</v>
      </c>
      <c r="AH1669" s="10">
        <v>1</v>
      </c>
      <c r="AI1669" s="39">
        <f t="shared" si="128"/>
        <v>1</v>
      </c>
      <c r="AJ1669" s="79">
        <f t="shared" si="129"/>
        <v>28.8</v>
      </c>
      <c r="AK1669" s="79">
        <f t="shared" si="130"/>
        <v>2.4</v>
      </c>
      <c r="AL1669" s="79">
        <f t="shared" si="131"/>
        <v>0.48</v>
      </c>
    </row>
    <row r="1670" spans="1:38" x14ac:dyDescent="0.25">
      <c r="A1670" s="10">
        <v>7.2024999999999997</v>
      </c>
      <c r="B1670" s="10" t="s">
        <v>535</v>
      </c>
      <c r="C1670" s="10" t="s">
        <v>536</v>
      </c>
      <c r="D1670" s="10" t="s">
        <v>824</v>
      </c>
      <c r="E1670" s="10" t="s">
        <v>362</v>
      </c>
      <c r="F1670" s="10" t="s">
        <v>825</v>
      </c>
      <c r="G1670" s="10" t="s">
        <v>826</v>
      </c>
      <c r="H1670" s="10" t="s">
        <v>540</v>
      </c>
      <c r="I1670" s="10" t="s">
        <v>827</v>
      </c>
      <c r="J1670" s="10" t="s">
        <v>828</v>
      </c>
      <c r="K1670" s="10">
        <v>5173237100</v>
      </c>
      <c r="L1670" s="10" t="s">
        <v>70</v>
      </c>
      <c r="M1670" s="10" t="s">
        <v>71</v>
      </c>
      <c r="N1670" s="10" t="s">
        <v>61</v>
      </c>
      <c r="O1670" s="10">
        <v>44</v>
      </c>
      <c r="P1670" s="10" t="s">
        <v>40</v>
      </c>
      <c r="Q1670" s="10">
        <v>12</v>
      </c>
      <c r="R1670" s="10">
        <v>8</v>
      </c>
      <c r="S1670" s="79">
        <v>33.6</v>
      </c>
      <c r="T1670" s="10">
        <v>1</v>
      </c>
      <c r="AH1670" s="10">
        <v>1</v>
      </c>
      <c r="AI1670" s="39">
        <f t="shared" si="128"/>
        <v>1</v>
      </c>
      <c r="AJ1670" s="79">
        <f t="shared" si="129"/>
        <v>33.6</v>
      </c>
      <c r="AK1670" s="79">
        <f t="shared" si="130"/>
        <v>2.8000000000000003</v>
      </c>
      <c r="AL1670" s="79">
        <f t="shared" si="131"/>
        <v>0.35000000000000003</v>
      </c>
    </row>
    <row r="1671" spans="1:38" x14ac:dyDescent="0.25">
      <c r="A1671" s="10">
        <v>7.2024999999999997</v>
      </c>
      <c r="B1671" s="10" t="s">
        <v>535</v>
      </c>
      <c r="C1671" s="10" t="s">
        <v>536</v>
      </c>
      <c r="D1671" s="10" t="s">
        <v>824</v>
      </c>
      <c r="E1671" s="10" t="s">
        <v>362</v>
      </c>
      <c r="F1671" s="10" t="s">
        <v>825</v>
      </c>
      <c r="G1671" s="10" t="s">
        <v>826</v>
      </c>
      <c r="H1671" s="10" t="s">
        <v>540</v>
      </c>
      <c r="I1671" s="10" t="s">
        <v>827</v>
      </c>
      <c r="J1671" s="10" t="s">
        <v>828</v>
      </c>
      <c r="K1671" s="10">
        <v>5173237100</v>
      </c>
      <c r="L1671" s="10" t="s">
        <v>72</v>
      </c>
      <c r="M1671" s="10" t="s">
        <v>73</v>
      </c>
      <c r="N1671" s="10" t="s">
        <v>61</v>
      </c>
      <c r="O1671" s="10">
        <v>44</v>
      </c>
      <c r="P1671" s="10" t="s">
        <v>40</v>
      </c>
      <c r="Q1671" s="10">
        <v>12</v>
      </c>
      <c r="R1671" s="10">
        <v>8</v>
      </c>
      <c r="S1671" s="79">
        <v>32.4</v>
      </c>
      <c r="T1671" s="10">
        <v>1</v>
      </c>
      <c r="AH1671" s="10">
        <v>1</v>
      </c>
      <c r="AI1671" s="39">
        <f t="shared" si="128"/>
        <v>1</v>
      </c>
      <c r="AJ1671" s="79">
        <f t="shared" si="129"/>
        <v>32.4</v>
      </c>
      <c r="AK1671" s="79">
        <f t="shared" si="130"/>
        <v>2.6999999999999997</v>
      </c>
      <c r="AL1671" s="79">
        <f t="shared" si="131"/>
        <v>0.33749999999999997</v>
      </c>
    </row>
    <row r="1672" spans="1:38" x14ac:dyDescent="0.25">
      <c r="A1672" s="10">
        <v>7.2024999999999997</v>
      </c>
      <c r="B1672" s="10" t="s">
        <v>535</v>
      </c>
      <c r="C1672" s="10" t="s">
        <v>536</v>
      </c>
      <c r="D1672" s="10" t="s">
        <v>824</v>
      </c>
      <c r="E1672" s="10" t="s">
        <v>362</v>
      </c>
      <c r="F1672" s="10" t="s">
        <v>825</v>
      </c>
      <c r="G1672" s="10" t="s">
        <v>826</v>
      </c>
      <c r="H1672" s="10" t="s">
        <v>540</v>
      </c>
      <c r="I1672" s="10" t="s">
        <v>827</v>
      </c>
      <c r="J1672" s="10" t="s">
        <v>828</v>
      </c>
      <c r="K1672" s="10">
        <v>5173237100</v>
      </c>
      <c r="L1672" s="10" t="s">
        <v>59</v>
      </c>
      <c r="M1672" s="10" t="s">
        <v>60</v>
      </c>
      <c r="N1672" s="10" t="s">
        <v>61</v>
      </c>
      <c r="O1672" s="10">
        <v>44</v>
      </c>
      <c r="P1672" s="10" t="s">
        <v>40</v>
      </c>
      <c r="Q1672" s="10">
        <v>12</v>
      </c>
      <c r="R1672" s="10">
        <v>4</v>
      </c>
      <c r="S1672" s="79">
        <v>28.8</v>
      </c>
      <c r="T1672" s="10">
        <v>1</v>
      </c>
      <c r="AH1672" s="10">
        <v>1</v>
      </c>
      <c r="AI1672" s="39">
        <f t="shared" si="128"/>
        <v>1</v>
      </c>
      <c r="AJ1672" s="79">
        <f t="shared" si="129"/>
        <v>28.8</v>
      </c>
      <c r="AK1672" s="79">
        <f t="shared" si="130"/>
        <v>2.4</v>
      </c>
      <c r="AL1672" s="79">
        <f t="shared" si="131"/>
        <v>0.6</v>
      </c>
    </row>
    <row r="1673" spans="1:38" x14ac:dyDescent="0.25">
      <c r="A1673" s="10">
        <v>7.2024999999999997</v>
      </c>
      <c r="B1673" s="10" t="s">
        <v>535</v>
      </c>
      <c r="C1673" s="10" t="s">
        <v>536</v>
      </c>
      <c r="D1673" s="10" t="s">
        <v>811</v>
      </c>
      <c r="E1673" s="10" t="s">
        <v>348</v>
      </c>
      <c r="F1673" s="10" t="s">
        <v>812</v>
      </c>
      <c r="G1673" s="10" t="s">
        <v>813</v>
      </c>
      <c r="H1673" s="10" t="s">
        <v>540</v>
      </c>
      <c r="I1673" s="10">
        <v>48202</v>
      </c>
      <c r="J1673" s="10" t="s">
        <v>814</v>
      </c>
      <c r="K1673" s="10">
        <v>3135772436</v>
      </c>
      <c r="L1673" s="10" t="s">
        <v>59</v>
      </c>
      <c r="M1673" s="10" t="s">
        <v>60</v>
      </c>
      <c r="N1673" s="10" t="s">
        <v>61</v>
      </c>
      <c r="O1673" s="10">
        <v>44</v>
      </c>
      <c r="P1673" s="10" t="s">
        <v>40</v>
      </c>
      <c r="Q1673" s="10">
        <v>12</v>
      </c>
      <c r="R1673" s="10">
        <v>4</v>
      </c>
      <c r="S1673" s="79">
        <v>28.8</v>
      </c>
      <c r="T1673" s="10">
        <v>1</v>
      </c>
      <c r="AH1673" s="10">
        <v>1</v>
      </c>
      <c r="AI1673" s="39">
        <f t="shared" si="128"/>
        <v>1</v>
      </c>
      <c r="AJ1673" s="79">
        <f t="shared" si="129"/>
        <v>28.8</v>
      </c>
      <c r="AK1673" s="79">
        <f t="shared" si="130"/>
        <v>2.4</v>
      </c>
      <c r="AL1673" s="79">
        <f t="shared" si="131"/>
        <v>0.6</v>
      </c>
    </row>
    <row r="1674" spans="1:38" x14ac:dyDescent="0.25">
      <c r="A1674" s="10">
        <v>7.2024999999999997</v>
      </c>
      <c r="B1674" s="10" t="s">
        <v>84</v>
      </c>
      <c r="C1674" s="10" t="s">
        <v>85</v>
      </c>
      <c r="D1674" s="10" t="s">
        <v>220</v>
      </c>
      <c r="E1674" s="10" t="s">
        <v>30</v>
      </c>
      <c r="F1674" s="10" t="s">
        <v>221</v>
      </c>
      <c r="G1674" s="10" t="s">
        <v>222</v>
      </c>
      <c r="H1674" s="10" t="s">
        <v>67</v>
      </c>
      <c r="I1674" s="10">
        <v>95370</v>
      </c>
      <c r="J1674" s="10" t="s">
        <v>223</v>
      </c>
      <c r="K1674" s="10">
        <v>2095363674</v>
      </c>
      <c r="L1674" s="10" t="s">
        <v>74</v>
      </c>
      <c r="M1674" s="10" t="s">
        <v>75</v>
      </c>
      <c r="N1674" s="10" t="s">
        <v>61</v>
      </c>
      <c r="O1674" s="10">
        <v>44</v>
      </c>
      <c r="P1674" s="10" t="s">
        <v>40</v>
      </c>
      <c r="Q1674" s="10">
        <v>12</v>
      </c>
      <c r="R1674" s="10">
        <v>5</v>
      </c>
      <c r="S1674" s="79">
        <v>28.8</v>
      </c>
      <c r="T1674" s="10">
        <v>1</v>
      </c>
      <c r="AH1674" s="10">
        <v>1</v>
      </c>
      <c r="AI1674" s="39">
        <f t="shared" si="128"/>
        <v>1</v>
      </c>
      <c r="AJ1674" s="79">
        <f t="shared" si="129"/>
        <v>28.8</v>
      </c>
      <c r="AK1674" s="79">
        <f t="shared" si="130"/>
        <v>2.4</v>
      </c>
      <c r="AL1674" s="79">
        <f t="shared" si="131"/>
        <v>0.48</v>
      </c>
    </row>
    <row r="1675" spans="1:38" x14ac:dyDescent="0.25">
      <c r="A1675" s="10">
        <v>7.2024999999999997</v>
      </c>
      <c r="B1675" s="10" t="s">
        <v>84</v>
      </c>
      <c r="C1675" s="10" t="s">
        <v>85</v>
      </c>
      <c r="D1675" s="10" t="s">
        <v>213</v>
      </c>
      <c r="E1675" s="10" t="s">
        <v>30</v>
      </c>
      <c r="F1675" s="10" t="s">
        <v>214</v>
      </c>
      <c r="G1675" s="10" t="s">
        <v>215</v>
      </c>
      <c r="H1675" s="10" t="s">
        <v>67</v>
      </c>
      <c r="I1675" s="10" t="s">
        <v>216</v>
      </c>
      <c r="J1675" s="10" t="s">
        <v>217</v>
      </c>
      <c r="K1675" s="10">
        <v>9258267841</v>
      </c>
      <c r="L1675" s="10" t="s">
        <v>74</v>
      </c>
      <c r="M1675" s="10" t="s">
        <v>75</v>
      </c>
      <c r="N1675" s="10" t="s">
        <v>61</v>
      </c>
      <c r="O1675" s="10">
        <v>44</v>
      </c>
      <c r="P1675" s="10" t="s">
        <v>40</v>
      </c>
      <c r="Q1675" s="10">
        <v>12</v>
      </c>
      <c r="R1675" s="10">
        <v>5</v>
      </c>
      <c r="S1675" s="79">
        <v>86.4</v>
      </c>
      <c r="T1675" s="10">
        <v>3</v>
      </c>
      <c r="AH1675" s="10">
        <v>3</v>
      </c>
      <c r="AI1675" s="39">
        <f t="shared" si="128"/>
        <v>3</v>
      </c>
      <c r="AJ1675" s="79">
        <f t="shared" si="129"/>
        <v>28.8</v>
      </c>
      <c r="AK1675" s="79">
        <f t="shared" si="130"/>
        <v>2.4</v>
      </c>
      <c r="AL1675" s="79">
        <f t="shared" si="131"/>
        <v>0.48</v>
      </c>
    </row>
    <row r="1676" spans="1:38" x14ac:dyDescent="0.25">
      <c r="A1676" s="10">
        <v>7.2024999999999997</v>
      </c>
      <c r="B1676" s="10" t="s">
        <v>84</v>
      </c>
      <c r="C1676" s="10" t="s">
        <v>85</v>
      </c>
      <c r="D1676" s="10" t="s">
        <v>102</v>
      </c>
      <c r="E1676" s="10" t="s">
        <v>30</v>
      </c>
      <c r="F1676" s="10" t="s">
        <v>103</v>
      </c>
      <c r="G1676" s="10" t="s">
        <v>104</v>
      </c>
      <c r="H1676" s="10" t="s">
        <v>96</v>
      </c>
      <c r="I1676" s="10" t="s">
        <v>105</v>
      </c>
      <c r="J1676" s="10" t="s">
        <v>106</v>
      </c>
      <c r="K1676" s="10">
        <v>9076024285</v>
      </c>
      <c r="L1676" s="10" t="s">
        <v>74</v>
      </c>
      <c r="M1676" s="10" t="s">
        <v>75</v>
      </c>
      <c r="N1676" s="10" t="s">
        <v>61</v>
      </c>
      <c r="O1676" s="10">
        <v>44</v>
      </c>
      <c r="P1676" s="10" t="s">
        <v>40</v>
      </c>
      <c r="Q1676" s="10">
        <v>12</v>
      </c>
      <c r="R1676" s="10">
        <v>5</v>
      </c>
      <c r="S1676" s="79">
        <v>201.6</v>
      </c>
      <c r="T1676" s="10">
        <v>7</v>
      </c>
      <c r="AH1676" s="10">
        <v>7</v>
      </c>
      <c r="AI1676" s="39">
        <f t="shared" si="128"/>
        <v>7</v>
      </c>
      <c r="AJ1676" s="79">
        <f t="shared" si="129"/>
        <v>28.8</v>
      </c>
      <c r="AK1676" s="79">
        <f t="shared" si="130"/>
        <v>2.4</v>
      </c>
      <c r="AL1676" s="79">
        <f t="shared" si="131"/>
        <v>0.48</v>
      </c>
    </row>
    <row r="1677" spans="1:38" x14ac:dyDescent="0.25">
      <c r="A1677" s="10">
        <v>7.2024999999999997</v>
      </c>
      <c r="B1677" s="10" t="s">
        <v>84</v>
      </c>
      <c r="C1677" s="10" t="s">
        <v>85</v>
      </c>
      <c r="D1677" s="10" t="s">
        <v>463</v>
      </c>
      <c r="E1677" s="10" t="s">
        <v>30</v>
      </c>
      <c r="F1677" s="10" t="s">
        <v>464</v>
      </c>
      <c r="G1677" s="10" t="s">
        <v>465</v>
      </c>
      <c r="H1677" s="10" t="s">
        <v>67</v>
      </c>
      <c r="I1677" s="10">
        <v>94080</v>
      </c>
      <c r="J1677" s="10" t="s">
        <v>466</v>
      </c>
      <c r="K1677" s="10">
        <v>6505895252</v>
      </c>
      <c r="L1677" s="10" t="s">
        <v>122</v>
      </c>
      <c r="M1677" s="10" t="s">
        <v>123</v>
      </c>
      <c r="N1677" s="10" t="s">
        <v>124</v>
      </c>
      <c r="O1677" s="10">
        <v>44</v>
      </c>
      <c r="P1677" s="10" t="s">
        <v>40</v>
      </c>
      <c r="Q1677" s="10">
        <v>12</v>
      </c>
      <c r="R1677" s="10">
        <v>4.5</v>
      </c>
      <c r="S1677" s="79">
        <v>39.6</v>
      </c>
      <c r="T1677" s="10">
        <v>2</v>
      </c>
      <c r="AH1677" s="10">
        <v>2</v>
      </c>
      <c r="AI1677" s="39">
        <f t="shared" si="128"/>
        <v>2</v>
      </c>
      <c r="AJ1677" s="79">
        <f t="shared" si="129"/>
        <v>19.8</v>
      </c>
      <c r="AK1677" s="79">
        <f t="shared" si="130"/>
        <v>1.6500000000000001</v>
      </c>
      <c r="AL1677" s="79">
        <f t="shared" si="131"/>
        <v>0.3666666666666667</v>
      </c>
    </row>
    <row r="1678" spans="1:38" x14ac:dyDescent="0.25">
      <c r="A1678" s="10">
        <v>7.2024999999999997</v>
      </c>
      <c r="B1678" s="10" t="s">
        <v>84</v>
      </c>
      <c r="C1678" s="10" t="s">
        <v>85</v>
      </c>
      <c r="D1678" s="10" t="s">
        <v>117</v>
      </c>
      <c r="E1678" s="10" t="s">
        <v>30</v>
      </c>
      <c r="F1678" s="10" t="s">
        <v>118</v>
      </c>
      <c r="G1678" s="10" t="s">
        <v>119</v>
      </c>
      <c r="H1678" s="10" t="s">
        <v>67</v>
      </c>
      <c r="I1678" s="10" t="s">
        <v>120</v>
      </c>
      <c r="J1678" s="10" t="s">
        <v>121</v>
      </c>
      <c r="K1678" s="10">
        <v>9164524041</v>
      </c>
      <c r="L1678" s="10" t="s">
        <v>122</v>
      </c>
      <c r="M1678" s="10" t="s">
        <v>123</v>
      </c>
      <c r="N1678" s="10" t="s">
        <v>124</v>
      </c>
      <c r="O1678" s="10">
        <v>44</v>
      </c>
      <c r="P1678" s="10" t="s">
        <v>40</v>
      </c>
      <c r="Q1678" s="10">
        <v>12</v>
      </c>
      <c r="R1678" s="10">
        <v>4.5</v>
      </c>
      <c r="S1678" s="79">
        <v>328.8</v>
      </c>
      <c r="T1678" s="10">
        <v>16</v>
      </c>
      <c r="AH1678" s="10">
        <v>16</v>
      </c>
      <c r="AI1678" s="39">
        <f t="shared" si="128"/>
        <v>16</v>
      </c>
      <c r="AJ1678" s="79">
        <f t="shared" si="129"/>
        <v>20.55</v>
      </c>
      <c r="AK1678" s="79">
        <f t="shared" si="130"/>
        <v>1.7125000000000001</v>
      </c>
      <c r="AL1678" s="79">
        <f t="shared" si="131"/>
        <v>0.38055555555555559</v>
      </c>
    </row>
    <row r="1679" spans="1:38" x14ac:dyDescent="0.25">
      <c r="A1679" s="10">
        <v>7.2024999999999997</v>
      </c>
      <c r="B1679" s="10" t="s">
        <v>84</v>
      </c>
      <c r="C1679" s="10" t="s">
        <v>85</v>
      </c>
      <c r="D1679" s="10" t="s">
        <v>130</v>
      </c>
      <c r="E1679" s="10" t="s">
        <v>30</v>
      </c>
      <c r="F1679" s="10" t="s">
        <v>131</v>
      </c>
      <c r="G1679" s="10" t="s">
        <v>132</v>
      </c>
      <c r="H1679" s="10" t="s">
        <v>67</v>
      </c>
      <c r="I1679" s="10">
        <v>95407</v>
      </c>
      <c r="J1679" s="10" t="s">
        <v>133</v>
      </c>
      <c r="K1679" s="10">
        <v>7075464544</v>
      </c>
      <c r="L1679" s="10" t="s">
        <v>122</v>
      </c>
      <c r="M1679" s="10" t="s">
        <v>123</v>
      </c>
      <c r="N1679" s="10" t="s">
        <v>124</v>
      </c>
      <c r="O1679" s="10">
        <v>44</v>
      </c>
      <c r="P1679" s="10" t="s">
        <v>40</v>
      </c>
      <c r="Q1679" s="10">
        <v>12</v>
      </c>
      <c r="R1679" s="10">
        <v>4.5</v>
      </c>
      <c r="S1679" s="79">
        <v>80.400000000000006</v>
      </c>
      <c r="T1679" s="10">
        <v>4</v>
      </c>
      <c r="AH1679" s="10">
        <v>4</v>
      </c>
      <c r="AI1679" s="39">
        <f t="shared" si="128"/>
        <v>4</v>
      </c>
      <c r="AJ1679" s="79">
        <f t="shared" si="129"/>
        <v>20.100000000000001</v>
      </c>
      <c r="AK1679" s="79">
        <f t="shared" si="130"/>
        <v>1.675</v>
      </c>
      <c r="AL1679" s="79">
        <f t="shared" si="131"/>
        <v>0.37222222222222223</v>
      </c>
    </row>
    <row r="1680" spans="1:38" x14ac:dyDescent="0.25">
      <c r="A1680" s="10">
        <v>7.2024999999999997</v>
      </c>
      <c r="B1680" s="10" t="s">
        <v>84</v>
      </c>
      <c r="C1680" s="10" t="s">
        <v>85</v>
      </c>
      <c r="D1680" s="10" t="s">
        <v>142</v>
      </c>
      <c r="E1680" s="10" t="s">
        <v>143</v>
      </c>
      <c r="F1680" s="10" t="s">
        <v>145</v>
      </c>
      <c r="G1680" s="10" t="s">
        <v>146</v>
      </c>
      <c r="H1680" s="10" t="s">
        <v>147</v>
      </c>
      <c r="I1680" s="10">
        <v>999999999</v>
      </c>
      <c r="J1680" s="10" t="s">
        <v>145</v>
      </c>
      <c r="K1680" s="10">
        <v>9999999999</v>
      </c>
      <c r="L1680" s="10" t="s">
        <v>122</v>
      </c>
      <c r="M1680" s="10" t="s">
        <v>123</v>
      </c>
      <c r="N1680" s="10" t="s">
        <v>124</v>
      </c>
      <c r="O1680" s="10">
        <v>44</v>
      </c>
      <c r="P1680" s="10" t="s">
        <v>40</v>
      </c>
      <c r="Q1680" s="10">
        <v>12</v>
      </c>
      <c r="R1680" s="10">
        <v>4.5</v>
      </c>
      <c r="S1680" s="79">
        <v>159.6</v>
      </c>
      <c r="T1680" s="10">
        <v>8</v>
      </c>
      <c r="AH1680" s="10">
        <v>8</v>
      </c>
      <c r="AI1680" s="39">
        <f t="shared" si="128"/>
        <v>8</v>
      </c>
      <c r="AJ1680" s="79">
        <f t="shared" si="129"/>
        <v>19.95</v>
      </c>
      <c r="AK1680" s="79">
        <f t="shared" si="130"/>
        <v>1.6624999999999999</v>
      </c>
      <c r="AL1680" s="79">
        <f t="shared" si="131"/>
        <v>0.36944444444444441</v>
      </c>
    </row>
    <row r="1681" spans="1:38" x14ac:dyDescent="0.25">
      <c r="A1681" s="10">
        <v>7.2024999999999997</v>
      </c>
      <c r="B1681" s="10" t="s">
        <v>84</v>
      </c>
      <c r="C1681" s="10" t="s">
        <v>85</v>
      </c>
      <c r="D1681" s="10" t="s">
        <v>463</v>
      </c>
      <c r="E1681" s="10" t="s">
        <v>30</v>
      </c>
      <c r="F1681" s="10" t="s">
        <v>464</v>
      </c>
      <c r="G1681" s="10" t="s">
        <v>465</v>
      </c>
      <c r="H1681" s="10" t="s">
        <v>67</v>
      </c>
      <c r="I1681" s="10">
        <v>94080</v>
      </c>
      <c r="J1681" s="10" t="s">
        <v>466</v>
      </c>
      <c r="K1681" s="10">
        <v>6505895252</v>
      </c>
      <c r="L1681" s="10" t="s">
        <v>37</v>
      </c>
      <c r="M1681" s="10" t="s">
        <v>38</v>
      </c>
      <c r="N1681" s="10" t="s">
        <v>39</v>
      </c>
      <c r="O1681" s="10">
        <v>44</v>
      </c>
      <c r="P1681" s="10" t="s">
        <v>40</v>
      </c>
      <c r="Q1681" s="10">
        <v>12</v>
      </c>
      <c r="R1681" s="10">
        <v>5</v>
      </c>
      <c r="S1681" s="79">
        <v>42</v>
      </c>
      <c r="T1681" s="10">
        <v>2</v>
      </c>
      <c r="AH1681" s="10">
        <v>2</v>
      </c>
      <c r="AI1681" s="39">
        <f t="shared" si="128"/>
        <v>2</v>
      </c>
      <c r="AJ1681" s="79">
        <f t="shared" si="129"/>
        <v>21</v>
      </c>
      <c r="AK1681" s="79">
        <f t="shared" si="130"/>
        <v>1.75</v>
      </c>
      <c r="AL1681" s="79">
        <f t="shared" si="131"/>
        <v>0.35</v>
      </c>
    </row>
    <row r="1682" spans="1:38" x14ac:dyDescent="0.25">
      <c r="A1682" s="10">
        <v>7.2024999999999997</v>
      </c>
      <c r="B1682" s="10" t="s">
        <v>84</v>
      </c>
      <c r="C1682" s="10" t="s">
        <v>85</v>
      </c>
      <c r="D1682" s="10" t="s">
        <v>130</v>
      </c>
      <c r="E1682" s="10" t="s">
        <v>30</v>
      </c>
      <c r="F1682" s="10" t="s">
        <v>131</v>
      </c>
      <c r="G1682" s="10" t="s">
        <v>132</v>
      </c>
      <c r="H1682" s="10" t="s">
        <v>67</v>
      </c>
      <c r="I1682" s="10">
        <v>95407</v>
      </c>
      <c r="J1682" s="10" t="s">
        <v>133</v>
      </c>
      <c r="K1682" s="10">
        <v>7075464544</v>
      </c>
      <c r="L1682" s="10" t="s">
        <v>37</v>
      </c>
      <c r="M1682" s="10" t="s">
        <v>38</v>
      </c>
      <c r="N1682" s="10" t="s">
        <v>39</v>
      </c>
      <c r="O1682" s="10">
        <v>44</v>
      </c>
      <c r="P1682" s="10" t="s">
        <v>40</v>
      </c>
      <c r="Q1682" s="10">
        <v>12</v>
      </c>
      <c r="R1682" s="10">
        <v>5</v>
      </c>
      <c r="S1682" s="79">
        <v>185.4</v>
      </c>
      <c r="T1682" s="10">
        <v>9</v>
      </c>
      <c r="AH1682" s="10">
        <v>9</v>
      </c>
      <c r="AI1682" s="39">
        <f t="shared" si="128"/>
        <v>9</v>
      </c>
      <c r="AJ1682" s="79">
        <f t="shared" si="129"/>
        <v>20.6</v>
      </c>
      <c r="AK1682" s="79">
        <f t="shared" si="130"/>
        <v>1.7166666666666668</v>
      </c>
      <c r="AL1682" s="79">
        <f t="shared" si="131"/>
        <v>0.34333333333333338</v>
      </c>
    </row>
    <row r="1683" spans="1:38" x14ac:dyDescent="0.25">
      <c r="A1683" s="10">
        <v>7.2024999999999997</v>
      </c>
      <c r="B1683" s="10" t="s">
        <v>84</v>
      </c>
      <c r="C1683" s="10" t="s">
        <v>85</v>
      </c>
      <c r="D1683" s="10" t="s">
        <v>300</v>
      </c>
      <c r="E1683" s="10" t="s">
        <v>174</v>
      </c>
      <c r="F1683" s="10" t="s">
        <v>301</v>
      </c>
      <c r="G1683" s="10" t="s">
        <v>302</v>
      </c>
      <c r="H1683" s="10" t="s">
        <v>96</v>
      </c>
      <c r="I1683" s="10">
        <v>89406</v>
      </c>
      <c r="J1683" s="10" t="s">
        <v>303</v>
      </c>
      <c r="K1683" s="10">
        <v>7755415699</v>
      </c>
      <c r="L1683" s="10" t="s">
        <v>37</v>
      </c>
      <c r="M1683" s="10" t="s">
        <v>38</v>
      </c>
      <c r="N1683" s="10" t="s">
        <v>39</v>
      </c>
      <c r="O1683" s="10">
        <v>44</v>
      </c>
      <c r="P1683" s="10" t="s">
        <v>40</v>
      </c>
      <c r="Q1683" s="10">
        <v>12</v>
      </c>
      <c r="R1683" s="10">
        <v>5</v>
      </c>
      <c r="S1683" s="79">
        <v>42</v>
      </c>
      <c r="T1683" s="10">
        <v>2</v>
      </c>
      <c r="AH1683" s="10">
        <v>2</v>
      </c>
      <c r="AI1683" s="39">
        <f t="shared" si="128"/>
        <v>2</v>
      </c>
      <c r="AJ1683" s="79">
        <f t="shared" si="129"/>
        <v>21</v>
      </c>
      <c r="AK1683" s="79">
        <f t="shared" si="130"/>
        <v>1.75</v>
      </c>
      <c r="AL1683" s="79">
        <f t="shared" si="131"/>
        <v>0.35</v>
      </c>
    </row>
    <row r="1684" spans="1:38" x14ac:dyDescent="0.25">
      <c r="A1684" s="10">
        <v>7.2024999999999997</v>
      </c>
      <c r="B1684" s="10" t="s">
        <v>84</v>
      </c>
      <c r="C1684" s="10" t="s">
        <v>85</v>
      </c>
      <c r="D1684" s="10" t="s">
        <v>467</v>
      </c>
      <c r="E1684" s="10" t="s">
        <v>168</v>
      </c>
      <c r="F1684" s="10" t="s">
        <v>468</v>
      </c>
      <c r="G1684" s="10" t="s">
        <v>469</v>
      </c>
      <c r="H1684" s="10" t="s">
        <v>67</v>
      </c>
      <c r="I1684" s="10" t="s">
        <v>470</v>
      </c>
      <c r="J1684" s="10" t="s">
        <v>471</v>
      </c>
      <c r="K1684" s="10">
        <v>8314403220</v>
      </c>
      <c r="L1684" s="10" t="s">
        <v>37</v>
      </c>
      <c r="M1684" s="10" t="s">
        <v>38</v>
      </c>
      <c r="N1684" s="10" t="s">
        <v>39</v>
      </c>
      <c r="O1684" s="10">
        <v>44</v>
      </c>
      <c r="P1684" s="10" t="s">
        <v>40</v>
      </c>
      <c r="Q1684" s="10">
        <v>12</v>
      </c>
      <c r="R1684" s="10">
        <v>5</v>
      </c>
      <c r="S1684" s="79">
        <v>21</v>
      </c>
      <c r="T1684" s="10">
        <v>1</v>
      </c>
      <c r="AH1684" s="10">
        <v>1</v>
      </c>
      <c r="AI1684" s="39">
        <f t="shared" si="128"/>
        <v>1</v>
      </c>
      <c r="AJ1684" s="79">
        <f t="shared" si="129"/>
        <v>21</v>
      </c>
      <c r="AK1684" s="79">
        <f t="shared" si="130"/>
        <v>1.75</v>
      </c>
      <c r="AL1684" s="79">
        <f t="shared" si="131"/>
        <v>0.35</v>
      </c>
    </row>
    <row r="1685" spans="1:38" x14ac:dyDescent="0.25">
      <c r="A1685" s="10">
        <v>7.2024999999999997</v>
      </c>
      <c r="B1685" s="10" t="s">
        <v>84</v>
      </c>
      <c r="C1685" s="10" t="s">
        <v>85</v>
      </c>
      <c r="D1685" s="10" t="s">
        <v>202</v>
      </c>
      <c r="E1685" s="10" t="s">
        <v>168</v>
      </c>
      <c r="F1685" s="10" t="s">
        <v>203</v>
      </c>
      <c r="G1685" s="10" t="s">
        <v>204</v>
      </c>
      <c r="H1685" s="10" t="s">
        <v>67</v>
      </c>
      <c r="I1685" s="10" t="s">
        <v>205</v>
      </c>
      <c r="J1685" s="10" t="s">
        <v>206</v>
      </c>
      <c r="K1685" s="10">
        <v>5102770646</v>
      </c>
      <c r="L1685" s="10" t="s">
        <v>37</v>
      </c>
      <c r="M1685" s="10" t="s">
        <v>38</v>
      </c>
      <c r="N1685" s="10" t="s">
        <v>39</v>
      </c>
      <c r="O1685" s="10">
        <v>44</v>
      </c>
      <c r="P1685" s="10" t="s">
        <v>40</v>
      </c>
      <c r="Q1685" s="10">
        <v>12</v>
      </c>
      <c r="R1685" s="10">
        <v>5</v>
      </c>
      <c r="S1685" s="79">
        <v>124.8</v>
      </c>
      <c r="T1685" s="10">
        <v>6</v>
      </c>
      <c r="AH1685" s="10">
        <v>6</v>
      </c>
      <c r="AI1685" s="39">
        <f t="shared" si="128"/>
        <v>6</v>
      </c>
      <c r="AJ1685" s="79">
        <f t="shared" si="129"/>
        <v>20.8</v>
      </c>
      <c r="AK1685" s="79">
        <f t="shared" si="130"/>
        <v>1.7333333333333334</v>
      </c>
      <c r="AL1685" s="79">
        <f t="shared" si="131"/>
        <v>0.34666666666666668</v>
      </c>
    </row>
    <row r="1686" spans="1:38" x14ac:dyDescent="0.25">
      <c r="A1686" s="10">
        <v>7.2024999999999997</v>
      </c>
      <c r="B1686" s="10" t="s">
        <v>84</v>
      </c>
      <c r="C1686" s="10" t="s">
        <v>85</v>
      </c>
      <c r="D1686" s="10" t="s">
        <v>295</v>
      </c>
      <c r="E1686" s="10" t="s">
        <v>168</v>
      </c>
      <c r="F1686" s="10" t="s">
        <v>296</v>
      </c>
      <c r="G1686" s="10" t="s">
        <v>297</v>
      </c>
      <c r="H1686" s="10" t="s">
        <v>67</v>
      </c>
      <c r="I1686" s="10" t="s">
        <v>298</v>
      </c>
      <c r="J1686" s="10" t="s">
        <v>299</v>
      </c>
      <c r="K1686" s="10">
        <v>7078293456</v>
      </c>
      <c r="L1686" s="10" t="s">
        <v>37</v>
      </c>
      <c r="M1686" s="10" t="s">
        <v>38</v>
      </c>
      <c r="N1686" s="10" t="s">
        <v>39</v>
      </c>
      <c r="O1686" s="10">
        <v>44</v>
      </c>
      <c r="P1686" s="10" t="s">
        <v>40</v>
      </c>
      <c r="Q1686" s="10">
        <v>12</v>
      </c>
      <c r="R1686" s="10">
        <v>5</v>
      </c>
      <c r="S1686" s="79">
        <v>39.6</v>
      </c>
      <c r="T1686" s="10">
        <v>2</v>
      </c>
      <c r="AH1686" s="10">
        <v>2</v>
      </c>
      <c r="AI1686" s="39">
        <f t="shared" si="128"/>
        <v>2</v>
      </c>
      <c r="AJ1686" s="79">
        <f t="shared" si="129"/>
        <v>19.8</v>
      </c>
      <c r="AK1686" s="79">
        <f t="shared" si="130"/>
        <v>1.6500000000000001</v>
      </c>
      <c r="AL1686" s="79">
        <f t="shared" si="131"/>
        <v>0.33</v>
      </c>
    </row>
    <row r="1687" spans="1:38" x14ac:dyDescent="0.25">
      <c r="A1687" s="10">
        <v>7.2024999999999997</v>
      </c>
      <c r="B1687" s="10" t="s">
        <v>84</v>
      </c>
      <c r="C1687" s="10" t="s">
        <v>85</v>
      </c>
      <c r="D1687" s="10" t="s">
        <v>383</v>
      </c>
      <c r="E1687" s="10" t="s">
        <v>168</v>
      </c>
      <c r="F1687" s="10" t="s">
        <v>384</v>
      </c>
      <c r="G1687" s="10" t="s">
        <v>385</v>
      </c>
      <c r="H1687" s="10" t="s">
        <v>67</v>
      </c>
      <c r="I1687" s="10" t="s">
        <v>386</v>
      </c>
      <c r="J1687" s="10" t="s">
        <v>387</v>
      </c>
      <c r="K1687" s="10">
        <v>7074969725</v>
      </c>
      <c r="L1687" s="10" t="s">
        <v>37</v>
      </c>
      <c r="M1687" s="10" t="s">
        <v>38</v>
      </c>
      <c r="N1687" s="10" t="s">
        <v>39</v>
      </c>
      <c r="O1687" s="10">
        <v>44</v>
      </c>
      <c r="P1687" s="10" t="s">
        <v>40</v>
      </c>
      <c r="Q1687" s="10">
        <v>12</v>
      </c>
      <c r="R1687" s="10">
        <v>5</v>
      </c>
      <c r="S1687" s="79">
        <v>21</v>
      </c>
      <c r="T1687" s="10">
        <v>1</v>
      </c>
      <c r="AH1687" s="10">
        <v>1</v>
      </c>
      <c r="AI1687" s="39">
        <f t="shared" si="128"/>
        <v>1</v>
      </c>
      <c r="AJ1687" s="79">
        <f t="shared" si="129"/>
        <v>21</v>
      </c>
      <c r="AK1687" s="79">
        <f t="shared" si="130"/>
        <v>1.75</v>
      </c>
      <c r="AL1687" s="79">
        <f t="shared" si="131"/>
        <v>0.35</v>
      </c>
    </row>
    <row r="1688" spans="1:38" x14ac:dyDescent="0.25">
      <c r="A1688" s="10">
        <v>7.2024999999999997</v>
      </c>
      <c r="B1688" s="10" t="s">
        <v>84</v>
      </c>
      <c r="C1688" s="10" t="s">
        <v>85</v>
      </c>
      <c r="D1688" s="10" t="s">
        <v>300</v>
      </c>
      <c r="E1688" s="10" t="s">
        <v>174</v>
      </c>
      <c r="F1688" s="10" t="s">
        <v>301</v>
      </c>
      <c r="G1688" s="10" t="s">
        <v>302</v>
      </c>
      <c r="H1688" s="10" t="s">
        <v>96</v>
      </c>
      <c r="I1688" s="10">
        <v>89406</v>
      </c>
      <c r="J1688" s="10" t="s">
        <v>303</v>
      </c>
      <c r="K1688" s="10">
        <v>7755415699</v>
      </c>
      <c r="L1688" s="10" t="s">
        <v>115</v>
      </c>
      <c r="M1688" s="10" t="s">
        <v>116</v>
      </c>
      <c r="N1688" s="10" t="s">
        <v>39</v>
      </c>
      <c r="O1688" s="10">
        <v>44</v>
      </c>
      <c r="P1688" s="10" t="s">
        <v>40</v>
      </c>
      <c r="Q1688" s="10">
        <v>12</v>
      </c>
      <c r="R1688" s="10">
        <v>5</v>
      </c>
      <c r="S1688" s="79">
        <v>39.6</v>
      </c>
      <c r="T1688" s="10">
        <v>2</v>
      </c>
      <c r="AH1688" s="10">
        <v>2</v>
      </c>
      <c r="AI1688" s="39">
        <f t="shared" si="128"/>
        <v>2</v>
      </c>
      <c r="AJ1688" s="79">
        <f t="shared" si="129"/>
        <v>19.8</v>
      </c>
      <c r="AK1688" s="79">
        <f t="shared" si="130"/>
        <v>1.6500000000000001</v>
      </c>
      <c r="AL1688" s="79">
        <f t="shared" si="131"/>
        <v>0.33</v>
      </c>
    </row>
    <row r="1689" spans="1:38" x14ac:dyDescent="0.25">
      <c r="A1689" s="10">
        <v>7.2024999999999997</v>
      </c>
      <c r="B1689" s="10" t="s">
        <v>84</v>
      </c>
      <c r="C1689" s="10" t="s">
        <v>85</v>
      </c>
      <c r="D1689" s="10" t="s">
        <v>547</v>
      </c>
      <c r="E1689" s="10" t="s">
        <v>362</v>
      </c>
      <c r="F1689" s="10" t="s">
        <v>548</v>
      </c>
      <c r="G1689" s="10" t="s">
        <v>549</v>
      </c>
      <c r="H1689" s="10" t="s">
        <v>67</v>
      </c>
      <c r="I1689" s="10">
        <v>95207</v>
      </c>
      <c r="J1689" s="10" t="s">
        <v>550</v>
      </c>
      <c r="K1689" s="10">
        <v>2099579090</v>
      </c>
      <c r="L1689" s="10" t="s">
        <v>115</v>
      </c>
      <c r="M1689" s="10" t="s">
        <v>116</v>
      </c>
      <c r="N1689" s="10" t="s">
        <v>39</v>
      </c>
      <c r="O1689" s="10">
        <v>44</v>
      </c>
      <c r="P1689" s="10" t="s">
        <v>40</v>
      </c>
      <c r="Q1689" s="10">
        <v>12</v>
      </c>
      <c r="R1689" s="10">
        <v>5</v>
      </c>
      <c r="S1689" s="79">
        <v>21</v>
      </c>
      <c r="T1689" s="10">
        <v>1</v>
      </c>
      <c r="AH1689" s="10">
        <v>1</v>
      </c>
      <c r="AI1689" s="39">
        <f t="shared" si="128"/>
        <v>1</v>
      </c>
      <c r="AJ1689" s="79">
        <f t="shared" si="129"/>
        <v>21</v>
      </c>
      <c r="AK1689" s="79">
        <f t="shared" si="130"/>
        <v>1.75</v>
      </c>
      <c r="AL1689" s="79">
        <f t="shared" si="131"/>
        <v>0.35</v>
      </c>
    </row>
    <row r="1690" spans="1:38" x14ac:dyDescent="0.25">
      <c r="A1690" s="10">
        <v>7.2024999999999997</v>
      </c>
      <c r="B1690" s="10" t="s">
        <v>84</v>
      </c>
      <c r="C1690" s="10" t="s">
        <v>85</v>
      </c>
      <c r="D1690" s="10" t="s">
        <v>291</v>
      </c>
      <c r="E1690" s="10" t="s">
        <v>30</v>
      </c>
      <c r="F1690" s="10" t="s">
        <v>292</v>
      </c>
      <c r="G1690" s="10" t="s">
        <v>104</v>
      </c>
      <c r="H1690" s="10" t="s">
        <v>96</v>
      </c>
      <c r="I1690" s="10" t="s">
        <v>293</v>
      </c>
      <c r="J1690" s="10" t="s">
        <v>294</v>
      </c>
      <c r="K1690" s="10">
        <v>7754437931</v>
      </c>
      <c r="L1690" s="10" t="s">
        <v>115</v>
      </c>
      <c r="M1690" s="10" t="s">
        <v>116</v>
      </c>
      <c r="N1690" s="10" t="s">
        <v>39</v>
      </c>
      <c r="O1690" s="10">
        <v>44</v>
      </c>
      <c r="P1690" s="10" t="s">
        <v>40</v>
      </c>
      <c r="Q1690" s="10">
        <v>12</v>
      </c>
      <c r="R1690" s="10">
        <v>5</v>
      </c>
      <c r="S1690" s="79">
        <v>39.6</v>
      </c>
      <c r="T1690" s="10">
        <v>2</v>
      </c>
      <c r="AH1690" s="10">
        <v>2</v>
      </c>
      <c r="AI1690" s="39">
        <f t="shared" si="128"/>
        <v>2</v>
      </c>
      <c r="AJ1690" s="79">
        <f t="shared" si="129"/>
        <v>19.8</v>
      </c>
      <c r="AK1690" s="79">
        <f t="shared" si="130"/>
        <v>1.6500000000000001</v>
      </c>
      <c r="AL1690" s="79">
        <f t="shared" si="131"/>
        <v>0.33</v>
      </c>
    </row>
    <row r="1691" spans="1:38" x14ac:dyDescent="0.25">
      <c r="A1691" s="10">
        <v>7.2024999999999997</v>
      </c>
      <c r="B1691" s="10" t="s">
        <v>84</v>
      </c>
      <c r="C1691" s="10" t="s">
        <v>85</v>
      </c>
      <c r="D1691" s="10" t="s">
        <v>295</v>
      </c>
      <c r="E1691" s="10" t="s">
        <v>168</v>
      </c>
      <c r="F1691" s="10" t="s">
        <v>296</v>
      </c>
      <c r="G1691" s="10" t="s">
        <v>297</v>
      </c>
      <c r="H1691" s="10" t="s">
        <v>67</v>
      </c>
      <c r="I1691" s="10" t="s">
        <v>298</v>
      </c>
      <c r="J1691" s="10" t="s">
        <v>299</v>
      </c>
      <c r="K1691" s="10">
        <v>7078293456</v>
      </c>
      <c r="L1691" s="10" t="s">
        <v>115</v>
      </c>
      <c r="M1691" s="10" t="s">
        <v>116</v>
      </c>
      <c r="N1691" s="10" t="s">
        <v>39</v>
      </c>
      <c r="O1691" s="10">
        <v>44</v>
      </c>
      <c r="P1691" s="10" t="s">
        <v>40</v>
      </c>
      <c r="Q1691" s="10">
        <v>12</v>
      </c>
      <c r="R1691" s="10">
        <v>5</v>
      </c>
      <c r="S1691" s="79">
        <v>59.4</v>
      </c>
      <c r="T1691" s="10">
        <v>3</v>
      </c>
      <c r="AH1691" s="10">
        <v>3</v>
      </c>
      <c r="AI1691" s="39">
        <f t="shared" si="128"/>
        <v>3</v>
      </c>
      <c r="AJ1691" s="79">
        <f t="shared" si="129"/>
        <v>19.8</v>
      </c>
      <c r="AK1691" s="79">
        <f t="shared" si="130"/>
        <v>1.6500000000000001</v>
      </c>
      <c r="AL1691" s="79">
        <f t="shared" si="131"/>
        <v>0.33</v>
      </c>
    </row>
    <row r="1692" spans="1:38" x14ac:dyDescent="0.25">
      <c r="A1692" s="10">
        <v>7.2024999999999997</v>
      </c>
      <c r="B1692" s="10" t="s">
        <v>84</v>
      </c>
      <c r="C1692" s="10" t="s">
        <v>85</v>
      </c>
      <c r="D1692" s="10" t="s">
        <v>102</v>
      </c>
      <c r="E1692" s="10" t="s">
        <v>30</v>
      </c>
      <c r="F1692" s="10" t="s">
        <v>103</v>
      </c>
      <c r="G1692" s="10" t="s">
        <v>104</v>
      </c>
      <c r="H1692" s="10" t="s">
        <v>96</v>
      </c>
      <c r="I1692" s="10" t="s">
        <v>105</v>
      </c>
      <c r="J1692" s="10" t="s">
        <v>106</v>
      </c>
      <c r="K1692" s="10">
        <v>9076024285</v>
      </c>
      <c r="L1692" s="10" t="s">
        <v>49</v>
      </c>
      <c r="M1692" s="10" t="s">
        <v>50</v>
      </c>
      <c r="N1692" s="10" t="s">
        <v>39</v>
      </c>
      <c r="O1692" s="10">
        <v>44</v>
      </c>
      <c r="P1692" s="10" t="s">
        <v>40</v>
      </c>
      <c r="Q1692" s="10">
        <v>12</v>
      </c>
      <c r="R1692" s="10">
        <v>5</v>
      </c>
      <c r="S1692" s="79">
        <v>19.8</v>
      </c>
      <c r="T1692" s="10">
        <v>1</v>
      </c>
      <c r="AH1692" s="10">
        <v>1</v>
      </c>
      <c r="AI1692" s="39">
        <f t="shared" si="128"/>
        <v>1</v>
      </c>
      <c r="AJ1692" s="79">
        <f t="shared" si="129"/>
        <v>19.8</v>
      </c>
      <c r="AK1692" s="79">
        <f t="shared" si="130"/>
        <v>1.6500000000000001</v>
      </c>
      <c r="AL1692" s="79">
        <f t="shared" si="131"/>
        <v>0.33</v>
      </c>
    </row>
    <row r="1693" spans="1:38" x14ac:dyDescent="0.25">
      <c r="A1693" s="10">
        <v>7.2024999999999997</v>
      </c>
      <c r="B1693" s="10" t="s">
        <v>84</v>
      </c>
      <c r="C1693" s="10" t="s">
        <v>85</v>
      </c>
      <c r="D1693" s="10" t="s">
        <v>220</v>
      </c>
      <c r="E1693" s="10" t="s">
        <v>30</v>
      </c>
      <c r="F1693" s="10" t="s">
        <v>221</v>
      </c>
      <c r="G1693" s="10" t="s">
        <v>222</v>
      </c>
      <c r="H1693" s="10" t="s">
        <v>67</v>
      </c>
      <c r="I1693" s="10">
        <v>95370</v>
      </c>
      <c r="J1693" s="10" t="s">
        <v>223</v>
      </c>
      <c r="K1693" s="10">
        <v>2095363674</v>
      </c>
      <c r="L1693" s="10" t="s">
        <v>98</v>
      </c>
      <c r="M1693" s="10" t="s">
        <v>99</v>
      </c>
      <c r="N1693" s="10" t="s">
        <v>61</v>
      </c>
      <c r="O1693" s="10">
        <v>44</v>
      </c>
      <c r="P1693" s="10" t="s">
        <v>40</v>
      </c>
      <c r="Q1693" s="10">
        <v>12</v>
      </c>
      <c r="R1693" s="10">
        <v>5</v>
      </c>
      <c r="S1693" s="79">
        <v>57.6</v>
      </c>
      <c r="T1693" s="10">
        <v>2</v>
      </c>
      <c r="AH1693" s="10">
        <v>2</v>
      </c>
      <c r="AI1693" s="39">
        <f t="shared" si="128"/>
        <v>2</v>
      </c>
      <c r="AJ1693" s="79">
        <f t="shared" si="129"/>
        <v>28.8</v>
      </c>
      <c r="AK1693" s="79">
        <f t="shared" si="130"/>
        <v>2.4</v>
      </c>
      <c r="AL1693" s="79">
        <f t="shared" si="131"/>
        <v>0.48</v>
      </c>
    </row>
    <row r="1694" spans="1:38" x14ac:dyDescent="0.25">
      <c r="A1694" s="10">
        <v>7.2024999999999997</v>
      </c>
      <c r="B1694" s="10" t="s">
        <v>84</v>
      </c>
      <c r="C1694" s="10" t="s">
        <v>85</v>
      </c>
      <c r="D1694" s="10" t="s">
        <v>213</v>
      </c>
      <c r="E1694" s="10" t="s">
        <v>30</v>
      </c>
      <c r="F1694" s="10" t="s">
        <v>214</v>
      </c>
      <c r="G1694" s="10" t="s">
        <v>215</v>
      </c>
      <c r="H1694" s="10" t="s">
        <v>67</v>
      </c>
      <c r="I1694" s="10" t="s">
        <v>216</v>
      </c>
      <c r="J1694" s="10" t="s">
        <v>217</v>
      </c>
      <c r="K1694" s="10">
        <v>9258267841</v>
      </c>
      <c r="L1694" s="10" t="s">
        <v>98</v>
      </c>
      <c r="M1694" s="10" t="s">
        <v>99</v>
      </c>
      <c r="N1694" s="10" t="s">
        <v>61</v>
      </c>
      <c r="O1694" s="10">
        <v>44</v>
      </c>
      <c r="P1694" s="10" t="s">
        <v>40</v>
      </c>
      <c r="Q1694" s="10">
        <v>12</v>
      </c>
      <c r="R1694" s="10">
        <v>5</v>
      </c>
      <c r="S1694" s="79">
        <v>115.2</v>
      </c>
      <c r="T1694" s="10">
        <v>4</v>
      </c>
      <c r="AH1694" s="10">
        <v>4</v>
      </c>
      <c r="AI1694" s="39">
        <f t="shared" si="128"/>
        <v>4</v>
      </c>
      <c r="AJ1694" s="79">
        <f t="shared" si="129"/>
        <v>28.8</v>
      </c>
      <c r="AK1694" s="79">
        <f t="shared" si="130"/>
        <v>2.4</v>
      </c>
      <c r="AL1694" s="79">
        <f t="shared" si="131"/>
        <v>0.48</v>
      </c>
    </row>
    <row r="1695" spans="1:38" x14ac:dyDescent="0.25">
      <c r="A1695" s="10">
        <v>7.2024999999999997</v>
      </c>
      <c r="B1695" s="10" t="s">
        <v>84</v>
      </c>
      <c r="C1695" s="10" t="s">
        <v>85</v>
      </c>
      <c r="D1695" s="10" t="s">
        <v>493</v>
      </c>
      <c r="E1695" s="10" t="s">
        <v>30</v>
      </c>
      <c r="F1695" s="10" t="s">
        <v>494</v>
      </c>
      <c r="G1695" s="10" t="s">
        <v>119</v>
      </c>
      <c r="H1695" s="10" t="s">
        <v>67</v>
      </c>
      <c r="I1695" s="10" t="s">
        <v>495</v>
      </c>
      <c r="J1695" s="10" t="s">
        <v>496</v>
      </c>
      <c r="K1695" s="10">
        <v>9164724633</v>
      </c>
      <c r="L1695" s="10" t="s">
        <v>98</v>
      </c>
      <c r="M1695" s="10" t="s">
        <v>99</v>
      </c>
      <c r="N1695" s="10" t="s">
        <v>61</v>
      </c>
      <c r="O1695" s="10">
        <v>44</v>
      </c>
      <c r="P1695" s="10" t="s">
        <v>40</v>
      </c>
      <c r="Q1695" s="10">
        <v>12</v>
      </c>
      <c r="R1695" s="10">
        <v>5</v>
      </c>
      <c r="S1695" s="79">
        <v>28.8</v>
      </c>
      <c r="T1695" s="10">
        <v>1</v>
      </c>
      <c r="AH1695" s="10">
        <v>1</v>
      </c>
      <c r="AI1695" s="39">
        <f t="shared" si="128"/>
        <v>1</v>
      </c>
      <c r="AJ1695" s="79">
        <f t="shared" si="129"/>
        <v>28.8</v>
      </c>
      <c r="AK1695" s="79">
        <f t="shared" si="130"/>
        <v>2.4</v>
      </c>
      <c r="AL1695" s="79">
        <f t="shared" si="131"/>
        <v>0.48</v>
      </c>
    </row>
    <row r="1696" spans="1:38" x14ac:dyDescent="0.25">
      <c r="A1696" s="10">
        <v>7.2024999999999997</v>
      </c>
      <c r="B1696" s="10" t="s">
        <v>84</v>
      </c>
      <c r="C1696" s="10" t="s">
        <v>85</v>
      </c>
      <c r="D1696" s="10" t="s">
        <v>266</v>
      </c>
      <c r="E1696" s="10" t="s">
        <v>267</v>
      </c>
      <c r="F1696" s="10" t="s">
        <v>268</v>
      </c>
      <c r="G1696" s="10" t="s">
        <v>269</v>
      </c>
      <c r="H1696" s="10" t="s">
        <v>67</v>
      </c>
      <c r="I1696" s="10" t="s">
        <v>270</v>
      </c>
      <c r="J1696" s="10" t="s">
        <v>271</v>
      </c>
      <c r="K1696" s="10">
        <v>9162338469</v>
      </c>
      <c r="L1696" s="10" t="s">
        <v>98</v>
      </c>
      <c r="M1696" s="10" t="s">
        <v>99</v>
      </c>
      <c r="N1696" s="10" t="s">
        <v>61</v>
      </c>
      <c r="O1696" s="10">
        <v>44</v>
      </c>
      <c r="P1696" s="10" t="s">
        <v>40</v>
      </c>
      <c r="Q1696" s="10">
        <v>12</v>
      </c>
      <c r="R1696" s="10">
        <v>5</v>
      </c>
      <c r="S1696" s="79">
        <v>58.8</v>
      </c>
      <c r="T1696" s="10">
        <v>2</v>
      </c>
      <c r="AH1696" s="10">
        <v>2</v>
      </c>
      <c r="AI1696" s="39">
        <f t="shared" si="128"/>
        <v>2</v>
      </c>
      <c r="AJ1696" s="79">
        <f t="shared" si="129"/>
        <v>29.4</v>
      </c>
      <c r="AK1696" s="79">
        <f t="shared" si="130"/>
        <v>2.4499999999999997</v>
      </c>
      <c r="AL1696" s="79">
        <f t="shared" si="131"/>
        <v>0.48999999999999994</v>
      </c>
    </row>
    <row r="1697" spans="1:38" x14ac:dyDescent="0.25">
      <c r="A1697" s="10">
        <v>7.2024999999999997</v>
      </c>
      <c r="B1697" s="10" t="s">
        <v>84</v>
      </c>
      <c r="C1697" s="10" t="s">
        <v>85</v>
      </c>
      <c r="D1697" s="10" t="s">
        <v>220</v>
      </c>
      <c r="E1697" s="10" t="s">
        <v>30</v>
      </c>
      <c r="F1697" s="10" t="s">
        <v>221</v>
      </c>
      <c r="G1697" s="10" t="s">
        <v>222</v>
      </c>
      <c r="H1697" s="10" t="s">
        <v>67</v>
      </c>
      <c r="I1697" s="10">
        <v>95370</v>
      </c>
      <c r="J1697" s="10" t="s">
        <v>223</v>
      </c>
      <c r="K1697" s="10">
        <v>2095363674</v>
      </c>
      <c r="L1697" s="10" t="s">
        <v>224</v>
      </c>
      <c r="M1697" s="10" t="s">
        <v>225</v>
      </c>
      <c r="N1697" s="10" t="s">
        <v>61</v>
      </c>
      <c r="O1697" s="10">
        <v>44</v>
      </c>
      <c r="P1697" s="10" t="s">
        <v>40</v>
      </c>
      <c r="Q1697" s="10">
        <v>12</v>
      </c>
      <c r="R1697" s="10">
        <v>5</v>
      </c>
      <c r="S1697" s="79">
        <v>87.6</v>
      </c>
      <c r="T1697" s="10">
        <v>3</v>
      </c>
      <c r="AH1697" s="10">
        <v>3</v>
      </c>
      <c r="AI1697" s="39">
        <f t="shared" si="128"/>
        <v>3</v>
      </c>
      <c r="AJ1697" s="79">
        <f t="shared" si="129"/>
        <v>29.2</v>
      </c>
      <c r="AK1697" s="79">
        <f t="shared" si="130"/>
        <v>2.4333333333333331</v>
      </c>
      <c r="AL1697" s="79">
        <f t="shared" si="131"/>
        <v>0.48666666666666664</v>
      </c>
    </row>
    <row r="1698" spans="1:38" x14ac:dyDescent="0.25">
      <c r="A1698" s="10">
        <v>7.2024999999999997</v>
      </c>
      <c r="B1698" s="10" t="s">
        <v>84</v>
      </c>
      <c r="C1698" s="10" t="s">
        <v>85</v>
      </c>
      <c r="D1698" s="10" t="s">
        <v>213</v>
      </c>
      <c r="E1698" s="10" t="s">
        <v>30</v>
      </c>
      <c r="F1698" s="10" t="s">
        <v>214</v>
      </c>
      <c r="G1698" s="10" t="s">
        <v>215</v>
      </c>
      <c r="H1698" s="10" t="s">
        <v>67</v>
      </c>
      <c r="I1698" s="10" t="s">
        <v>216</v>
      </c>
      <c r="J1698" s="10" t="s">
        <v>217</v>
      </c>
      <c r="K1698" s="10">
        <v>9258267841</v>
      </c>
      <c r="L1698" s="10" t="s">
        <v>224</v>
      </c>
      <c r="M1698" s="10" t="s">
        <v>225</v>
      </c>
      <c r="N1698" s="10" t="s">
        <v>61</v>
      </c>
      <c r="O1698" s="10">
        <v>44</v>
      </c>
      <c r="P1698" s="10" t="s">
        <v>40</v>
      </c>
      <c r="Q1698" s="10">
        <v>12</v>
      </c>
      <c r="R1698" s="10">
        <v>5</v>
      </c>
      <c r="S1698" s="79">
        <v>116.4</v>
      </c>
      <c r="T1698" s="10">
        <v>4</v>
      </c>
      <c r="AH1698" s="10">
        <v>4</v>
      </c>
      <c r="AI1698" s="39">
        <f t="shared" si="128"/>
        <v>4</v>
      </c>
      <c r="AJ1698" s="79">
        <f t="shared" si="129"/>
        <v>29.1</v>
      </c>
      <c r="AK1698" s="79">
        <f t="shared" si="130"/>
        <v>2.4250000000000003</v>
      </c>
      <c r="AL1698" s="79">
        <f t="shared" si="131"/>
        <v>0.48500000000000004</v>
      </c>
    </row>
    <row r="1699" spans="1:38" x14ac:dyDescent="0.25">
      <c r="A1699" s="10">
        <v>7.2024999999999997</v>
      </c>
      <c r="B1699" s="10" t="s">
        <v>84</v>
      </c>
      <c r="C1699" s="10" t="s">
        <v>85</v>
      </c>
      <c r="D1699" s="10" t="s">
        <v>86</v>
      </c>
      <c r="E1699" s="10" t="s">
        <v>30</v>
      </c>
      <c r="F1699" s="10" t="s">
        <v>87</v>
      </c>
      <c r="G1699" s="10" t="s">
        <v>88</v>
      </c>
      <c r="H1699" s="10" t="s">
        <v>67</v>
      </c>
      <c r="I1699" s="10" t="s">
        <v>89</v>
      </c>
      <c r="J1699" s="10" t="s">
        <v>90</v>
      </c>
      <c r="K1699" s="10">
        <v>2095295350</v>
      </c>
      <c r="L1699" s="10" t="s">
        <v>91</v>
      </c>
      <c r="M1699" s="10" t="s">
        <v>92</v>
      </c>
      <c r="N1699" s="10" t="s">
        <v>61</v>
      </c>
      <c r="O1699" s="10">
        <v>44</v>
      </c>
      <c r="P1699" s="10" t="s">
        <v>40</v>
      </c>
      <c r="Q1699" s="10">
        <v>12</v>
      </c>
      <c r="R1699" s="10">
        <v>8</v>
      </c>
      <c r="S1699" s="79">
        <v>134.4</v>
      </c>
      <c r="T1699" s="10">
        <v>4</v>
      </c>
      <c r="AH1699" s="10">
        <v>4</v>
      </c>
      <c r="AI1699" s="39">
        <f t="shared" si="128"/>
        <v>4</v>
      </c>
      <c r="AJ1699" s="79">
        <f t="shared" si="129"/>
        <v>33.6</v>
      </c>
      <c r="AK1699" s="79">
        <f t="shared" si="130"/>
        <v>2.8000000000000003</v>
      </c>
      <c r="AL1699" s="79">
        <f t="shared" si="131"/>
        <v>0.35000000000000003</v>
      </c>
    </row>
    <row r="1700" spans="1:38" x14ac:dyDescent="0.25">
      <c r="A1700" s="10">
        <v>7.2024999999999997</v>
      </c>
      <c r="B1700" s="10" t="s">
        <v>84</v>
      </c>
      <c r="C1700" s="10" t="s">
        <v>85</v>
      </c>
      <c r="D1700" s="10" t="s">
        <v>213</v>
      </c>
      <c r="E1700" s="10" t="s">
        <v>30</v>
      </c>
      <c r="F1700" s="10" t="s">
        <v>214</v>
      </c>
      <c r="G1700" s="10" t="s">
        <v>215</v>
      </c>
      <c r="H1700" s="10" t="s">
        <v>67</v>
      </c>
      <c r="I1700" s="10" t="s">
        <v>216</v>
      </c>
      <c r="J1700" s="10" t="s">
        <v>217</v>
      </c>
      <c r="K1700" s="10">
        <v>9258267841</v>
      </c>
      <c r="L1700" s="10" t="s">
        <v>70</v>
      </c>
      <c r="M1700" s="10" t="s">
        <v>71</v>
      </c>
      <c r="N1700" s="10" t="s">
        <v>61</v>
      </c>
      <c r="O1700" s="10">
        <v>44</v>
      </c>
      <c r="P1700" s="10" t="s">
        <v>40</v>
      </c>
      <c r="Q1700" s="10">
        <v>12</v>
      </c>
      <c r="R1700" s="10">
        <v>8</v>
      </c>
      <c r="S1700" s="79">
        <v>100.8</v>
      </c>
      <c r="T1700" s="10">
        <v>3</v>
      </c>
      <c r="AH1700" s="10">
        <v>3</v>
      </c>
      <c r="AI1700" s="39">
        <f t="shared" si="128"/>
        <v>3</v>
      </c>
      <c r="AJ1700" s="79">
        <f t="shared" si="129"/>
        <v>33.6</v>
      </c>
      <c r="AK1700" s="79">
        <f t="shared" si="130"/>
        <v>2.8000000000000003</v>
      </c>
      <c r="AL1700" s="79">
        <f t="shared" si="131"/>
        <v>0.35000000000000003</v>
      </c>
    </row>
    <row r="1701" spans="1:38" x14ac:dyDescent="0.25">
      <c r="A1701" s="10">
        <v>7.2024999999999997</v>
      </c>
      <c r="B1701" s="10" t="s">
        <v>84</v>
      </c>
      <c r="C1701" s="10" t="s">
        <v>85</v>
      </c>
      <c r="D1701" s="10" t="s">
        <v>226</v>
      </c>
      <c r="E1701" s="10" t="s">
        <v>30</v>
      </c>
      <c r="F1701" s="10" t="s">
        <v>227</v>
      </c>
      <c r="G1701" s="10" t="s">
        <v>228</v>
      </c>
      <c r="H1701" s="10" t="s">
        <v>67</v>
      </c>
      <c r="I1701" s="10" t="s">
        <v>229</v>
      </c>
      <c r="J1701" s="10" t="s">
        <v>230</v>
      </c>
      <c r="K1701" s="10">
        <v>9162231116</v>
      </c>
      <c r="L1701" s="10" t="s">
        <v>70</v>
      </c>
      <c r="M1701" s="10" t="s">
        <v>71</v>
      </c>
      <c r="N1701" s="10" t="s">
        <v>61</v>
      </c>
      <c r="O1701" s="10">
        <v>44</v>
      </c>
      <c r="P1701" s="10" t="s">
        <v>40</v>
      </c>
      <c r="Q1701" s="10">
        <v>12</v>
      </c>
      <c r="R1701" s="10">
        <v>8</v>
      </c>
      <c r="S1701" s="79">
        <v>33.6</v>
      </c>
      <c r="T1701" s="10">
        <v>1</v>
      </c>
      <c r="AH1701" s="10">
        <v>1</v>
      </c>
      <c r="AI1701" s="39">
        <f t="shared" si="128"/>
        <v>1</v>
      </c>
      <c r="AJ1701" s="79">
        <f t="shared" si="129"/>
        <v>33.6</v>
      </c>
      <c r="AK1701" s="79">
        <f t="shared" si="130"/>
        <v>2.8000000000000003</v>
      </c>
      <c r="AL1701" s="79">
        <f t="shared" si="131"/>
        <v>0.35000000000000003</v>
      </c>
    </row>
    <row r="1702" spans="1:38" x14ac:dyDescent="0.25">
      <c r="A1702" s="10">
        <v>7.2024999999999997</v>
      </c>
      <c r="B1702" s="10" t="s">
        <v>84</v>
      </c>
      <c r="C1702" s="10" t="s">
        <v>85</v>
      </c>
      <c r="D1702" s="10" t="s">
        <v>102</v>
      </c>
      <c r="E1702" s="10" t="s">
        <v>30</v>
      </c>
      <c r="F1702" s="10" t="s">
        <v>103</v>
      </c>
      <c r="G1702" s="10" t="s">
        <v>104</v>
      </c>
      <c r="H1702" s="10" t="s">
        <v>96</v>
      </c>
      <c r="I1702" s="10" t="s">
        <v>105</v>
      </c>
      <c r="J1702" s="10" t="s">
        <v>106</v>
      </c>
      <c r="K1702" s="10">
        <v>9076024285</v>
      </c>
      <c r="L1702" s="10" t="s">
        <v>70</v>
      </c>
      <c r="M1702" s="10" t="s">
        <v>71</v>
      </c>
      <c r="N1702" s="10" t="s">
        <v>61</v>
      </c>
      <c r="O1702" s="10">
        <v>44</v>
      </c>
      <c r="P1702" s="10" t="s">
        <v>40</v>
      </c>
      <c r="Q1702" s="10">
        <v>12</v>
      </c>
      <c r="R1702" s="10">
        <v>8</v>
      </c>
      <c r="S1702" s="79">
        <v>200.4</v>
      </c>
      <c r="T1702" s="10">
        <v>6</v>
      </c>
      <c r="AH1702" s="10">
        <v>6</v>
      </c>
      <c r="AI1702" s="39">
        <f t="shared" si="128"/>
        <v>6</v>
      </c>
      <c r="AJ1702" s="79">
        <f t="shared" si="129"/>
        <v>33.4</v>
      </c>
      <c r="AK1702" s="79">
        <f t="shared" si="130"/>
        <v>2.7833333333333332</v>
      </c>
      <c r="AL1702" s="79">
        <f t="shared" si="131"/>
        <v>0.34791666666666665</v>
      </c>
    </row>
    <row r="1703" spans="1:38" x14ac:dyDescent="0.25">
      <c r="A1703" s="10">
        <v>7.2024999999999997</v>
      </c>
      <c r="B1703" s="10" t="s">
        <v>84</v>
      </c>
      <c r="C1703" s="10" t="s">
        <v>85</v>
      </c>
      <c r="D1703" s="10" t="s">
        <v>453</v>
      </c>
      <c r="E1703" s="10" t="s">
        <v>348</v>
      </c>
      <c r="F1703" s="10" t="s">
        <v>454</v>
      </c>
      <c r="G1703" s="10" t="s">
        <v>455</v>
      </c>
      <c r="H1703" s="10" t="s">
        <v>67</v>
      </c>
      <c r="I1703" s="10" t="s">
        <v>456</v>
      </c>
      <c r="J1703" s="10" t="s">
        <v>457</v>
      </c>
      <c r="K1703" s="10">
        <v>2093846280</v>
      </c>
      <c r="L1703" s="10" t="s">
        <v>70</v>
      </c>
      <c r="M1703" s="10" t="s">
        <v>71</v>
      </c>
      <c r="N1703" s="10" t="s">
        <v>61</v>
      </c>
      <c r="O1703" s="10">
        <v>44</v>
      </c>
      <c r="P1703" s="10" t="s">
        <v>40</v>
      </c>
      <c r="Q1703" s="10">
        <v>12</v>
      </c>
      <c r="R1703" s="10">
        <v>8</v>
      </c>
      <c r="S1703" s="79">
        <v>33.6</v>
      </c>
      <c r="T1703" s="10">
        <v>1</v>
      </c>
      <c r="AH1703" s="10">
        <v>1</v>
      </c>
      <c r="AI1703" s="39">
        <f t="shared" si="128"/>
        <v>1</v>
      </c>
      <c r="AJ1703" s="79">
        <f t="shared" si="129"/>
        <v>33.6</v>
      </c>
      <c r="AK1703" s="79">
        <f t="shared" si="130"/>
        <v>2.8000000000000003</v>
      </c>
      <c r="AL1703" s="79">
        <f t="shared" si="131"/>
        <v>0.35000000000000003</v>
      </c>
    </row>
    <row r="1704" spans="1:38" x14ac:dyDescent="0.25">
      <c r="A1704" s="10">
        <v>7.2024999999999997</v>
      </c>
      <c r="B1704" s="10" t="s">
        <v>84</v>
      </c>
      <c r="C1704" s="10" t="s">
        <v>85</v>
      </c>
      <c r="D1704" s="10" t="s">
        <v>142</v>
      </c>
      <c r="E1704" s="10" t="s">
        <v>30</v>
      </c>
      <c r="F1704" s="10" t="s">
        <v>145</v>
      </c>
      <c r="G1704" s="10" t="s">
        <v>146</v>
      </c>
      <c r="H1704" s="10" t="s">
        <v>147</v>
      </c>
      <c r="I1704" s="10">
        <v>999999999</v>
      </c>
      <c r="J1704" s="10" t="s">
        <v>145</v>
      </c>
      <c r="K1704" s="10">
        <v>9999999999</v>
      </c>
      <c r="L1704" s="10" t="s">
        <v>70</v>
      </c>
      <c r="M1704" s="10" t="s">
        <v>71</v>
      </c>
      <c r="N1704" s="10" t="s">
        <v>61</v>
      </c>
      <c r="O1704" s="10">
        <v>44</v>
      </c>
      <c r="P1704" s="10" t="s">
        <v>40</v>
      </c>
      <c r="Q1704" s="10">
        <v>12</v>
      </c>
      <c r="R1704" s="10">
        <v>8</v>
      </c>
      <c r="S1704" s="79">
        <v>268.8</v>
      </c>
      <c r="T1704" s="10">
        <v>8</v>
      </c>
      <c r="AH1704" s="10">
        <v>8</v>
      </c>
      <c r="AI1704" s="39">
        <f t="shared" si="128"/>
        <v>8</v>
      </c>
      <c r="AJ1704" s="79">
        <f t="shared" si="129"/>
        <v>33.6</v>
      </c>
      <c r="AK1704" s="79">
        <f t="shared" si="130"/>
        <v>2.8000000000000003</v>
      </c>
      <c r="AL1704" s="79">
        <f t="shared" si="131"/>
        <v>0.35000000000000003</v>
      </c>
    </row>
    <row r="1705" spans="1:38" x14ac:dyDescent="0.25">
      <c r="A1705" s="10">
        <v>7.2024999999999997</v>
      </c>
      <c r="B1705" s="10" t="s">
        <v>84</v>
      </c>
      <c r="C1705" s="10" t="s">
        <v>85</v>
      </c>
      <c r="D1705" s="10" t="s">
        <v>338</v>
      </c>
      <c r="E1705" s="10" t="s">
        <v>30</v>
      </c>
      <c r="F1705" s="10" t="s">
        <v>339</v>
      </c>
      <c r="G1705" s="10" t="s">
        <v>340</v>
      </c>
      <c r="H1705" s="10" t="s">
        <v>67</v>
      </c>
      <c r="I1705" s="10">
        <v>95045</v>
      </c>
      <c r="J1705" s="10" t="s">
        <v>341</v>
      </c>
      <c r="K1705" s="10">
        <v>8316234073</v>
      </c>
      <c r="L1705" s="10" t="s">
        <v>72</v>
      </c>
      <c r="M1705" s="10" t="s">
        <v>73</v>
      </c>
      <c r="N1705" s="10" t="s">
        <v>61</v>
      </c>
      <c r="O1705" s="10">
        <v>44</v>
      </c>
      <c r="P1705" s="10" t="s">
        <v>40</v>
      </c>
      <c r="Q1705" s="10">
        <v>12</v>
      </c>
      <c r="R1705" s="10">
        <v>8</v>
      </c>
      <c r="S1705" s="79">
        <v>33.6</v>
      </c>
      <c r="T1705" s="10">
        <v>1</v>
      </c>
      <c r="AH1705" s="10">
        <v>1</v>
      </c>
      <c r="AI1705" s="39">
        <f t="shared" si="128"/>
        <v>1</v>
      </c>
      <c r="AJ1705" s="79">
        <f t="shared" si="129"/>
        <v>33.6</v>
      </c>
      <c r="AK1705" s="79">
        <f t="shared" si="130"/>
        <v>2.8000000000000003</v>
      </c>
      <c r="AL1705" s="79">
        <f t="shared" si="131"/>
        <v>0.35000000000000003</v>
      </c>
    </row>
    <row r="1706" spans="1:38" x14ac:dyDescent="0.25">
      <c r="A1706" s="10">
        <v>7.2024999999999997</v>
      </c>
      <c r="B1706" s="10" t="s">
        <v>84</v>
      </c>
      <c r="C1706" s="10" t="s">
        <v>85</v>
      </c>
      <c r="D1706" s="10" t="s">
        <v>220</v>
      </c>
      <c r="E1706" s="10" t="s">
        <v>30</v>
      </c>
      <c r="F1706" s="10" t="s">
        <v>221</v>
      </c>
      <c r="G1706" s="10" t="s">
        <v>222</v>
      </c>
      <c r="H1706" s="10" t="s">
        <v>67</v>
      </c>
      <c r="I1706" s="10">
        <v>95370</v>
      </c>
      <c r="J1706" s="10" t="s">
        <v>223</v>
      </c>
      <c r="K1706" s="10">
        <v>2095363674</v>
      </c>
      <c r="L1706" s="10" t="s">
        <v>218</v>
      </c>
      <c r="M1706" s="10" t="s">
        <v>219</v>
      </c>
      <c r="N1706" s="10" t="s">
        <v>61</v>
      </c>
      <c r="O1706" s="10">
        <v>44</v>
      </c>
      <c r="P1706" s="10" t="s">
        <v>40</v>
      </c>
      <c r="Q1706" s="10">
        <v>12</v>
      </c>
      <c r="R1706" s="10">
        <v>8</v>
      </c>
      <c r="S1706" s="79">
        <v>32.4</v>
      </c>
      <c r="T1706" s="10">
        <v>1</v>
      </c>
      <c r="AH1706" s="10">
        <v>1</v>
      </c>
      <c r="AI1706" s="39">
        <f t="shared" si="128"/>
        <v>1</v>
      </c>
      <c r="AJ1706" s="79">
        <f t="shared" si="129"/>
        <v>32.4</v>
      </c>
      <c r="AK1706" s="79">
        <f t="shared" si="130"/>
        <v>2.6999999999999997</v>
      </c>
      <c r="AL1706" s="79">
        <f t="shared" si="131"/>
        <v>0.33749999999999997</v>
      </c>
    </row>
    <row r="1707" spans="1:38" x14ac:dyDescent="0.25">
      <c r="A1707" s="10">
        <v>7.2024999999999997</v>
      </c>
      <c r="B1707" s="10" t="s">
        <v>84</v>
      </c>
      <c r="C1707" s="10" t="s">
        <v>85</v>
      </c>
      <c r="D1707" s="10" t="s">
        <v>213</v>
      </c>
      <c r="E1707" s="10" t="s">
        <v>30</v>
      </c>
      <c r="F1707" s="10" t="s">
        <v>214</v>
      </c>
      <c r="G1707" s="10" t="s">
        <v>215</v>
      </c>
      <c r="H1707" s="10" t="s">
        <v>67</v>
      </c>
      <c r="I1707" s="10" t="s">
        <v>216</v>
      </c>
      <c r="J1707" s="10" t="s">
        <v>217</v>
      </c>
      <c r="K1707" s="10">
        <v>9258267841</v>
      </c>
      <c r="L1707" s="10" t="s">
        <v>218</v>
      </c>
      <c r="M1707" s="10" t="s">
        <v>219</v>
      </c>
      <c r="N1707" s="10" t="s">
        <v>61</v>
      </c>
      <c r="O1707" s="10">
        <v>44</v>
      </c>
      <c r="P1707" s="10" t="s">
        <v>40</v>
      </c>
      <c r="Q1707" s="10">
        <v>12</v>
      </c>
      <c r="R1707" s="10">
        <v>8</v>
      </c>
      <c r="S1707" s="79">
        <v>97.2</v>
      </c>
      <c r="T1707" s="10">
        <v>3</v>
      </c>
      <c r="AH1707" s="10">
        <v>3</v>
      </c>
      <c r="AI1707" s="39">
        <f t="shared" si="128"/>
        <v>3</v>
      </c>
      <c r="AJ1707" s="79">
        <f t="shared" si="129"/>
        <v>32.4</v>
      </c>
      <c r="AK1707" s="79">
        <f t="shared" si="130"/>
        <v>2.6999999999999997</v>
      </c>
      <c r="AL1707" s="79">
        <f t="shared" si="131"/>
        <v>0.33749999999999997</v>
      </c>
    </row>
    <row r="1708" spans="1:38" x14ac:dyDescent="0.25">
      <c r="A1708" s="10">
        <v>7.2024999999999997</v>
      </c>
      <c r="B1708" s="10" t="s">
        <v>84</v>
      </c>
      <c r="C1708" s="10" t="s">
        <v>85</v>
      </c>
      <c r="D1708" s="10" t="s">
        <v>86</v>
      </c>
      <c r="E1708" s="10" t="s">
        <v>30</v>
      </c>
      <c r="F1708" s="10" t="s">
        <v>87</v>
      </c>
      <c r="G1708" s="10" t="s">
        <v>88</v>
      </c>
      <c r="H1708" s="10" t="s">
        <v>67</v>
      </c>
      <c r="I1708" s="10" t="s">
        <v>89</v>
      </c>
      <c r="J1708" s="10" t="s">
        <v>90</v>
      </c>
      <c r="K1708" s="10">
        <v>2095295350</v>
      </c>
      <c r="L1708" s="10" t="s">
        <v>100</v>
      </c>
      <c r="M1708" s="10" t="s">
        <v>101</v>
      </c>
      <c r="N1708" s="10" t="s">
        <v>61</v>
      </c>
      <c r="O1708" s="10">
        <v>44</v>
      </c>
      <c r="P1708" s="10" t="s">
        <v>40</v>
      </c>
      <c r="Q1708" s="10">
        <v>12</v>
      </c>
      <c r="R1708" s="10">
        <v>8</v>
      </c>
      <c r="S1708" s="79">
        <v>129.6</v>
      </c>
      <c r="T1708" s="10">
        <v>4</v>
      </c>
      <c r="AH1708" s="10">
        <v>4</v>
      </c>
      <c r="AI1708" s="39">
        <f t="shared" si="128"/>
        <v>4</v>
      </c>
      <c r="AJ1708" s="79">
        <f t="shared" si="129"/>
        <v>32.4</v>
      </c>
      <c r="AK1708" s="79">
        <f t="shared" si="130"/>
        <v>2.6999999999999997</v>
      </c>
      <c r="AL1708" s="79">
        <f t="shared" si="131"/>
        <v>0.33749999999999997</v>
      </c>
    </row>
    <row r="1709" spans="1:38" x14ac:dyDescent="0.25">
      <c r="A1709" s="10">
        <v>7.2024999999999997</v>
      </c>
      <c r="B1709" s="10" t="s">
        <v>84</v>
      </c>
      <c r="C1709" s="10" t="s">
        <v>85</v>
      </c>
      <c r="D1709" s="10" t="s">
        <v>213</v>
      </c>
      <c r="E1709" s="10" t="s">
        <v>30</v>
      </c>
      <c r="F1709" s="10" t="s">
        <v>214</v>
      </c>
      <c r="G1709" s="10" t="s">
        <v>215</v>
      </c>
      <c r="H1709" s="10" t="s">
        <v>67</v>
      </c>
      <c r="I1709" s="10" t="s">
        <v>216</v>
      </c>
      <c r="J1709" s="10" t="s">
        <v>217</v>
      </c>
      <c r="K1709" s="10">
        <v>9258267841</v>
      </c>
      <c r="L1709" s="10" t="s">
        <v>100</v>
      </c>
      <c r="M1709" s="10" t="s">
        <v>101</v>
      </c>
      <c r="N1709" s="10" t="s">
        <v>61</v>
      </c>
      <c r="O1709" s="10">
        <v>44</v>
      </c>
      <c r="P1709" s="10" t="s">
        <v>40</v>
      </c>
      <c r="Q1709" s="10">
        <v>12</v>
      </c>
      <c r="R1709" s="10">
        <v>8</v>
      </c>
      <c r="S1709" s="79">
        <v>97.2</v>
      </c>
      <c r="T1709" s="10">
        <v>3</v>
      </c>
      <c r="AH1709" s="10">
        <v>3</v>
      </c>
      <c r="AI1709" s="39">
        <f t="shared" si="128"/>
        <v>3</v>
      </c>
      <c r="AJ1709" s="79">
        <f t="shared" si="129"/>
        <v>32.4</v>
      </c>
      <c r="AK1709" s="79">
        <f t="shared" si="130"/>
        <v>2.6999999999999997</v>
      </c>
      <c r="AL1709" s="79">
        <f t="shared" si="131"/>
        <v>0.33749999999999997</v>
      </c>
    </row>
    <row r="1710" spans="1:38" x14ac:dyDescent="0.25">
      <c r="A1710" s="10">
        <v>7.2024999999999997</v>
      </c>
      <c r="B1710" s="10" t="s">
        <v>84</v>
      </c>
      <c r="C1710" s="10" t="s">
        <v>85</v>
      </c>
      <c r="D1710" s="10" t="s">
        <v>213</v>
      </c>
      <c r="E1710" s="10" t="s">
        <v>30</v>
      </c>
      <c r="F1710" s="10" t="s">
        <v>214</v>
      </c>
      <c r="G1710" s="10" t="s">
        <v>215</v>
      </c>
      <c r="H1710" s="10" t="s">
        <v>67</v>
      </c>
      <c r="I1710" s="10" t="s">
        <v>216</v>
      </c>
      <c r="J1710" s="10" t="s">
        <v>217</v>
      </c>
      <c r="K1710" s="10">
        <v>9258267841</v>
      </c>
      <c r="L1710" s="10" t="s">
        <v>59</v>
      </c>
      <c r="M1710" s="10" t="s">
        <v>60</v>
      </c>
      <c r="N1710" s="10" t="s">
        <v>61</v>
      </c>
      <c r="O1710" s="10">
        <v>44</v>
      </c>
      <c r="P1710" s="10" t="s">
        <v>40</v>
      </c>
      <c r="Q1710" s="10">
        <v>12</v>
      </c>
      <c r="R1710" s="10">
        <v>4</v>
      </c>
      <c r="S1710" s="79">
        <v>28.8</v>
      </c>
      <c r="T1710" s="10">
        <v>1</v>
      </c>
      <c r="AH1710" s="10">
        <v>1</v>
      </c>
      <c r="AI1710" s="39">
        <f t="shared" si="128"/>
        <v>1</v>
      </c>
      <c r="AJ1710" s="79">
        <f t="shared" si="129"/>
        <v>28.8</v>
      </c>
      <c r="AK1710" s="79">
        <f t="shared" si="130"/>
        <v>2.4</v>
      </c>
      <c r="AL1710" s="79">
        <f t="shared" si="131"/>
        <v>0.6</v>
      </c>
    </row>
    <row r="1711" spans="1:38" x14ac:dyDescent="0.25">
      <c r="A1711" s="10">
        <v>7.2024999999999997</v>
      </c>
      <c r="B1711" s="10" t="s">
        <v>84</v>
      </c>
      <c r="C1711" s="10" t="s">
        <v>85</v>
      </c>
      <c r="D1711" s="10" t="s">
        <v>272</v>
      </c>
      <c r="E1711" s="10" t="s">
        <v>30</v>
      </c>
      <c r="F1711" s="10" t="s">
        <v>273</v>
      </c>
      <c r="G1711" s="10" t="s">
        <v>274</v>
      </c>
      <c r="H1711" s="10" t="s">
        <v>67</v>
      </c>
      <c r="I1711" s="10" t="s">
        <v>275</v>
      </c>
      <c r="J1711" s="10" t="s">
        <v>276</v>
      </c>
      <c r="K1711" s="10">
        <v>5107662337</v>
      </c>
      <c r="L1711" s="10" t="s">
        <v>59</v>
      </c>
      <c r="M1711" s="10" t="s">
        <v>60</v>
      </c>
      <c r="N1711" s="10" t="s">
        <v>61</v>
      </c>
      <c r="O1711" s="10">
        <v>44</v>
      </c>
      <c r="P1711" s="10" t="s">
        <v>40</v>
      </c>
      <c r="Q1711" s="10">
        <v>12</v>
      </c>
      <c r="R1711" s="10">
        <v>4</v>
      </c>
      <c r="S1711" s="79">
        <v>57.6</v>
      </c>
      <c r="T1711" s="10">
        <v>2</v>
      </c>
      <c r="AH1711" s="10">
        <v>2</v>
      </c>
      <c r="AI1711" s="39">
        <f t="shared" si="128"/>
        <v>2</v>
      </c>
      <c r="AJ1711" s="79">
        <f t="shared" si="129"/>
        <v>28.8</v>
      </c>
      <c r="AK1711" s="79">
        <f t="shared" si="130"/>
        <v>2.4</v>
      </c>
      <c r="AL1711" s="79">
        <f t="shared" si="131"/>
        <v>0.6</v>
      </c>
    </row>
    <row r="1712" spans="1:38" x14ac:dyDescent="0.25">
      <c r="A1712" s="10">
        <v>7.2024999999999997</v>
      </c>
      <c r="B1712" s="10" t="s">
        <v>829</v>
      </c>
      <c r="C1712" s="10" t="s">
        <v>830</v>
      </c>
      <c r="D1712" s="10" t="s">
        <v>831</v>
      </c>
      <c r="E1712" s="10" t="s">
        <v>30</v>
      </c>
      <c r="F1712" s="10" t="s">
        <v>832</v>
      </c>
      <c r="G1712" s="10" t="s">
        <v>833</v>
      </c>
      <c r="H1712" s="10" t="s">
        <v>834</v>
      </c>
      <c r="I1712" s="10" t="s">
        <v>835</v>
      </c>
      <c r="J1712" s="10" t="s">
        <v>836</v>
      </c>
      <c r="K1712" s="10">
        <v>6035322224</v>
      </c>
      <c r="L1712" s="10" t="s">
        <v>59</v>
      </c>
      <c r="M1712" s="10" t="s">
        <v>60</v>
      </c>
      <c r="N1712" s="10" t="s">
        <v>61</v>
      </c>
      <c r="O1712" s="10">
        <v>44</v>
      </c>
      <c r="P1712" s="10" t="s">
        <v>40</v>
      </c>
      <c r="Q1712" s="10">
        <v>12</v>
      </c>
      <c r="R1712" s="10">
        <v>4</v>
      </c>
      <c r="S1712" s="79">
        <v>57.6</v>
      </c>
      <c r="T1712" s="10">
        <v>2</v>
      </c>
      <c r="AH1712" s="10">
        <v>2</v>
      </c>
      <c r="AI1712" s="39">
        <f t="shared" si="128"/>
        <v>2</v>
      </c>
      <c r="AJ1712" s="79">
        <f t="shared" si="129"/>
        <v>28.8</v>
      </c>
      <c r="AK1712" s="79">
        <f t="shared" si="130"/>
        <v>2.4</v>
      </c>
      <c r="AL1712" s="79">
        <f t="shared" si="131"/>
        <v>0.6</v>
      </c>
    </row>
    <row r="1713" spans="1:38" x14ac:dyDescent="0.25">
      <c r="A1713" s="10">
        <v>7.2024999999999997</v>
      </c>
      <c r="B1713" s="10" t="s">
        <v>27</v>
      </c>
      <c r="C1713" s="10" t="s">
        <v>28</v>
      </c>
      <c r="D1713" s="10" t="s">
        <v>837</v>
      </c>
      <c r="E1713" s="10" t="s">
        <v>348</v>
      </c>
      <c r="F1713" s="10" t="s">
        <v>838</v>
      </c>
      <c r="G1713" s="10" t="s">
        <v>839</v>
      </c>
      <c r="H1713" s="10" t="s">
        <v>151</v>
      </c>
      <c r="I1713" s="10" t="s">
        <v>840</v>
      </c>
      <c r="J1713" s="10" t="s">
        <v>841</v>
      </c>
      <c r="K1713" s="10">
        <v>6077464760</v>
      </c>
      <c r="L1713" s="10" t="s">
        <v>74</v>
      </c>
      <c r="M1713" s="10" t="s">
        <v>75</v>
      </c>
      <c r="N1713" s="10" t="s">
        <v>61</v>
      </c>
      <c r="O1713" s="10">
        <v>44</v>
      </c>
      <c r="P1713" s="10" t="s">
        <v>40</v>
      </c>
      <c r="Q1713" s="10">
        <v>12</v>
      </c>
      <c r="R1713" s="10">
        <v>5</v>
      </c>
      <c r="S1713" s="79">
        <v>30</v>
      </c>
      <c r="T1713" s="10">
        <v>1</v>
      </c>
      <c r="AH1713" s="10">
        <v>1</v>
      </c>
      <c r="AI1713" s="39">
        <f t="shared" si="128"/>
        <v>1</v>
      </c>
      <c r="AJ1713" s="79">
        <f t="shared" si="129"/>
        <v>30</v>
      </c>
      <c r="AK1713" s="79">
        <f t="shared" si="130"/>
        <v>2.5</v>
      </c>
      <c r="AL1713" s="79">
        <f t="shared" si="131"/>
        <v>0.5</v>
      </c>
    </row>
    <row r="1714" spans="1:38" x14ac:dyDescent="0.25">
      <c r="A1714" s="10">
        <v>7.2024999999999997</v>
      </c>
      <c r="B1714" s="10" t="s">
        <v>27</v>
      </c>
      <c r="C1714" s="10" t="s">
        <v>28</v>
      </c>
      <c r="D1714" s="10" t="s">
        <v>842</v>
      </c>
      <c r="E1714" s="10" t="s">
        <v>348</v>
      </c>
      <c r="F1714" s="10" t="s">
        <v>843</v>
      </c>
      <c r="G1714" s="10" t="s">
        <v>844</v>
      </c>
      <c r="H1714" s="10" t="s">
        <v>34</v>
      </c>
      <c r="I1714" s="10" t="s">
        <v>845</v>
      </c>
      <c r="J1714" s="10" t="s">
        <v>846</v>
      </c>
      <c r="K1714" s="10">
        <v>7322468448</v>
      </c>
      <c r="L1714" s="10" t="s">
        <v>74</v>
      </c>
      <c r="M1714" s="10" t="s">
        <v>75</v>
      </c>
      <c r="N1714" s="10" t="s">
        <v>61</v>
      </c>
      <c r="O1714" s="10">
        <v>44</v>
      </c>
      <c r="P1714" s="10" t="s">
        <v>40</v>
      </c>
      <c r="Q1714" s="10">
        <v>12</v>
      </c>
      <c r="R1714" s="10">
        <v>5</v>
      </c>
      <c r="S1714" s="79">
        <v>30</v>
      </c>
      <c r="T1714" s="10">
        <v>1</v>
      </c>
      <c r="AH1714" s="10">
        <v>1</v>
      </c>
      <c r="AI1714" s="39">
        <f t="shared" si="128"/>
        <v>1</v>
      </c>
      <c r="AJ1714" s="79">
        <f t="shared" si="129"/>
        <v>30</v>
      </c>
      <c r="AK1714" s="79">
        <f t="shared" si="130"/>
        <v>2.5</v>
      </c>
      <c r="AL1714" s="79">
        <f t="shared" si="131"/>
        <v>0.5</v>
      </c>
    </row>
    <row r="1715" spans="1:38" x14ac:dyDescent="0.25">
      <c r="A1715" s="10">
        <v>7.2024999999999997</v>
      </c>
      <c r="B1715" s="10" t="s">
        <v>27</v>
      </c>
      <c r="C1715" s="10" t="s">
        <v>28</v>
      </c>
      <c r="D1715" s="10" t="s">
        <v>847</v>
      </c>
      <c r="E1715" s="10" t="s">
        <v>348</v>
      </c>
      <c r="F1715" s="10" t="s">
        <v>848</v>
      </c>
      <c r="G1715" s="10" t="s">
        <v>849</v>
      </c>
      <c r="H1715" s="10" t="s">
        <v>34</v>
      </c>
      <c r="I1715" s="10" t="s">
        <v>850</v>
      </c>
      <c r="J1715" s="10" t="s">
        <v>851</v>
      </c>
      <c r="K1715" s="10">
        <v>9087374940</v>
      </c>
      <c r="L1715" s="10" t="s">
        <v>74</v>
      </c>
      <c r="M1715" s="10" t="s">
        <v>75</v>
      </c>
      <c r="N1715" s="10" t="s">
        <v>61</v>
      </c>
      <c r="O1715" s="10">
        <v>44</v>
      </c>
      <c r="P1715" s="10" t="s">
        <v>40</v>
      </c>
      <c r="Q1715" s="10">
        <v>12</v>
      </c>
      <c r="R1715" s="10">
        <v>5</v>
      </c>
      <c r="S1715" s="79">
        <v>30</v>
      </c>
      <c r="T1715" s="10">
        <v>1</v>
      </c>
      <c r="AH1715" s="10">
        <v>1</v>
      </c>
      <c r="AI1715" s="39">
        <f t="shared" si="128"/>
        <v>1</v>
      </c>
      <c r="AJ1715" s="79">
        <f t="shared" si="129"/>
        <v>30</v>
      </c>
      <c r="AK1715" s="79">
        <f t="shared" si="130"/>
        <v>2.5</v>
      </c>
      <c r="AL1715" s="79">
        <f t="shared" si="131"/>
        <v>0.5</v>
      </c>
    </row>
    <row r="1716" spans="1:38" x14ac:dyDescent="0.25">
      <c r="A1716" s="10">
        <v>7.2024999999999997</v>
      </c>
      <c r="B1716" s="10" t="s">
        <v>27</v>
      </c>
      <c r="C1716" s="10" t="s">
        <v>28</v>
      </c>
      <c r="D1716" s="10" t="s">
        <v>837</v>
      </c>
      <c r="E1716" s="10" t="s">
        <v>348</v>
      </c>
      <c r="F1716" s="10" t="s">
        <v>838</v>
      </c>
      <c r="G1716" s="10" t="s">
        <v>839</v>
      </c>
      <c r="H1716" s="10" t="s">
        <v>151</v>
      </c>
      <c r="I1716" s="10" t="s">
        <v>840</v>
      </c>
      <c r="J1716" s="10" t="s">
        <v>841</v>
      </c>
      <c r="K1716" s="10">
        <v>6077464760</v>
      </c>
      <c r="L1716" s="10" t="s">
        <v>670</v>
      </c>
      <c r="M1716" s="10" t="s">
        <v>671</v>
      </c>
      <c r="N1716" s="10" t="s">
        <v>61</v>
      </c>
      <c r="O1716" s="10">
        <v>44</v>
      </c>
      <c r="P1716" s="10" t="s">
        <v>672</v>
      </c>
      <c r="Q1716" s="10">
        <v>12</v>
      </c>
      <c r="R1716" s="10">
        <v>7</v>
      </c>
      <c r="S1716" s="79">
        <v>37.799999999999997</v>
      </c>
      <c r="T1716" s="10">
        <v>1</v>
      </c>
      <c r="AH1716" s="10">
        <v>1</v>
      </c>
      <c r="AI1716" s="39">
        <f t="shared" si="128"/>
        <v>1</v>
      </c>
      <c r="AJ1716" s="79">
        <f t="shared" si="129"/>
        <v>37.799999999999997</v>
      </c>
      <c r="AK1716" s="79">
        <f t="shared" si="130"/>
        <v>3.15</v>
      </c>
      <c r="AL1716" s="79">
        <f t="shared" si="131"/>
        <v>0.45</v>
      </c>
    </row>
    <row r="1717" spans="1:38" x14ac:dyDescent="0.25">
      <c r="A1717" s="10">
        <v>7.2024999999999997</v>
      </c>
      <c r="B1717" s="10" t="s">
        <v>27</v>
      </c>
      <c r="C1717" s="10" t="s">
        <v>28</v>
      </c>
      <c r="D1717" s="10" t="s">
        <v>842</v>
      </c>
      <c r="E1717" s="10" t="s">
        <v>348</v>
      </c>
      <c r="F1717" s="10" t="s">
        <v>843</v>
      </c>
      <c r="G1717" s="10" t="s">
        <v>844</v>
      </c>
      <c r="H1717" s="10" t="s">
        <v>34</v>
      </c>
      <c r="I1717" s="10" t="s">
        <v>845</v>
      </c>
      <c r="J1717" s="10" t="s">
        <v>846</v>
      </c>
      <c r="K1717" s="10">
        <v>7322468448</v>
      </c>
      <c r="L1717" s="10" t="s">
        <v>670</v>
      </c>
      <c r="M1717" s="10" t="s">
        <v>671</v>
      </c>
      <c r="N1717" s="10" t="s">
        <v>61</v>
      </c>
      <c r="O1717" s="10">
        <v>44</v>
      </c>
      <c r="P1717" s="10" t="s">
        <v>672</v>
      </c>
      <c r="Q1717" s="10">
        <v>12</v>
      </c>
      <c r="R1717" s="10">
        <v>7</v>
      </c>
      <c r="S1717" s="79">
        <v>37.799999999999997</v>
      </c>
      <c r="T1717" s="10">
        <v>1</v>
      </c>
      <c r="AH1717" s="10">
        <v>1</v>
      </c>
      <c r="AI1717" s="39">
        <f t="shared" si="128"/>
        <v>1</v>
      </c>
      <c r="AJ1717" s="79">
        <f t="shared" si="129"/>
        <v>37.799999999999997</v>
      </c>
      <c r="AK1717" s="79">
        <f t="shared" si="130"/>
        <v>3.15</v>
      </c>
      <c r="AL1717" s="79">
        <f t="shared" si="131"/>
        <v>0.45</v>
      </c>
    </row>
    <row r="1718" spans="1:38" x14ac:dyDescent="0.25">
      <c r="A1718" s="10">
        <v>7.2024999999999997</v>
      </c>
      <c r="B1718" s="10" t="s">
        <v>27</v>
      </c>
      <c r="C1718" s="10" t="s">
        <v>28</v>
      </c>
      <c r="D1718" s="10" t="s">
        <v>847</v>
      </c>
      <c r="E1718" s="10" t="s">
        <v>348</v>
      </c>
      <c r="F1718" s="10" t="s">
        <v>848</v>
      </c>
      <c r="G1718" s="10" t="s">
        <v>849</v>
      </c>
      <c r="H1718" s="10" t="s">
        <v>34</v>
      </c>
      <c r="I1718" s="10" t="s">
        <v>850</v>
      </c>
      <c r="J1718" s="10" t="s">
        <v>851</v>
      </c>
      <c r="K1718" s="10">
        <v>9087374940</v>
      </c>
      <c r="L1718" s="10" t="s">
        <v>670</v>
      </c>
      <c r="M1718" s="10" t="s">
        <v>671</v>
      </c>
      <c r="N1718" s="10" t="s">
        <v>61</v>
      </c>
      <c r="O1718" s="10">
        <v>44</v>
      </c>
      <c r="P1718" s="10" t="s">
        <v>672</v>
      </c>
      <c r="Q1718" s="10">
        <v>12</v>
      </c>
      <c r="R1718" s="10">
        <v>7</v>
      </c>
      <c r="S1718" s="79">
        <v>37.799999999999997</v>
      </c>
      <c r="T1718" s="10">
        <v>1</v>
      </c>
      <c r="AH1718" s="10">
        <v>1</v>
      </c>
      <c r="AI1718" s="39">
        <f t="shared" si="128"/>
        <v>1</v>
      </c>
      <c r="AJ1718" s="79">
        <f t="shared" si="129"/>
        <v>37.799999999999997</v>
      </c>
      <c r="AK1718" s="79">
        <f t="shared" si="130"/>
        <v>3.15</v>
      </c>
      <c r="AL1718" s="79">
        <f t="shared" si="131"/>
        <v>0.45</v>
      </c>
    </row>
    <row r="1719" spans="1:38" x14ac:dyDescent="0.25">
      <c r="A1719" s="10">
        <v>7.2024999999999997</v>
      </c>
      <c r="B1719" s="10" t="s">
        <v>27</v>
      </c>
      <c r="C1719" s="10" t="s">
        <v>28</v>
      </c>
      <c r="D1719" s="10" t="s">
        <v>837</v>
      </c>
      <c r="E1719" s="10" t="s">
        <v>348</v>
      </c>
      <c r="F1719" s="10" t="s">
        <v>838</v>
      </c>
      <c r="G1719" s="10" t="s">
        <v>839</v>
      </c>
      <c r="H1719" s="10" t="s">
        <v>151</v>
      </c>
      <c r="I1719" s="10" t="s">
        <v>840</v>
      </c>
      <c r="J1719" s="10" t="s">
        <v>841</v>
      </c>
      <c r="K1719" s="10">
        <v>6077464760</v>
      </c>
      <c r="L1719" s="10" t="s">
        <v>98</v>
      </c>
      <c r="M1719" s="10" t="s">
        <v>99</v>
      </c>
      <c r="N1719" s="10" t="s">
        <v>61</v>
      </c>
      <c r="O1719" s="10">
        <v>44</v>
      </c>
      <c r="P1719" s="10" t="s">
        <v>40</v>
      </c>
      <c r="Q1719" s="10">
        <v>12</v>
      </c>
      <c r="R1719" s="10">
        <v>5</v>
      </c>
      <c r="S1719" s="79">
        <v>28.8</v>
      </c>
      <c r="T1719" s="10">
        <v>1</v>
      </c>
      <c r="AH1719" s="10">
        <v>1</v>
      </c>
      <c r="AI1719" s="39">
        <f t="shared" si="128"/>
        <v>1</v>
      </c>
      <c r="AJ1719" s="79">
        <f t="shared" si="129"/>
        <v>28.8</v>
      </c>
      <c r="AK1719" s="79">
        <f t="shared" si="130"/>
        <v>2.4</v>
      </c>
      <c r="AL1719" s="79">
        <f t="shared" si="131"/>
        <v>0.48</v>
      </c>
    </row>
    <row r="1720" spans="1:38" x14ac:dyDescent="0.25">
      <c r="A1720" s="10">
        <v>7.2024999999999997</v>
      </c>
      <c r="B1720" s="10" t="s">
        <v>27</v>
      </c>
      <c r="C1720" s="10" t="s">
        <v>28</v>
      </c>
      <c r="D1720" s="10" t="s">
        <v>842</v>
      </c>
      <c r="E1720" s="10" t="s">
        <v>348</v>
      </c>
      <c r="F1720" s="10" t="s">
        <v>843</v>
      </c>
      <c r="G1720" s="10" t="s">
        <v>844</v>
      </c>
      <c r="H1720" s="10" t="s">
        <v>34</v>
      </c>
      <c r="I1720" s="10" t="s">
        <v>845</v>
      </c>
      <c r="J1720" s="10" t="s">
        <v>846</v>
      </c>
      <c r="K1720" s="10">
        <v>7322468448</v>
      </c>
      <c r="L1720" s="10" t="s">
        <v>98</v>
      </c>
      <c r="M1720" s="10" t="s">
        <v>99</v>
      </c>
      <c r="N1720" s="10" t="s">
        <v>61</v>
      </c>
      <c r="O1720" s="10">
        <v>44</v>
      </c>
      <c r="P1720" s="10" t="s">
        <v>40</v>
      </c>
      <c r="Q1720" s="10">
        <v>12</v>
      </c>
      <c r="R1720" s="10">
        <v>5</v>
      </c>
      <c r="S1720" s="79">
        <v>28.8</v>
      </c>
      <c r="T1720" s="10">
        <v>1</v>
      </c>
      <c r="AH1720" s="10">
        <v>1</v>
      </c>
      <c r="AI1720" s="39">
        <f t="shared" si="128"/>
        <v>1</v>
      </c>
      <c r="AJ1720" s="79">
        <f t="shared" si="129"/>
        <v>28.8</v>
      </c>
      <c r="AK1720" s="79">
        <f t="shared" si="130"/>
        <v>2.4</v>
      </c>
      <c r="AL1720" s="79">
        <f t="shared" si="131"/>
        <v>0.48</v>
      </c>
    </row>
    <row r="1721" spans="1:38" x14ac:dyDescent="0.25">
      <c r="A1721" s="10">
        <v>7.2024999999999997</v>
      </c>
      <c r="B1721" s="10" t="s">
        <v>27</v>
      </c>
      <c r="C1721" s="10" t="s">
        <v>28</v>
      </c>
      <c r="D1721" s="10" t="s">
        <v>847</v>
      </c>
      <c r="E1721" s="10" t="s">
        <v>348</v>
      </c>
      <c r="F1721" s="10" t="s">
        <v>848</v>
      </c>
      <c r="G1721" s="10" t="s">
        <v>849</v>
      </c>
      <c r="H1721" s="10" t="s">
        <v>34</v>
      </c>
      <c r="I1721" s="10" t="s">
        <v>850</v>
      </c>
      <c r="J1721" s="10" t="s">
        <v>851</v>
      </c>
      <c r="K1721" s="10">
        <v>9087374940</v>
      </c>
      <c r="L1721" s="10" t="s">
        <v>98</v>
      </c>
      <c r="M1721" s="10" t="s">
        <v>99</v>
      </c>
      <c r="N1721" s="10" t="s">
        <v>61</v>
      </c>
      <c r="O1721" s="10">
        <v>44</v>
      </c>
      <c r="P1721" s="10" t="s">
        <v>40</v>
      </c>
      <c r="Q1721" s="10">
        <v>12</v>
      </c>
      <c r="R1721" s="10">
        <v>5</v>
      </c>
      <c r="S1721" s="79">
        <v>28.8</v>
      </c>
      <c r="T1721" s="10">
        <v>1</v>
      </c>
      <c r="AH1721" s="10">
        <v>1</v>
      </c>
      <c r="AI1721" s="39">
        <f t="shared" si="128"/>
        <v>1</v>
      </c>
      <c r="AJ1721" s="79">
        <f t="shared" si="129"/>
        <v>28.8</v>
      </c>
      <c r="AK1721" s="79">
        <f t="shared" si="130"/>
        <v>2.4</v>
      </c>
      <c r="AL1721" s="79">
        <f t="shared" si="131"/>
        <v>0.48</v>
      </c>
    </row>
    <row r="1722" spans="1:38" x14ac:dyDescent="0.25">
      <c r="A1722" s="10">
        <v>7.2024999999999997</v>
      </c>
      <c r="B1722" s="10" t="s">
        <v>27</v>
      </c>
      <c r="C1722" s="10" t="s">
        <v>28</v>
      </c>
      <c r="D1722" s="10" t="s">
        <v>837</v>
      </c>
      <c r="E1722" s="10" t="s">
        <v>348</v>
      </c>
      <c r="F1722" s="10" t="s">
        <v>838</v>
      </c>
      <c r="G1722" s="10" t="s">
        <v>839</v>
      </c>
      <c r="H1722" s="10" t="s">
        <v>151</v>
      </c>
      <c r="I1722" s="10" t="s">
        <v>840</v>
      </c>
      <c r="J1722" s="10" t="s">
        <v>841</v>
      </c>
      <c r="K1722" s="10">
        <v>6077464760</v>
      </c>
      <c r="L1722" s="10" t="s">
        <v>224</v>
      </c>
      <c r="M1722" s="10" t="s">
        <v>225</v>
      </c>
      <c r="N1722" s="10" t="s">
        <v>61</v>
      </c>
      <c r="O1722" s="10">
        <v>44</v>
      </c>
      <c r="P1722" s="10" t="s">
        <v>40</v>
      </c>
      <c r="Q1722" s="10">
        <v>12</v>
      </c>
      <c r="R1722" s="10">
        <v>5</v>
      </c>
      <c r="S1722" s="79">
        <v>30</v>
      </c>
      <c r="T1722" s="10">
        <v>1</v>
      </c>
      <c r="AH1722" s="10">
        <v>1</v>
      </c>
      <c r="AI1722" s="39">
        <f t="shared" si="128"/>
        <v>1</v>
      </c>
      <c r="AJ1722" s="79">
        <f t="shared" si="129"/>
        <v>30</v>
      </c>
      <c r="AK1722" s="79">
        <f t="shared" si="130"/>
        <v>2.5</v>
      </c>
      <c r="AL1722" s="79">
        <f t="shared" si="131"/>
        <v>0.5</v>
      </c>
    </row>
    <row r="1723" spans="1:38" x14ac:dyDescent="0.25">
      <c r="A1723" s="10">
        <v>7.2024999999999997</v>
      </c>
      <c r="B1723" s="10" t="s">
        <v>27</v>
      </c>
      <c r="C1723" s="10" t="s">
        <v>28</v>
      </c>
      <c r="D1723" s="10" t="s">
        <v>842</v>
      </c>
      <c r="E1723" s="10" t="s">
        <v>348</v>
      </c>
      <c r="F1723" s="10" t="s">
        <v>843</v>
      </c>
      <c r="G1723" s="10" t="s">
        <v>844</v>
      </c>
      <c r="H1723" s="10" t="s">
        <v>34</v>
      </c>
      <c r="I1723" s="10" t="s">
        <v>845</v>
      </c>
      <c r="J1723" s="10" t="s">
        <v>846</v>
      </c>
      <c r="K1723" s="10">
        <v>7322468448</v>
      </c>
      <c r="L1723" s="10" t="s">
        <v>224</v>
      </c>
      <c r="M1723" s="10" t="s">
        <v>225</v>
      </c>
      <c r="N1723" s="10" t="s">
        <v>61</v>
      </c>
      <c r="O1723" s="10">
        <v>44</v>
      </c>
      <c r="P1723" s="10" t="s">
        <v>40</v>
      </c>
      <c r="Q1723" s="10">
        <v>12</v>
      </c>
      <c r="R1723" s="10">
        <v>5</v>
      </c>
      <c r="S1723" s="79">
        <v>30</v>
      </c>
      <c r="T1723" s="10">
        <v>1</v>
      </c>
      <c r="AH1723" s="10">
        <v>1</v>
      </c>
      <c r="AI1723" s="39">
        <f t="shared" si="128"/>
        <v>1</v>
      </c>
      <c r="AJ1723" s="79">
        <f t="shared" si="129"/>
        <v>30</v>
      </c>
      <c r="AK1723" s="79">
        <f t="shared" si="130"/>
        <v>2.5</v>
      </c>
      <c r="AL1723" s="79">
        <f t="shared" si="131"/>
        <v>0.5</v>
      </c>
    </row>
    <row r="1724" spans="1:38" x14ac:dyDescent="0.25">
      <c r="A1724" s="10">
        <v>7.2024999999999997</v>
      </c>
      <c r="B1724" s="10" t="s">
        <v>27</v>
      </c>
      <c r="C1724" s="10" t="s">
        <v>28</v>
      </c>
      <c r="D1724" s="10" t="s">
        <v>847</v>
      </c>
      <c r="E1724" s="10" t="s">
        <v>348</v>
      </c>
      <c r="F1724" s="10" t="s">
        <v>848</v>
      </c>
      <c r="G1724" s="10" t="s">
        <v>849</v>
      </c>
      <c r="H1724" s="10" t="s">
        <v>34</v>
      </c>
      <c r="I1724" s="10" t="s">
        <v>850</v>
      </c>
      <c r="J1724" s="10" t="s">
        <v>851</v>
      </c>
      <c r="K1724" s="10">
        <v>9087374940</v>
      </c>
      <c r="L1724" s="10" t="s">
        <v>224</v>
      </c>
      <c r="M1724" s="10" t="s">
        <v>225</v>
      </c>
      <c r="N1724" s="10" t="s">
        <v>61</v>
      </c>
      <c r="O1724" s="10">
        <v>44</v>
      </c>
      <c r="P1724" s="10" t="s">
        <v>40</v>
      </c>
      <c r="Q1724" s="10">
        <v>12</v>
      </c>
      <c r="R1724" s="10">
        <v>5</v>
      </c>
      <c r="S1724" s="79">
        <v>30</v>
      </c>
      <c r="T1724" s="10">
        <v>1</v>
      </c>
      <c r="AH1724" s="10">
        <v>1</v>
      </c>
      <c r="AI1724" s="39">
        <f t="shared" si="128"/>
        <v>1</v>
      </c>
      <c r="AJ1724" s="79">
        <f t="shared" si="129"/>
        <v>30</v>
      </c>
      <c r="AK1724" s="79">
        <f t="shared" si="130"/>
        <v>2.5</v>
      </c>
      <c r="AL1724" s="79">
        <f t="shared" si="131"/>
        <v>0.5</v>
      </c>
    </row>
    <row r="1725" spans="1:38" x14ac:dyDescent="0.25">
      <c r="A1725" s="10">
        <v>7.2024999999999997</v>
      </c>
      <c r="B1725" s="10" t="s">
        <v>27</v>
      </c>
      <c r="C1725" s="10" t="s">
        <v>28</v>
      </c>
      <c r="D1725" s="10" t="s">
        <v>837</v>
      </c>
      <c r="E1725" s="10" t="s">
        <v>348</v>
      </c>
      <c r="F1725" s="10" t="s">
        <v>838</v>
      </c>
      <c r="G1725" s="10" t="s">
        <v>839</v>
      </c>
      <c r="H1725" s="10" t="s">
        <v>151</v>
      </c>
      <c r="I1725" s="10" t="s">
        <v>840</v>
      </c>
      <c r="J1725" s="10" t="s">
        <v>841</v>
      </c>
      <c r="K1725" s="10">
        <v>6077464760</v>
      </c>
      <c r="L1725" s="10" t="s">
        <v>59</v>
      </c>
      <c r="M1725" s="10" t="s">
        <v>60</v>
      </c>
      <c r="N1725" s="10" t="s">
        <v>61</v>
      </c>
      <c r="O1725" s="10">
        <v>44</v>
      </c>
      <c r="P1725" s="10" t="s">
        <v>40</v>
      </c>
      <c r="Q1725" s="10">
        <v>12</v>
      </c>
      <c r="R1725" s="10">
        <v>4</v>
      </c>
      <c r="S1725" s="79">
        <v>28.8</v>
      </c>
      <c r="T1725" s="10">
        <v>1</v>
      </c>
      <c r="AH1725" s="10">
        <v>1</v>
      </c>
      <c r="AI1725" s="39">
        <f t="shared" si="128"/>
        <v>1</v>
      </c>
      <c r="AJ1725" s="79">
        <f t="shared" si="129"/>
        <v>28.8</v>
      </c>
      <c r="AK1725" s="79">
        <f t="shared" si="130"/>
        <v>2.4</v>
      </c>
      <c r="AL1725" s="79">
        <f t="shared" si="131"/>
        <v>0.6</v>
      </c>
    </row>
    <row r="1726" spans="1:38" x14ac:dyDescent="0.25">
      <c r="A1726" s="10">
        <v>7.2024999999999997</v>
      </c>
      <c r="B1726" s="10" t="s">
        <v>27</v>
      </c>
      <c r="C1726" s="10" t="s">
        <v>28</v>
      </c>
      <c r="D1726" s="10" t="s">
        <v>842</v>
      </c>
      <c r="E1726" s="10" t="s">
        <v>348</v>
      </c>
      <c r="F1726" s="10" t="s">
        <v>843</v>
      </c>
      <c r="G1726" s="10" t="s">
        <v>844</v>
      </c>
      <c r="H1726" s="10" t="s">
        <v>34</v>
      </c>
      <c r="I1726" s="10" t="s">
        <v>845</v>
      </c>
      <c r="J1726" s="10" t="s">
        <v>846</v>
      </c>
      <c r="K1726" s="10">
        <v>7322468448</v>
      </c>
      <c r="L1726" s="10" t="s">
        <v>59</v>
      </c>
      <c r="M1726" s="10" t="s">
        <v>60</v>
      </c>
      <c r="N1726" s="10" t="s">
        <v>61</v>
      </c>
      <c r="O1726" s="10">
        <v>44</v>
      </c>
      <c r="P1726" s="10" t="s">
        <v>40</v>
      </c>
      <c r="Q1726" s="10">
        <v>12</v>
      </c>
      <c r="R1726" s="10">
        <v>4</v>
      </c>
      <c r="S1726" s="79">
        <v>28.8</v>
      </c>
      <c r="T1726" s="10">
        <v>1</v>
      </c>
      <c r="AH1726" s="10">
        <v>1</v>
      </c>
      <c r="AI1726" s="39">
        <f t="shared" si="128"/>
        <v>1</v>
      </c>
      <c r="AJ1726" s="79">
        <f t="shared" si="129"/>
        <v>28.8</v>
      </c>
      <c r="AK1726" s="79">
        <f t="shared" si="130"/>
        <v>2.4</v>
      </c>
      <c r="AL1726" s="79">
        <f t="shared" si="131"/>
        <v>0.6</v>
      </c>
    </row>
    <row r="1727" spans="1:38" x14ac:dyDescent="0.25">
      <c r="A1727" s="10">
        <v>7.2024999999999997</v>
      </c>
      <c r="B1727" s="10" t="s">
        <v>27</v>
      </c>
      <c r="C1727" s="10" t="s">
        <v>28</v>
      </c>
      <c r="D1727" s="10" t="s">
        <v>847</v>
      </c>
      <c r="E1727" s="10" t="s">
        <v>348</v>
      </c>
      <c r="F1727" s="10" t="s">
        <v>848</v>
      </c>
      <c r="G1727" s="10" t="s">
        <v>849</v>
      </c>
      <c r="H1727" s="10" t="s">
        <v>34</v>
      </c>
      <c r="I1727" s="10" t="s">
        <v>850</v>
      </c>
      <c r="J1727" s="10" t="s">
        <v>851</v>
      </c>
      <c r="K1727" s="10">
        <v>9087374940</v>
      </c>
      <c r="L1727" s="10" t="s">
        <v>59</v>
      </c>
      <c r="M1727" s="10" t="s">
        <v>60</v>
      </c>
      <c r="N1727" s="10" t="s">
        <v>61</v>
      </c>
      <c r="O1727" s="10">
        <v>44</v>
      </c>
      <c r="P1727" s="10" t="s">
        <v>40</v>
      </c>
      <c r="Q1727" s="10">
        <v>12</v>
      </c>
      <c r="R1727" s="10">
        <v>4</v>
      </c>
      <c r="S1727" s="79">
        <v>28.8</v>
      </c>
      <c r="T1727" s="10">
        <v>1</v>
      </c>
      <c r="AH1727" s="10">
        <v>1</v>
      </c>
      <c r="AI1727" s="39">
        <f t="shared" si="128"/>
        <v>1</v>
      </c>
      <c r="AJ1727" s="79">
        <f t="shared" si="129"/>
        <v>28.8</v>
      </c>
      <c r="AK1727" s="79">
        <f t="shared" si="130"/>
        <v>2.4</v>
      </c>
      <c r="AL1727" s="79">
        <f t="shared" si="131"/>
        <v>0.6</v>
      </c>
    </row>
    <row r="1728" spans="1:38" x14ac:dyDescent="0.25">
      <c r="A1728" s="10">
        <v>7.2024999999999997</v>
      </c>
      <c r="B1728" s="10" t="s">
        <v>852</v>
      </c>
      <c r="C1728" s="10" t="s">
        <v>853</v>
      </c>
      <c r="D1728" s="10" t="s">
        <v>854</v>
      </c>
      <c r="E1728" s="10" t="s">
        <v>348</v>
      </c>
      <c r="F1728" s="10" t="s">
        <v>855</v>
      </c>
      <c r="G1728" s="10" t="s">
        <v>856</v>
      </c>
      <c r="H1728" s="10" t="s">
        <v>151</v>
      </c>
      <c r="I1728" s="10" t="s">
        <v>857</v>
      </c>
      <c r="J1728" s="10" t="s">
        <v>858</v>
      </c>
      <c r="K1728" s="10">
        <v>7168785509</v>
      </c>
      <c r="L1728" s="10" t="s">
        <v>74</v>
      </c>
      <c r="M1728" s="10" t="s">
        <v>75</v>
      </c>
      <c r="N1728" s="10" t="s">
        <v>61</v>
      </c>
      <c r="O1728" s="10">
        <v>44</v>
      </c>
      <c r="P1728" s="10" t="s">
        <v>40</v>
      </c>
      <c r="Q1728" s="10">
        <v>12</v>
      </c>
      <c r="R1728" s="10">
        <v>5</v>
      </c>
      <c r="S1728" s="79">
        <v>30</v>
      </c>
      <c r="T1728" s="10">
        <v>1</v>
      </c>
      <c r="AH1728" s="10">
        <v>1</v>
      </c>
      <c r="AI1728" s="39">
        <f t="shared" si="128"/>
        <v>1</v>
      </c>
      <c r="AJ1728" s="79">
        <f t="shared" si="129"/>
        <v>30</v>
      </c>
      <c r="AK1728" s="79">
        <f t="shared" si="130"/>
        <v>2.5</v>
      </c>
      <c r="AL1728" s="79">
        <f t="shared" si="131"/>
        <v>0.5</v>
      </c>
    </row>
    <row r="1729" spans="1:38" x14ac:dyDescent="0.25">
      <c r="A1729" s="10">
        <v>7.2024999999999997</v>
      </c>
      <c r="B1729" s="10" t="s">
        <v>852</v>
      </c>
      <c r="C1729" s="10" t="s">
        <v>853</v>
      </c>
      <c r="D1729" s="10" t="s">
        <v>859</v>
      </c>
      <c r="E1729" s="10" t="s">
        <v>348</v>
      </c>
      <c r="F1729" s="10" t="s">
        <v>860</v>
      </c>
      <c r="G1729" s="10" t="s">
        <v>861</v>
      </c>
      <c r="H1729" s="10" t="s">
        <v>862</v>
      </c>
      <c r="I1729" s="10" t="s">
        <v>863</v>
      </c>
      <c r="J1729" s="10" t="s">
        <v>353</v>
      </c>
      <c r="K1729" s="10">
        <v>3044406650</v>
      </c>
      <c r="L1729" s="10" t="s">
        <v>74</v>
      </c>
      <c r="M1729" s="10" t="s">
        <v>75</v>
      </c>
      <c r="N1729" s="10" t="s">
        <v>61</v>
      </c>
      <c r="O1729" s="10">
        <v>44</v>
      </c>
      <c r="P1729" s="10" t="s">
        <v>40</v>
      </c>
      <c r="Q1729" s="10">
        <v>12</v>
      </c>
      <c r="R1729" s="10">
        <v>5</v>
      </c>
      <c r="S1729" s="79">
        <v>60</v>
      </c>
      <c r="T1729" s="10">
        <v>2</v>
      </c>
      <c r="AH1729" s="10">
        <v>2</v>
      </c>
      <c r="AI1729" s="39">
        <f t="shared" si="128"/>
        <v>2</v>
      </c>
      <c r="AJ1729" s="79">
        <f t="shared" si="129"/>
        <v>30</v>
      </c>
      <c r="AK1729" s="79">
        <f t="shared" si="130"/>
        <v>2.5</v>
      </c>
      <c r="AL1729" s="79">
        <f t="shared" si="131"/>
        <v>0.5</v>
      </c>
    </row>
    <row r="1730" spans="1:38" x14ac:dyDescent="0.25">
      <c r="A1730" s="10">
        <v>7.2024999999999997</v>
      </c>
      <c r="B1730" s="10" t="s">
        <v>852</v>
      </c>
      <c r="C1730" s="10" t="s">
        <v>853</v>
      </c>
      <c r="D1730" s="10" t="s">
        <v>854</v>
      </c>
      <c r="E1730" s="10" t="s">
        <v>348</v>
      </c>
      <c r="F1730" s="10" t="s">
        <v>855</v>
      </c>
      <c r="G1730" s="10" t="s">
        <v>856</v>
      </c>
      <c r="H1730" s="10" t="s">
        <v>151</v>
      </c>
      <c r="I1730" s="10" t="s">
        <v>857</v>
      </c>
      <c r="J1730" s="10" t="s">
        <v>858</v>
      </c>
      <c r="K1730" s="10">
        <v>7168785509</v>
      </c>
      <c r="L1730" s="10" t="s">
        <v>670</v>
      </c>
      <c r="M1730" s="10" t="s">
        <v>671</v>
      </c>
      <c r="N1730" s="10" t="s">
        <v>61</v>
      </c>
      <c r="O1730" s="10">
        <v>44</v>
      </c>
      <c r="P1730" s="10" t="s">
        <v>672</v>
      </c>
      <c r="Q1730" s="10">
        <v>12</v>
      </c>
      <c r="R1730" s="10">
        <v>7</v>
      </c>
      <c r="S1730" s="79">
        <v>37.799999999999997</v>
      </c>
      <c r="T1730" s="10">
        <v>1</v>
      </c>
      <c r="AH1730" s="10">
        <v>1</v>
      </c>
      <c r="AI1730" s="39">
        <f t="shared" si="128"/>
        <v>1</v>
      </c>
      <c r="AJ1730" s="79">
        <f t="shared" si="129"/>
        <v>37.799999999999997</v>
      </c>
      <c r="AK1730" s="79">
        <f t="shared" si="130"/>
        <v>3.15</v>
      </c>
      <c r="AL1730" s="79">
        <f t="shared" si="131"/>
        <v>0.45</v>
      </c>
    </row>
    <row r="1731" spans="1:38" x14ac:dyDescent="0.25">
      <c r="A1731" s="10">
        <v>7.2024999999999997</v>
      </c>
      <c r="B1731" s="10" t="s">
        <v>852</v>
      </c>
      <c r="C1731" s="10" t="s">
        <v>853</v>
      </c>
      <c r="D1731" s="10" t="s">
        <v>859</v>
      </c>
      <c r="E1731" s="10" t="s">
        <v>348</v>
      </c>
      <c r="F1731" s="10" t="s">
        <v>860</v>
      </c>
      <c r="G1731" s="10" t="s">
        <v>861</v>
      </c>
      <c r="H1731" s="10" t="s">
        <v>862</v>
      </c>
      <c r="I1731" s="10" t="s">
        <v>863</v>
      </c>
      <c r="J1731" s="10" t="s">
        <v>353</v>
      </c>
      <c r="K1731" s="10">
        <v>3044406650</v>
      </c>
      <c r="L1731" s="10" t="s">
        <v>670</v>
      </c>
      <c r="M1731" s="10" t="s">
        <v>671</v>
      </c>
      <c r="N1731" s="10" t="s">
        <v>61</v>
      </c>
      <c r="O1731" s="10">
        <v>44</v>
      </c>
      <c r="P1731" s="10" t="s">
        <v>672</v>
      </c>
      <c r="Q1731" s="10">
        <v>12</v>
      </c>
      <c r="R1731" s="10">
        <v>7</v>
      </c>
      <c r="S1731" s="79">
        <v>75.599999999999994</v>
      </c>
      <c r="T1731" s="10">
        <v>2</v>
      </c>
      <c r="AH1731" s="10">
        <v>2</v>
      </c>
      <c r="AI1731" s="39">
        <f t="shared" ref="AI1731:AI1794" si="132">SUM(U1731:AH1731)</f>
        <v>2</v>
      </c>
      <c r="AJ1731" s="79">
        <f t="shared" ref="AJ1731:AJ1794" si="133">S1731/T1731</f>
        <v>37.799999999999997</v>
      </c>
      <c r="AK1731" s="79">
        <f t="shared" ref="AK1731:AK1794" si="134">AJ1731/Q1731</f>
        <v>3.15</v>
      </c>
      <c r="AL1731" s="79">
        <f t="shared" ref="AL1731:AL1794" si="135">AK1731/R1731</f>
        <v>0.45</v>
      </c>
    </row>
    <row r="1732" spans="1:38" x14ac:dyDescent="0.25">
      <c r="A1732" s="10">
        <v>7.2024999999999997</v>
      </c>
      <c r="B1732" s="10" t="s">
        <v>852</v>
      </c>
      <c r="C1732" s="10" t="s">
        <v>853</v>
      </c>
      <c r="D1732" s="10" t="s">
        <v>854</v>
      </c>
      <c r="E1732" s="10" t="s">
        <v>348</v>
      </c>
      <c r="F1732" s="10" t="s">
        <v>855</v>
      </c>
      <c r="G1732" s="10" t="s">
        <v>856</v>
      </c>
      <c r="H1732" s="10" t="s">
        <v>151</v>
      </c>
      <c r="I1732" s="10" t="s">
        <v>857</v>
      </c>
      <c r="J1732" s="10" t="s">
        <v>858</v>
      </c>
      <c r="K1732" s="10">
        <v>7168785509</v>
      </c>
      <c r="L1732" s="10" t="s">
        <v>98</v>
      </c>
      <c r="M1732" s="10" t="s">
        <v>99</v>
      </c>
      <c r="N1732" s="10" t="s">
        <v>61</v>
      </c>
      <c r="O1732" s="10">
        <v>44</v>
      </c>
      <c r="P1732" s="10" t="s">
        <v>40</v>
      </c>
      <c r="Q1732" s="10">
        <v>12</v>
      </c>
      <c r="R1732" s="10">
        <v>5</v>
      </c>
      <c r="S1732" s="79">
        <v>30</v>
      </c>
      <c r="T1732" s="10">
        <v>1</v>
      </c>
      <c r="AH1732" s="10">
        <v>1</v>
      </c>
      <c r="AI1732" s="39">
        <f t="shared" si="132"/>
        <v>1</v>
      </c>
      <c r="AJ1732" s="79">
        <f t="shared" si="133"/>
        <v>30</v>
      </c>
      <c r="AK1732" s="79">
        <f t="shared" si="134"/>
        <v>2.5</v>
      </c>
      <c r="AL1732" s="79">
        <f t="shared" si="135"/>
        <v>0.5</v>
      </c>
    </row>
    <row r="1733" spans="1:38" x14ac:dyDescent="0.25">
      <c r="A1733" s="10">
        <v>7.2024999999999997</v>
      </c>
      <c r="B1733" s="10" t="s">
        <v>852</v>
      </c>
      <c r="C1733" s="10" t="s">
        <v>853</v>
      </c>
      <c r="D1733" s="10" t="s">
        <v>859</v>
      </c>
      <c r="E1733" s="10" t="s">
        <v>348</v>
      </c>
      <c r="F1733" s="10" t="s">
        <v>860</v>
      </c>
      <c r="G1733" s="10" t="s">
        <v>861</v>
      </c>
      <c r="H1733" s="10" t="s">
        <v>862</v>
      </c>
      <c r="I1733" s="10" t="s">
        <v>863</v>
      </c>
      <c r="J1733" s="10" t="s">
        <v>353</v>
      </c>
      <c r="K1733" s="10">
        <v>3044406650</v>
      </c>
      <c r="L1733" s="10" t="s">
        <v>98</v>
      </c>
      <c r="M1733" s="10" t="s">
        <v>99</v>
      </c>
      <c r="N1733" s="10" t="s">
        <v>61</v>
      </c>
      <c r="O1733" s="10">
        <v>44</v>
      </c>
      <c r="P1733" s="10" t="s">
        <v>40</v>
      </c>
      <c r="Q1733" s="10">
        <v>12</v>
      </c>
      <c r="R1733" s="10">
        <v>5</v>
      </c>
      <c r="S1733" s="79">
        <v>60</v>
      </c>
      <c r="T1733" s="10">
        <v>2</v>
      </c>
      <c r="AH1733" s="10">
        <v>2</v>
      </c>
      <c r="AI1733" s="39">
        <f t="shared" si="132"/>
        <v>2</v>
      </c>
      <c r="AJ1733" s="79">
        <f t="shared" si="133"/>
        <v>30</v>
      </c>
      <c r="AK1733" s="79">
        <f t="shared" si="134"/>
        <v>2.5</v>
      </c>
      <c r="AL1733" s="79">
        <f t="shared" si="135"/>
        <v>0.5</v>
      </c>
    </row>
    <row r="1734" spans="1:38" x14ac:dyDescent="0.25">
      <c r="A1734" s="10">
        <v>7.2024999999999997</v>
      </c>
      <c r="B1734" s="10" t="s">
        <v>852</v>
      </c>
      <c r="C1734" s="10" t="s">
        <v>853</v>
      </c>
      <c r="D1734" s="10" t="s">
        <v>854</v>
      </c>
      <c r="E1734" s="10" t="s">
        <v>348</v>
      </c>
      <c r="F1734" s="10" t="s">
        <v>855</v>
      </c>
      <c r="G1734" s="10" t="s">
        <v>856</v>
      </c>
      <c r="H1734" s="10" t="s">
        <v>151</v>
      </c>
      <c r="I1734" s="10" t="s">
        <v>857</v>
      </c>
      <c r="J1734" s="10" t="s">
        <v>858</v>
      </c>
      <c r="K1734" s="10">
        <v>7168785509</v>
      </c>
      <c r="L1734" s="10" t="s">
        <v>224</v>
      </c>
      <c r="M1734" s="10" t="s">
        <v>225</v>
      </c>
      <c r="N1734" s="10" t="s">
        <v>61</v>
      </c>
      <c r="O1734" s="10">
        <v>44</v>
      </c>
      <c r="P1734" s="10" t="s">
        <v>40</v>
      </c>
      <c r="Q1734" s="10">
        <v>12</v>
      </c>
      <c r="R1734" s="10">
        <v>5</v>
      </c>
      <c r="S1734" s="79">
        <v>30</v>
      </c>
      <c r="T1734" s="10">
        <v>1</v>
      </c>
      <c r="AH1734" s="10">
        <v>1</v>
      </c>
      <c r="AI1734" s="39">
        <f t="shared" si="132"/>
        <v>1</v>
      </c>
      <c r="AJ1734" s="79">
        <f t="shared" si="133"/>
        <v>30</v>
      </c>
      <c r="AK1734" s="79">
        <f t="shared" si="134"/>
        <v>2.5</v>
      </c>
      <c r="AL1734" s="79">
        <f t="shared" si="135"/>
        <v>0.5</v>
      </c>
    </row>
    <row r="1735" spans="1:38" x14ac:dyDescent="0.25">
      <c r="A1735" s="10">
        <v>7.2024999999999997</v>
      </c>
      <c r="B1735" s="10" t="s">
        <v>852</v>
      </c>
      <c r="C1735" s="10" t="s">
        <v>853</v>
      </c>
      <c r="D1735" s="10" t="s">
        <v>859</v>
      </c>
      <c r="E1735" s="10" t="s">
        <v>348</v>
      </c>
      <c r="F1735" s="10" t="s">
        <v>860</v>
      </c>
      <c r="G1735" s="10" t="s">
        <v>861</v>
      </c>
      <c r="H1735" s="10" t="s">
        <v>862</v>
      </c>
      <c r="I1735" s="10" t="s">
        <v>863</v>
      </c>
      <c r="J1735" s="10" t="s">
        <v>353</v>
      </c>
      <c r="K1735" s="10">
        <v>3044406650</v>
      </c>
      <c r="L1735" s="10" t="s">
        <v>224</v>
      </c>
      <c r="M1735" s="10" t="s">
        <v>225</v>
      </c>
      <c r="N1735" s="10" t="s">
        <v>61</v>
      </c>
      <c r="O1735" s="10">
        <v>44</v>
      </c>
      <c r="P1735" s="10" t="s">
        <v>40</v>
      </c>
      <c r="Q1735" s="10">
        <v>12</v>
      </c>
      <c r="R1735" s="10">
        <v>5</v>
      </c>
      <c r="S1735" s="79">
        <v>60</v>
      </c>
      <c r="T1735" s="10">
        <v>2</v>
      </c>
      <c r="AH1735" s="10">
        <v>2</v>
      </c>
      <c r="AI1735" s="39">
        <f t="shared" si="132"/>
        <v>2</v>
      </c>
      <c r="AJ1735" s="79">
        <f t="shared" si="133"/>
        <v>30</v>
      </c>
      <c r="AK1735" s="79">
        <f t="shared" si="134"/>
        <v>2.5</v>
      </c>
      <c r="AL1735" s="79">
        <f t="shared" si="135"/>
        <v>0.5</v>
      </c>
    </row>
    <row r="1736" spans="1:38" x14ac:dyDescent="0.25">
      <c r="A1736" s="10">
        <v>7.2024999999999997</v>
      </c>
      <c r="B1736" s="10" t="s">
        <v>852</v>
      </c>
      <c r="C1736" s="10" t="s">
        <v>853</v>
      </c>
      <c r="D1736" s="10" t="s">
        <v>854</v>
      </c>
      <c r="E1736" s="10" t="s">
        <v>348</v>
      </c>
      <c r="F1736" s="10" t="s">
        <v>855</v>
      </c>
      <c r="G1736" s="10" t="s">
        <v>856</v>
      </c>
      <c r="H1736" s="10" t="s">
        <v>151</v>
      </c>
      <c r="I1736" s="10" t="s">
        <v>857</v>
      </c>
      <c r="J1736" s="10" t="s">
        <v>858</v>
      </c>
      <c r="K1736" s="10">
        <v>7168785509</v>
      </c>
      <c r="L1736" s="10" t="s">
        <v>59</v>
      </c>
      <c r="M1736" s="10" t="s">
        <v>60</v>
      </c>
      <c r="N1736" s="10" t="s">
        <v>61</v>
      </c>
      <c r="O1736" s="10">
        <v>44</v>
      </c>
      <c r="P1736" s="10" t="s">
        <v>40</v>
      </c>
      <c r="Q1736" s="10">
        <v>12</v>
      </c>
      <c r="R1736" s="10">
        <v>4</v>
      </c>
      <c r="S1736" s="79">
        <v>30</v>
      </c>
      <c r="T1736" s="10">
        <v>1</v>
      </c>
      <c r="AH1736" s="10">
        <v>1</v>
      </c>
      <c r="AI1736" s="39">
        <f t="shared" si="132"/>
        <v>1</v>
      </c>
      <c r="AJ1736" s="79">
        <f t="shared" si="133"/>
        <v>30</v>
      </c>
      <c r="AK1736" s="79">
        <f t="shared" si="134"/>
        <v>2.5</v>
      </c>
      <c r="AL1736" s="79">
        <f t="shared" si="135"/>
        <v>0.625</v>
      </c>
    </row>
    <row r="1737" spans="1:38" x14ac:dyDescent="0.25">
      <c r="A1737" s="10">
        <v>7.2024999999999997</v>
      </c>
      <c r="B1737" s="10" t="s">
        <v>852</v>
      </c>
      <c r="C1737" s="10" t="s">
        <v>853</v>
      </c>
      <c r="D1737" s="10" t="s">
        <v>859</v>
      </c>
      <c r="E1737" s="10" t="s">
        <v>348</v>
      </c>
      <c r="F1737" s="10" t="s">
        <v>860</v>
      </c>
      <c r="G1737" s="10" t="s">
        <v>861</v>
      </c>
      <c r="H1737" s="10" t="s">
        <v>862</v>
      </c>
      <c r="I1737" s="10" t="s">
        <v>863</v>
      </c>
      <c r="J1737" s="10" t="s">
        <v>353</v>
      </c>
      <c r="K1737" s="10">
        <v>3044406650</v>
      </c>
      <c r="L1737" s="10" t="s">
        <v>59</v>
      </c>
      <c r="M1737" s="10" t="s">
        <v>60</v>
      </c>
      <c r="N1737" s="10" t="s">
        <v>61</v>
      </c>
      <c r="O1737" s="10">
        <v>44</v>
      </c>
      <c r="P1737" s="10" t="s">
        <v>40</v>
      </c>
      <c r="Q1737" s="10">
        <v>12</v>
      </c>
      <c r="R1737" s="10">
        <v>4</v>
      </c>
      <c r="S1737" s="79">
        <v>60</v>
      </c>
      <c r="T1737" s="10">
        <v>2</v>
      </c>
      <c r="AH1737" s="10">
        <v>2</v>
      </c>
      <c r="AI1737" s="39">
        <f t="shared" si="132"/>
        <v>2</v>
      </c>
      <c r="AJ1737" s="79">
        <f t="shared" si="133"/>
        <v>30</v>
      </c>
      <c r="AK1737" s="79">
        <f t="shared" si="134"/>
        <v>2.5</v>
      </c>
      <c r="AL1737" s="79">
        <f t="shared" si="135"/>
        <v>0.625</v>
      </c>
    </row>
    <row r="1738" spans="1:38" x14ac:dyDescent="0.25">
      <c r="A1738" s="10">
        <v>7.2024999999999997</v>
      </c>
      <c r="B1738" s="10" t="s">
        <v>62</v>
      </c>
      <c r="C1738" s="10" t="s">
        <v>63</v>
      </c>
      <c r="D1738" s="10" t="s">
        <v>76</v>
      </c>
      <c r="E1738" s="10" t="s">
        <v>30</v>
      </c>
      <c r="F1738" s="10" t="s">
        <v>77</v>
      </c>
      <c r="G1738" s="10" t="s">
        <v>78</v>
      </c>
      <c r="H1738" s="10" t="s">
        <v>67</v>
      </c>
      <c r="I1738" s="10" t="s">
        <v>79</v>
      </c>
      <c r="J1738" s="10" t="s">
        <v>80</v>
      </c>
      <c r="K1738" s="10">
        <v>8189423379</v>
      </c>
      <c r="L1738" s="10" t="s">
        <v>74</v>
      </c>
      <c r="M1738" s="10" t="s">
        <v>75</v>
      </c>
      <c r="N1738" s="10" t="s">
        <v>61</v>
      </c>
      <c r="O1738" s="10">
        <v>44</v>
      </c>
      <c r="P1738" s="10" t="s">
        <v>40</v>
      </c>
      <c r="Q1738" s="10">
        <v>12</v>
      </c>
      <c r="R1738" s="10">
        <v>5</v>
      </c>
      <c r="S1738" s="79">
        <v>510</v>
      </c>
      <c r="T1738" s="10">
        <v>17</v>
      </c>
      <c r="AH1738" s="10">
        <v>17</v>
      </c>
      <c r="AI1738" s="39">
        <f t="shared" si="132"/>
        <v>17</v>
      </c>
      <c r="AJ1738" s="79">
        <f t="shared" si="133"/>
        <v>30</v>
      </c>
      <c r="AK1738" s="79">
        <f t="shared" si="134"/>
        <v>2.5</v>
      </c>
      <c r="AL1738" s="79">
        <f t="shared" si="135"/>
        <v>0.5</v>
      </c>
    </row>
    <row r="1739" spans="1:38" x14ac:dyDescent="0.25">
      <c r="A1739" s="10">
        <v>7.2024999999999997</v>
      </c>
      <c r="B1739" s="10" t="s">
        <v>62</v>
      </c>
      <c r="C1739" s="10" t="s">
        <v>63</v>
      </c>
      <c r="D1739" s="10" t="s">
        <v>864</v>
      </c>
      <c r="E1739" s="10" t="s">
        <v>30</v>
      </c>
      <c r="F1739" s="10" t="s">
        <v>65</v>
      </c>
      <c r="G1739" s="10" t="s">
        <v>66</v>
      </c>
      <c r="H1739" s="10" t="s">
        <v>67</v>
      </c>
      <c r="I1739" s="10" t="s">
        <v>68</v>
      </c>
      <c r="J1739" s="10" t="s">
        <v>69</v>
      </c>
      <c r="K1739" s="10">
        <v>9099838425</v>
      </c>
      <c r="L1739" s="10" t="s">
        <v>74</v>
      </c>
      <c r="M1739" s="10" t="s">
        <v>75</v>
      </c>
      <c r="N1739" s="10" t="s">
        <v>61</v>
      </c>
      <c r="O1739" s="10">
        <v>44</v>
      </c>
      <c r="P1739" s="10" t="s">
        <v>40</v>
      </c>
      <c r="Q1739" s="10">
        <v>12</v>
      </c>
      <c r="R1739" s="10">
        <v>5</v>
      </c>
      <c r="S1739" s="79">
        <v>630</v>
      </c>
      <c r="T1739" s="10">
        <v>21</v>
      </c>
      <c r="AH1739" s="10">
        <v>21</v>
      </c>
      <c r="AI1739" s="39">
        <f t="shared" si="132"/>
        <v>21</v>
      </c>
      <c r="AJ1739" s="79">
        <f t="shared" si="133"/>
        <v>30</v>
      </c>
      <c r="AK1739" s="79">
        <f t="shared" si="134"/>
        <v>2.5</v>
      </c>
      <c r="AL1739" s="79">
        <f t="shared" si="135"/>
        <v>0.5</v>
      </c>
    </row>
    <row r="1740" spans="1:38" x14ac:dyDescent="0.25">
      <c r="A1740" s="10">
        <v>7.2024999999999997</v>
      </c>
      <c r="B1740" s="10" t="s">
        <v>62</v>
      </c>
      <c r="C1740" s="10" t="s">
        <v>63</v>
      </c>
      <c r="D1740" s="10" t="s">
        <v>76</v>
      </c>
      <c r="E1740" s="10" t="s">
        <v>30</v>
      </c>
      <c r="F1740" s="10" t="s">
        <v>77</v>
      </c>
      <c r="G1740" s="10" t="s">
        <v>78</v>
      </c>
      <c r="H1740" s="10" t="s">
        <v>67</v>
      </c>
      <c r="I1740" s="10" t="s">
        <v>79</v>
      </c>
      <c r="J1740" s="10" t="s">
        <v>80</v>
      </c>
      <c r="K1740" s="10">
        <v>8189423379</v>
      </c>
      <c r="L1740" s="10" t="s">
        <v>37</v>
      </c>
      <c r="M1740" s="10" t="s">
        <v>38</v>
      </c>
      <c r="N1740" s="10" t="s">
        <v>39</v>
      </c>
      <c r="O1740" s="10">
        <v>44</v>
      </c>
      <c r="P1740" s="10" t="s">
        <v>40</v>
      </c>
      <c r="Q1740" s="10">
        <v>12</v>
      </c>
      <c r="R1740" s="10">
        <v>5</v>
      </c>
      <c r="S1740" s="79">
        <v>158.4</v>
      </c>
      <c r="T1740" s="10">
        <v>8</v>
      </c>
      <c r="AH1740" s="10">
        <v>8</v>
      </c>
      <c r="AI1740" s="39">
        <f t="shared" si="132"/>
        <v>8</v>
      </c>
      <c r="AJ1740" s="79">
        <f t="shared" si="133"/>
        <v>19.8</v>
      </c>
      <c r="AK1740" s="79">
        <f t="shared" si="134"/>
        <v>1.6500000000000001</v>
      </c>
      <c r="AL1740" s="79">
        <f t="shared" si="135"/>
        <v>0.33</v>
      </c>
    </row>
    <row r="1741" spans="1:38" x14ac:dyDescent="0.25">
      <c r="A1741" s="10">
        <v>7.2024999999999997</v>
      </c>
      <c r="B1741" s="10" t="s">
        <v>62</v>
      </c>
      <c r="C1741" s="10" t="s">
        <v>63</v>
      </c>
      <c r="D1741" s="10" t="s">
        <v>262</v>
      </c>
      <c r="E1741" s="10" t="s">
        <v>168</v>
      </c>
      <c r="F1741" s="10" t="s">
        <v>263</v>
      </c>
      <c r="G1741" s="10" t="s">
        <v>264</v>
      </c>
      <c r="H1741" s="10" t="s">
        <v>67</v>
      </c>
      <c r="I1741" s="10">
        <v>90025</v>
      </c>
      <c r="J1741" s="10" t="s">
        <v>265</v>
      </c>
      <c r="K1741" s="10">
        <v>3104781041</v>
      </c>
      <c r="L1741" s="10" t="s">
        <v>37</v>
      </c>
      <c r="M1741" s="10" t="s">
        <v>38</v>
      </c>
      <c r="N1741" s="10" t="s">
        <v>39</v>
      </c>
      <c r="O1741" s="10">
        <v>44</v>
      </c>
      <c r="P1741" s="10" t="s">
        <v>40</v>
      </c>
      <c r="Q1741" s="10">
        <v>12</v>
      </c>
      <c r="R1741" s="10">
        <v>5</v>
      </c>
      <c r="S1741" s="79">
        <v>19.8</v>
      </c>
      <c r="T1741" s="10">
        <v>1</v>
      </c>
      <c r="AH1741" s="10">
        <v>1</v>
      </c>
      <c r="AI1741" s="39">
        <f t="shared" si="132"/>
        <v>1</v>
      </c>
      <c r="AJ1741" s="79">
        <f t="shared" si="133"/>
        <v>19.8</v>
      </c>
      <c r="AK1741" s="79">
        <f t="shared" si="134"/>
        <v>1.6500000000000001</v>
      </c>
      <c r="AL1741" s="79">
        <f t="shared" si="135"/>
        <v>0.33</v>
      </c>
    </row>
    <row r="1742" spans="1:38" x14ac:dyDescent="0.25">
      <c r="A1742" s="10">
        <v>7.2024999999999997</v>
      </c>
      <c r="B1742" s="10" t="s">
        <v>62</v>
      </c>
      <c r="C1742" s="10" t="s">
        <v>63</v>
      </c>
      <c r="D1742" s="10" t="s">
        <v>392</v>
      </c>
      <c r="E1742" s="10" t="s">
        <v>168</v>
      </c>
      <c r="F1742" s="10" t="s">
        <v>393</v>
      </c>
      <c r="G1742" s="10" t="s">
        <v>394</v>
      </c>
      <c r="H1742" s="10" t="s">
        <v>67</v>
      </c>
      <c r="I1742" s="10">
        <v>91316</v>
      </c>
      <c r="J1742" s="10" t="s">
        <v>395</v>
      </c>
      <c r="K1742" s="10">
        <v>8189819847</v>
      </c>
      <c r="L1742" s="10" t="s">
        <v>37</v>
      </c>
      <c r="M1742" s="10" t="s">
        <v>38</v>
      </c>
      <c r="N1742" s="10" t="s">
        <v>39</v>
      </c>
      <c r="O1742" s="10">
        <v>44</v>
      </c>
      <c r="P1742" s="10" t="s">
        <v>40</v>
      </c>
      <c r="Q1742" s="10">
        <v>12</v>
      </c>
      <c r="R1742" s="10">
        <v>5</v>
      </c>
      <c r="S1742" s="79">
        <v>19.8</v>
      </c>
      <c r="T1742" s="10">
        <v>1</v>
      </c>
      <c r="AH1742" s="10">
        <v>1</v>
      </c>
      <c r="AI1742" s="39">
        <f t="shared" si="132"/>
        <v>1</v>
      </c>
      <c r="AJ1742" s="79">
        <f t="shared" si="133"/>
        <v>19.8</v>
      </c>
      <c r="AK1742" s="79">
        <f t="shared" si="134"/>
        <v>1.6500000000000001</v>
      </c>
      <c r="AL1742" s="79">
        <f t="shared" si="135"/>
        <v>0.33</v>
      </c>
    </row>
    <row r="1743" spans="1:38" x14ac:dyDescent="0.25">
      <c r="A1743" s="10">
        <v>7.2024999999999997</v>
      </c>
      <c r="B1743" s="10" t="s">
        <v>62</v>
      </c>
      <c r="C1743" s="10" t="s">
        <v>63</v>
      </c>
      <c r="D1743" s="10" t="s">
        <v>864</v>
      </c>
      <c r="E1743" s="10" t="s">
        <v>30</v>
      </c>
      <c r="F1743" s="10" t="s">
        <v>65</v>
      </c>
      <c r="G1743" s="10" t="s">
        <v>66</v>
      </c>
      <c r="H1743" s="10" t="s">
        <v>67</v>
      </c>
      <c r="I1743" s="10" t="s">
        <v>68</v>
      </c>
      <c r="J1743" s="10" t="s">
        <v>69</v>
      </c>
      <c r="K1743" s="10">
        <v>9099838425</v>
      </c>
      <c r="L1743" s="10" t="s">
        <v>37</v>
      </c>
      <c r="M1743" s="10" t="s">
        <v>38</v>
      </c>
      <c r="N1743" s="10" t="s">
        <v>39</v>
      </c>
      <c r="O1743" s="10">
        <v>44</v>
      </c>
      <c r="P1743" s="10" t="s">
        <v>40</v>
      </c>
      <c r="Q1743" s="10">
        <v>12</v>
      </c>
      <c r="R1743" s="10">
        <v>5</v>
      </c>
      <c r="S1743" s="79">
        <v>198</v>
      </c>
      <c r="T1743" s="10">
        <v>10</v>
      </c>
      <c r="AH1743" s="10">
        <v>10</v>
      </c>
      <c r="AI1743" s="39">
        <f t="shared" si="132"/>
        <v>10</v>
      </c>
      <c r="AJ1743" s="79">
        <f t="shared" si="133"/>
        <v>19.8</v>
      </c>
      <c r="AK1743" s="79">
        <f t="shared" si="134"/>
        <v>1.6500000000000001</v>
      </c>
      <c r="AL1743" s="79">
        <f t="shared" si="135"/>
        <v>0.33</v>
      </c>
    </row>
    <row r="1744" spans="1:38" x14ac:dyDescent="0.25">
      <c r="A1744" s="10">
        <v>7.2024999999999997</v>
      </c>
      <c r="B1744" s="10" t="s">
        <v>62</v>
      </c>
      <c r="C1744" s="10" t="s">
        <v>63</v>
      </c>
      <c r="D1744" s="10" t="s">
        <v>304</v>
      </c>
      <c r="E1744" s="10" t="s">
        <v>30</v>
      </c>
      <c r="F1744" s="10" t="s">
        <v>305</v>
      </c>
      <c r="G1744" s="10" t="s">
        <v>306</v>
      </c>
      <c r="H1744" s="10" t="s">
        <v>67</v>
      </c>
      <c r="I1744" s="10">
        <v>91761</v>
      </c>
      <c r="J1744" s="10" t="s">
        <v>307</v>
      </c>
      <c r="K1744" s="10">
        <v>9099306145</v>
      </c>
      <c r="L1744" s="10" t="s">
        <v>37</v>
      </c>
      <c r="M1744" s="10" t="s">
        <v>38</v>
      </c>
      <c r="N1744" s="10" t="s">
        <v>39</v>
      </c>
      <c r="O1744" s="10">
        <v>44</v>
      </c>
      <c r="P1744" s="10" t="s">
        <v>40</v>
      </c>
      <c r="Q1744" s="10">
        <v>12</v>
      </c>
      <c r="R1744" s="10">
        <v>5</v>
      </c>
      <c r="S1744" s="79">
        <v>79.2</v>
      </c>
      <c r="T1744" s="10">
        <v>4</v>
      </c>
      <c r="AH1744" s="10">
        <v>4</v>
      </c>
      <c r="AI1744" s="39">
        <f t="shared" si="132"/>
        <v>4</v>
      </c>
      <c r="AJ1744" s="79">
        <f t="shared" si="133"/>
        <v>19.8</v>
      </c>
      <c r="AK1744" s="79">
        <f t="shared" si="134"/>
        <v>1.6500000000000001</v>
      </c>
      <c r="AL1744" s="79">
        <f t="shared" si="135"/>
        <v>0.33</v>
      </c>
    </row>
    <row r="1745" spans="1:38" x14ac:dyDescent="0.25">
      <c r="A1745" s="10">
        <v>7.2024999999999997</v>
      </c>
      <c r="B1745" s="10" t="s">
        <v>62</v>
      </c>
      <c r="C1745" s="10" t="s">
        <v>63</v>
      </c>
      <c r="D1745" s="10" t="s">
        <v>308</v>
      </c>
      <c r="E1745" s="10" t="s">
        <v>168</v>
      </c>
      <c r="F1745" s="10" t="s">
        <v>309</v>
      </c>
      <c r="G1745" s="10" t="s">
        <v>310</v>
      </c>
      <c r="H1745" s="10" t="s">
        <v>67</v>
      </c>
      <c r="I1745" s="10" t="s">
        <v>311</v>
      </c>
      <c r="J1745" s="10" t="s">
        <v>312</v>
      </c>
      <c r="K1745" s="10">
        <v>9096215566</v>
      </c>
      <c r="L1745" s="10" t="s">
        <v>37</v>
      </c>
      <c r="M1745" s="10" t="s">
        <v>38</v>
      </c>
      <c r="N1745" s="10" t="s">
        <v>39</v>
      </c>
      <c r="O1745" s="10">
        <v>44</v>
      </c>
      <c r="P1745" s="10" t="s">
        <v>40</v>
      </c>
      <c r="Q1745" s="10">
        <v>12</v>
      </c>
      <c r="R1745" s="10">
        <v>5</v>
      </c>
      <c r="S1745" s="79">
        <v>19.8</v>
      </c>
      <c r="T1745" s="10">
        <v>1</v>
      </c>
      <c r="AH1745" s="10">
        <v>1</v>
      </c>
      <c r="AI1745" s="39">
        <f t="shared" si="132"/>
        <v>1</v>
      </c>
      <c r="AJ1745" s="79">
        <f t="shared" si="133"/>
        <v>19.8</v>
      </c>
      <c r="AK1745" s="79">
        <f t="shared" si="134"/>
        <v>1.6500000000000001</v>
      </c>
      <c r="AL1745" s="79">
        <f t="shared" si="135"/>
        <v>0.33</v>
      </c>
    </row>
    <row r="1746" spans="1:38" x14ac:dyDescent="0.25">
      <c r="A1746" s="10">
        <v>7.2024999999999997</v>
      </c>
      <c r="B1746" s="10" t="s">
        <v>62</v>
      </c>
      <c r="C1746" s="10" t="s">
        <v>63</v>
      </c>
      <c r="D1746" s="10" t="s">
        <v>167</v>
      </c>
      <c r="E1746" s="10" t="s">
        <v>168</v>
      </c>
      <c r="F1746" s="10" t="s">
        <v>169</v>
      </c>
      <c r="G1746" s="10" t="s">
        <v>170</v>
      </c>
      <c r="H1746" s="10" t="s">
        <v>67</v>
      </c>
      <c r="I1746" s="10" t="s">
        <v>171</v>
      </c>
      <c r="J1746" s="10" t="s">
        <v>172</v>
      </c>
      <c r="K1746" s="10">
        <v>3107018925</v>
      </c>
      <c r="L1746" s="10" t="s">
        <v>37</v>
      </c>
      <c r="M1746" s="10" t="s">
        <v>38</v>
      </c>
      <c r="N1746" s="10" t="s">
        <v>39</v>
      </c>
      <c r="O1746" s="10">
        <v>44</v>
      </c>
      <c r="P1746" s="10" t="s">
        <v>40</v>
      </c>
      <c r="Q1746" s="10">
        <v>12</v>
      </c>
      <c r="R1746" s="10">
        <v>5</v>
      </c>
      <c r="S1746" s="79">
        <v>118.8</v>
      </c>
      <c r="T1746" s="10">
        <v>6</v>
      </c>
      <c r="AH1746" s="10">
        <v>6</v>
      </c>
      <c r="AI1746" s="39">
        <f t="shared" si="132"/>
        <v>6</v>
      </c>
      <c r="AJ1746" s="79">
        <f t="shared" si="133"/>
        <v>19.8</v>
      </c>
      <c r="AK1746" s="79">
        <f t="shared" si="134"/>
        <v>1.6500000000000001</v>
      </c>
      <c r="AL1746" s="79">
        <f t="shared" si="135"/>
        <v>0.33</v>
      </c>
    </row>
    <row r="1747" spans="1:38" x14ac:dyDescent="0.25">
      <c r="A1747" s="10">
        <v>7.2024999999999997</v>
      </c>
      <c r="B1747" s="10" t="s">
        <v>62</v>
      </c>
      <c r="C1747" s="10" t="s">
        <v>63</v>
      </c>
      <c r="D1747" s="10" t="s">
        <v>865</v>
      </c>
      <c r="E1747" s="10" t="s">
        <v>168</v>
      </c>
      <c r="F1747" s="10" t="s">
        <v>866</v>
      </c>
      <c r="G1747" s="10" t="s">
        <v>170</v>
      </c>
      <c r="H1747" s="10" t="s">
        <v>67</v>
      </c>
      <c r="I1747" s="10" t="s">
        <v>867</v>
      </c>
      <c r="J1747" s="10" t="s">
        <v>868</v>
      </c>
      <c r="K1747" s="10">
        <v>3102746860</v>
      </c>
      <c r="L1747" s="10" t="s">
        <v>37</v>
      </c>
      <c r="M1747" s="10" t="s">
        <v>38</v>
      </c>
      <c r="N1747" s="10" t="s">
        <v>39</v>
      </c>
      <c r="O1747" s="10">
        <v>44</v>
      </c>
      <c r="P1747" s="10" t="s">
        <v>40</v>
      </c>
      <c r="Q1747" s="10">
        <v>12</v>
      </c>
      <c r="R1747" s="10">
        <v>5</v>
      </c>
      <c r="S1747" s="79">
        <v>19.8</v>
      </c>
      <c r="T1747" s="10">
        <v>1</v>
      </c>
      <c r="AH1747" s="10">
        <v>1</v>
      </c>
      <c r="AI1747" s="39">
        <f t="shared" si="132"/>
        <v>1</v>
      </c>
      <c r="AJ1747" s="79">
        <f t="shared" si="133"/>
        <v>19.8</v>
      </c>
      <c r="AK1747" s="79">
        <f t="shared" si="134"/>
        <v>1.6500000000000001</v>
      </c>
      <c r="AL1747" s="79">
        <f t="shared" si="135"/>
        <v>0.33</v>
      </c>
    </row>
    <row r="1748" spans="1:38" x14ac:dyDescent="0.25">
      <c r="A1748" s="10">
        <v>7.2024999999999997</v>
      </c>
      <c r="B1748" s="10" t="s">
        <v>62</v>
      </c>
      <c r="C1748" s="10" t="s">
        <v>63</v>
      </c>
      <c r="D1748" s="10" t="s">
        <v>477</v>
      </c>
      <c r="E1748" s="10" t="s">
        <v>168</v>
      </c>
      <c r="F1748" s="10" t="s">
        <v>478</v>
      </c>
      <c r="G1748" s="10" t="s">
        <v>479</v>
      </c>
      <c r="H1748" s="10" t="s">
        <v>67</v>
      </c>
      <c r="I1748" s="10" t="s">
        <v>480</v>
      </c>
      <c r="J1748" s="10" t="s">
        <v>481</v>
      </c>
      <c r="K1748" s="10">
        <v>6614932663</v>
      </c>
      <c r="L1748" s="10" t="s">
        <v>37</v>
      </c>
      <c r="M1748" s="10" t="s">
        <v>38</v>
      </c>
      <c r="N1748" s="10" t="s">
        <v>39</v>
      </c>
      <c r="O1748" s="10">
        <v>44</v>
      </c>
      <c r="P1748" s="10" t="s">
        <v>40</v>
      </c>
      <c r="Q1748" s="10">
        <v>12</v>
      </c>
      <c r="R1748" s="10">
        <v>5</v>
      </c>
      <c r="S1748" s="79">
        <v>59.4</v>
      </c>
      <c r="T1748" s="10">
        <v>3</v>
      </c>
      <c r="AH1748" s="10">
        <v>3</v>
      </c>
      <c r="AI1748" s="39">
        <f t="shared" si="132"/>
        <v>3</v>
      </c>
      <c r="AJ1748" s="79">
        <f t="shared" si="133"/>
        <v>19.8</v>
      </c>
      <c r="AK1748" s="79">
        <f t="shared" si="134"/>
        <v>1.6500000000000001</v>
      </c>
      <c r="AL1748" s="79">
        <f t="shared" si="135"/>
        <v>0.33</v>
      </c>
    </row>
    <row r="1749" spans="1:38" x14ac:dyDescent="0.25">
      <c r="A1749" s="10">
        <v>7.2024999999999997</v>
      </c>
      <c r="B1749" s="10" t="s">
        <v>62</v>
      </c>
      <c r="C1749" s="10" t="s">
        <v>63</v>
      </c>
      <c r="D1749" s="10" t="s">
        <v>93</v>
      </c>
      <c r="E1749" s="10" t="s">
        <v>30</v>
      </c>
      <c r="F1749" s="10" t="s">
        <v>94</v>
      </c>
      <c r="G1749" s="10" t="s">
        <v>95</v>
      </c>
      <c r="H1749" s="10" t="s">
        <v>96</v>
      </c>
      <c r="I1749" s="10">
        <v>89103</v>
      </c>
      <c r="J1749" s="10" t="s">
        <v>97</v>
      </c>
      <c r="K1749" s="10">
        <v>7024965753</v>
      </c>
      <c r="L1749" s="10" t="s">
        <v>98</v>
      </c>
      <c r="M1749" s="10" t="s">
        <v>99</v>
      </c>
      <c r="N1749" s="10" t="s">
        <v>61</v>
      </c>
      <c r="O1749" s="10">
        <v>44</v>
      </c>
      <c r="P1749" s="10" t="s">
        <v>40</v>
      </c>
      <c r="Q1749" s="10">
        <v>12</v>
      </c>
      <c r="R1749" s="10">
        <v>5</v>
      </c>
      <c r="S1749" s="79">
        <v>892.8</v>
      </c>
      <c r="T1749" s="10">
        <v>30</v>
      </c>
      <c r="AH1749" s="10">
        <v>30</v>
      </c>
      <c r="AI1749" s="39">
        <f t="shared" si="132"/>
        <v>30</v>
      </c>
      <c r="AJ1749" s="79">
        <f t="shared" si="133"/>
        <v>29.759999999999998</v>
      </c>
      <c r="AK1749" s="79">
        <f t="shared" si="134"/>
        <v>2.48</v>
      </c>
      <c r="AL1749" s="79">
        <f t="shared" si="135"/>
        <v>0.496</v>
      </c>
    </row>
    <row r="1750" spans="1:38" x14ac:dyDescent="0.25">
      <c r="A1750" s="10">
        <v>7.2024999999999997</v>
      </c>
      <c r="B1750" s="10" t="s">
        <v>62</v>
      </c>
      <c r="C1750" s="10" t="s">
        <v>63</v>
      </c>
      <c r="D1750" s="10" t="s">
        <v>231</v>
      </c>
      <c r="E1750" s="10" t="s">
        <v>30</v>
      </c>
      <c r="F1750" s="10" t="s">
        <v>232</v>
      </c>
      <c r="G1750" s="10" t="s">
        <v>233</v>
      </c>
      <c r="H1750" s="10" t="s">
        <v>67</v>
      </c>
      <c r="I1750" s="10" t="s">
        <v>234</v>
      </c>
      <c r="J1750" s="10" t="s">
        <v>235</v>
      </c>
      <c r="K1750" s="10">
        <v>6612597310</v>
      </c>
      <c r="L1750" s="10" t="s">
        <v>70</v>
      </c>
      <c r="M1750" s="10" t="s">
        <v>71</v>
      </c>
      <c r="N1750" s="10" t="s">
        <v>61</v>
      </c>
      <c r="O1750" s="10">
        <v>44</v>
      </c>
      <c r="P1750" s="10" t="s">
        <v>40</v>
      </c>
      <c r="Q1750" s="10">
        <v>12</v>
      </c>
      <c r="R1750" s="10">
        <v>8</v>
      </c>
      <c r="S1750" s="79">
        <v>64.8</v>
      </c>
      <c r="T1750" s="10">
        <v>2</v>
      </c>
      <c r="AH1750" s="10">
        <v>2</v>
      </c>
      <c r="AI1750" s="39">
        <f t="shared" si="132"/>
        <v>2</v>
      </c>
      <c r="AJ1750" s="79">
        <f t="shared" si="133"/>
        <v>32.4</v>
      </c>
      <c r="AK1750" s="79">
        <f t="shared" si="134"/>
        <v>2.6999999999999997</v>
      </c>
      <c r="AL1750" s="79">
        <f t="shared" si="135"/>
        <v>0.33749999999999997</v>
      </c>
    </row>
    <row r="1751" spans="1:38" x14ac:dyDescent="0.25">
      <c r="A1751" s="10">
        <v>7.2024999999999997</v>
      </c>
      <c r="B1751" s="10" t="s">
        <v>62</v>
      </c>
      <c r="C1751" s="10" t="s">
        <v>63</v>
      </c>
      <c r="D1751" s="10" t="s">
        <v>76</v>
      </c>
      <c r="E1751" s="10" t="s">
        <v>30</v>
      </c>
      <c r="F1751" s="10" t="s">
        <v>77</v>
      </c>
      <c r="G1751" s="10" t="s">
        <v>78</v>
      </c>
      <c r="H1751" s="10" t="s">
        <v>67</v>
      </c>
      <c r="I1751" s="10" t="s">
        <v>79</v>
      </c>
      <c r="J1751" s="10" t="s">
        <v>80</v>
      </c>
      <c r="K1751" s="10">
        <v>8189423379</v>
      </c>
      <c r="L1751" s="10" t="s">
        <v>70</v>
      </c>
      <c r="M1751" s="10" t="s">
        <v>71</v>
      </c>
      <c r="N1751" s="10" t="s">
        <v>61</v>
      </c>
      <c r="O1751" s="10">
        <v>44</v>
      </c>
      <c r="P1751" s="10" t="s">
        <v>40</v>
      </c>
      <c r="Q1751" s="10">
        <v>12</v>
      </c>
      <c r="R1751" s="10">
        <v>8</v>
      </c>
      <c r="S1751" s="79">
        <v>388.8</v>
      </c>
      <c r="T1751" s="10">
        <v>12</v>
      </c>
      <c r="AH1751" s="10">
        <v>12</v>
      </c>
      <c r="AI1751" s="39">
        <f t="shared" si="132"/>
        <v>12</v>
      </c>
      <c r="AJ1751" s="79">
        <f t="shared" si="133"/>
        <v>32.4</v>
      </c>
      <c r="AK1751" s="79">
        <f t="shared" si="134"/>
        <v>2.6999999999999997</v>
      </c>
      <c r="AL1751" s="79">
        <f t="shared" si="135"/>
        <v>0.33749999999999997</v>
      </c>
    </row>
    <row r="1752" spans="1:38" x14ac:dyDescent="0.25">
      <c r="A1752" s="10">
        <v>7.2024999999999997</v>
      </c>
      <c r="B1752" s="10" t="s">
        <v>62</v>
      </c>
      <c r="C1752" s="10" t="s">
        <v>63</v>
      </c>
      <c r="D1752" s="10" t="s">
        <v>864</v>
      </c>
      <c r="E1752" s="10" t="s">
        <v>30</v>
      </c>
      <c r="F1752" s="10" t="s">
        <v>65</v>
      </c>
      <c r="G1752" s="10" t="s">
        <v>66</v>
      </c>
      <c r="H1752" s="10" t="s">
        <v>67</v>
      </c>
      <c r="I1752" s="10" t="s">
        <v>68</v>
      </c>
      <c r="J1752" s="10" t="s">
        <v>69</v>
      </c>
      <c r="K1752" s="10">
        <v>9099838425</v>
      </c>
      <c r="L1752" s="10" t="s">
        <v>70</v>
      </c>
      <c r="M1752" s="10" t="s">
        <v>71</v>
      </c>
      <c r="N1752" s="10" t="s">
        <v>61</v>
      </c>
      <c r="O1752" s="10">
        <v>44</v>
      </c>
      <c r="P1752" s="10" t="s">
        <v>40</v>
      </c>
      <c r="Q1752" s="10">
        <v>12</v>
      </c>
      <c r="R1752" s="10">
        <v>8</v>
      </c>
      <c r="S1752" s="79">
        <v>777.6</v>
      </c>
      <c r="T1752" s="10">
        <v>24</v>
      </c>
      <c r="AH1752" s="10">
        <v>24</v>
      </c>
      <c r="AI1752" s="39">
        <f t="shared" si="132"/>
        <v>24</v>
      </c>
      <c r="AJ1752" s="79">
        <f t="shared" si="133"/>
        <v>32.4</v>
      </c>
      <c r="AK1752" s="79">
        <f t="shared" si="134"/>
        <v>2.6999999999999997</v>
      </c>
      <c r="AL1752" s="79">
        <f t="shared" si="135"/>
        <v>0.33749999999999997</v>
      </c>
    </row>
    <row r="1753" spans="1:38" x14ac:dyDescent="0.25">
      <c r="A1753" s="10">
        <v>7.2024999999999997</v>
      </c>
      <c r="B1753" s="10" t="s">
        <v>62</v>
      </c>
      <c r="C1753" s="10" t="s">
        <v>63</v>
      </c>
      <c r="D1753" s="10" t="s">
        <v>869</v>
      </c>
      <c r="E1753" s="10" t="s">
        <v>30</v>
      </c>
      <c r="F1753" s="10" t="s">
        <v>870</v>
      </c>
      <c r="G1753" s="10" t="s">
        <v>871</v>
      </c>
      <c r="H1753" s="10" t="s">
        <v>96</v>
      </c>
      <c r="I1753" s="10" t="s">
        <v>872</v>
      </c>
      <c r="J1753" s="10" t="s">
        <v>873</v>
      </c>
      <c r="K1753" s="10">
        <v>7022879327</v>
      </c>
      <c r="L1753" s="10" t="s">
        <v>70</v>
      </c>
      <c r="M1753" s="10" t="s">
        <v>71</v>
      </c>
      <c r="N1753" s="10" t="s">
        <v>61</v>
      </c>
      <c r="O1753" s="10">
        <v>44</v>
      </c>
      <c r="P1753" s="10" t="s">
        <v>40</v>
      </c>
      <c r="Q1753" s="10">
        <v>12</v>
      </c>
      <c r="R1753" s="10">
        <v>8</v>
      </c>
      <c r="S1753" s="79">
        <v>64.8</v>
      </c>
      <c r="T1753" s="10">
        <v>2</v>
      </c>
      <c r="AH1753" s="10">
        <v>2</v>
      </c>
      <c r="AI1753" s="39">
        <f t="shared" si="132"/>
        <v>2</v>
      </c>
      <c r="AJ1753" s="79">
        <f t="shared" si="133"/>
        <v>32.4</v>
      </c>
      <c r="AK1753" s="79">
        <f t="shared" si="134"/>
        <v>2.6999999999999997</v>
      </c>
      <c r="AL1753" s="79">
        <f t="shared" si="135"/>
        <v>0.33749999999999997</v>
      </c>
    </row>
    <row r="1754" spans="1:38" x14ac:dyDescent="0.25">
      <c r="A1754" s="10">
        <v>7.2024999999999997</v>
      </c>
      <c r="B1754" s="10" t="s">
        <v>62</v>
      </c>
      <c r="C1754" s="10" t="s">
        <v>63</v>
      </c>
      <c r="D1754" s="10" t="s">
        <v>231</v>
      </c>
      <c r="E1754" s="10" t="s">
        <v>30</v>
      </c>
      <c r="F1754" s="10" t="s">
        <v>232</v>
      </c>
      <c r="G1754" s="10" t="s">
        <v>233</v>
      </c>
      <c r="H1754" s="10" t="s">
        <v>67</v>
      </c>
      <c r="I1754" s="10" t="s">
        <v>234</v>
      </c>
      <c r="J1754" s="10" t="s">
        <v>235</v>
      </c>
      <c r="K1754" s="10">
        <v>6612597310</v>
      </c>
      <c r="L1754" s="10" t="s">
        <v>72</v>
      </c>
      <c r="M1754" s="10" t="s">
        <v>73</v>
      </c>
      <c r="N1754" s="10" t="s">
        <v>61</v>
      </c>
      <c r="O1754" s="10">
        <v>44</v>
      </c>
      <c r="P1754" s="10" t="s">
        <v>40</v>
      </c>
      <c r="Q1754" s="10">
        <v>12</v>
      </c>
      <c r="R1754" s="10">
        <v>8</v>
      </c>
      <c r="S1754" s="79">
        <v>129.6</v>
      </c>
      <c r="T1754" s="10">
        <v>4</v>
      </c>
      <c r="AH1754" s="10">
        <v>4</v>
      </c>
      <c r="AI1754" s="39">
        <f t="shared" si="132"/>
        <v>4</v>
      </c>
      <c r="AJ1754" s="79">
        <f t="shared" si="133"/>
        <v>32.4</v>
      </c>
      <c r="AK1754" s="79">
        <f t="shared" si="134"/>
        <v>2.6999999999999997</v>
      </c>
      <c r="AL1754" s="79">
        <f t="shared" si="135"/>
        <v>0.33749999999999997</v>
      </c>
    </row>
    <row r="1755" spans="1:38" x14ac:dyDescent="0.25">
      <c r="A1755" s="10">
        <v>7.2024999999999997</v>
      </c>
      <c r="B1755" s="10" t="s">
        <v>62</v>
      </c>
      <c r="C1755" s="10" t="s">
        <v>63</v>
      </c>
      <c r="D1755" s="10" t="s">
        <v>76</v>
      </c>
      <c r="E1755" s="10" t="s">
        <v>30</v>
      </c>
      <c r="F1755" s="10" t="s">
        <v>77</v>
      </c>
      <c r="G1755" s="10" t="s">
        <v>78</v>
      </c>
      <c r="H1755" s="10" t="s">
        <v>67</v>
      </c>
      <c r="I1755" s="10" t="s">
        <v>79</v>
      </c>
      <c r="J1755" s="10" t="s">
        <v>80</v>
      </c>
      <c r="K1755" s="10">
        <v>8189423379</v>
      </c>
      <c r="L1755" s="10" t="s">
        <v>72</v>
      </c>
      <c r="M1755" s="10" t="s">
        <v>73</v>
      </c>
      <c r="N1755" s="10" t="s">
        <v>61</v>
      </c>
      <c r="O1755" s="10">
        <v>44</v>
      </c>
      <c r="P1755" s="10" t="s">
        <v>40</v>
      </c>
      <c r="Q1755" s="10">
        <v>12</v>
      </c>
      <c r="R1755" s="10">
        <v>8</v>
      </c>
      <c r="S1755" s="79">
        <v>518.4</v>
      </c>
      <c r="T1755" s="10">
        <v>16</v>
      </c>
      <c r="AH1755" s="10">
        <v>16</v>
      </c>
      <c r="AI1755" s="39">
        <f t="shared" si="132"/>
        <v>16</v>
      </c>
      <c r="AJ1755" s="79">
        <f t="shared" si="133"/>
        <v>32.4</v>
      </c>
      <c r="AK1755" s="79">
        <f t="shared" si="134"/>
        <v>2.6999999999999997</v>
      </c>
      <c r="AL1755" s="79">
        <f t="shared" si="135"/>
        <v>0.33749999999999997</v>
      </c>
    </row>
    <row r="1756" spans="1:38" x14ac:dyDescent="0.25">
      <c r="A1756" s="10">
        <v>7.2024999999999997</v>
      </c>
      <c r="B1756" s="10" t="s">
        <v>62</v>
      </c>
      <c r="C1756" s="10" t="s">
        <v>63</v>
      </c>
      <c r="D1756" s="10" t="s">
        <v>864</v>
      </c>
      <c r="E1756" s="10" t="s">
        <v>30</v>
      </c>
      <c r="F1756" s="10" t="s">
        <v>65</v>
      </c>
      <c r="G1756" s="10" t="s">
        <v>66</v>
      </c>
      <c r="H1756" s="10" t="s">
        <v>67</v>
      </c>
      <c r="I1756" s="10" t="s">
        <v>68</v>
      </c>
      <c r="J1756" s="10" t="s">
        <v>69</v>
      </c>
      <c r="K1756" s="10">
        <v>9099838425</v>
      </c>
      <c r="L1756" s="10" t="s">
        <v>72</v>
      </c>
      <c r="M1756" s="10" t="s">
        <v>73</v>
      </c>
      <c r="N1756" s="10" t="s">
        <v>61</v>
      </c>
      <c r="O1756" s="10">
        <v>44</v>
      </c>
      <c r="P1756" s="10" t="s">
        <v>40</v>
      </c>
      <c r="Q1756" s="10">
        <v>12</v>
      </c>
      <c r="R1756" s="10">
        <v>8</v>
      </c>
      <c r="S1756" s="79">
        <v>842.4</v>
      </c>
      <c r="T1756" s="10">
        <v>26</v>
      </c>
      <c r="AH1756" s="10">
        <v>26</v>
      </c>
      <c r="AI1756" s="39">
        <f t="shared" si="132"/>
        <v>26</v>
      </c>
      <c r="AJ1756" s="79">
        <f t="shared" si="133"/>
        <v>32.4</v>
      </c>
      <c r="AK1756" s="79">
        <f t="shared" si="134"/>
        <v>2.6999999999999997</v>
      </c>
      <c r="AL1756" s="79">
        <f t="shared" si="135"/>
        <v>0.33749999999999997</v>
      </c>
    </row>
    <row r="1757" spans="1:38" x14ac:dyDescent="0.25">
      <c r="A1757" s="10">
        <v>7.2024999999999997</v>
      </c>
      <c r="B1757" s="10" t="s">
        <v>62</v>
      </c>
      <c r="C1757" s="10" t="s">
        <v>63</v>
      </c>
      <c r="D1757" s="10" t="s">
        <v>874</v>
      </c>
      <c r="E1757" s="10" t="s">
        <v>362</v>
      </c>
      <c r="F1757" s="10" t="s">
        <v>875</v>
      </c>
      <c r="G1757" s="10" t="s">
        <v>95</v>
      </c>
      <c r="H1757" s="10" t="s">
        <v>96</v>
      </c>
      <c r="I1757" s="10" t="s">
        <v>876</v>
      </c>
      <c r="J1757" s="10" t="s">
        <v>877</v>
      </c>
      <c r="K1757" s="10">
        <v>7023693366</v>
      </c>
      <c r="L1757" s="10" t="s">
        <v>218</v>
      </c>
      <c r="M1757" s="10" t="s">
        <v>219</v>
      </c>
      <c r="N1757" s="10" t="s">
        <v>61</v>
      </c>
      <c r="O1757" s="10">
        <v>44</v>
      </c>
      <c r="P1757" s="10" t="s">
        <v>40</v>
      </c>
      <c r="Q1757" s="10">
        <v>12</v>
      </c>
      <c r="R1757" s="10">
        <v>8</v>
      </c>
      <c r="S1757" s="79">
        <v>30.6</v>
      </c>
      <c r="T1757" s="10">
        <v>1</v>
      </c>
      <c r="AH1757" s="10">
        <v>1</v>
      </c>
      <c r="AI1757" s="39">
        <f t="shared" si="132"/>
        <v>1</v>
      </c>
      <c r="AJ1757" s="79">
        <f t="shared" si="133"/>
        <v>30.6</v>
      </c>
      <c r="AK1757" s="79">
        <f t="shared" si="134"/>
        <v>2.5500000000000003</v>
      </c>
      <c r="AL1757" s="79">
        <f t="shared" si="135"/>
        <v>0.31875000000000003</v>
      </c>
    </row>
    <row r="1758" spans="1:38" x14ac:dyDescent="0.25">
      <c r="A1758" s="10">
        <v>7.2024999999999997</v>
      </c>
      <c r="B1758" s="10" t="s">
        <v>62</v>
      </c>
      <c r="C1758" s="10" t="s">
        <v>63</v>
      </c>
      <c r="D1758" s="10" t="s">
        <v>878</v>
      </c>
      <c r="E1758" s="10" t="s">
        <v>362</v>
      </c>
      <c r="F1758" s="10" t="s">
        <v>879</v>
      </c>
      <c r="G1758" s="10" t="s">
        <v>880</v>
      </c>
      <c r="H1758" s="10" t="s">
        <v>67</v>
      </c>
      <c r="I1758" s="10" t="s">
        <v>881</v>
      </c>
      <c r="J1758" s="10" t="s">
        <v>882</v>
      </c>
      <c r="K1758" s="10">
        <v>7607493000</v>
      </c>
      <c r="L1758" s="10" t="s">
        <v>218</v>
      </c>
      <c r="M1758" s="10" t="s">
        <v>219</v>
      </c>
      <c r="N1758" s="10" t="s">
        <v>61</v>
      </c>
      <c r="O1758" s="10">
        <v>44</v>
      </c>
      <c r="P1758" s="10" t="s">
        <v>40</v>
      </c>
      <c r="Q1758" s="10">
        <v>12</v>
      </c>
      <c r="R1758" s="10">
        <v>8</v>
      </c>
      <c r="S1758" s="79">
        <v>30.6</v>
      </c>
      <c r="T1758" s="10">
        <v>1</v>
      </c>
      <c r="AH1758" s="10">
        <v>1</v>
      </c>
      <c r="AI1758" s="39">
        <f t="shared" si="132"/>
        <v>1</v>
      </c>
      <c r="AJ1758" s="79">
        <f t="shared" si="133"/>
        <v>30.6</v>
      </c>
      <c r="AK1758" s="79">
        <f t="shared" si="134"/>
        <v>2.5500000000000003</v>
      </c>
      <c r="AL1758" s="79">
        <f t="shared" si="135"/>
        <v>0.31875000000000003</v>
      </c>
    </row>
    <row r="1759" spans="1:38" x14ac:dyDescent="0.25">
      <c r="A1759" s="10">
        <v>7.2024999999999997</v>
      </c>
      <c r="B1759" s="10" t="s">
        <v>883</v>
      </c>
      <c r="C1759" s="10" t="s">
        <v>884</v>
      </c>
      <c r="D1759" s="10" t="s">
        <v>885</v>
      </c>
      <c r="E1759" s="10" t="s">
        <v>174</v>
      </c>
      <c r="F1759" s="10" t="s">
        <v>886</v>
      </c>
      <c r="G1759" s="10" t="s">
        <v>371</v>
      </c>
      <c r="H1759" s="10" t="s">
        <v>372</v>
      </c>
      <c r="I1759" s="10" t="s">
        <v>887</v>
      </c>
      <c r="J1759" s="10" t="s">
        <v>888</v>
      </c>
      <c r="K1759" s="10">
        <v>3054340869</v>
      </c>
      <c r="L1759" s="10" t="s">
        <v>122</v>
      </c>
      <c r="M1759" s="10" t="s">
        <v>123</v>
      </c>
      <c r="N1759" s="10" t="s">
        <v>124</v>
      </c>
      <c r="O1759" s="10">
        <v>44</v>
      </c>
      <c r="P1759" s="10" t="s">
        <v>40</v>
      </c>
      <c r="Q1759" s="10">
        <v>12</v>
      </c>
      <c r="R1759" s="10">
        <v>4.5</v>
      </c>
      <c r="S1759" s="79">
        <v>19.8</v>
      </c>
      <c r="T1759" s="10">
        <v>1</v>
      </c>
      <c r="AH1759" s="10">
        <v>1</v>
      </c>
      <c r="AI1759" s="39">
        <f t="shared" si="132"/>
        <v>1</v>
      </c>
      <c r="AJ1759" s="79">
        <f t="shared" si="133"/>
        <v>19.8</v>
      </c>
      <c r="AK1759" s="79">
        <f t="shared" si="134"/>
        <v>1.6500000000000001</v>
      </c>
      <c r="AL1759" s="79">
        <f t="shared" si="135"/>
        <v>0.3666666666666667</v>
      </c>
    </row>
    <row r="1760" spans="1:38" x14ac:dyDescent="0.25">
      <c r="A1760" s="10">
        <v>7.2024999999999997</v>
      </c>
      <c r="B1760" s="10" t="s">
        <v>883</v>
      </c>
      <c r="C1760" s="10" t="s">
        <v>884</v>
      </c>
      <c r="D1760" s="10" t="s">
        <v>885</v>
      </c>
      <c r="E1760" s="10" t="s">
        <v>174</v>
      </c>
      <c r="F1760" s="10" t="s">
        <v>886</v>
      </c>
      <c r="G1760" s="10" t="s">
        <v>371</v>
      </c>
      <c r="H1760" s="10" t="s">
        <v>372</v>
      </c>
      <c r="I1760" s="10" t="s">
        <v>887</v>
      </c>
      <c r="J1760" s="10" t="s">
        <v>888</v>
      </c>
      <c r="K1760" s="10">
        <v>3054340869</v>
      </c>
      <c r="L1760" s="10" t="s">
        <v>379</v>
      </c>
      <c r="M1760" s="10" t="s">
        <v>380</v>
      </c>
      <c r="N1760" s="10" t="s">
        <v>83</v>
      </c>
      <c r="O1760" s="10">
        <v>44</v>
      </c>
      <c r="P1760" s="10" t="s">
        <v>40</v>
      </c>
      <c r="Q1760" s="10">
        <v>12</v>
      </c>
      <c r="R1760" s="10">
        <v>6</v>
      </c>
      <c r="S1760" s="79">
        <v>26.4</v>
      </c>
      <c r="T1760" s="10">
        <v>1</v>
      </c>
      <c r="AH1760" s="10">
        <v>1</v>
      </c>
      <c r="AI1760" s="39">
        <f t="shared" si="132"/>
        <v>1</v>
      </c>
      <c r="AJ1760" s="79">
        <f t="shared" si="133"/>
        <v>26.4</v>
      </c>
      <c r="AK1760" s="79">
        <f t="shared" si="134"/>
        <v>2.1999999999999997</v>
      </c>
      <c r="AL1760" s="79">
        <f t="shared" si="135"/>
        <v>0.36666666666666664</v>
      </c>
    </row>
    <row r="1761" spans="1:38" x14ac:dyDescent="0.25">
      <c r="A1761" s="10">
        <v>7.2024999999999997</v>
      </c>
      <c r="B1761" s="10" t="s">
        <v>883</v>
      </c>
      <c r="C1761" s="10" t="s">
        <v>884</v>
      </c>
      <c r="D1761" s="10" t="s">
        <v>885</v>
      </c>
      <c r="E1761" s="10" t="s">
        <v>174</v>
      </c>
      <c r="F1761" s="10" t="s">
        <v>886</v>
      </c>
      <c r="G1761" s="10" t="s">
        <v>371</v>
      </c>
      <c r="H1761" s="10" t="s">
        <v>372</v>
      </c>
      <c r="I1761" s="10" t="s">
        <v>887</v>
      </c>
      <c r="J1761" s="10" t="s">
        <v>888</v>
      </c>
      <c r="K1761" s="10">
        <v>3054340869</v>
      </c>
      <c r="L1761" s="10" t="s">
        <v>188</v>
      </c>
      <c r="M1761" s="10" t="s">
        <v>189</v>
      </c>
      <c r="N1761" s="10" t="s">
        <v>83</v>
      </c>
      <c r="O1761" s="10">
        <v>44</v>
      </c>
      <c r="P1761" s="10" t="s">
        <v>40</v>
      </c>
      <c r="Q1761" s="10">
        <v>12</v>
      </c>
      <c r="R1761" s="10">
        <v>6</v>
      </c>
      <c r="S1761" s="79">
        <v>26.4</v>
      </c>
      <c r="T1761" s="10">
        <v>1</v>
      </c>
      <c r="AH1761" s="10">
        <v>1</v>
      </c>
      <c r="AI1761" s="39">
        <f t="shared" si="132"/>
        <v>1</v>
      </c>
      <c r="AJ1761" s="79">
        <f t="shared" si="133"/>
        <v>26.4</v>
      </c>
      <c r="AK1761" s="79">
        <f t="shared" si="134"/>
        <v>2.1999999999999997</v>
      </c>
      <c r="AL1761" s="79">
        <f t="shared" si="135"/>
        <v>0.36666666666666664</v>
      </c>
    </row>
    <row r="1762" spans="1:38" x14ac:dyDescent="0.25">
      <c r="A1762" s="10">
        <v>7.2024999999999997</v>
      </c>
      <c r="B1762" s="10" t="s">
        <v>883</v>
      </c>
      <c r="C1762" s="10" t="s">
        <v>884</v>
      </c>
      <c r="D1762" s="10" t="s">
        <v>885</v>
      </c>
      <c r="E1762" s="10" t="s">
        <v>174</v>
      </c>
      <c r="F1762" s="10" t="s">
        <v>886</v>
      </c>
      <c r="G1762" s="10" t="s">
        <v>371</v>
      </c>
      <c r="H1762" s="10" t="s">
        <v>372</v>
      </c>
      <c r="I1762" s="10" t="s">
        <v>887</v>
      </c>
      <c r="J1762" s="10" t="s">
        <v>888</v>
      </c>
      <c r="K1762" s="10">
        <v>3054340869</v>
      </c>
      <c r="L1762" s="10" t="s">
        <v>224</v>
      </c>
      <c r="M1762" s="10" t="s">
        <v>225</v>
      </c>
      <c r="N1762" s="10" t="s">
        <v>61</v>
      </c>
      <c r="O1762" s="10">
        <v>44</v>
      </c>
      <c r="P1762" s="10" t="s">
        <v>40</v>
      </c>
      <c r="Q1762" s="10">
        <v>12</v>
      </c>
      <c r="R1762" s="10">
        <v>5</v>
      </c>
      <c r="S1762" s="79">
        <v>60</v>
      </c>
      <c r="T1762" s="10">
        <v>2</v>
      </c>
      <c r="AH1762" s="10">
        <v>2</v>
      </c>
      <c r="AI1762" s="39">
        <f t="shared" si="132"/>
        <v>2</v>
      </c>
      <c r="AJ1762" s="79">
        <f t="shared" si="133"/>
        <v>30</v>
      </c>
      <c r="AK1762" s="79">
        <f t="shared" si="134"/>
        <v>2.5</v>
      </c>
      <c r="AL1762" s="79">
        <f t="shared" si="135"/>
        <v>0.5</v>
      </c>
    </row>
    <row r="1763" spans="1:38" x14ac:dyDescent="0.25">
      <c r="A1763" s="10">
        <v>7.2024999999999997</v>
      </c>
      <c r="B1763" s="10" t="s">
        <v>883</v>
      </c>
      <c r="C1763" s="10" t="s">
        <v>884</v>
      </c>
      <c r="D1763" s="10" t="s">
        <v>885</v>
      </c>
      <c r="E1763" s="10" t="s">
        <v>174</v>
      </c>
      <c r="F1763" s="10" t="s">
        <v>886</v>
      </c>
      <c r="G1763" s="10" t="s">
        <v>371</v>
      </c>
      <c r="H1763" s="10" t="s">
        <v>372</v>
      </c>
      <c r="I1763" s="10" t="s">
        <v>887</v>
      </c>
      <c r="J1763" s="10" t="s">
        <v>888</v>
      </c>
      <c r="K1763" s="10">
        <v>3054340869</v>
      </c>
      <c r="L1763" s="10" t="s">
        <v>70</v>
      </c>
      <c r="M1763" s="10" t="s">
        <v>71</v>
      </c>
      <c r="N1763" s="10" t="s">
        <v>61</v>
      </c>
      <c r="O1763" s="10">
        <v>44</v>
      </c>
      <c r="P1763" s="10" t="s">
        <v>40</v>
      </c>
      <c r="Q1763" s="10">
        <v>12</v>
      </c>
      <c r="R1763" s="10">
        <v>8</v>
      </c>
      <c r="S1763" s="79">
        <v>33.6</v>
      </c>
      <c r="T1763" s="10">
        <v>1</v>
      </c>
      <c r="AH1763" s="10">
        <v>1</v>
      </c>
      <c r="AI1763" s="39">
        <f t="shared" si="132"/>
        <v>1</v>
      </c>
      <c r="AJ1763" s="79">
        <f t="shared" si="133"/>
        <v>33.6</v>
      </c>
      <c r="AK1763" s="79">
        <f t="shared" si="134"/>
        <v>2.8000000000000003</v>
      </c>
      <c r="AL1763" s="79">
        <f t="shared" si="135"/>
        <v>0.35000000000000003</v>
      </c>
    </row>
    <row r="1764" spans="1:38" x14ac:dyDescent="0.25">
      <c r="A1764" s="10">
        <v>7.2024999999999997</v>
      </c>
      <c r="B1764" s="10" t="s">
        <v>883</v>
      </c>
      <c r="C1764" s="10" t="s">
        <v>884</v>
      </c>
      <c r="D1764" s="10" t="s">
        <v>885</v>
      </c>
      <c r="E1764" s="10" t="s">
        <v>174</v>
      </c>
      <c r="F1764" s="10" t="s">
        <v>886</v>
      </c>
      <c r="G1764" s="10" t="s">
        <v>371</v>
      </c>
      <c r="H1764" s="10" t="s">
        <v>372</v>
      </c>
      <c r="I1764" s="10" t="s">
        <v>887</v>
      </c>
      <c r="J1764" s="10" t="s">
        <v>888</v>
      </c>
      <c r="K1764" s="10">
        <v>3054340869</v>
      </c>
      <c r="L1764" s="10" t="s">
        <v>749</v>
      </c>
      <c r="M1764" s="10" t="s">
        <v>750</v>
      </c>
      <c r="N1764" s="10" t="s">
        <v>83</v>
      </c>
      <c r="O1764" s="10">
        <v>44</v>
      </c>
      <c r="P1764" s="10" t="s">
        <v>40</v>
      </c>
      <c r="Q1764" s="10">
        <v>12</v>
      </c>
      <c r="R1764" s="10">
        <v>8</v>
      </c>
      <c r="S1764" s="79">
        <v>33.6</v>
      </c>
      <c r="T1764" s="10">
        <v>1</v>
      </c>
      <c r="AH1764" s="10">
        <v>1</v>
      </c>
      <c r="AI1764" s="39">
        <f t="shared" si="132"/>
        <v>1</v>
      </c>
      <c r="AJ1764" s="79">
        <f t="shared" si="133"/>
        <v>33.6</v>
      </c>
      <c r="AK1764" s="79">
        <f t="shared" si="134"/>
        <v>2.8000000000000003</v>
      </c>
      <c r="AL1764" s="79">
        <f t="shared" si="135"/>
        <v>0.35000000000000003</v>
      </c>
    </row>
    <row r="1765" spans="1:38" x14ac:dyDescent="0.25">
      <c r="A1765" s="10">
        <v>7.2024999999999997</v>
      </c>
      <c r="B1765" s="10" t="s">
        <v>889</v>
      </c>
      <c r="C1765" s="10" t="s">
        <v>890</v>
      </c>
      <c r="D1765" s="10" t="s">
        <v>891</v>
      </c>
      <c r="E1765" s="10" t="s">
        <v>348</v>
      </c>
      <c r="F1765" s="10" t="s">
        <v>892</v>
      </c>
      <c r="G1765" s="10" t="s">
        <v>893</v>
      </c>
      <c r="H1765" s="10" t="s">
        <v>894</v>
      </c>
      <c r="I1765" s="10" t="s">
        <v>895</v>
      </c>
      <c r="J1765" s="10" t="s">
        <v>896</v>
      </c>
      <c r="K1765" s="10">
        <v>6629157137</v>
      </c>
      <c r="L1765" s="10" t="s">
        <v>74</v>
      </c>
      <c r="M1765" s="10" t="s">
        <v>75</v>
      </c>
      <c r="N1765" s="10" t="s">
        <v>61</v>
      </c>
      <c r="O1765" s="10">
        <v>44</v>
      </c>
      <c r="P1765" s="10" t="s">
        <v>40</v>
      </c>
      <c r="Q1765" s="10">
        <v>12</v>
      </c>
      <c r="R1765" s="10">
        <v>5</v>
      </c>
      <c r="S1765" s="79">
        <v>28.8</v>
      </c>
      <c r="T1765" s="10">
        <v>1</v>
      </c>
      <c r="AH1765" s="10">
        <v>1</v>
      </c>
      <c r="AI1765" s="39">
        <f t="shared" si="132"/>
        <v>1</v>
      </c>
      <c r="AJ1765" s="79">
        <f t="shared" si="133"/>
        <v>28.8</v>
      </c>
      <c r="AK1765" s="79">
        <f t="shared" si="134"/>
        <v>2.4</v>
      </c>
      <c r="AL1765" s="79">
        <f t="shared" si="135"/>
        <v>0.48</v>
      </c>
    </row>
    <row r="1766" spans="1:38" x14ac:dyDescent="0.25">
      <c r="A1766" s="10">
        <v>7.2024999999999997</v>
      </c>
      <c r="B1766" s="10" t="s">
        <v>889</v>
      </c>
      <c r="C1766" s="10" t="s">
        <v>890</v>
      </c>
      <c r="D1766" s="10" t="s">
        <v>891</v>
      </c>
      <c r="E1766" s="10" t="s">
        <v>348</v>
      </c>
      <c r="F1766" s="10" t="s">
        <v>892</v>
      </c>
      <c r="G1766" s="10" t="s">
        <v>893</v>
      </c>
      <c r="H1766" s="10" t="s">
        <v>894</v>
      </c>
      <c r="I1766" s="10" t="s">
        <v>895</v>
      </c>
      <c r="J1766" s="10" t="s">
        <v>896</v>
      </c>
      <c r="K1766" s="10">
        <v>6629157137</v>
      </c>
      <c r="L1766" s="10" t="s">
        <v>670</v>
      </c>
      <c r="M1766" s="10" t="s">
        <v>671</v>
      </c>
      <c r="N1766" s="10" t="s">
        <v>61</v>
      </c>
      <c r="O1766" s="10">
        <v>44</v>
      </c>
      <c r="P1766" s="10" t="s">
        <v>672</v>
      </c>
      <c r="Q1766" s="10">
        <v>12</v>
      </c>
      <c r="R1766" s="10">
        <v>7</v>
      </c>
      <c r="S1766" s="79">
        <v>37.799999999999997</v>
      </c>
      <c r="T1766" s="10">
        <v>1</v>
      </c>
      <c r="AH1766" s="10">
        <v>1</v>
      </c>
      <c r="AI1766" s="39">
        <f t="shared" si="132"/>
        <v>1</v>
      </c>
      <c r="AJ1766" s="79">
        <f t="shared" si="133"/>
        <v>37.799999999999997</v>
      </c>
      <c r="AK1766" s="79">
        <f t="shared" si="134"/>
        <v>3.15</v>
      </c>
      <c r="AL1766" s="79">
        <f t="shared" si="135"/>
        <v>0.45</v>
      </c>
    </row>
    <row r="1767" spans="1:38" x14ac:dyDescent="0.25">
      <c r="A1767" s="10">
        <v>7.2024999999999997</v>
      </c>
      <c r="B1767" s="10" t="s">
        <v>889</v>
      </c>
      <c r="C1767" s="10" t="s">
        <v>890</v>
      </c>
      <c r="D1767" s="10" t="s">
        <v>891</v>
      </c>
      <c r="E1767" s="10" t="s">
        <v>348</v>
      </c>
      <c r="F1767" s="10" t="s">
        <v>892</v>
      </c>
      <c r="G1767" s="10" t="s">
        <v>893</v>
      </c>
      <c r="H1767" s="10" t="s">
        <v>894</v>
      </c>
      <c r="I1767" s="10" t="s">
        <v>895</v>
      </c>
      <c r="J1767" s="10" t="s">
        <v>896</v>
      </c>
      <c r="K1767" s="10">
        <v>6629157137</v>
      </c>
      <c r="L1767" s="10" t="s">
        <v>98</v>
      </c>
      <c r="M1767" s="10" t="s">
        <v>99</v>
      </c>
      <c r="N1767" s="10" t="s">
        <v>61</v>
      </c>
      <c r="O1767" s="10">
        <v>44</v>
      </c>
      <c r="P1767" s="10" t="s">
        <v>40</v>
      </c>
      <c r="Q1767" s="10">
        <v>12</v>
      </c>
      <c r="R1767" s="10">
        <v>5</v>
      </c>
      <c r="S1767" s="79">
        <v>28.8</v>
      </c>
      <c r="T1767" s="10">
        <v>1</v>
      </c>
      <c r="AH1767" s="10">
        <v>1</v>
      </c>
      <c r="AI1767" s="39">
        <f t="shared" si="132"/>
        <v>1</v>
      </c>
      <c r="AJ1767" s="79">
        <f t="shared" si="133"/>
        <v>28.8</v>
      </c>
      <c r="AK1767" s="79">
        <f t="shared" si="134"/>
        <v>2.4</v>
      </c>
      <c r="AL1767" s="79">
        <f t="shared" si="135"/>
        <v>0.48</v>
      </c>
    </row>
    <row r="1768" spans="1:38" x14ac:dyDescent="0.25">
      <c r="A1768" s="10">
        <v>7.2024999999999997</v>
      </c>
      <c r="B1768" s="10" t="s">
        <v>889</v>
      </c>
      <c r="C1768" s="10" t="s">
        <v>890</v>
      </c>
      <c r="D1768" s="10" t="s">
        <v>891</v>
      </c>
      <c r="E1768" s="10" t="s">
        <v>348</v>
      </c>
      <c r="F1768" s="10" t="s">
        <v>892</v>
      </c>
      <c r="G1768" s="10" t="s">
        <v>893</v>
      </c>
      <c r="H1768" s="10" t="s">
        <v>894</v>
      </c>
      <c r="I1768" s="10" t="s">
        <v>895</v>
      </c>
      <c r="J1768" s="10" t="s">
        <v>896</v>
      </c>
      <c r="K1768" s="10">
        <v>6629157137</v>
      </c>
      <c r="L1768" s="10" t="s">
        <v>224</v>
      </c>
      <c r="M1768" s="10" t="s">
        <v>225</v>
      </c>
      <c r="N1768" s="10" t="s">
        <v>61</v>
      </c>
      <c r="O1768" s="10">
        <v>44</v>
      </c>
      <c r="P1768" s="10" t="s">
        <v>40</v>
      </c>
      <c r="Q1768" s="10">
        <v>12</v>
      </c>
      <c r="R1768" s="10">
        <v>5</v>
      </c>
      <c r="S1768" s="79">
        <v>28.8</v>
      </c>
      <c r="T1768" s="10">
        <v>1</v>
      </c>
      <c r="AH1768" s="10">
        <v>1</v>
      </c>
      <c r="AI1768" s="39">
        <f t="shared" si="132"/>
        <v>1</v>
      </c>
      <c r="AJ1768" s="79">
        <f t="shared" si="133"/>
        <v>28.8</v>
      </c>
      <c r="AK1768" s="79">
        <f t="shared" si="134"/>
        <v>2.4</v>
      </c>
      <c r="AL1768" s="79">
        <f t="shared" si="135"/>
        <v>0.48</v>
      </c>
    </row>
    <row r="1769" spans="1:38" x14ac:dyDescent="0.25">
      <c r="A1769" s="10">
        <v>7.2024999999999997</v>
      </c>
      <c r="B1769" s="10" t="s">
        <v>889</v>
      </c>
      <c r="C1769" s="10" t="s">
        <v>890</v>
      </c>
      <c r="D1769" s="10" t="s">
        <v>891</v>
      </c>
      <c r="E1769" s="10" t="s">
        <v>348</v>
      </c>
      <c r="F1769" s="10" t="s">
        <v>892</v>
      </c>
      <c r="G1769" s="10" t="s">
        <v>893</v>
      </c>
      <c r="H1769" s="10" t="s">
        <v>894</v>
      </c>
      <c r="I1769" s="10" t="s">
        <v>895</v>
      </c>
      <c r="J1769" s="10" t="s">
        <v>896</v>
      </c>
      <c r="K1769" s="10">
        <v>6629157137</v>
      </c>
      <c r="L1769" s="10" t="s">
        <v>59</v>
      </c>
      <c r="M1769" s="10" t="s">
        <v>60</v>
      </c>
      <c r="N1769" s="10" t="s">
        <v>61</v>
      </c>
      <c r="O1769" s="10">
        <v>44</v>
      </c>
      <c r="P1769" s="10" t="s">
        <v>40</v>
      </c>
      <c r="Q1769" s="10">
        <v>12</v>
      </c>
      <c r="R1769" s="10">
        <v>4</v>
      </c>
      <c r="S1769" s="79">
        <v>30</v>
      </c>
      <c r="T1769" s="10">
        <v>1</v>
      </c>
      <c r="AH1769" s="10">
        <v>1</v>
      </c>
      <c r="AI1769" s="39">
        <f t="shared" si="132"/>
        <v>1</v>
      </c>
      <c r="AJ1769" s="79">
        <f t="shared" si="133"/>
        <v>30</v>
      </c>
      <c r="AK1769" s="79">
        <f t="shared" si="134"/>
        <v>2.5</v>
      </c>
      <c r="AL1769" s="79">
        <f t="shared" si="135"/>
        <v>0.625</v>
      </c>
    </row>
    <row r="1770" spans="1:38" x14ac:dyDescent="0.25">
      <c r="A1770" s="10">
        <v>7.2024999999999997</v>
      </c>
      <c r="B1770" s="10" t="s">
        <v>897</v>
      </c>
      <c r="C1770" s="10" t="s">
        <v>898</v>
      </c>
      <c r="D1770" s="10" t="s">
        <v>899</v>
      </c>
      <c r="E1770" s="10" t="s">
        <v>348</v>
      </c>
      <c r="F1770" s="10" t="s">
        <v>900</v>
      </c>
      <c r="G1770" s="10" t="s">
        <v>901</v>
      </c>
      <c r="H1770" s="10" t="s">
        <v>902</v>
      </c>
      <c r="I1770" s="10" t="s">
        <v>903</v>
      </c>
      <c r="J1770" s="10" t="s">
        <v>904</v>
      </c>
      <c r="K1770" s="10">
        <v>2255785137</v>
      </c>
      <c r="L1770" s="10" t="s">
        <v>74</v>
      </c>
      <c r="M1770" s="10" t="s">
        <v>75</v>
      </c>
      <c r="N1770" s="10" t="s">
        <v>61</v>
      </c>
      <c r="O1770" s="10">
        <v>44</v>
      </c>
      <c r="P1770" s="10" t="s">
        <v>40</v>
      </c>
      <c r="Q1770" s="10">
        <v>12</v>
      </c>
      <c r="R1770" s="10">
        <v>5</v>
      </c>
      <c r="S1770" s="79">
        <v>30</v>
      </c>
      <c r="T1770" s="10">
        <v>1</v>
      </c>
      <c r="AH1770" s="10">
        <v>1</v>
      </c>
      <c r="AI1770" s="39">
        <f t="shared" si="132"/>
        <v>1</v>
      </c>
      <c r="AJ1770" s="79">
        <f t="shared" si="133"/>
        <v>30</v>
      </c>
      <c r="AK1770" s="79">
        <f t="shared" si="134"/>
        <v>2.5</v>
      </c>
      <c r="AL1770" s="79">
        <f t="shared" si="135"/>
        <v>0.5</v>
      </c>
    </row>
    <row r="1771" spans="1:38" x14ac:dyDescent="0.25">
      <c r="A1771" s="10">
        <v>7.2024999999999997</v>
      </c>
      <c r="B1771" s="10" t="s">
        <v>897</v>
      </c>
      <c r="C1771" s="10" t="s">
        <v>898</v>
      </c>
      <c r="D1771" s="10" t="s">
        <v>905</v>
      </c>
      <c r="E1771" s="10" t="s">
        <v>348</v>
      </c>
      <c r="F1771" s="10" t="s">
        <v>906</v>
      </c>
      <c r="G1771" s="10" t="s">
        <v>907</v>
      </c>
      <c r="H1771" s="10" t="s">
        <v>908</v>
      </c>
      <c r="I1771" s="10" t="s">
        <v>909</v>
      </c>
      <c r="J1771" s="10" t="s">
        <v>910</v>
      </c>
      <c r="K1771" s="10">
        <v>2814761898</v>
      </c>
      <c r="L1771" s="10" t="s">
        <v>74</v>
      </c>
      <c r="M1771" s="10" t="s">
        <v>75</v>
      </c>
      <c r="N1771" s="10" t="s">
        <v>61</v>
      </c>
      <c r="O1771" s="10">
        <v>44</v>
      </c>
      <c r="P1771" s="10" t="s">
        <v>40</v>
      </c>
      <c r="Q1771" s="10">
        <v>12</v>
      </c>
      <c r="R1771" s="10">
        <v>5</v>
      </c>
      <c r="S1771" s="79">
        <v>90</v>
      </c>
      <c r="T1771" s="10">
        <v>3</v>
      </c>
      <c r="AH1771" s="10">
        <v>3</v>
      </c>
      <c r="AI1771" s="39">
        <f t="shared" si="132"/>
        <v>3</v>
      </c>
      <c r="AJ1771" s="79">
        <f t="shared" si="133"/>
        <v>30</v>
      </c>
      <c r="AK1771" s="79">
        <f t="shared" si="134"/>
        <v>2.5</v>
      </c>
      <c r="AL1771" s="79">
        <f t="shared" si="135"/>
        <v>0.5</v>
      </c>
    </row>
    <row r="1772" spans="1:38" x14ac:dyDescent="0.25">
      <c r="A1772" s="10">
        <v>7.2024999999999997</v>
      </c>
      <c r="B1772" s="10" t="s">
        <v>897</v>
      </c>
      <c r="C1772" s="10" t="s">
        <v>898</v>
      </c>
      <c r="D1772" s="10" t="s">
        <v>911</v>
      </c>
      <c r="E1772" s="10" t="s">
        <v>348</v>
      </c>
      <c r="F1772" s="10" t="s">
        <v>912</v>
      </c>
      <c r="G1772" s="10" t="s">
        <v>913</v>
      </c>
      <c r="H1772" s="10" t="s">
        <v>908</v>
      </c>
      <c r="I1772" s="10" t="s">
        <v>914</v>
      </c>
      <c r="J1772" s="10" t="s">
        <v>915</v>
      </c>
      <c r="K1772" s="10">
        <v>2819223410</v>
      </c>
      <c r="L1772" s="10" t="s">
        <v>74</v>
      </c>
      <c r="M1772" s="10" t="s">
        <v>75</v>
      </c>
      <c r="N1772" s="10" t="s">
        <v>61</v>
      </c>
      <c r="O1772" s="10">
        <v>44</v>
      </c>
      <c r="P1772" s="10" t="s">
        <v>40</v>
      </c>
      <c r="Q1772" s="10">
        <v>12</v>
      </c>
      <c r="R1772" s="10">
        <v>5</v>
      </c>
      <c r="S1772" s="79">
        <v>60</v>
      </c>
      <c r="T1772" s="10">
        <v>2</v>
      </c>
      <c r="AH1772" s="10">
        <v>2</v>
      </c>
      <c r="AI1772" s="39">
        <f t="shared" si="132"/>
        <v>2</v>
      </c>
      <c r="AJ1772" s="79">
        <f t="shared" si="133"/>
        <v>30</v>
      </c>
      <c r="AK1772" s="79">
        <f t="shared" si="134"/>
        <v>2.5</v>
      </c>
      <c r="AL1772" s="79">
        <f t="shared" si="135"/>
        <v>0.5</v>
      </c>
    </row>
    <row r="1773" spans="1:38" x14ac:dyDescent="0.25">
      <c r="A1773" s="10">
        <v>7.2024999999999997</v>
      </c>
      <c r="B1773" s="10" t="s">
        <v>897</v>
      </c>
      <c r="C1773" s="10" t="s">
        <v>898</v>
      </c>
      <c r="D1773" s="10" t="s">
        <v>916</v>
      </c>
      <c r="E1773" s="10" t="s">
        <v>348</v>
      </c>
      <c r="F1773" s="10" t="s">
        <v>917</v>
      </c>
      <c r="G1773" s="10" t="s">
        <v>913</v>
      </c>
      <c r="H1773" s="10" t="s">
        <v>908</v>
      </c>
      <c r="I1773" s="10" t="s">
        <v>918</v>
      </c>
      <c r="J1773" s="10" t="s">
        <v>919</v>
      </c>
      <c r="K1773" s="10">
        <v>2814597111</v>
      </c>
      <c r="L1773" s="10" t="s">
        <v>74</v>
      </c>
      <c r="M1773" s="10" t="s">
        <v>75</v>
      </c>
      <c r="N1773" s="10" t="s">
        <v>61</v>
      </c>
      <c r="O1773" s="10">
        <v>44</v>
      </c>
      <c r="P1773" s="10" t="s">
        <v>40</v>
      </c>
      <c r="Q1773" s="10">
        <v>12</v>
      </c>
      <c r="R1773" s="10">
        <v>5</v>
      </c>
      <c r="S1773" s="79">
        <v>30</v>
      </c>
      <c r="T1773" s="10">
        <v>1</v>
      </c>
      <c r="AH1773" s="10">
        <v>1</v>
      </c>
      <c r="AI1773" s="39">
        <f t="shared" si="132"/>
        <v>1</v>
      </c>
      <c r="AJ1773" s="79">
        <f t="shared" si="133"/>
        <v>30</v>
      </c>
      <c r="AK1773" s="79">
        <f t="shared" si="134"/>
        <v>2.5</v>
      </c>
      <c r="AL1773" s="79">
        <f t="shared" si="135"/>
        <v>0.5</v>
      </c>
    </row>
    <row r="1774" spans="1:38" x14ac:dyDescent="0.25">
      <c r="A1774" s="10">
        <v>7.2024999999999997</v>
      </c>
      <c r="B1774" s="10" t="s">
        <v>897</v>
      </c>
      <c r="C1774" s="10" t="s">
        <v>898</v>
      </c>
      <c r="D1774" s="10" t="s">
        <v>920</v>
      </c>
      <c r="E1774" s="10" t="s">
        <v>348</v>
      </c>
      <c r="F1774" s="10" t="s">
        <v>921</v>
      </c>
      <c r="G1774" s="10" t="s">
        <v>922</v>
      </c>
      <c r="H1774" s="10" t="s">
        <v>908</v>
      </c>
      <c r="I1774" s="10" t="s">
        <v>923</v>
      </c>
      <c r="J1774" s="10" t="s">
        <v>924</v>
      </c>
      <c r="K1774" s="10">
        <v>9798458681</v>
      </c>
      <c r="L1774" s="10" t="s">
        <v>74</v>
      </c>
      <c r="M1774" s="10" t="s">
        <v>75</v>
      </c>
      <c r="N1774" s="10" t="s">
        <v>61</v>
      </c>
      <c r="O1774" s="10">
        <v>44</v>
      </c>
      <c r="P1774" s="10" t="s">
        <v>40</v>
      </c>
      <c r="Q1774" s="10">
        <v>12</v>
      </c>
      <c r="R1774" s="10">
        <v>5</v>
      </c>
      <c r="S1774" s="79">
        <v>360</v>
      </c>
      <c r="T1774" s="10">
        <v>12</v>
      </c>
      <c r="AH1774" s="10">
        <v>12</v>
      </c>
      <c r="AI1774" s="39">
        <f t="shared" si="132"/>
        <v>12</v>
      </c>
      <c r="AJ1774" s="79">
        <f t="shared" si="133"/>
        <v>30</v>
      </c>
      <c r="AK1774" s="79">
        <f t="shared" si="134"/>
        <v>2.5</v>
      </c>
      <c r="AL1774" s="79">
        <f t="shared" si="135"/>
        <v>0.5</v>
      </c>
    </row>
    <row r="1775" spans="1:38" x14ac:dyDescent="0.25">
      <c r="A1775" s="10">
        <v>7.2024999999999997</v>
      </c>
      <c r="B1775" s="10" t="s">
        <v>897</v>
      </c>
      <c r="C1775" s="10" t="s">
        <v>898</v>
      </c>
      <c r="D1775" s="10" t="s">
        <v>925</v>
      </c>
      <c r="E1775" s="10" t="s">
        <v>30</v>
      </c>
      <c r="F1775" s="10" t="s">
        <v>926</v>
      </c>
      <c r="G1775" s="10" t="s">
        <v>927</v>
      </c>
      <c r="H1775" s="10" t="s">
        <v>908</v>
      </c>
      <c r="I1775" s="10" t="s">
        <v>928</v>
      </c>
      <c r="J1775" s="10" t="s">
        <v>929</v>
      </c>
      <c r="K1775" s="10">
        <v>5126939297</v>
      </c>
      <c r="L1775" s="10" t="s">
        <v>670</v>
      </c>
      <c r="M1775" s="10" t="s">
        <v>671</v>
      </c>
      <c r="N1775" s="10" t="s">
        <v>61</v>
      </c>
      <c r="O1775" s="10">
        <v>44</v>
      </c>
      <c r="P1775" s="10" t="s">
        <v>672</v>
      </c>
      <c r="Q1775" s="10">
        <v>12</v>
      </c>
      <c r="R1775" s="10">
        <v>7</v>
      </c>
      <c r="S1775" s="79">
        <v>37.799999999999997</v>
      </c>
      <c r="T1775" s="10">
        <v>1</v>
      </c>
      <c r="AH1775" s="10">
        <v>1</v>
      </c>
      <c r="AI1775" s="39">
        <f t="shared" si="132"/>
        <v>1</v>
      </c>
      <c r="AJ1775" s="79">
        <f t="shared" si="133"/>
        <v>37.799999999999997</v>
      </c>
      <c r="AK1775" s="79">
        <f t="shared" si="134"/>
        <v>3.15</v>
      </c>
      <c r="AL1775" s="79">
        <f t="shared" si="135"/>
        <v>0.45</v>
      </c>
    </row>
    <row r="1776" spans="1:38" x14ac:dyDescent="0.25">
      <c r="A1776" s="10">
        <v>7.2024999999999997</v>
      </c>
      <c r="B1776" s="10" t="s">
        <v>897</v>
      </c>
      <c r="C1776" s="10" t="s">
        <v>898</v>
      </c>
      <c r="D1776" s="10" t="s">
        <v>899</v>
      </c>
      <c r="E1776" s="10" t="s">
        <v>348</v>
      </c>
      <c r="F1776" s="10" t="s">
        <v>900</v>
      </c>
      <c r="G1776" s="10" t="s">
        <v>901</v>
      </c>
      <c r="H1776" s="10" t="s">
        <v>902</v>
      </c>
      <c r="I1776" s="10" t="s">
        <v>903</v>
      </c>
      <c r="J1776" s="10" t="s">
        <v>904</v>
      </c>
      <c r="K1776" s="10">
        <v>2255785137</v>
      </c>
      <c r="L1776" s="10" t="s">
        <v>670</v>
      </c>
      <c r="M1776" s="10" t="s">
        <v>671</v>
      </c>
      <c r="N1776" s="10" t="s">
        <v>61</v>
      </c>
      <c r="O1776" s="10">
        <v>44</v>
      </c>
      <c r="P1776" s="10" t="s">
        <v>672</v>
      </c>
      <c r="Q1776" s="10">
        <v>12</v>
      </c>
      <c r="R1776" s="10">
        <v>7</v>
      </c>
      <c r="S1776" s="79">
        <v>75.599999999999994</v>
      </c>
      <c r="T1776" s="10">
        <v>2</v>
      </c>
      <c r="AH1776" s="10">
        <v>2</v>
      </c>
      <c r="AI1776" s="39">
        <f t="shared" si="132"/>
        <v>2</v>
      </c>
      <c r="AJ1776" s="79">
        <f t="shared" si="133"/>
        <v>37.799999999999997</v>
      </c>
      <c r="AK1776" s="79">
        <f t="shared" si="134"/>
        <v>3.15</v>
      </c>
      <c r="AL1776" s="79">
        <f t="shared" si="135"/>
        <v>0.45</v>
      </c>
    </row>
    <row r="1777" spans="1:38" x14ac:dyDescent="0.25">
      <c r="A1777" s="10">
        <v>7.2024999999999997</v>
      </c>
      <c r="B1777" s="10" t="s">
        <v>897</v>
      </c>
      <c r="C1777" s="10" t="s">
        <v>898</v>
      </c>
      <c r="D1777" s="10" t="s">
        <v>905</v>
      </c>
      <c r="E1777" s="10" t="s">
        <v>348</v>
      </c>
      <c r="F1777" s="10" t="s">
        <v>906</v>
      </c>
      <c r="G1777" s="10" t="s">
        <v>907</v>
      </c>
      <c r="H1777" s="10" t="s">
        <v>908</v>
      </c>
      <c r="I1777" s="10" t="s">
        <v>909</v>
      </c>
      <c r="J1777" s="10" t="s">
        <v>910</v>
      </c>
      <c r="K1777" s="10">
        <v>2814761898</v>
      </c>
      <c r="L1777" s="10" t="s">
        <v>670</v>
      </c>
      <c r="M1777" s="10" t="s">
        <v>671</v>
      </c>
      <c r="N1777" s="10" t="s">
        <v>61</v>
      </c>
      <c r="O1777" s="10">
        <v>44</v>
      </c>
      <c r="P1777" s="10" t="s">
        <v>672</v>
      </c>
      <c r="Q1777" s="10">
        <v>12</v>
      </c>
      <c r="R1777" s="10">
        <v>7</v>
      </c>
      <c r="S1777" s="79">
        <v>113.4</v>
      </c>
      <c r="T1777" s="10">
        <v>3</v>
      </c>
      <c r="AH1777" s="10">
        <v>3</v>
      </c>
      <c r="AI1777" s="39">
        <f t="shared" si="132"/>
        <v>3</v>
      </c>
      <c r="AJ1777" s="79">
        <f t="shared" si="133"/>
        <v>37.800000000000004</v>
      </c>
      <c r="AK1777" s="79">
        <f t="shared" si="134"/>
        <v>3.1500000000000004</v>
      </c>
      <c r="AL1777" s="79">
        <f t="shared" si="135"/>
        <v>0.45000000000000007</v>
      </c>
    </row>
    <row r="1778" spans="1:38" x14ac:dyDescent="0.25">
      <c r="A1778" s="10">
        <v>7.2024999999999997</v>
      </c>
      <c r="B1778" s="10" t="s">
        <v>897</v>
      </c>
      <c r="C1778" s="10" t="s">
        <v>898</v>
      </c>
      <c r="D1778" s="10" t="s">
        <v>911</v>
      </c>
      <c r="E1778" s="10" t="s">
        <v>348</v>
      </c>
      <c r="F1778" s="10" t="s">
        <v>912</v>
      </c>
      <c r="G1778" s="10" t="s">
        <v>913</v>
      </c>
      <c r="H1778" s="10" t="s">
        <v>908</v>
      </c>
      <c r="I1778" s="10" t="s">
        <v>914</v>
      </c>
      <c r="J1778" s="10" t="s">
        <v>915</v>
      </c>
      <c r="K1778" s="10">
        <v>2819223410</v>
      </c>
      <c r="L1778" s="10" t="s">
        <v>670</v>
      </c>
      <c r="M1778" s="10" t="s">
        <v>671</v>
      </c>
      <c r="N1778" s="10" t="s">
        <v>61</v>
      </c>
      <c r="O1778" s="10">
        <v>44</v>
      </c>
      <c r="P1778" s="10" t="s">
        <v>672</v>
      </c>
      <c r="Q1778" s="10">
        <v>12</v>
      </c>
      <c r="R1778" s="10">
        <v>7</v>
      </c>
      <c r="S1778" s="79">
        <v>75.599999999999994</v>
      </c>
      <c r="T1778" s="10">
        <v>2</v>
      </c>
      <c r="AH1778" s="10">
        <v>2</v>
      </c>
      <c r="AI1778" s="39">
        <f t="shared" si="132"/>
        <v>2</v>
      </c>
      <c r="AJ1778" s="79">
        <f t="shared" si="133"/>
        <v>37.799999999999997</v>
      </c>
      <c r="AK1778" s="79">
        <f t="shared" si="134"/>
        <v>3.15</v>
      </c>
      <c r="AL1778" s="79">
        <f t="shared" si="135"/>
        <v>0.45</v>
      </c>
    </row>
    <row r="1779" spans="1:38" x14ac:dyDescent="0.25">
      <c r="A1779" s="10">
        <v>7.2024999999999997</v>
      </c>
      <c r="B1779" s="10" t="s">
        <v>897</v>
      </c>
      <c r="C1779" s="10" t="s">
        <v>898</v>
      </c>
      <c r="D1779" s="10" t="s">
        <v>916</v>
      </c>
      <c r="E1779" s="10" t="s">
        <v>348</v>
      </c>
      <c r="F1779" s="10" t="s">
        <v>917</v>
      </c>
      <c r="G1779" s="10" t="s">
        <v>913</v>
      </c>
      <c r="H1779" s="10" t="s">
        <v>908</v>
      </c>
      <c r="I1779" s="10" t="s">
        <v>918</v>
      </c>
      <c r="J1779" s="10" t="s">
        <v>919</v>
      </c>
      <c r="K1779" s="10">
        <v>2814597111</v>
      </c>
      <c r="L1779" s="10" t="s">
        <v>670</v>
      </c>
      <c r="M1779" s="10" t="s">
        <v>671</v>
      </c>
      <c r="N1779" s="10" t="s">
        <v>61</v>
      </c>
      <c r="O1779" s="10">
        <v>44</v>
      </c>
      <c r="P1779" s="10" t="s">
        <v>672</v>
      </c>
      <c r="Q1779" s="10">
        <v>12</v>
      </c>
      <c r="R1779" s="10">
        <v>7</v>
      </c>
      <c r="S1779" s="79">
        <v>37.799999999999997</v>
      </c>
      <c r="T1779" s="10">
        <v>1</v>
      </c>
      <c r="AH1779" s="10">
        <v>1</v>
      </c>
      <c r="AI1779" s="39">
        <f t="shared" si="132"/>
        <v>1</v>
      </c>
      <c r="AJ1779" s="79">
        <f t="shared" si="133"/>
        <v>37.799999999999997</v>
      </c>
      <c r="AK1779" s="79">
        <f t="shared" si="134"/>
        <v>3.15</v>
      </c>
      <c r="AL1779" s="79">
        <f t="shared" si="135"/>
        <v>0.45</v>
      </c>
    </row>
    <row r="1780" spans="1:38" x14ac:dyDescent="0.25">
      <c r="A1780" s="10">
        <v>7.2024999999999997</v>
      </c>
      <c r="B1780" s="10" t="s">
        <v>897</v>
      </c>
      <c r="C1780" s="10" t="s">
        <v>898</v>
      </c>
      <c r="D1780" s="10" t="s">
        <v>920</v>
      </c>
      <c r="E1780" s="10" t="s">
        <v>348</v>
      </c>
      <c r="F1780" s="10" t="s">
        <v>921</v>
      </c>
      <c r="G1780" s="10" t="s">
        <v>922</v>
      </c>
      <c r="H1780" s="10" t="s">
        <v>908</v>
      </c>
      <c r="I1780" s="10" t="s">
        <v>923</v>
      </c>
      <c r="J1780" s="10" t="s">
        <v>924</v>
      </c>
      <c r="K1780" s="10">
        <v>9798458681</v>
      </c>
      <c r="L1780" s="10" t="s">
        <v>670</v>
      </c>
      <c r="M1780" s="10" t="s">
        <v>671</v>
      </c>
      <c r="N1780" s="10" t="s">
        <v>61</v>
      </c>
      <c r="O1780" s="10">
        <v>44</v>
      </c>
      <c r="P1780" s="10" t="s">
        <v>672</v>
      </c>
      <c r="Q1780" s="10">
        <v>12</v>
      </c>
      <c r="R1780" s="10">
        <v>7</v>
      </c>
      <c r="S1780" s="79">
        <v>302.39999999999998</v>
      </c>
      <c r="T1780" s="10">
        <v>8</v>
      </c>
      <c r="AH1780" s="10">
        <v>8</v>
      </c>
      <c r="AI1780" s="39">
        <f t="shared" si="132"/>
        <v>8</v>
      </c>
      <c r="AJ1780" s="79">
        <f t="shared" si="133"/>
        <v>37.799999999999997</v>
      </c>
      <c r="AK1780" s="79">
        <f t="shared" si="134"/>
        <v>3.15</v>
      </c>
      <c r="AL1780" s="79">
        <f t="shared" si="135"/>
        <v>0.45</v>
      </c>
    </row>
    <row r="1781" spans="1:38" x14ac:dyDescent="0.25">
      <c r="A1781" s="10">
        <v>7.2024999999999997</v>
      </c>
      <c r="B1781" s="10" t="s">
        <v>897</v>
      </c>
      <c r="C1781" s="10" t="s">
        <v>898</v>
      </c>
      <c r="D1781" s="10" t="s">
        <v>925</v>
      </c>
      <c r="E1781" s="10" t="s">
        <v>30</v>
      </c>
      <c r="F1781" s="10" t="s">
        <v>926</v>
      </c>
      <c r="G1781" s="10" t="s">
        <v>927</v>
      </c>
      <c r="H1781" s="10" t="s">
        <v>908</v>
      </c>
      <c r="I1781" s="10" t="s">
        <v>928</v>
      </c>
      <c r="J1781" s="10" t="s">
        <v>929</v>
      </c>
      <c r="K1781" s="10">
        <v>5126939297</v>
      </c>
      <c r="L1781" s="10" t="s">
        <v>98</v>
      </c>
      <c r="M1781" s="10" t="s">
        <v>99</v>
      </c>
      <c r="N1781" s="10" t="s">
        <v>61</v>
      </c>
      <c r="O1781" s="10">
        <v>44</v>
      </c>
      <c r="P1781" s="10" t="s">
        <v>40</v>
      </c>
      <c r="Q1781" s="10">
        <v>12</v>
      </c>
      <c r="R1781" s="10">
        <v>5</v>
      </c>
      <c r="S1781" s="79">
        <v>30</v>
      </c>
      <c r="T1781" s="10">
        <v>1</v>
      </c>
      <c r="AH1781" s="10">
        <v>1</v>
      </c>
      <c r="AI1781" s="39">
        <f t="shared" si="132"/>
        <v>1</v>
      </c>
      <c r="AJ1781" s="79">
        <f t="shared" si="133"/>
        <v>30</v>
      </c>
      <c r="AK1781" s="79">
        <f t="shared" si="134"/>
        <v>2.5</v>
      </c>
      <c r="AL1781" s="79">
        <f t="shared" si="135"/>
        <v>0.5</v>
      </c>
    </row>
    <row r="1782" spans="1:38" x14ac:dyDescent="0.25">
      <c r="A1782" s="10">
        <v>7.2024999999999997</v>
      </c>
      <c r="B1782" s="10" t="s">
        <v>897</v>
      </c>
      <c r="C1782" s="10" t="s">
        <v>898</v>
      </c>
      <c r="D1782" s="10" t="s">
        <v>899</v>
      </c>
      <c r="E1782" s="10" t="s">
        <v>348</v>
      </c>
      <c r="F1782" s="10" t="s">
        <v>900</v>
      </c>
      <c r="G1782" s="10" t="s">
        <v>901</v>
      </c>
      <c r="H1782" s="10" t="s">
        <v>902</v>
      </c>
      <c r="I1782" s="10" t="s">
        <v>903</v>
      </c>
      <c r="J1782" s="10" t="s">
        <v>904</v>
      </c>
      <c r="K1782" s="10">
        <v>2255785137</v>
      </c>
      <c r="L1782" s="10" t="s">
        <v>98</v>
      </c>
      <c r="M1782" s="10" t="s">
        <v>99</v>
      </c>
      <c r="N1782" s="10" t="s">
        <v>61</v>
      </c>
      <c r="O1782" s="10">
        <v>44</v>
      </c>
      <c r="P1782" s="10" t="s">
        <v>40</v>
      </c>
      <c r="Q1782" s="10">
        <v>12</v>
      </c>
      <c r="R1782" s="10">
        <v>5</v>
      </c>
      <c r="S1782" s="79">
        <v>30</v>
      </c>
      <c r="T1782" s="10">
        <v>1</v>
      </c>
      <c r="AH1782" s="10">
        <v>1</v>
      </c>
      <c r="AI1782" s="39">
        <f t="shared" si="132"/>
        <v>1</v>
      </c>
      <c r="AJ1782" s="79">
        <f t="shared" si="133"/>
        <v>30</v>
      </c>
      <c r="AK1782" s="79">
        <f t="shared" si="134"/>
        <v>2.5</v>
      </c>
      <c r="AL1782" s="79">
        <f t="shared" si="135"/>
        <v>0.5</v>
      </c>
    </row>
    <row r="1783" spans="1:38" x14ac:dyDescent="0.25">
      <c r="A1783" s="10">
        <v>7.2024999999999997</v>
      </c>
      <c r="B1783" s="10" t="s">
        <v>897</v>
      </c>
      <c r="C1783" s="10" t="s">
        <v>898</v>
      </c>
      <c r="D1783" s="10" t="s">
        <v>905</v>
      </c>
      <c r="E1783" s="10" t="s">
        <v>348</v>
      </c>
      <c r="F1783" s="10" t="s">
        <v>906</v>
      </c>
      <c r="G1783" s="10" t="s">
        <v>907</v>
      </c>
      <c r="H1783" s="10" t="s">
        <v>908</v>
      </c>
      <c r="I1783" s="10" t="s">
        <v>909</v>
      </c>
      <c r="J1783" s="10" t="s">
        <v>910</v>
      </c>
      <c r="K1783" s="10">
        <v>2814761898</v>
      </c>
      <c r="L1783" s="10" t="s">
        <v>98</v>
      </c>
      <c r="M1783" s="10" t="s">
        <v>99</v>
      </c>
      <c r="N1783" s="10" t="s">
        <v>61</v>
      </c>
      <c r="O1783" s="10">
        <v>44</v>
      </c>
      <c r="P1783" s="10" t="s">
        <v>40</v>
      </c>
      <c r="Q1783" s="10">
        <v>12</v>
      </c>
      <c r="R1783" s="10">
        <v>5</v>
      </c>
      <c r="S1783" s="79">
        <v>90</v>
      </c>
      <c r="T1783" s="10">
        <v>3</v>
      </c>
      <c r="AH1783" s="10">
        <v>3</v>
      </c>
      <c r="AI1783" s="39">
        <f t="shared" si="132"/>
        <v>3</v>
      </c>
      <c r="AJ1783" s="79">
        <f t="shared" si="133"/>
        <v>30</v>
      </c>
      <c r="AK1783" s="79">
        <f t="shared" si="134"/>
        <v>2.5</v>
      </c>
      <c r="AL1783" s="79">
        <f t="shared" si="135"/>
        <v>0.5</v>
      </c>
    </row>
    <row r="1784" spans="1:38" x14ac:dyDescent="0.25">
      <c r="A1784" s="10">
        <v>7.2024999999999997</v>
      </c>
      <c r="B1784" s="10" t="s">
        <v>897</v>
      </c>
      <c r="C1784" s="10" t="s">
        <v>898</v>
      </c>
      <c r="D1784" s="10" t="s">
        <v>911</v>
      </c>
      <c r="E1784" s="10" t="s">
        <v>348</v>
      </c>
      <c r="F1784" s="10" t="s">
        <v>912</v>
      </c>
      <c r="G1784" s="10" t="s">
        <v>913</v>
      </c>
      <c r="H1784" s="10" t="s">
        <v>908</v>
      </c>
      <c r="I1784" s="10" t="s">
        <v>914</v>
      </c>
      <c r="J1784" s="10" t="s">
        <v>915</v>
      </c>
      <c r="K1784" s="10">
        <v>2819223410</v>
      </c>
      <c r="L1784" s="10" t="s">
        <v>98</v>
      </c>
      <c r="M1784" s="10" t="s">
        <v>99</v>
      </c>
      <c r="N1784" s="10" t="s">
        <v>61</v>
      </c>
      <c r="O1784" s="10">
        <v>44</v>
      </c>
      <c r="P1784" s="10" t="s">
        <v>40</v>
      </c>
      <c r="Q1784" s="10">
        <v>12</v>
      </c>
      <c r="R1784" s="10">
        <v>5</v>
      </c>
      <c r="S1784" s="79">
        <v>60</v>
      </c>
      <c r="T1784" s="10">
        <v>2</v>
      </c>
      <c r="AH1784" s="10">
        <v>2</v>
      </c>
      <c r="AI1784" s="39">
        <f t="shared" si="132"/>
        <v>2</v>
      </c>
      <c r="AJ1784" s="79">
        <f t="shared" si="133"/>
        <v>30</v>
      </c>
      <c r="AK1784" s="79">
        <f t="shared" si="134"/>
        <v>2.5</v>
      </c>
      <c r="AL1784" s="79">
        <f t="shared" si="135"/>
        <v>0.5</v>
      </c>
    </row>
    <row r="1785" spans="1:38" x14ac:dyDescent="0.25">
      <c r="A1785" s="10">
        <v>7.2024999999999997</v>
      </c>
      <c r="B1785" s="10" t="s">
        <v>897</v>
      </c>
      <c r="C1785" s="10" t="s">
        <v>898</v>
      </c>
      <c r="D1785" s="10" t="s">
        <v>916</v>
      </c>
      <c r="E1785" s="10" t="s">
        <v>348</v>
      </c>
      <c r="F1785" s="10" t="s">
        <v>917</v>
      </c>
      <c r="G1785" s="10" t="s">
        <v>913</v>
      </c>
      <c r="H1785" s="10" t="s">
        <v>908</v>
      </c>
      <c r="I1785" s="10" t="s">
        <v>918</v>
      </c>
      <c r="J1785" s="10" t="s">
        <v>919</v>
      </c>
      <c r="K1785" s="10">
        <v>2814597111</v>
      </c>
      <c r="L1785" s="10" t="s">
        <v>98</v>
      </c>
      <c r="M1785" s="10" t="s">
        <v>99</v>
      </c>
      <c r="N1785" s="10" t="s">
        <v>61</v>
      </c>
      <c r="O1785" s="10">
        <v>44</v>
      </c>
      <c r="P1785" s="10" t="s">
        <v>40</v>
      </c>
      <c r="Q1785" s="10">
        <v>12</v>
      </c>
      <c r="R1785" s="10">
        <v>5</v>
      </c>
      <c r="S1785" s="79">
        <v>30</v>
      </c>
      <c r="T1785" s="10">
        <v>1</v>
      </c>
      <c r="AH1785" s="10">
        <v>1</v>
      </c>
      <c r="AI1785" s="39">
        <f t="shared" si="132"/>
        <v>1</v>
      </c>
      <c r="AJ1785" s="79">
        <f t="shared" si="133"/>
        <v>30</v>
      </c>
      <c r="AK1785" s="79">
        <f t="shared" si="134"/>
        <v>2.5</v>
      </c>
      <c r="AL1785" s="79">
        <f t="shared" si="135"/>
        <v>0.5</v>
      </c>
    </row>
    <row r="1786" spans="1:38" x14ac:dyDescent="0.25">
      <c r="A1786" s="10">
        <v>7.2024999999999997</v>
      </c>
      <c r="B1786" s="10" t="s">
        <v>897</v>
      </c>
      <c r="C1786" s="10" t="s">
        <v>898</v>
      </c>
      <c r="D1786" s="10" t="s">
        <v>920</v>
      </c>
      <c r="E1786" s="10" t="s">
        <v>348</v>
      </c>
      <c r="F1786" s="10" t="s">
        <v>921</v>
      </c>
      <c r="G1786" s="10" t="s">
        <v>922</v>
      </c>
      <c r="H1786" s="10" t="s">
        <v>908</v>
      </c>
      <c r="I1786" s="10" t="s">
        <v>923</v>
      </c>
      <c r="J1786" s="10" t="s">
        <v>924</v>
      </c>
      <c r="K1786" s="10">
        <v>9798458681</v>
      </c>
      <c r="L1786" s="10" t="s">
        <v>98</v>
      </c>
      <c r="M1786" s="10" t="s">
        <v>99</v>
      </c>
      <c r="N1786" s="10" t="s">
        <v>61</v>
      </c>
      <c r="O1786" s="10">
        <v>44</v>
      </c>
      <c r="P1786" s="10" t="s">
        <v>40</v>
      </c>
      <c r="Q1786" s="10">
        <v>12</v>
      </c>
      <c r="R1786" s="10">
        <v>5</v>
      </c>
      <c r="S1786" s="79">
        <v>510</v>
      </c>
      <c r="T1786" s="10">
        <v>17</v>
      </c>
      <c r="AH1786" s="10">
        <v>17</v>
      </c>
      <c r="AI1786" s="39">
        <f t="shared" si="132"/>
        <v>17</v>
      </c>
      <c r="AJ1786" s="79">
        <f t="shared" si="133"/>
        <v>30</v>
      </c>
      <c r="AK1786" s="79">
        <f t="shared" si="134"/>
        <v>2.5</v>
      </c>
      <c r="AL1786" s="79">
        <f t="shared" si="135"/>
        <v>0.5</v>
      </c>
    </row>
    <row r="1787" spans="1:38" x14ac:dyDescent="0.25">
      <c r="A1787" s="10">
        <v>7.2024999999999997</v>
      </c>
      <c r="B1787" s="10" t="s">
        <v>897</v>
      </c>
      <c r="C1787" s="10" t="s">
        <v>898</v>
      </c>
      <c r="D1787" s="10" t="s">
        <v>925</v>
      </c>
      <c r="E1787" s="10" t="s">
        <v>30</v>
      </c>
      <c r="F1787" s="10" t="s">
        <v>926</v>
      </c>
      <c r="G1787" s="10" t="s">
        <v>927</v>
      </c>
      <c r="H1787" s="10" t="s">
        <v>908</v>
      </c>
      <c r="I1787" s="10" t="s">
        <v>928</v>
      </c>
      <c r="J1787" s="10" t="s">
        <v>929</v>
      </c>
      <c r="K1787" s="10">
        <v>5126939297</v>
      </c>
      <c r="L1787" s="10" t="s">
        <v>224</v>
      </c>
      <c r="M1787" s="10" t="s">
        <v>225</v>
      </c>
      <c r="N1787" s="10" t="s">
        <v>61</v>
      </c>
      <c r="O1787" s="10">
        <v>44</v>
      </c>
      <c r="P1787" s="10" t="s">
        <v>40</v>
      </c>
      <c r="Q1787" s="10">
        <v>12</v>
      </c>
      <c r="R1787" s="10">
        <v>5</v>
      </c>
      <c r="S1787" s="79">
        <v>30</v>
      </c>
      <c r="T1787" s="10">
        <v>1</v>
      </c>
      <c r="AH1787" s="10">
        <v>1</v>
      </c>
      <c r="AI1787" s="39">
        <f t="shared" si="132"/>
        <v>1</v>
      </c>
      <c r="AJ1787" s="79">
        <f t="shared" si="133"/>
        <v>30</v>
      </c>
      <c r="AK1787" s="79">
        <f t="shared" si="134"/>
        <v>2.5</v>
      </c>
      <c r="AL1787" s="79">
        <f t="shared" si="135"/>
        <v>0.5</v>
      </c>
    </row>
    <row r="1788" spans="1:38" x14ac:dyDescent="0.25">
      <c r="A1788" s="10">
        <v>7.2024999999999997</v>
      </c>
      <c r="B1788" s="10" t="s">
        <v>897</v>
      </c>
      <c r="C1788" s="10" t="s">
        <v>898</v>
      </c>
      <c r="D1788" s="10" t="s">
        <v>899</v>
      </c>
      <c r="E1788" s="10" t="s">
        <v>348</v>
      </c>
      <c r="F1788" s="10" t="s">
        <v>900</v>
      </c>
      <c r="G1788" s="10" t="s">
        <v>901</v>
      </c>
      <c r="H1788" s="10" t="s">
        <v>902</v>
      </c>
      <c r="I1788" s="10" t="s">
        <v>903</v>
      </c>
      <c r="J1788" s="10" t="s">
        <v>904</v>
      </c>
      <c r="K1788" s="10">
        <v>2255785137</v>
      </c>
      <c r="L1788" s="10" t="s">
        <v>224</v>
      </c>
      <c r="M1788" s="10" t="s">
        <v>225</v>
      </c>
      <c r="N1788" s="10" t="s">
        <v>61</v>
      </c>
      <c r="O1788" s="10">
        <v>44</v>
      </c>
      <c r="P1788" s="10" t="s">
        <v>40</v>
      </c>
      <c r="Q1788" s="10">
        <v>12</v>
      </c>
      <c r="R1788" s="10">
        <v>5</v>
      </c>
      <c r="S1788" s="79">
        <v>30</v>
      </c>
      <c r="T1788" s="10">
        <v>1</v>
      </c>
      <c r="AH1788" s="10">
        <v>1</v>
      </c>
      <c r="AI1788" s="39">
        <f t="shared" si="132"/>
        <v>1</v>
      </c>
      <c r="AJ1788" s="79">
        <f t="shared" si="133"/>
        <v>30</v>
      </c>
      <c r="AK1788" s="79">
        <f t="shared" si="134"/>
        <v>2.5</v>
      </c>
      <c r="AL1788" s="79">
        <f t="shared" si="135"/>
        <v>0.5</v>
      </c>
    </row>
    <row r="1789" spans="1:38" x14ac:dyDescent="0.25">
      <c r="A1789" s="10">
        <v>7.2024999999999997</v>
      </c>
      <c r="B1789" s="10" t="s">
        <v>897</v>
      </c>
      <c r="C1789" s="10" t="s">
        <v>898</v>
      </c>
      <c r="D1789" s="10" t="s">
        <v>905</v>
      </c>
      <c r="E1789" s="10" t="s">
        <v>348</v>
      </c>
      <c r="F1789" s="10" t="s">
        <v>906</v>
      </c>
      <c r="G1789" s="10" t="s">
        <v>907</v>
      </c>
      <c r="H1789" s="10" t="s">
        <v>908</v>
      </c>
      <c r="I1789" s="10" t="s">
        <v>909</v>
      </c>
      <c r="J1789" s="10" t="s">
        <v>910</v>
      </c>
      <c r="K1789" s="10">
        <v>2814761898</v>
      </c>
      <c r="L1789" s="10" t="s">
        <v>224</v>
      </c>
      <c r="M1789" s="10" t="s">
        <v>225</v>
      </c>
      <c r="N1789" s="10" t="s">
        <v>61</v>
      </c>
      <c r="O1789" s="10">
        <v>44</v>
      </c>
      <c r="P1789" s="10" t="s">
        <v>40</v>
      </c>
      <c r="Q1789" s="10">
        <v>12</v>
      </c>
      <c r="R1789" s="10">
        <v>5</v>
      </c>
      <c r="S1789" s="79">
        <v>90</v>
      </c>
      <c r="T1789" s="10">
        <v>3</v>
      </c>
      <c r="AH1789" s="10">
        <v>3</v>
      </c>
      <c r="AI1789" s="39">
        <f t="shared" si="132"/>
        <v>3</v>
      </c>
      <c r="AJ1789" s="79">
        <f t="shared" si="133"/>
        <v>30</v>
      </c>
      <c r="AK1789" s="79">
        <f t="shared" si="134"/>
        <v>2.5</v>
      </c>
      <c r="AL1789" s="79">
        <f t="shared" si="135"/>
        <v>0.5</v>
      </c>
    </row>
    <row r="1790" spans="1:38" x14ac:dyDescent="0.25">
      <c r="A1790" s="10">
        <v>7.2024999999999997</v>
      </c>
      <c r="B1790" s="10" t="s">
        <v>897</v>
      </c>
      <c r="C1790" s="10" t="s">
        <v>898</v>
      </c>
      <c r="D1790" s="10" t="s">
        <v>911</v>
      </c>
      <c r="E1790" s="10" t="s">
        <v>348</v>
      </c>
      <c r="F1790" s="10" t="s">
        <v>912</v>
      </c>
      <c r="G1790" s="10" t="s">
        <v>913</v>
      </c>
      <c r="H1790" s="10" t="s">
        <v>908</v>
      </c>
      <c r="I1790" s="10" t="s">
        <v>914</v>
      </c>
      <c r="J1790" s="10" t="s">
        <v>915</v>
      </c>
      <c r="K1790" s="10">
        <v>2819223410</v>
      </c>
      <c r="L1790" s="10" t="s">
        <v>224</v>
      </c>
      <c r="M1790" s="10" t="s">
        <v>225</v>
      </c>
      <c r="N1790" s="10" t="s">
        <v>61</v>
      </c>
      <c r="O1790" s="10">
        <v>44</v>
      </c>
      <c r="P1790" s="10" t="s">
        <v>40</v>
      </c>
      <c r="Q1790" s="10">
        <v>12</v>
      </c>
      <c r="R1790" s="10">
        <v>5</v>
      </c>
      <c r="S1790" s="79">
        <v>60</v>
      </c>
      <c r="T1790" s="10">
        <v>2</v>
      </c>
      <c r="AH1790" s="10">
        <v>2</v>
      </c>
      <c r="AI1790" s="39">
        <f t="shared" si="132"/>
        <v>2</v>
      </c>
      <c r="AJ1790" s="79">
        <f t="shared" si="133"/>
        <v>30</v>
      </c>
      <c r="AK1790" s="79">
        <f t="shared" si="134"/>
        <v>2.5</v>
      </c>
      <c r="AL1790" s="79">
        <f t="shared" si="135"/>
        <v>0.5</v>
      </c>
    </row>
    <row r="1791" spans="1:38" x14ac:dyDescent="0.25">
      <c r="A1791" s="10">
        <v>7.2024999999999997</v>
      </c>
      <c r="B1791" s="10" t="s">
        <v>897</v>
      </c>
      <c r="C1791" s="10" t="s">
        <v>898</v>
      </c>
      <c r="D1791" s="10" t="s">
        <v>916</v>
      </c>
      <c r="E1791" s="10" t="s">
        <v>348</v>
      </c>
      <c r="F1791" s="10" t="s">
        <v>917</v>
      </c>
      <c r="G1791" s="10" t="s">
        <v>913</v>
      </c>
      <c r="H1791" s="10" t="s">
        <v>908</v>
      </c>
      <c r="I1791" s="10" t="s">
        <v>918</v>
      </c>
      <c r="J1791" s="10" t="s">
        <v>919</v>
      </c>
      <c r="K1791" s="10">
        <v>2814597111</v>
      </c>
      <c r="L1791" s="10" t="s">
        <v>224</v>
      </c>
      <c r="M1791" s="10" t="s">
        <v>225</v>
      </c>
      <c r="N1791" s="10" t="s">
        <v>61</v>
      </c>
      <c r="O1791" s="10">
        <v>44</v>
      </c>
      <c r="P1791" s="10" t="s">
        <v>40</v>
      </c>
      <c r="Q1791" s="10">
        <v>12</v>
      </c>
      <c r="R1791" s="10">
        <v>5</v>
      </c>
      <c r="S1791" s="79">
        <v>30</v>
      </c>
      <c r="T1791" s="10">
        <v>1</v>
      </c>
      <c r="AH1791" s="10">
        <v>1</v>
      </c>
      <c r="AI1791" s="39">
        <f t="shared" si="132"/>
        <v>1</v>
      </c>
      <c r="AJ1791" s="79">
        <f t="shared" si="133"/>
        <v>30</v>
      </c>
      <c r="AK1791" s="79">
        <f t="shared" si="134"/>
        <v>2.5</v>
      </c>
      <c r="AL1791" s="79">
        <f t="shared" si="135"/>
        <v>0.5</v>
      </c>
    </row>
    <row r="1792" spans="1:38" x14ac:dyDescent="0.25">
      <c r="A1792" s="10">
        <v>7.2024999999999997</v>
      </c>
      <c r="B1792" s="10" t="s">
        <v>897</v>
      </c>
      <c r="C1792" s="10" t="s">
        <v>898</v>
      </c>
      <c r="D1792" s="10" t="s">
        <v>920</v>
      </c>
      <c r="E1792" s="10" t="s">
        <v>348</v>
      </c>
      <c r="F1792" s="10" t="s">
        <v>921</v>
      </c>
      <c r="G1792" s="10" t="s">
        <v>922</v>
      </c>
      <c r="H1792" s="10" t="s">
        <v>908</v>
      </c>
      <c r="I1792" s="10" t="s">
        <v>923</v>
      </c>
      <c r="J1792" s="10" t="s">
        <v>924</v>
      </c>
      <c r="K1792" s="10">
        <v>9798458681</v>
      </c>
      <c r="L1792" s="10" t="s">
        <v>224</v>
      </c>
      <c r="M1792" s="10" t="s">
        <v>225</v>
      </c>
      <c r="N1792" s="10" t="s">
        <v>61</v>
      </c>
      <c r="O1792" s="10">
        <v>44</v>
      </c>
      <c r="P1792" s="10" t="s">
        <v>40</v>
      </c>
      <c r="Q1792" s="10">
        <v>12</v>
      </c>
      <c r="R1792" s="10">
        <v>5</v>
      </c>
      <c r="S1792" s="79">
        <v>180</v>
      </c>
      <c r="T1792" s="10">
        <v>6</v>
      </c>
      <c r="AH1792" s="10">
        <v>6</v>
      </c>
      <c r="AI1792" s="39">
        <f t="shared" si="132"/>
        <v>6</v>
      </c>
      <c r="AJ1792" s="79">
        <f t="shared" si="133"/>
        <v>30</v>
      </c>
      <c r="AK1792" s="79">
        <f t="shared" si="134"/>
        <v>2.5</v>
      </c>
      <c r="AL1792" s="79">
        <f t="shared" si="135"/>
        <v>0.5</v>
      </c>
    </row>
    <row r="1793" spans="1:38" x14ac:dyDescent="0.25">
      <c r="A1793" s="10">
        <v>7.2024999999999997</v>
      </c>
      <c r="B1793" s="10" t="s">
        <v>897</v>
      </c>
      <c r="C1793" s="10" t="s">
        <v>898</v>
      </c>
      <c r="D1793" s="10" t="s">
        <v>899</v>
      </c>
      <c r="E1793" s="10" t="s">
        <v>348</v>
      </c>
      <c r="F1793" s="10" t="s">
        <v>900</v>
      </c>
      <c r="G1793" s="10" t="s">
        <v>901</v>
      </c>
      <c r="H1793" s="10" t="s">
        <v>902</v>
      </c>
      <c r="I1793" s="10" t="s">
        <v>903</v>
      </c>
      <c r="J1793" s="10" t="s">
        <v>904</v>
      </c>
      <c r="K1793" s="10">
        <v>2255785137</v>
      </c>
      <c r="L1793" s="10" t="s">
        <v>59</v>
      </c>
      <c r="M1793" s="10" t="s">
        <v>60</v>
      </c>
      <c r="N1793" s="10" t="s">
        <v>61</v>
      </c>
      <c r="O1793" s="10">
        <v>44</v>
      </c>
      <c r="P1793" s="10" t="s">
        <v>40</v>
      </c>
      <c r="Q1793" s="10">
        <v>12</v>
      </c>
      <c r="R1793" s="10">
        <v>4</v>
      </c>
      <c r="S1793" s="79">
        <v>30</v>
      </c>
      <c r="T1793" s="10">
        <v>1</v>
      </c>
      <c r="AH1793" s="10">
        <v>1</v>
      </c>
      <c r="AI1793" s="39">
        <f t="shared" si="132"/>
        <v>1</v>
      </c>
      <c r="AJ1793" s="79">
        <f t="shared" si="133"/>
        <v>30</v>
      </c>
      <c r="AK1793" s="79">
        <f t="shared" si="134"/>
        <v>2.5</v>
      </c>
      <c r="AL1793" s="79">
        <f t="shared" si="135"/>
        <v>0.625</v>
      </c>
    </row>
    <row r="1794" spans="1:38" x14ac:dyDescent="0.25">
      <c r="A1794" s="10">
        <v>7.2024999999999997</v>
      </c>
      <c r="B1794" s="10" t="s">
        <v>897</v>
      </c>
      <c r="C1794" s="10" t="s">
        <v>898</v>
      </c>
      <c r="D1794" s="10" t="s">
        <v>905</v>
      </c>
      <c r="E1794" s="10" t="s">
        <v>348</v>
      </c>
      <c r="F1794" s="10" t="s">
        <v>906</v>
      </c>
      <c r="G1794" s="10" t="s">
        <v>907</v>
      </c>
      <c r="H1794" s="10" t="s">
        <v>908</v>
      </c>
      <c r="I1794" s="10" t="s">
        <v>909</v>
      </c>
      <c r="J1794" s="10" t="s">
        <v>910</v>
      </c>
      <c r="K1794" s="10">
        <v>2814761898</v>
      </c>
      <c r="L1794" s="10" t="s">
        <v>59</v>
      </c>
      <c r="M1794" s="10" t="s">
        <v>60</v>
      </c>
      <c r="N1794" s="10" t="s">
        <v>61</v>
      </c>
      <c r="O1794" s="10">
        <v>44</v>
      </c>
      <c r="P1794" s="10" t="s">
        <v>40</v>
      </c>
      <c r="Q1794" s="10">
        <v>12</v>
      </c>
      <c r="R1794" s="10">
        <v>4</v>
      </c>
      <c r="S1794" s="79">
        <v>90</v>
      </c>
      <c r="T1794" s="10">
        <v>3</v>
      </c>
      <c r="AH1794" s="10">
        <v>3</v>
      </c>
      <c r="AI1794" s="39">
        <f t="shared" si="132"/>
        <v>3</v>
      </c>
      <c r="AJ1794" s="79">
        <f t="shared" si="133"/>
        <v>30</v>
      </c>
      <c r="AK1794" s="79">
        <f t="shared" si="134"/>
        <v>2.5</v>
      </c>
      <c r="AL1794" s="79">
        <f t="shared" si="135"/>
        <v>0.625</v>
      </c>
    </row>
    <row r="1795" spans="1:38" x14ac:dyDescent="0.25">
      <c r="A1795" s="10">
        <v>7.2024999999999997</v>
      </c>
      <c r="B1795" s="10" t="s">
        <v>897</v>
      </c>
      <c r="C1795" s="10" t="s">
        <v>898</v>
      </c>
      <c r="D1795" s="10" t="s">
        <v>911</v>
      </c>
      <c r="E1795" s="10" t="s">
        <v>348</v>
      </c>
      <c r="F1795" s="10" t="s">
        <v>912</v>
      </c>
      <c r="G1795" s="10" t="s">
        <v>913</v>
      </c>
      <c r="H1795" s="10" t="s">
        <v>908</v>
      </c>
      <c r="I1795" s="10" t="s">
        <v>914</v>
      </c>
      <c r="J1795" s="10" t="s">
        <v>915</v>
      </c>
      <c r="K1795" s="10">
        <v>2819223410</v>
      </c>
      <c r="L1795" s="10" t="s">
        <v>59</v>
      </c>
      <c r="M1795" s="10" t="s">
        <v>60</v>
      </c>
      <c r="N1795" s="10" t="s">
        <v>61</v>
      </c>
      <c r="O1795" s="10">
        <v>44</v>
      </c>
      <c r="P1795" s="10" t="s">
        <v>40</v>
      </c>
      <c r="Q1795" s="10">
        <v>12</v>
      </c>
      <c r="R1795" s="10">
        <v>4</v>
      </c>
      <c r="S1795" s="79">
        <v>60</v>
      </c>
      <c r="T1795" s="10">
        <v>2</v>
      </c>
      <c r="AH1795" s="10">
        <v>2</v>
      </c>
      <c r="AI1795" s="39">
        <f t="shared" ref="AI1795:AI1820" si="136">SUM(U1795:AH1795)</f>
        <v>2</v>
      </c>
      <c r="AJ1795" s="79">
        <f t="shared" ref="AJ1795:AJ1820" si="137">S1795/T1795</f>
        <v>30</v>
      </c>
      <c r="AK1795" s="79">
        <f t="shared" ref="AK1795:AK1819" si="138">AJ1795/Q1795</f>
        <v>2.5</v>
      </c>
      <c r="AL1795" s="79">
        <f t="shared" ref="AL1795:AL1819" si="139">AK1795/R1795</f>
        <v>0.625</v>
      </c>
    </row>
    <row r="1796" spans="1:38" x14ac:dyDescent="0.25">
      <c r="A1796" s="10">
        <v>7.2024999999999997</v>
      </c>
      <c r="B1796" s="10" t="s">
        <v>897</v>
      </c>
      <c r="C1796" s="10" t="s">
        <v>898</v>
      </c>
      <c r="D1796" s="10" t="s">
        <v>916</v>
      </c>
      <c r="E1796" s="10" t="s">
        <v>348</v>
      </c>
      <c r="F1796" s="10" t="s">
        <v>917</v>
      </c>
      <c r="G1796" s="10" t="s">
        <v>913</v>
      </c>
      <c r="H1796" s="10" t="s">
        <v>908</v>
      </c>
      <c r="I1796" s="10" t="s">
        <v>918</v>
      </c>
      <c r="J1796" s="10" t="s">
        <v>919</v>
      </c>
      <c r="K1796" s="10">
        <v>2814597111</v>
      </c>
      <c r="L1796" s="10" t="s">
        <v>59</v>
      </c>
      <c r="M1796" s="10" t="s">
        <v>60</v>
      </c>
      <c r="N1796" s="10" t="s">
        <v>61</v>
      </c>
      <c r="O1796" s="10">
        <v>44</v>
      </c>
      <c r="P1796" s="10" t="s">
        <v>40</v>
      </c>
      <c r="Q1796" s="10">
        <v>12</v>
      </c>
      <c r="R1796" s="10">
        <v>4</v>
      </c>
      <c r="S1796" s="79">
        <v>30</v>
      </c>
      <c r="T1796" s="10">
        <v>1</v>
      </c>
      <c r="AH1796" s="10">
        <v>1</v>
      </c>
      <c r="AI1796" s="39">
        <f t="shared" si="136"/>
        <v>1</v>
      </c>
      <c r="AJ1796" s="79">
        <f t="shared" si="137"/>
        <v>30</v>
      </c>
      <c r="AK1796" s="79">
        <f t="shared" si="138"/>
        <v>2.5</v>
      </c>
      <c r="AL1796" s="79">
        <f t="shared" si="139"/>
        <v>0.625</v>
      </c>
    </row>
    <row r="1797" spans="1:38" x14ac:dyDescent="0.25">
      <c r="A1797" s="10">
        <v>7.2024999999999997</v>
      </c>
      <c r="B1797" s="10" t="s">
        <v>897</v>
      </c>
      <c r="C1797" s="10" t="s">
        <v>898</v>
      </c>
      <c r="D1797" s="10" t="s">
        <v>920</v>
      </c>
      <c r="E1797" s="10" t="s">
        <v>348</v>
      </c>
      <c r="F1797" s="10" t="s">
        <v>921</v>
      </c>
      <c r="G1797" s="10" t="s">
        <v>922</v>
      </c>
      <c r="H1797" s="10" t="s">
        <v>908</v>
      </c>
      <c r="I1797" s="10" t="s">
        <v>923</v>
      </c>
      <c r="J1797" s="10" t="s">
        <v>924</v>
      </c>
      <c r="K1797" s="10">
        <v>9798458681</v>
      </c>
      <c r="L1797" s="10" t="s">
        <v>59</v>
      </c>
      <c r="M1797" s="10" t="s">
        <v>60</v>
      </c>
      <c r="N1797" s="10" t="s">
        <v>61</v>
      </c>
      <c r="O1797" s="10">
        <v>44</v>
      </c>
      <c r="P1797" s="10" t="s">
        <v>40</v>
      </c>
      <c r="Q1797" s="10">
        <v>12</v>
      </c>
      <c r="R1797" s="10">
        <v>4</v>
      </c>
      <c r="S1797" s="79">
        <v>510</v>
      </c>
      <c r="T1797" s="10">
        <v>17</v>
      </c>
      <c r="AH1797" s="10">
        <v>17</v>
      </c>
      <c r="AI1797" s="39">
        <f t="shared" si="136"/>
        <v>17</v>
      </c>
      <c r="AJ1797" s="79">
        <f t="shared" si="137"/>
        <v>30</v>
      </c>
      <c r="AK1797" s="79">
        <f t="shared" si="138"/>
        <v>2.5</v>
      </c>
      <c r="AL1797" s="79">
        <f t="shared" si="139"/>
        <v>0.625</v>
      </c>
    </row>
    <row r="1798" spans="1:38" x14ac:dyDescent="0.25">
      <c r="A1798" s="10">
        <v>7.2024999999999997</v>
      </c>
      <c r="B1798" s="10" t="s">
        <v>154</v>
      </c>
      <c r="C1798" s="10" t="s">
        <v>155</v>
      </c>
      <c r="D1798" s="10" t="s">
        <v>930</v>
      </c>
      <c r="E1798" s="10" t="s">
        <v>348</v>
      </c>
      <c r="F1798" s="10" t="s">
        <v>931</v>
      </c>
      <c r="G1798" s="10" t="s">
        <v>932</v>
      </c>
      <c r="H1798" s="10" t="s">
        <v>210</v>
      </c>
      <c r="I1798" s="10" t="s">
        <v>933</v>
      </c>
      <c r="J1798" s="10" t="s">
        <v>934</v>
      </c>
      <c r="K1798" s="10">
        <v>5093322537</v>
      </c>
      <c r="L1798" s="10" t="s">
        <v>74</v>
      </c>
      <c r="M1798" s="10" t="s">
        <v>75</v>
      </c>
      <c r="N1798" s="10" t="s">
        <v>61</v>
      </c>
      <c r="O1798" s="10">
        <v>44</v>
      </c>
      <c r="P1798" s="10" t="s">
        <v>40</v>
      </c>
      <c r="Q1798" s="10">
        <v>12</v>
      </c>
      <c r="R1798" s="10">
        <v>5</v>
      </c>
      <c r="S1798" s="79">
        <v>30</v>
      </c>
      <c r="T1798" s="10">
        <v>1</v>
      </c>
      <c r="AH1798" s="10">
        <v>1</v>
      </c>
      <c r="AI1798" s="39">
        <f t="shared" si="136"/>
        <v>1</v>
      </c>
      <c r="AJ1798" s="79">
        <f t="shared" si="137"/>
        <v>30</v>
      </c>
      <c r="AK1798" s="79">
        <f t="shared" si="138"/>
        <v>2.5</v>
      </c>
      <c r="AL1798" s="79">
        <f t="shared" si="139"/>
        <v>0.5</v>
      </c>
    </row>
    <row r="1799" spans="1:38" x14ac:dyDescent="0.25">
      <c r="A1799" s="10">
        <v>7.2024999999999997</v>
      </c>
      <c r="B1799" s="10" t="s">
        <v>154</v>
      </c>
      <c r="C1799" s="10" t="s">
        <v>155</v>
      </c>
      <c r="D1799" s="10" t="s">
        <v>514</v>
      </c>
      <c r="E1799" s="10" t="s">
        <v>30</v>
      </c>
      <c r="F1799" s="10" t="s">
        <v>515</v>
      </c>
      <c r="G1799" s="10" t="s">
        <v>516</v>
      </c>
      <c r="H1799" s="10" t="s">
        <v>517</v>
      </c>
      <c r="I1799" s="10" t="s">
        <v>518</v>
      </c>
      <c r="J1799" s="10" t="s">
        <v>519</v>
      </c>
      <c r="K1799" s="10">
        <v>4062313677</v>
      </c>
      <c r="L1799" s="10" t="s">
        <v>670</v>
      </c>
      <c r="M1799" s="10" t="s">
        <v>671</v>
      </c>
      <c r="N1799" s="10" t="s">
        <v>61</v>
      </c>
      <c r="O1799" s="10">
        <v>44</v>
      </c>
      <c r="P1799" s="10" t="s">
        <v>672</v>
      </c>
      <c r="Q1799" s="10">
        <v>12</v>
      </c>
      <c r="R1799" s="10">
        <v>7</v>
      </c>
      <c r="S1799" s="79">
        <v>37.799999999999997</v>
      </c>
      <c r="T1799" s="10">
        <v>1</v>
      </c>
      <c r="AH1799" s="10">
        <v>1</v>
      </c>
      <c r="AI1799" s="39">
        <f t="shared" si="136"/>
        <v>1</v>
      </c>
      <c r="AJ1799" s="79">
        <f t="shared" si="137"/>
        <v>37.799999999999997</v>
      </c>
      <c r="AK1799" s="79">
        <f t="shared" si="138"/>
        <v>3.15</v>
      </c>
      <c r="AL1799" s="79">
        <f t="shared" si="139"/>
        <v>0.45</v>
      </c>
    </row>
    <row r="1800" spans="1:38" x14ac:dyDescent="0.25">
      <c r="A1800" s="10">
        <v>7.2024999999999997</v>
      </c>
      <c r="B1800" s="10" t="s">
        <v>154</v>
      </c>
      <c r="C1800" s="10" t="s">
        <v>155</v>
      </c>
      <c r="D1800" s="10" t="s">
        <v>930</v>
      </c>
      <c r="E1800" s="10" t="s">
        <v>348</v>
      </c>
      <c r="F1800" s="10" t="s">
        <v>931</v>
      </c>
      <c r="G1800" s="10" t="s">
        <v>932</v>
      </c>
      <c r="H1800" s="10" t="s">
        <v>210</v>
      </c>
      <c r="I1800" s="10" t="s">
        <v>933</v>
      </c>
      <c r="J1800" s="10" t="s">
        <v>934</v>
      </c>
      <c r="K1800" s="10">
        <v>5093322537</v>
      </c>
      <c r="L1800" s="10" t="s">
        <v>670</v>
      </c>
      <c r="M1800" s="10" t="s">
        <v>671</v>
      </c>
      <c r="N1800" s="10" t="s">
        <v>61</v>
      </c>
      <c r="O1800" s="10">
        <v>44</v>
      </c>
      <c r="P1800" s="10" t="s">
        <v>672</v>
      </c>
      <c r="Q1800" s="10">
        <v>12</v>
      </c>
      <c r="R1800" s="10">
        <v>7</v>
      </c>
      <c r="S1800" s="79">
        <v>37.799999999999997</v>
      </c>
      <c r="T1800" s="10">
        <v>1</v>
      </c>
      <c r="AH1800" s="10">
        <v>1</v>
      </c>
      <c r="AI1800" s="39">
        <f t="shared" si="136"/>
        <v>1</v>
      </c>
      <c r="AJ1800" s="79">
        <f t="shared" si="137"/>
        <v>37.799999999999997</v>
      </c>
      <c r="AK1800" s="79">
        <f t="shared" si="138"/>
        <v>3.15</v>
      </c>
      <c r="AL1800" s="79">
        <f t="shared" si="139"/>
        <v>0.45</v>
      </c>
    </row>
    <row r="1801" spans="1:38" x14ac:dyDescent="0.25">
      <c r="A1801" s="10">
        <v>7.2024999999999997</v>
      </c>
      <c r="B1801" s="10" t="s">
        <v>154</v>
      </c>
      <c r="C1801" s="10" t="s">
        <v>155</v>
      </c>
      <c r="D1801" s="10" t="s">
        <v>935</v>
      </c>
      <c r="E1801" s="10" t="s">
        <v>30</v>
      </c>
      <c r="F1801" s="10" t="s">
        <v>936</v>
      </c>
      <c r="G1801" s="10" t="s">
        <v>937</v>
      </c>
      <c r="H1801" s="10" t="s">
        <v>210</v>
      </c>
      <c r="I1801" s="10" t="s">
        <v>938</v>
      </c>
      <c r="J1801" s="10" t="s">
        <v>939</v>
      </c>
      <c r="K1801" s="10">
        <v>5099262500</v>
      </c>
      <c r="L1801" s="10" t="s">
        <v>670</v>
      </c>
      <c r="M1801" s="10" t="s">
        <v>671</v>
      </c>
      <c r="N1801" s="10" t="s">
        <v>61</v>
      </c>
      <c r="O1801" s="10">
        <v>44</v>
      </c>
      <c r="P1801" s="10" t="s">
        <v>672</v>
      </c>
      <c r="Q1801" s="10">
        <v>12</v>
      </c>
      <c r="R1801" s="10">
        <v>7</v>
      </c>
      <c r="S1801" s="79">
        <v>189</v>
      </c>
      <c r="T1801" s="10">
        <v>5</v>
      </c>
      <c r="AH1801" s="10">
        <v>5</v>
      </c>
      <c r="AI1801" s="39">
        <f t="shared" si="136"/>
        <v>5</v>
      </c>
      <c r="AJ1801" s="79">
        <f t="shared" si="137"/>
        <v>37.799999999999997</v>
      </c>
      <c r="AK1801" s="79">
        <f t="shared" si="138"/>
        <v>3.15</v>
      </c>
      <c r="AL1801" s="79">
        <f t="shared" si="139"/>
        <v>0.45</v>
      </c>
    </row>
    <row r="1802" spans="1:38" x14ac:dyDescent="0.25">
      <c r="A1802" s="10">
        <v>7.2024999999999997</v>
      </c>
      <c r="B1802" s="10" t="s">
        <v>154</v>
      </c>
      <c r="C1802" s="10" t="s">
        <v>155</v>
      </c>
      <c r="D1802" s="10" t="s">
        <v>156</v>
      </c>
      <c r="E1802" s="10" t="s">
        <v>30</v>
      </c>
      <c r="F1802" s="10" t="s">
        <v>157</v>
      </c>
      <c r="G1802" s="10" t="s">
        <v>158</v>
      </c>
      <c r="H1802" s="10" t="s">
        <v>159</v>
      </c>
      <c r="I1802" s="10" t="s">
        <v>160</v>
      </c>
      <c r="J1802" s="10" t="s">
        <v>161</v>
      </c>
      <c r="K1802" s="10">
        <v>5034902132</v>
      </c>
      <c r="L1802" s="10" t="s">
        <v>37</v>
      </c>
      <c r="M1802" s="10" t="s">
        <v>38</v>
      </c>
      <c r="N1802" s="10" t="s">
        <v>39</v>
      </c>
      <c r="O1802" s="10">
        <v>44</v>
      </c>
      <c r="P1802" s="10" t="s">
        <v>40</v>
      </c>
      <c r="Q1802" s="10">
        <v>12</v>
      </c>
      <c r="R1802" s="10">
        <v>5</v>
      </c>
      <c r="S1802" s="79">
        <v>435.6</v>
      </c>
      <c r="T1802" s="10">
        <v>22</v>
      </c>
      <c r="AH1802" s="10">
        <v>22</v>
      </c>
      <c r="AI1802" s="39">
        <f t="shared" si="136"/>
        <v>22</v>
      </c>
      <c r="AJ1802" s="79">
        <f t="shared" si="137"/>
        <v>19.8</v>
      </c>
      <c r="AK1802" s="79">
        <f t="shared" si="138"/>
        <v>1.6500000000000001</v>
      </c>
      <c r="AL1802" s="79">
        <f t="shared" si="139"/>
        <v>0.33</v>
      </c>
    </row>
    <row r="1803" spans="1:38" x14ac:dyDescent="0.25">
      <c r="A1803" s="10">
        <v>7.2024999999999997</v>
      </c>
      <c r="B1803" s="10" t="s">
        <v>154</v>
      </c>
      <c r="C1803" s="10" t="s">
        <v>155</v>
      </c>
      <c r="D1803" s="10" t="s">
        <v>448</v>
      </c>
      <c r="E1803" s="10" t="s">
        <v>30</v>
      </c>
      <c r="F1803" s="10" t="s">
        <v>449</v>
      </c>
      <c r="G1803" s="10" t="s">
        <v>450</v>
      </c>
      <c r="H1803" s="10" t="s">
        <v>210</v>
      </c>
      <c r="I1803" s="10" t="s">
        <v>451</v>
      </c>
      <c r="J1803" s="10" t="s">
        <v>452</v>
      </c>
      <c r="K1803" s="10">
        <v>2085539584</v>
      </c>
      <c r="L1803" s="10" t="s">
        <v>37</v>
      </c>
      <c r="M1803" s="10" t="s">
        <v>38</v>
      </c>
      <c r="N1803" s="10" t="s">
        <v>39</v>
      </c>
      <c r="O1803" s="10">
        <v>44</v>
      </c>
      <c r="P1803" s="10" t="s">
        <v>40</v>
      </c>
      <c r="Q1803" s="10">
        <v>12</v>
      </c>
      <c r="R1803" s="10">
        <v>5</v>
      </c>
      <c r="S1803" s="79">
        <v>40.799999999999997</v>
      </c>
      <c r="T1803" s="10">
        <v>2</v>
      </c>
      <c r="AH1803" s="10">
        <v>2</v>
      </c>
      <c r="AI1803" s="39">
        <f t="shared" si="136"/>
        <v>2</v>
      </c>
      <c r="AJ1803" s="79">
        <f t="shared" si="137"/>
        <v>20.399999999999999</v>
      </c>
      <c r="AK1803" s="79">
        <f t="shared" si="138"/>
        <v>1.7</v>
      </c>
      <c r="AL1803" s="79">
        <f t="shared" si="139"/>
        <v>0.33999999999999997</v>
      </c>
    </row>
    <row r="1804" spans="1:38" x14ac:dyDescent="0.25">
      <c r="A1804" s="10">
        <v>7.2024999999999997</v>
      </c>
      <c r="B1804" s="10" t="s">
        <v>154</v>
      </c>
      <c r="C1804" s="10" t="s">
        <v>155</v>
      </c>
      <c r="D1804" s="10" t="s">
        <v>321</v>
      </c>
      <c r="E1804" s="10" t="s">
        <v>168</v>
      </c>
      <c r="F1804" s="10" t="s">
        <v>322</v>
      </c>
      <c r="G1804" s="10" t="s">
        <v>323</v>
      </c>
      <c r="H1804" s="10" t="s">
        <v>210</v>
      </c>
      <c r="I1804" s="10" t="s">
        <v>324</v>
      </c>
      <c r="J1804" s="10" t="s">
        <v>325</v>
      </c>
      <c r="K1804" s="10">
        <v>2064508378</v>
      </c>
      <c r="L1804" s="10" t="s">
        <v>37</v>
      </c>
      <c r="M1804" s="10" t="s">
        <v>38</v>
      </c>
      <c r="N1804" s="10" t="s">
        <v>39</v>
      </c>
      <c r="O1804" s="10">
        <v>44</v>
      </c>
      <c r="P1804" s="10" t="s">
        <v>40</v>
      </c>
      <c r="Q1804" s="10">
        <v>12</v>
      </c>
      <c r="R1804" s="10">
        <v>5</v>
      </c>
      <c r="S1804" s="79">
        <v>101.4</v>
      </c>
      <c r="T1804" s="10">
        <v>5</v>
      </c>
      <c r="AH1804" s="10">
        <v>5</v>
      </c>
      <c r="AI1804" s="39">
        <f t="shared" si="136"/>
        <v>5</v>
      </c>
      <c r="AJ1804" s="79">
        <f t="shared" si="137"/>
        <v>20.28</v>
      </c>
      <c r="AK1804" s="79">
        <f t="shared" si="138"/>
        <v>1.6900000000000002</v>
      </c>
      <c r="AL1804" s="79">
        <f t="shared" si="139"/>
        <v>0.33800000000000002</v>
      </c>
    </row>
    <row r="1805" spans="1:38" x14ac:dyDescent="0.25">
      <c r="A1805" s="10">
        <v>7.2024999999999997</v>
      </c>
      <c r="B1805" s="10" t="s">
        <v>154</v>
      </c>
      <c r="C1805" s="10" t="s">
        <v>155</v>
      </c>
      <c r="D1805" s="10" t="s">
        <v>448</v>
      </c>
      <c r="E1805" s="10" t="s">
        <v>30</v>
      </c>
      <c r="F1805" s="10" t="s">
        <v>449</v>
      </c>
      <c r="G1805" s="10" t="s">
        <v>450</v>
      </c>
      <c r="H1805" s="10" t="s">
        <v>210</v>
      </c>
      <c r="I1805" s="10" t="s">
        <v>451</v>
      </c>
      <c r="J1805" s="10" t="s">
        <v>452</v>
      </c>
      <c r="K1805" s="10">
        <v>2085539584</v>
      </c>
      <c r="L1805" s="10" t="s">
        <v>115</v>
      </c>
      <c r="M1805" s="10" t="s">
        <v>116</v>
      </c>
      <c r="N1805" s="10" t="s">
        <v>39</v>
      </c>
      <c r="O1805" s="10">
        <v>44</v>
      </c>
      <c r="P1805" s="10" t="s">
        <v>40</v>
      </c>
      <c r="Q1805" s="10">
        <v>12</v>
      </c>
      <c r="R1805" s="10">
        <v>5</v>
      </c>
      <c r="S1805" s="79">
        <v>79.2</v>
      </c>
      <c r="T1805" s="10">
        <v>4</v>
      </c>
      <c r="AH1805" s="10">
        <v>4</v>
      </c>
      <c r="AI1805" s="39">
        <f t="shared" si="136"/>
        <v>4</v>
      </c>
      <c r="AJ1805" s="79">
        <f t="shared" si="137"/>
        <v>19.8</v>
      </c>
      <c r="AK1805" s="79">
        <f t="shared" si="138"/>
        <v>1.6500000000000001</v>
      </c>
      <c r="AL1805" s="79">
        <f t="shared" si="139"/>
        <v>0.33</v>
      </c>
    </row>
    <row r="1806" spans="1:38" x14ac:dyDescent="0.25">
      <c r="A1806" s="10">
        <v>7.2024999999999997</v>
      </c>
      <c r="B1806" s="10" t="s">
        <v>154</v>
      </c>
      <c r="C1806" s="10" t="s">
        <v>155</v>
      </c>
      <c r="D1806" s="10" t="s">
        <v>207</v>
      </c>
      <c r="E1806" s="10" t="s">
        <v>30</v>
      </c>
      <c r="F1806" s="10" t="s">
        <v>208</v>
      </c>
      <c r="G1806" s="10" t="s">
        <v>209</v>
      </c>
      <c r="H1806" s="10" t="s">
        <v>210</v>
      </c>
      <c r="I1806" s="10" t="s">
        <v>211</v>
      </c>
      <c r="J1806" s="10" t="s">
        <v>212</v>
      </c>
      <c r="K1806" s="10">
        <v>4255076664</v>
      </c>
      <c r="L1806" s="10" t="s">
        <v>115</v>
      </c>
      <c r="M1806" s="10" t="s">
        <v>116</v>
      </c>
      <c r="N1806" s="10" t="s">
        <v>39</v>
      </c>
      <c r="O1806" s="10">
        <v>44</v>
      </c>
      <c r="P1806" s="10" t="s">
        <v>40</v>
      </c>
      <c r="Q1806" s="10">
        <v>12</v>
      </c>
      <c r="R1806" s="10">
        <v>5</v>
      </c>
      <c r="S1806" s="79">
        <v>118.8</v>
      </c>
      <c r="T1806" s="10">
        <v>6</v>
      </c>
      <c r="AH1806" s="10">
        <v>6</v>
      </c>
      <c r="AI1806" s="39">
        <f t="shared" si="136"/>
        <v>6</v>
      </c>
      <c r="AJ1806" s="79">
        <f t="shared" si="137"/>
        <v>19.8</v>
      </c>
      <c r="AK1806" s="79">
        <f t="shared" si="138"/>
        <v>1.6500000000000001</v>
      </c>
      <c r="AL1806" s="79">
        <f t="shared" si="139"/>
        <v>0.33</v>
      </c>
    </row>
    <row r="1807" spans="1:38" x14ac:dyDescent="0.25">
      <c r="A1807" s="10">
        <v>7.2024999999999997</v>
      </c>
      <c r="B1807" s="10" t="s">
        <v>154</v>
      </c>
      <c r="C1807" s="10" t="s">
        <v>155</v>
      </c>
      <c r="D1807" s="10" t="s">
        <v>940</v>
      </c>
      <c r="E1807" s="10" t="s">
        <v>362</v>
      </c>
      <c r="F1807" s="10" t="s">
        <v>941</v>
      </c>
      <c r="G1807" s="10" t="s">
        <v>942</v>
      </c>
      <c r="H1807" s="10" t="s">
        <v>210</v>
      </c>
      <c r="I1807" s="10" t="s">
        <v>943</v>
      </c>
      <c r="J1807" s="10" t="s">
        <v>944</v>
      </c>
      <c r="K1807" s="10">
        <v>5097650500</v>
      </c>
      <c r="L1807" s="10" t="s">
        <v>115</v>
      </c>
      <c r="M1807" s="10" t="s">
        <v>116</v>
      </c>
      <c r="N1807" s="10" t="s">
        <v>39</v>
      </c>
      <c r="O1807" s="10">
        <v>44</v>
      </c>
      <c r="P1807" s="10" t="s">
        <v>40</v>
      </c>
      <c r="Q1807" s="10">
        <v>12</v>
      </c>
      <c r="R1807" s="10">
        <v>5</v>
      </c>
      <c r="S1807" s="79">
        <v>19.8</v>
      </c>
      <c r="T1807" s="10">
        <v>1</v>
      </c>
      <c r="AH1807" s="10">
        <v>1</v>
      </c>
      <c r="AI1807" s="39">
        <f t="shared" si="136"/>
        <v>1</v>
      </c>
      <c r="AJ1807" s="79">
        <f t="shared" si="137"/>
        <v>19.8</v>
      </c>
      <c r="AK1807" s="79">
        <f t="shared" si="138"/>
        <v>1.6500000000000001</v>
      </c>
      <c r="AL1807" s="79">
        <f t="shared" si="139"/>
        <v>0.33</v>
      </c>
    </row>
    <row r="1808" spans="1:38" x14ac:dyDescent="0.25">
      <c r="A1808" s="10">
        <v>7.2024999999999997</v>
      </c>
      <c r="B1808" s="10" t="s">
        <v>154</v>
      </c>
      <c r="C1808" s="10" t="s">
        <v>155</v>
      </c>
      <c r="D1808" s="10" t="s">
        <v>142</v>
      </c>
      <c r="E1808" s="10" t="s">
        <v>143</v>
      </c>
      <c r="F1808" s="10" t="s">
        <v>145</v>
      </c>
      <c r="G1808" s="10" t="s">
        <v>146</v>
      </c>
      <c r="H1808" s="10" t="s">
        <v>147</v>
      </c>
      <c r="I1808" s="10">
        <v>999999999</v>
      </c>
      <c r="J1808" s="10" t="s">
        <v>145</v>
      </c>
      <c r="K1808" s="10">
        <v>9999999999</v>
      </c>
      <c r="L1808" s="10" t="s">
        <v>115</v>
      </c>
      <c r="M1808" s="10" t="s">
        <v>116</v>
      </c>
      <c r="N1808" s="10" t="s">
        <v>39</v>
      </c>
      <c r="O1808" s="10">
        <v>44</v>
      </c>
      <c r="P1808" s="10" t="s">
        <v>40</v>
      </c>
      <c r="Q1808" s="10">
        <v>12</v>
      </c>
      <c r="R1808" s="10">
        <v>5</v>
      </c>
      <c r="S1808" s="79">
        <v>39.6</v>
      </c>
      <c r="T1808" s="10">
        <v>2</v>
      </c>
      <c r="AH1808" s="10">
        <v>2</v>
      </c>
      <c r="AI1808" s="39">
        <f t="shared" si="136"/>
        <v>2</v>
      </c>
      <c r="AJ1808" s="79">
        <f t="shared" si="137"/>
        <v>19.8</v>
      </c>
      <c r="AK1808" s="79">
        <f t="shared" si="138"/>
        <v>1.6500000000000001</v>
      </c>
      <c r="AL1808" s="79">
        <f t="shared" si="139"/>
        <v>0.33</v>
      </c>
    </row>
    <row r="1809" spans="1:38" x14ac:dyDescent="0.25">
      <c r="A1809" s="10">
        <v>7.2024999999999997</v>
      </c>
      <c r="B1809" s="10" t="s">
        <v>154</v>
      </c>
      <c r="C1809" s="10" t="s">
        <v>155</v>
      </c>
      <c r="D1809" s="10" t="s">
        <v>945</v>
      </c>
      <c r="E1809" s="10" t="s">
        <v>30</v>
      </c>
      <c r="F1809" s="10" t="s">
        <v>946</v>
      </c>
      <c r="G1809" s="10" t="s">
        <v>947</v>
      </c>
      <c r="H1809" s="10" t="s">
        <v>159</v>
      </c>
      <c r="I1809" s="10" t="s">
        <v>948</v>
      </c>
      <c r="J1809" s="10" t="s">
        <v>949</v>
      </c>
      <c r="K1809" s="10">
        <v>5033493218</v>
      </c>
      <c r="L1809" s="10" t="s">
        <v>49</v>
      </c>
      <c r="M1809" s="10" t="s">
        <v>50</v>
      </c>
      <c r="N1809" s="10" t="s">
        <v>39</v>
      </c>
      <c r="O1809" s="10">
        <v>44</v>
      </c>
      <c r="P1809" s="10" t="s">
        <v>40</v>
      </c>
      <c r="Q1809" s="10">
        <v>12</v>
      </c>
      <c r="R1809" s="10">
        <v>5</v>
      </c>
      <c r="S1809" s="79">
        <v>19.8</v>
      </c>
      <c r="T1809" s="10">
        <v>1</v>
      </c>
      <c r="AH1809" s="10">
        <v>1</v>
      </c>
      <c r="AI1809" s="39">
        <f t="shared" si="136"/>
        <v>1</v>
      </c>
      <c r="AJ1809" s="79">
        <f t="shared" si="137"/>
        <v>19.8</v>
      </c>
      <c r="AK1809" s="79">
        <f t="shared" si="138"/>
        <v>1.6500000000000001</v>
      </c>
      <c r="AL1809" s="79">
        <f t="shared" si="139"/>
        <v>0.33</v>
      </c>
    </row>
    <row r="1810" spans="1:38" x14ac:dyDescent="0.25">
      <c r="A1810" s="10">
        <v>7.2024999999999997</v>
      </c>
      <c r="B1810" s="10" t="s">
        <v>154</v>
      </c>
      <c r="C1810" s="10" t="s">
        <v>155</v>
      </c>
      <c r="D1810" s="10" t="s">
        <v>950</v>
      </c>
      <c r="E1810" s="10" t="s">
        <v>30</v>
      </c>
      <c r="F1810" s="10" t="s">
        <v>951</v>
      </c>
      <c r="G1810" s="10" t="s">
        <v>952</v>
      </c>
      <c r="H1810" s="10" t="s">
        <v>210</v>
      </c>
      <c r="I1810" s="10" t="s">
        <v>953</v>
      </c>
      <c r="J1810" s="10" t="s">
        <v>954</v>
      </c>
      <c r="K1810" s="10">
        <v>2067648346</v>
      </c>
      <c r="L1810" s="10" t="s">
        <v>49</v>
      </c>
      <c r="M1810" s="10" t="s">
        <v>50</v>
      </c>
      <c r="N1810" s="10" t="s">
        <v>39</v>
      </c>
      <c r="O1810" s="10">
        <v>44</v>
      </c>
      <c r="P1810" s="10" t="s">
        <v>40</v>
      </c>
      <c r="Q1810" s="10">
        <v>12</v>
      </c>
      <c r="R1810" s="10">
        <v>5</v>
      </c>
      <c r="S1810" s="79">
        <v>19.8</v>
      </c>
      <c r="T1810" s="10">
        <v>1</v>
      </c>
      <c r="AH1810" s="10">
        <v>1</v>
      </c>
      <c r="AI1810" s="39">
        <f t="shared" si="136"/>
        <v>1</v>
      </c>
      <c r="AJ1810" s="79">
        <f t="shared" si="137"/>
        <v>19.8</v>
      </c>
      <c r="AK1810" s="79">
        <f t="shared" si="138"/>
        <v>1.6500000000000001</v>
      </c>
      <c r="AL1810" s="79">
        <f t="shared" si="139"/>
        <v>0.33</v>
      </c>
    </row>
    <row r="1811" spans="1:38" x14ac:dyDescent="0.25">
      <c r="A1811" s="10">
        <v>7.2024999999999997</v>
      </c>
      <c r="B1811" s="10" t="s">
        <v>154</v>
      </c>
      <c r="C1811" s="10" t="s">
        <v>155</v>
      </c>
      <c r="D1811" s="10" t="s">
        <v>955</v>
      </c>
      <c r="E1811" s="10" t="s">
        <v>362</v>
      </c>
      <c r="F1811" s="10" t="s">
        <v>956</v>
      </c>
      <c r="G1811" s="10" t="s">
        <v>957</v>
      </c>
      <c r="H1811" s="10" t="s">
        <v>210</v>
      </c>
      <c r="I1811" s="10" t="s">
        <v>958</v>
      </c>
      <c r="J1811" s="10" t="s">
        <v>959</v>
      </c>
      <c r="K1811" s="10">
        <v>5095173300</v>
      </c>
      <c r="L1811" s="10" t="s">
        <v>49</v>
      </c>
      <c r="M1811" s="10" t="s">
        <v>50</v>
      </c>
      <c r="N1811" s="10" t="s">
        <v>39</v>
      </c>
      <c r="O1811" s="10">
        <v>44</v>
      </c>
      <c r="P1811" s="10" t="s">
        <v>40</v>
      </c>
      <c r="Q1811" s="10">
        <v>12</v>
      </c>
      <c r="R1811" s="10">
        <v>5</v>
      </c>
      <c r="S1811" s="79">
        <v>19.8</v>
      </c>
      <c r="T1811" s="10">
        <v>1</v>
      </c>
      <c r="AH1811" s="10">
        <v>1</v>
      </c>
      <c r="AI1811" s="39">
        <f t="shared" si="136"/>
        <v>1</v>
      </c>
      <c r="AJ1811" s="79">
        <f t="shared" si="137"/>
        <v>19.8</v>
      </c>
      <c r="AK1811" s="79">
        <f t="shared" si="138"/>
        <v>1.6500000000000001</v>
      </c>
      <c r="AL1811" s="79">
        <f t="shared" si="139"/>
        <v>0.33</v>
      </c>
    </row>
    <row r="1812" spans="1:38" x14ac:dyDescent="0.25">
      <c r="A1812" s="10">
        <v>7.2024999999999997</v>
      </c>
      <c r="B1812" s="10" t="s">
        <v>154</v>
      </c>
      <c r="C1812" s="10" t="s">
        <v>155</v>
      </c>
      <c r="D1812" s="10" t="s">
        <v>960</v>
      </c>
      <c r="E1812" s="10" t="s">
        <v>30</v>
      </c>
      <c r="F1812" s="10" t="s">
        <v>961</v>
      </c>
      <c r="G1812" s="10" t="s">
        <v>962</v>
      </c>
      <c r="H1812" s="10" t="s">
        <v>159</v>
      </c>
      <c r="I1812" s="10" t="s">
        <v>963</v>
      </c>
      <c r="J1812" s="10" t="s">
        <v>964</v>
      </c>
      <c r="K1812" s="10">
        <v>5033300877</v>
      </c>
      <c r="L1812" s="10" t="s">
        <v>49</v>
      </c>
      <c r="M1812" s="10" t="s">
        <v>50</v>
      </c>
      <c r="N1812" s="10" t="s">
        <v>39</v>
      </c>
      <c r="O1812" s="10">
        <v>44</v>
      </c>
      <c r="P1812" s="10" t="s">
        <v>40</v>
      </c>
      <c r="Q1812" s="10">
        <v>12</v>
      </c>
      <c r="R1812" s="10">
        <v>5</v>
      </c>
      <c r="S1812" s="79">
        <v>19.8</v>
      </c>
      <c r="T1812" s="10">
        <v>1</v>
      </c>
      <c r="AH1812" s="10">
        <v>1</v>
      </c>
      <c r="AI1812" s="39">
        <f t="shared" si="136"/>
        <v>1</v>
      </c>
      <c r="AJ1812" s="79">
        <f t="shared" si="137"/>
        <v>19.8</v>
      </c>
      <c r="AK1812" s="79">
        <f t="shared" si="138"/>
        <v>1.6500000000000001</v>
      </c>
      <c r="AL1812" s="79">
        <f t="shared" si="139"/>
        <v>0.33</v>
      </c>
    </row>
    <row r="1813" spans="1:38" x14ac:dyDescent="0.25">
      <c r="A1813" s="10">
        <v>7.2024999999999997</v>
      </c>
      <c r="B1813" s="10" t="s">
        <v>154</v>
      </c>
      <c r="C1813" s="10" t="s">
        <v>155</v>
      </c>
      <c r="D1813" s="10" t="s">
        <v>930</v>
      </c>
      <c r="E1813" s="10" t="s">
        <v>348</v>
      </c>
      <c r="F1813" s="10" t="s">
        <v>931</v>
      </c>
      <c r="G1813" s="10" t="s">
        <v>932</v>
      </c>
      <c r="H1813" s="10" t="s">
        <v>210</v>
      </c>
      <c r="I1813" s="10" t="s">
        <v>933</v>
      </c>
      <c r="J1813" s="10" t="s">
        <v>934</v>
      </c>
      <c r="K1813" s="10">
        <v>5093322537</v>
      </c>
      <c r="L1813" s="10" t="s">
        <v>98</v>
      </c>
      <c r="M1813" s="10" t="s">
        <v>99</v>
      </c>
      <c r="N1813" s="10" t="s">
        <v>61</v>
      </c>
      <c r="O1813" s="10">
        <v>44</v>
      </c>
      <c r="P1813" s="10" t="s">
        <v>40</v>
      </c>
      <c r="Q1813" s="10">
        <v>12</v>
      </c>
      <c r="R1813" s="10">
        <v>5</v>
      </c>
      <c r="S1813" s="79">
        <v>30</v>
      </c>
      <c r="T1813" s="10">
        <v>1</v>
      </c>
      <c r="AH1813" s="10">
        <v>1</v>
      </c>
      <c r="AI1813" s="39">
        <f t="shared" si="136"/>
        <v>1</v>
      </c>
      <c r="AJ1813" s="79">
        <f t="shared" si="137"/>
        <v>30</v>
      </c>
      <c r="AK1813" s="79">
        <f t="shared" si="138"/>
        <v>2.5</v>
      </c>
      <c r="AL1813" s="79">
        <f t="shared" si="139"/>
        <v>0.5</v>
      </c>
    </row>
    <row r="1814" spans="1:38" x14ac:dyDescent="0.25">
      <c r="A1814" s="10">
        <v>7.2024999999999997</v>
      </c>
      <c r="B1814" s="10" t="s">
        <v>154</v>
      </c>
      <c r="C1814" s="10" t="s">
        <v>155</v>
      </c>
      <c r="D1814" s="10" t="s">
        <v>930</v>
      </c>
      <c r="E1814" s="10" t="s">
        <v>348</v>
      </c>
      <c r="F1814" s="10" t="s">
        <v>931</v>
      </c>
      <c r="G1814" s="10" t="s">
        <v>932</v>
      </c>
      <c r="H1814" s="10" t="s">
        <v>210</v>
      </c>
      <c r="I1814" s="10" t="s">
        <v>933</v>
      </c>
      <c r="J1814" s="10" t="s">
        <v>934</v>
      </c>
      <c r="K1814" s="10">
        <v>5093322537</v>
      </c>
      <c r="L1814" s="10" t="s">
        <v>224</v>
      </c>
      <c r="M1814" s="10" t="s">
        <v>225</v>
      </c>
      <c r="N1814" s="10" t="s">
        <v>61</v>
      </c>
      <c r="O1814" s="10">
        <v>44</v>
      </c>
      <c r="P1814" s="10" t="s">
        <v>40</v>
      </c>
      <c r="Q1814" s="10">
        <v>12</v>
      </c>
      <c r="R1814" s="10">
        <v>5</v>
      </c>
      <c r="S1814" s="79">
        <v>30</v>
      </c>
      <c r="T1814" s="10">
        <v>1</v>
      </c>
      <c r="AH1814" s="10">
        <v>1</v>
      </c>
      <c r="AI1814" s="39">
        <f t="shared" si="136"/>
        <v>1</v>
      </c>
      <c r="AJ1814" s="79">
        <f t="shared" si="137"/>
        <v>30</v>
      </c>
      <c r="AK1814" s="79">
        <f t="shared" si="138"/>
        <v>2.5</v>
      </c>
      <c r="AL1814" s="79">
        <f t="shared" si="139"/>
        <v>0.5</v>
      </c>
    </row>
    <row r="1815" spans="1:38" x14ac:dyDescent="0.25">
      <c r="A1815" s="10">
        <v>7.2024999999999997</v>
      </c>
      <c r="B1815" s="10" t="s">
        <v>154</v>
      </c>
      <c r="C1815" s="10" t="s">
        <v>155</v>
      </c>
      <c r="D1815" s="10" t="s">
        <v>930</v>
      </c>
      <c r="E1815" s="10" t="s">
        <v>348</v>
      </c>
      <c r="F1815" s="10" t="s">
        <v>931</v>
      </c>
      <c r="G1815" s="10" t="s">
        <v>932</v>
      </c>
      <c r="H1815" s="10" t="s">
        <v>210</v>
      </c>
      <c r="I1815" s="10" t="s">
        <v>933</v>
      </c>
      <c r="J1815" s="10" t="s">
        <v>934</v>
      </c>
      <c r="K1815" s="10">
        <v>5093322537</v>
      </c>
      <c r="L1815" s="10" t="s">
        <v>59</v>
      </c>
      <c r="M1815" s="10" t="s">
        <v>60</v>
      </c>
      <c r="N1815" s="10" t="s">
        <v>61</v>
      </c>
      <c r="O1815" s="10">
        <v>44</v>
      </c>
      <c r="P1815" s="10" t="s">
        <v>40</v>
      </c>
      <c r="Q1815" s="10">
        <v>12</v>
      </c>
      <c r="R1815" s="10">
        <v>4</v>
      </c>
      <c r="S1815" s="79">
        <v>30</v>
      </c>
      <c r="T1815" s="10">
        <v>1</v>
      </c>
      <c r="AH1815" s="10">
        <v>1</v>
      </c>
      <c r="AI1815" s="39">
        <f t="shared" si="136"/>
        <v>1</v>
      </c>
      <c r="AJ1815" s="79">
        <f t="shared" si="137"/>
        <v>30</v>
      </c>
      <c r="AK1815" s="79">
        <f t="shared" si="138"/>
        <v>2.5</v>
      </c>
      <c r="AL1815" s="79">
        <f t="shared" si="139"/>
        <v>0.625</v>
      </c>
    </row>
    <row r="1816" spans="1:38" x14ac:dyDescent="0.25">
      <c r="A1816" s="10">
        <v>7.2024999999999997</v>
      </c>
      <c r="B1816" s="10" t="s">
        <v>134</v>
      </c>
      <c r="C1816" s="10" t="s">
        <v>135</v>
      </c>
      <c r="D1816" s="10" t="s">
        <v>136</v>
      </c>
      <c r="E1816" s="10" t="s">
        <v>30</v>
      </c>
      <c r="F1816" s="10" t="s">
        <v>137</v>
      </c>
      <c r="G1816" s="10" t="s">
        <v>138</v>
      </c>
      <c r="H1816" s="10" t="s">
        <v>139</v>
      </c>
      <c r="I1816" s="10" t="s">
        <v>140</v>
      </c>
      <c r="J1816" s="10" t="s">
        <v>141</v>
      </c>
      <c r="K1816" s="10">
        <v>2627815855</v>
      </c>
      <c r="L1816" s="10" t="s">
        <v>37</v>
      </c>
      <c r="M1816" s="10" t="s">
        <v>38</v>
      </c>
      <c r="N1816" s="10" t="s">
        <v>39</v>
      </c>
      <c r="O1816" s="10">
        <v>44</v>
      </c>
      <c r="P1816" s="10" t="s">
        <v>40</v>
      </c>
      <c r="Q1816" s="10">
        <v>12</v>
      </c>
      <c r="R1816" s="10">
        <v>5</v>
      </c>
      <c r="S1816" s="79">
        <v>210</v>
      </c>
      <c r="T1816" s="10">
        <v>10</v>
      </c>
      <c r="AH1816" s="10">
        <v>10</v>
      </c>
      <c r="AI1816" s="39">
        <f t="shared" si="136"/>
        <v>10</v>
      </c>
      <c r="AJ1816" s="79">
        <f t="shared" si="137"/>
        <v>21</v>
      </c>
      <c r="AK1816" s="79">
        <f t="shared" si="138"/>
        <v>1.75</v>
      </c>
      <c r="AL1816" s="79">
        <f t="shared" si="139"/>
        <v>0.35</v>
      </c>
    </row>
    <row r="1817" spans="1:38" x14ac:dyDescent="0.25">
      <c r="A1817" s="10">
        <v>7.2024999999999997</v>
      </c>
      <c r="B1817" s="10" t="s">
        <v>134</v>
      </c>
      <c r="C1817" s="10" t="s">
        <v>135</v>
      </c>
      <c r="D1817" s="10" t="s">
        <v>162</v>
      </c>
      <c r="E1817" s="10" t="s">
        <v>30</v>
      </c>
      <c r="F1817" s="10" t="s">
        <v>163</v>
      </c>
      <c r="G1817" s="10" t="s">
        <v>164</v>
      </c>
      <c r="H1817" s="10" t="s">
        <v>139</v>
      </c>
      <c r="I1817" s="10" t="s">
        <v>165</v>
      </c>
      <c r="J1817" s="10" t="s">
        <v>166</v>
      </c>
      <c r="K1817" s="10">
        <v>6084382237</v>
      </c>
      <c r="L1817" s="10" t="s">
        <v>37</v>
      </c>
      <c r="M1817" s="10" t="s">
        <v>38</v>
      </c>
      <c r="N1817" s="10" t="s">
        <v>39</v>
      </c>
      <c r="O1817" s="10">
        <v>44</v>
      </c>
      <c r="P1817" s="10" t="s">
        <v>40</v>
      </c>
      <c r="Q1817" s="10">
        <v>12</v>
      </c>
      <c r="R1817" s="10">
        <v>5</v>
      </c>
      <c r="S1817" s="79">
        <v>21</v>
      </c>
      <c r="T1817" s="10">
        <v>1</v>
      </c>
      <c r="AH1817" s="10">
        <v>1</v>
      </c>
      <c r="AI1817" s="39">
        <f t="shared" si="136"/>
        <v>1</v>
      </c>
      <c r="AJ1817" s="79">
        <f t="shared" si="137"/>
        <v>21</v>
      </c>
      <c r="AK1817" s="79">
        <f t="shared" si="138"/>
        <v>1.75</v>
      </c>
      <c r="AL1817" s="79">
        <f t="shared" si="139"/>
        <v>0.35</v>
      </c>
    </row>
    <row r="1818" spans="1:38" x14ac:dyDescent="0.25">
      <c r="A1818" s="10">
        <v>7.2024999999999997</v>
      </c>
      <c r="B1818" s="10" t="s">
        <v>134</v>
      </c>
      <c r="C1818" s="10" t="s">
        <v>135</v>
      </c>
      <c r="D1818" s="10" t="s">
        <v>414</v>
      </c>
      <c r="E1818" s="10" t="s">
        <v>30</v>
      </c>
      <c r="F1818" s="10" t="s">
        <v>415</v>
      </c>
      <c r="G1818" s="10" t="s">
        <v>416</v>
      </c>
      <c r="H1818" s="10" t="s">
        <v>139</v>
      </c>
      <c r="I1818" s="10" t="s">
        <v>417</v>
      </c>
      <c r="J1818" s="10" t="s">
        <v>418</v>
      </c>
      <c r="K1818" s="10">
        <v>7156762556</v>
      </c>
      <c r="L1818" s="10" t="s">
        <v>115</v>
      </c>
      <c r="M1818" s="10" t="s">
        <v>116</v>
      </c>
      <c r="N1818" s="10" t="s">
        <v>39</v>
      </c>
      <c r="O1818" s="10">
        <v>44</v>
      </c>
      <c r="P1818" s="10" t="s">
        <v>40</v>
      </c>
      <c r="Q1818" s="10">
        <v>12</v>
      </c>
      <c r="R1818" s="10">
        <v>5</v>
      </c>
      <c r="S1818" s="79">
        <v>19.8</v>
      </c>
      <c r="T1818" s="10">
        <v>1</v>
      </c>
      <c r="AH1818" s="10">
        <v>1</v>
      </c>
      <c r="AI1818" s="39">
        <f t="shared" si="136"/>
        <v>1</v>
      </c>
      <c r="AJ1818" s="79">
        <f t="shared" si="137"/>
        <v>19.8</v>
      </c>
      <c r="AK1818" s="79">
        <f t="shared" si="138"/>
        <v>1.6500000000000001</v>
      </c>
      <c r="AL1818" s="79">
        <f t="shared" si="139"/>
        <v>0.33</v>
      </c>
    </row>
    <row r="1819" spans="1:38" x14ac:dyDescent="0.25">
      <c r="A1819" s="10">
        <v>7.2024999999999997</v>
      </c>
      <c r="B1819" s="10" t="s">
        <v>134</v>
      </c>
      <c r="C1819" s="10" t="s">
        <v>135</v>
      </c>
      <c r="D1819" s="10" t="s">
        <v>162</v>
      </c>
      <c r="E1819" s="10" t="s">
        <v>30</v>
      </c>
      <c r="F1819" s="10" t="s">
        <v>163</v>
      </c>
      <c r="G1819" s="10" t="s">
        <v>164</v>
      </c>
      <c r="H1819" s="10" t="s">
        <v>139</v>
      </c>
      <c r="I1819" s="10" t="s">
        <v>165</v>
      </c>
      <c r="J1819" s="10" t="s">
        <v>166</v>
      </c>
      <c r="K1819" s="10">
        <v>6084382237</v>
      </c>
      <c r="L1819" s="10" t="s">
        <v>115</v>
      </c>
      <c r="M1819" s="10" t="s">
        <v>116</v>
      </c>
      <c r="N1819" s="10" t="s">
        <v>39</v>
      </c>
      <c r="O1819" s="10">
        <v>44</v>
      </c>
      <c r="P1819" s="10" t="s">
        <v>40</v>
      </c>
      <c r="Q1819" s="10">
        <v>12</v>
      </c>
      <c r="R1819" s="10">
        <v>5</v>
      </c>
      <c r="S1819" s="79">
        <v>21</v>
      </c>
      <c r="T1819" s="10">
        <v>1</v>
      </c>
      <c r="AH1819" s="10">
        <v>1</v>
      </c>
      <c r="AI1819" s="39">
        <f t="shared" si="136"/>
        <v>1</v>
      </c>
      <c r="AJ1819" s="79">
        <f t="shared" si="137"/>
        <v>21</v>
      </c>
      <c r="AK1819" s="79">
        <f t="shared" si="138"/>
        <v>1.75</v>
      </c>
      <c r="AL1819" s="79">
        <f t="shared" si="139"/>
        <v>0.35</v>
      </c>
    </row>
    <row r="1820" spans="1:38" ht="19.5" customHeight="1" x14ac:dyDescent="0.25">
      <c r="Q1820" s="10">
        <v>12</v>
      </c>
      <c r="S1820" s="79">
        <f>SUBTOTAL(109,S3:S1819)</f>
        <v>299552.79999999772</v>
      </c>
      <c r="T1820" s="83">
        <f>SUBTOTAL(109,T3:T1819)</f>
        <v>11417</v>
      </c>
      <c r="U1820" s="83">
        <f>SUBTOTAL(109,U3:U1819)</f>
        <v>560</v>
      </c>
      <c r="V1820" s="83">
        <f>SUBTOTAL(109,V3:V1819)</f>
        <v>495</v>
      </c>
      <c r="W1820" s="83">
        <f>SUBTOTAL(109,W3:W1819)</f>
        <v>535</v>
      </c>
      <c r="X1820" s="83">
        <f>SUBTOTAL(109,X3:X1819)</f>
        <v>471</v>
      </c>
      <c r="Y1820" s="83">
        <f>SUBTOTAL(109,Y3:Y1819)</f>
        <v>706</v>
      </c>
      <c r="Z1820" s="83">
        <f>SUBTOTAL(109,Z3:Z1819)</f>
        <v>758</v>
      </c>
      <c r="AA1820" s="83">
        <f>SUBTOTAL(109,AA3:AA1819)</f>
        <v>897</v>
      </c>
      <c r="AB1820" s="83">
        <f>SUBTOTAL(109,AB3:AB1819)</f>
        <v>1166</v>
      </c>
      <c r="AC1820" s="83">
        <f>SUBTOTAL(109,AC3:AC1819)</f>
        <v>976</v>
      </c>
      <c r="AD1820" s="83">
        <f>SUBTOTAL(109,AD3:AD1819)</f>
        <v>1486</v>
      </c>
      <c r="AE1820" s="83">
        <f>SUBTOTAL(109,AE3:AE1819)</f>
        <v>731</v>
      </c>
      <c r="AF1820" s="83">
        <f>SUBTOTAL(109,AF3:AF1819)</f>
        <v>606</v>
      </c>
      <c r="AG1820" s="83">
        <f>SUBTOTAL(109,AG3:AG1819)</f>
        <v>1092</v>
      </c>
      <c r="AH1820" s="83">
        <f>SUBTOTAL(109,AH3:AH1819)</f>
        <v>938</v>
      </c>
      <c r="AI1820" s="13">
        <f t="shared" si="136"/>
        <v>11417</v>
      </c>
      <c r="AJ1820" s="79">
        <f t="shared" si="137"/>
        <v>26.237435403345689</v>
      </c>
      <c r="AK1820" s="79">
        <f>AJ1820/Q1820</f>
        <v>2.1864529502788073</v>
      </c>
    </row>
    <row r="1821" spans="1:38" x14ac:dyDescent="0.25">
      <c r="P1821" s="10" t="s">
        <v>1976</v>
      </c>
      <c r="S1821" s="79"/>
      <c r="U1821" s="10">
        <f>U1820/5</f>
        <v>112</v>
      </c>
      <c r="V1821" s="10">
        <f>V1820/4</f>
        <v>123.75</v>
      </c>
      <c r="W1821" s="10">
        <f>W1820/4</f>
        <v>133.75</v>
      </c>
      <c r="X1821" s="10">
        <f>X1820/5</f>
        <v>94.2</v>
      </c>
      <c r="Y1821" s="10">
        <f t="shared" ref="Y1821:Z1821" si="140">Y1820/4</f>
        <v>176.5</v>
      </c>
      <c r="Z1821" s="10">
        <f t="shared" si="140"/>
        <v>189.5</v>
      </c>
      <c r="AA1821" s="10">
        <f t="shared" ref="AA1821" si="141">AA1820/5</f>
        <v>179.4</v>
      </c>
      <c r="AB1821" s="10">
        <f t="shared" ref="AB1821:AC1821" si="142">AB1820/4</f>
        <v>291.5</v>
      </c>
      <c r="AC1821" s="10">
        <f t="shared" si="142"/>
        <v>244</v>
      </c>
      <c r="AD1821" s="10">
        <f t="shared" ref="AD1821" si="143">AD1820/5</f>
        <v>297.2</v>
      </c>
      <c r="AE1821" s="10">
        <f t="shared" ref="AE1821:AF1821" si="144">AE1820/4</f>
        <v>182.75</v>
      </c>
      <c r="AF1821" s="10">
        <f t="shared" si="144"/>
        <v>151.5</v>
      </c>
      <c r="AG1821" s="10">
        <f t="shared" ref="AG1821" si="145">AG1820/5</f>
        <v>218.4</v>
      </c>
      <c r="AH1821" s="10">
        <f>AH1820/4</f>
        <v>234.5</v>
      </c>
      <c r="AJ1821" s="79"/>
      <c r="AK1821" s="79"/>
      <c r="AL1821" s="79"/>
    </row>
  </sheetData>
  <phoneticPr fontId="7" type="noConversion"/>
  <pageMargins left="0.7" right="0.7" top="0.75" bottom="0.75" header="0.3" footer="0.3"/>
  <pageSetup orientation="landscape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44010-25BE-42D4-A4DC-F6E312B21819}">
  <dimension ref="A1:C6"/>
  <sheetViews>
    <sheetView workbookViewId="0">
      <selection activeCell="A4" sqref="A4:C6"/>
    </sheetView>
  </sheetViews>
  <sheetFormatPr defaultRowHeight="15" x14ac:dyDescent="0.25"/>
  <cols>
    <col min="1" max="1" width="26.42578125" bestFit="1" customWidth="1"/>
    <col min="2" max="2" width="23.42578125" bestFit="1" customWidth="1"/>
    <col min="3" max="3" width="11.28515625" bestFit="1" customWidth="1"/>
    <col min="4" max="4" width="7" bestFit="1" customWidth="1"/>
    <col min="5" max="5" width="11.28515625" bestFit="1" customWidth="1"/>
    <col min="6" max="10" width="7" bestFit="1" customWidth="1"/>
    <col min="11" max="11" width="11.28515625" bestFit="1" customWidth="1"/>
    <col min="12" max="18" width="7.5703125" bestFit="1" customWidth="1"/>
    <col min="19" max="19" width="9.140625" bestFit="1" customWidth="1"/>
    <col min="20" max="20" width="19.85546875" bestFit="1" customWidth="1"/>
    <col min="21" max="21" width="21.42578125" bestFit="1" customWidth="1"/>
    <col min="22" max="27" width="7.5703125" bestFit="1" customWidth="1"/>
    <col min="28" max="28" width="9.140625" bestFit="1" customWidth="1"/>
    <col min="29" max="29" width="19.85546875" bestFit="1" customWidth="1"/>
    <col min="30" max="30" width="22.28515625" bestFit="1" customWidth="1"/>
    <col min="31" max="31" width="21.42578125" bestFit="1" customWidth="1"/>
    <col min="32" max="36" width="7.5703125" bestFit="1" customWidth="1"/>
    <col min="38" max="38" width="19.85546875" bestFit="1" customWidth="1"/>
    <col min="39" max="39" width="20.140625" bestFit="1" customWidth="1"/>
    <col min="40" max="40" width="22.28515625" bestFit="1" customWidth="1"/>
    <col min="41" max="41" width="21.42578125" bestFit="1" customWidth="1"/>
  </cols>
  <sheetData>
    <row r="1" spans="1:3" x14ac:dyDescent="0.25">
      <c r="A1" s="9" t="s">
        <v>3</v>
      </c>
      <c r="B1" t="s">
        <v>2346</v>
      </c>
    </row>
    <row r="3" spans="1:3" x14ac:dyDescent="0.25">
      <c r="A3" s="9" t="s">
        <v>1970</v>
      </c>
      <c r="B3" s="9" t="s">
        <v>2270</v>
      </c>
    </row>
    <row r="4" spans="1:3" x14ac:dyDescent="0.25">
      <c r="A4" s="9" t="s">
        <v>1968</v>
      </c>
      <c r="B4">
        <v>9.2025000000000006</v>
      </c>
      <c r="C4" t="s">
        <v>1969</v>
      </c>
    </row>
    <row r="5" spans="1:3" x14ac:dyDescent="0.25">
      <c r="A5" s="10" t="s">
        <v>442</v>
      </c>
      <c r="B5" s="145">
        <v>1</v>
      </c>
      <c r="C5" s="145">
        <v>1</v>
      </c>
    </row>
    <row r="6" spans="1:3" x14ac:dyDescent="0.25">
      <c r="A6" s="10" t="s">
        <v>1969</v>
      </c>
      <c r="B6" s="145">
        <v>1</v>
      </c>
      <c r="C6" s="14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99A6-6C01-4909-ABC8-E775313842B9}">
  <dimension ref="A1:Z1747"/>
  <sheetViews>
    <sheetView workbookViewId="0">
      <pane xSplit="6" ySplit="2" topLeftCell="G852" activePane="bottomRight" state="frozen"/>
      <selection pane="topRight" activeCell="G1" sqref="G1"/>
      <selection pane="bottomLeft" activeCell="A3" sqref="A3"/>
      <selection pane="bottomRight" activeCell="D1" sqref="D1"/>
    </sheetView>
  </sheetViews>
  <sheetFormatPr defaultRowHeight="15" x14ac:dyDescent="0.25"/>
  <cols>
    <col min="1" max="1" width="10.140625" customWidth="1"/>
    <col min="2" max="2" width="19.5703125" hidden="1" customWidth="1"/>
    <col min="3" max="3" width="0" hidden="1" customWidth="1"/>
    <col min="4" max="4" width="25.5703125" customWidth="1"/>
    <col min="5" max="5" width="18" hidden="1" customWidth="1"/>
    <col min="6" max="6" width="35.42578125" customWidth="1"/>
    <col min="7" max="7" width="12.140625" customWidth="1"/>
    <col min="8" max="8" width="9.28515625" customWidth="1"/>
    <col min="9" max="9" width="20.42578125" customWidth="1"/>
    <col min="10" max="10" width="17.42578125" customWidth="1"/>
    <col min="13" max="13" width="19.85546875" customWidth="1"/>
    <col min="14" max="14" width="13.5703125" customWidth="1"/>
    <col min="16" max="16" width="30.140625" customWidth="1"/>
    <col min="22" max="22" width="13" customWidth="1"/>
  </cols>
  <sheetData>
    <row r="1" spans="1:26" x14ac:dyDescent="0.25">
      <c r="D1" t="s">
        <v>1301</v>
      </c>
    </row>
    <row r="2" spans="1:26" s="1" customFormat="1" ht="4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2" t="s">
        <v>23</v>
      </c>
      <c r="Y2" s="1" t="s">
        <v>24</v>
      </c>
      <c r="Z2" s="1" t="s">
        <v>25</v>
      </c>
    </row>
    <row r="3" spans="1:26" x14ac:dyDescent="0.25">
      <c r="A3">
        <v>1.2024999999999999</v>
      </c>
      <c r="B3" t="s">
        <v>26</v>
      </c>
      <c r="C3" t="s">
        <v>84</v>
      </c>
      <c r="D3" t="s">
        <v>85</v>
      </c>
      <c r="E3">
        <v>10081013</v>
      </c>
      <c r="F3" t="s">
        <v>338</v>
      </c>
      <c r="G3" t="s">
        <v>30</v>
      </c>
      <c r="H3" t="s">
        <v>31</v>
      </c>
      <c r="I3" t="s">
        <v>339</v>
      </c>
      <c r="J3" t="s">
        <v>340</v>
      </c>
      <c r="K3" t="s">
        <v>67</v>
      </c>
      <c r="L3">
        <v>95045</v>
      </c>
      <c r="M3" t="s">
        <v>341</v>
      </c>
      <c r="N3">
        <v>8316234073</v>
      </c>
      <c r="O3" t="s">
        <v>72</v>
      </c>
      <c r="P3" t="s">
        <v>73</v>
      </c>
      <c r="Q3" t="s">
        <v>61</v>
      </c>
      <c r="R3">
        <v>44</v>
      </c>
      <c r="S3" t="s">
        <v>40</v>
      </c>
      <c r="T3" t="str">
        <f t="shared" ref="T3:T66" si="0">"12"</f>
        <v>12</v>
      </c>
      <c r="U3">
        <v>8</v>
      </c>
      <c r="V3" s="3">
        <v>64.8</v>
      </c>
      <c r="W3">
        <v>2</v>
      </c>
      <c r="X3" s="3">
        <f>V3/W3</f>
        <v>32.4</v>
      </c>
      <c r="Y3" s="3">
        <f>X3/T3</f>
        <v>2.6999999999999997</v>
      </c>
      <c r="Z3" s="3">
        <f>Y3/U3</f>
        <v>0.33749999999999997</v>
      </c>
    </row>
    <row r="4" spans="1:26" x14ac:dyDescent="0.25">
      <c r="A4">
        <v>1.2024999999999999</v>
      </c>
      <c r="B4" t="s">
        <v>26</v>
      </c>
      <c r="C4" t="s">
        <v>84</v>
      </c>
      <c r="D4" t="s">
        <v>85</v>
      </c>
      <c r="E4">
        <v>10081013</v>
      </c>
      <c r="F4" t="s">
        <v>338</v>
      </c>
      <c r="G4" t="s">
        <v>30</v>
      </c>
      <c r="H4" t="s">
        <v>31</v>
      </c>
      <c r="I4" t="s">
        <v>339</v>
      </c>
      <c r="J4" t="s">
        <v>340</v>
      </c>
      <c r="K4" t="s">
        <v>67</v>
      </c>
      <c r="L4">
        <v>95045</v>
      </c>
      <c r="M4" t="s">
        <v>341</v>
      </c>
      <c r="N4">
        <v>8316234073</v>
      </c>
      <c r="O4" t="s">
        <v>59</v>
      </c>
      <c r="P4" t="s">
        <v>60</v>
      </c>
      <c r="Q4" t="s">
        <v>61</v>
      </c>
      <c r="R4">
        <v>44</v>
      </c>
      <c r="S4" t="s">
        <v>40</v>
      </c>
      <c r="T4" t="str">
        <f t="shared" si="0"/>
        <v>12</v>
      </c>
      <c r="U4">
        <v>4</v>
      </c>
      <c r="V4" s="3">
        <v>28.8</v>
      </c>
      <c r="W4">
        <v>1</v>
      </c>
      <c r="X4" s="3">
        <f t="shared" ref="X4:X67" si="1">V4/W4</f>
        <v>28.8</v>
      </c>
      <c r="Y4" s="3">
        <f t="shared" ref="Y4:Z4" si="2">X4/T4</f>
        <v>2.4</v>
      </c>
      <c r="Z4" s="3">
        <f t="shared" si="2"/>
        <v>0.6</v>
      </c>
    </row>
    <row r="5" spans="1:26" x14ac:dyDescent="0.25">
      <c r="A5">
        <v>1.2024999999999999</v>
      </c>
      <c r="B5" t="s">
        <v>26</v>
      </c>
      <c r="C5" t="s">
        <v>154</v>
      </c>
      <c r="D5" t="s">
        <v>155</v>
      </c>
      <c r="E5">
        <v>10274444</v>
      </c>
      <c r="F5" t="s">
        <v>1066</v>
      </c>
      <c r="G5" t="s">
        <v>168</v>
      </c>
      <c r="H5" t="s">
        <v>31</v>
      </c>
      <c r="I5" t="s">
        <v>1067</v>
      </c>
      <c r="J5" t="s">
        <v>952</v>
      </c>
      <c r="K5" t="s">
        <v>210</v>
      </c>
      <c r="L5">
        <v>98118</v>
      </c>
      <c r="M5" t="s">
        <v>1068</v>
      </c>
      <c r="N5">
        <v>2063312741</v>
      </c>
      <c r="O5" t="s">
        <v>37</v>
      </c>
      <c r="P5" t="s">
        <v>38</v>
      </c>
      <c r="Q5" t="s">
        <v>39</v>
      </c>
      <c r="R5">
        <v>44</v>
      </c>
      <c r="S5" t="s">
        <v>40</v>
      </c>
      <c r="T5" t="str">
        <f t="shared" si="0"/>
        <v>12</v>
      </c>
      <c r="U5">
        <v>5</v>
      </c>
      <c r="V5" s="3">
        <v>19.8</v>
      </c>
      <c r="W5">
        <v>1</v>
      </c>
      <c r="X5" s="3">
        <f t="shared" si="1"/>
        <v>19.8</v>
      </c>
      <c r="Y5" s="3">
        <f t="shared" ref="Y5:Z5" si="3">X5/T5</f>
        <v>1.6500000000000001</v>
      </c>
      <c r="Z5" s="3">
        <f t="shared" si="3"/>
        <v>0.33</v>
      </c>
    </row>
    <row r="6" spans="1:26" x14ac:dyDescent="0.25">
      <c r="A6">
        <v>1.2024999999999999</v>
      </c>
      <c r="B6" t="s">
        <v>26</v>
      </c>
      <c r="C6" t="s">
        <v>154</v>
      </c>
      <c r="D6" t="s">
        <v>155</v>
      </c>
      <c r="E6">
        <v>10274444</v>
      </c>
      <c r="F6" t="s">
        <v>1066</v>
      </c>
      <c r="G6" t="s">
        <v>168</v>
      </c>
      <c r="H6" t="s">
        <v>31</v>
      </c>
      <c r="I6" t="s">
        <v>1067</v>
      </c>
      <c r="J6" t="s">
        <v>952</v>
      </c>
      <c r="K6" t="s">
        <v>210</v>
      </c>
      <c r="L6">
        <v>98118</v>
      </c>
      <c r="M6" t="s">
        <v>1068</v>
      </c>
      <c r="N6">
        <v>2063312741</v>
      </c>
      <c r="O6" t="s">
        <v>115</v>
      </c>
      <c r="P6" t="s">
        <v>116</v>
      </c>
      <c r="Q6" t="s">
        <v>39</v>
      </c>
      <c r="R6">
        <v>44</v>
      </c>
      <c r="S6" t="s">
        <v>40</v>
      </c>
      <c r="T6" t="str">
        <f t="shared" si="0"/>
        <v>12</v>
      </c>
      <c r="U6">
        <v>5</v>
      </c>
      <c r="V6" s="3">
        <v>19.8</v>
      </c>
      <c r="W6">
        <v>1</v>
      </c>
      <c r="X6" s="3">
        <f t="shared" si="1"/>
        <v>19.8</v>
      </c>
      <c r="Y6" s="3">
        <f t="shared" ref="Y6:Z6" si="4">X6/T6</f>
        <v>1.6500000000000001</v>
      </c>
      <c r="Z6" s="3">
        <f t="shared" si="4"/>
        <v>0.33</v>
      </c>
    </row>
    <row r="7" spans="1:26" x14ac:dyDescent="0.25">
      <c r="A7">
        <v>1.2024999999999999</v>
      </c>
      <c r="B7" t="s">
        <v>26</v>
      </c>
      <c r="C7" t="s">
        <v>84</v>
      </c>
      <c r="D7" t="s">
        <v>85</v>
      </c>
      <c r="E7">
        <v>10299917</v>
      </c>
      <c r="F7" t="s">
        <v>634</v>
      </c>
      <c r="G7" t="s">
        <v>30</v>
      </c>
      <c r="H7" t="s">
        <v>31</v>
      </c>
      <c r="I7" t="s">
        <v>635</v>
      </c>
      <c r="J7" t="s">
        <v>588</v>
      </c>
      <c r="K7" t="s">
        <v>67</v>
      </c>
      <c r="L7" t="s">
        <v>636</v>
      </c>
      <c r="M7" t="s">
        <v>637</v>
      </c>
      <c r="N7">
        <v>6503228363</v>
      </c>
      <c r="O7" t="s">
        <v>115</v>
      </c>
      <c r="P7" t="s">
        <v>116</v>
      </c>
      <c r="Q7" t="s">
        <v>39</v>
      </c>
      <c r="R7">
        <v>44</v>
      </c>
      <c r="S7" t="s">
        <v>40</v>
      </c>
      <c r="T7" t="str">
        <f t="shared" si="0"/>
        <v>12</v>
      </c>
      <c r="U7">
        <v>5</v>
      </c>
      <c r="V7" s="3">
        <v>19.8</v>
      </c>
      <c r="W7">
        <v>1</v>
      </c>
      <c r="X7" s="3">
        <f t="shared" si="1"/>
        <v>19.8</v>
      </c>
      <c r="Y7" s="3">
        <f t="shared" ref="Y7:Z7" si="5">X7/T7</f>
        <v>1.6500000000000001</v>
      </c>
      <c r="Z7" s="3">
        <f t="shared" si="5"/>
        <v>0.33</v>
      </c>
    </row>
    <row r="8" spans="1:26" x14ac:dyDescent="0.25">
      <c r="A8">
        <v>1.2024999999999999</v>
      </c>
      <c r="B8" t="s">
        <v>26</v>
      </c>
      <c r="C8" t="s">
        <v>84</v>
      </c>
      <c r="D8" t="s">
        <v>85</v>
      </c>
      <c r="E8">
        <v>10019540</v>
      </c>
      <c r="F8" t="s">
        <v>463</v>
      </c>
      <c r="G8" t="s">
        <v>30</v>
      </c>
      <c r="H8" t="s">
        <v>31</v>
      </c>
      <c r="I8" t="s">
        <v>464</v>
      </c>
      <c r="J8" t="s">
        <v>465</v>
      </c>
      <c r="K8" t="s">
        <v>67</v>
      </c>
      <c r="L8">
        <v>94080</v>
      </c>
      <c r="M8" t="s">
        <v>466</v>
      </c>
      <c r="N8">
        <v>6505895252</v>
      </c>
      <c r="O8" t="s">
        <v>49</v>
      </c>
      <c r="P8" t="s">
        <v>50</v>
      </c>
      <c r="Q8" t="s">
        <v>39</v>
      </c>
      <c r="R8">
        <v>44</v>
      </c>
      <c r="S8" t="s">
        <v>40</v>
      </c>
      <c r="T8" t="str">
        <f t="shared" si="0"/>
        <v>12</v>
      </c>
      <c r="U8">
        <v>5</v>
      </c>
      <c r="V8" s="3">
        <v>59.4</v>
      </c>
      <c r="W8">
        <v>3</v>
      </c>
      <c r="X8" s="3">
        <f t="shared" si="1"/>
        <v>19.8</v>
      </c>
      <c r="Y8" s="3">
        <f t="shared" ref="Y8:Z8" si="6">X8/T8</f>
        <v>1.6500000000000001</v>
      </c>
      <c r="Z8" s="3">
        <f t="shared" si="6"/>
        <v>0.33</v>
      </c>
    </row>
    <row r="9" spans="1:26" x14ac:dyDescent="0.25">
      <c r="A9">
        <v>1.2024999999999999</v>
      </c>
      <c r="B9" t="s">
        <v>26</v>
      </c>
      <c r="C9" t="s">
        <v>51</v>
      </c>
      <c r="D9" t="s">
        <v>52</v>
      </c>
      <c r="E9">
        <v>10003045</v>
      </c>
      <c r="F9" t="s">
        <v>125</v>
      </c>
      <c r="G9" t="s">
        <v>30</v>
      </c>
      <c r="H9" t="s">
        <v>31</v>
      </c>
      <c r="I9" t="s">
        <v>126</v>
      </c>
      <c r="J9" t="s">
        <v>127</v>
      </c>
      <c r="K9" t="s">
        <v>34</v>
      </c>
      <c r="L9" s="4" t="s">
        <v>128</v>
      </c>
      <c r="M9" t="s">
        <v>129</v>
      </c>
      <c r="N9">
        <v>6098354400</v>
      </c>
      <c r="O9" t="s">
        <v>74</v>
      </c>
      <c r="P9" t="s">
        <v>75</v>
      </c>
      <c r="Q9" t="s">
        <v>61</v>
      </c>
      <c r="R9">
        <v>44</v>
      </c>
      <c r="S9" t="s">
        <v>40</v>
      </c>
      <c r="T9" t="str">
        <f t="shared" si="0"/>
        <v>12</v>
      </c>
      <c r="U9">
        <v>5</v>
      </c>
      <c r="V9" s="3">
        <v>172.8</v>
      </c>
      <c r="W9">
        <v>6</v>
      </c>
      <c r="X9" s="3">
        <f t="shared" si="1"/>
        <v>28.8</v>
      </c>
      <c r="Y9" s="3">
        <f t="shared" ref="Y9:Z9" si="7">X9/T9</f>
        <v>2.4</v>
      </c>
      <c r="Z9" s="3">
        <f t="shared" si="7"/>
        <v>0.48</v>
      </c>
    </row>
    <row r="10" spans="1:26" x14ac:dyDescent="0.25">
      <c r="A10">
        <v>1.2024999999999999</v>
      </c>
      <c r="B10" t="s">
        <v>26</v>
      </c>
      <c r="C10" t="s">
        <v>51</v>
      </c>
      <c r="D10" t="s">
        <v>52</v>
      </c>
      <c r="E10">
        <v>10003045</v>
      </c>
      <c r="F10" t="s">
        <v>125</v>
      </c>
      <c r="G10" t="s">
        <v>30</v>
      </c>
      <c r="H10" t="s">
        <v>31</v>
      </c>
      <c r="I10" t="s">
        <v>126</v>
      </c>
      <c r="J10" t="s">
        <v>127</v>
      </c>
      <c r="K10" t="s">
        <v>34</v>
      </c>
      <c r="L10" s="4" t="s">
        <v>128</v>
      </c>
      <c r="M10" t="s">
        <v>129</v>
      </c>
      <c r="N10">
        <v>6098354400</v>
      </c>
      <c r="O10" t="s">
        <v>81</v>
      </c>
      <c r="P10" t="s">
        <v>82</v>
      </c>
      <c r="Q10" t="s">
        <v>83</v>
      </c>
      <c r="R10">
        <v>44</v>
      </c>
      <c r="S10" t="s">
        <v>40</v>
      </c>
      <c r="T10" t="str">
        <f t="shared" si="0"/>
        <v>12</v>
      </c>
      <c r="U10">
        <v>8</v>
      </c>
      <c r="V10" s="3">
        <v>108</v>
      </c>
      <c r="W10">
        <v>4</v>
      </c>
      <c r="X10" s="3">
        <f t="shared" si="1"/>
        <v>27</v>
      </c>
      <c r="Y10" s="3">
        <f t="shared" ref="Y10:Z10" si="8">X10/T10</f>
        <v>2.25</v>
      </c>
      <c r="Z10" s="3">
        <f t="shared" si="8"/>
        <v>0.28125</v>
      </c>
    </row>
    <row r="11" spans="1:26" x14ac:dyDescent="0.25">
      <c r="A11">
        <v>1.2024999999999999</v>
      </c>
      <c r="B11" t="s">
        <v>26</v>
      </c>
      <c r="C11" t="s">
        <v>51</v>
      </c>
      <c r="D11" t="s">
        <v>52</v>
      </c>
      <c r="E11">
        <v>10003045</v>
      </c>
      <c r="F11" t="s">
        <v>125</v>
      </c>
      <c r="G11" t="s">
        <v>30</v>
      </c>
      <c r="H11" t="s">
        <v>31</v>
      </c>
      <c r="I11" t="s">
        <v>126</v>
      </c>
      <c r="J11" t="s">
        <v>127</v>
      </c>
      <c r="K11" t="s">
        <v>34</v>
      </c>
      <c r="L11" s="4" t="s">
        <v>128</v>
      </c>
      <c r="M11" t="s">
        <v>129</v>
      </c>
      <c r="N11">
        <v>6098354400</v>
      </c>
      <c r="O11" t="s">
        <v>59</v>
      </c>
      <c r="P11" t="s">
        <v>60</v>
      </c>
      <c r="Q11" t="s">
        <v>61</v>
      </c>
      <c r="R11">
        <v>44</v>
      </c>
      <c r="S11" t="s">
        <v>40</v>
      </c>
      <c r="T11" t="str">
        <f t="shared" si="0"/>
        <v>12</v>
      </c>
      <c r="U11">
        <v>4</v>
      </c>
      <c r="V11" s="3">
        <v>201.6</v>
      </c>
      <c r="W11">
        <v>7</v>
      </c>
      <c r="X11" s="3">
        <f t="shared" si="1"/>
        <v>28.8</v>
      </c>
      <c r="Y11" s="3">
        <f t="shared" ref="Y11:Z11" si="9">X11/T11</f>
        <v>2.4</v>
      </c>
      <c r="Z11" s="3">
        <f t="shared" si="9"/>
        <v>0.6</v>
      </c>
    </row>
    <row r="12" spans="1:26" x14ac:dyDescent="0.25">
      <c r="A12">
        <v>1.2024999999999999</v>
      </c>
      <c r="B12" t="s">
        <v>26</v>
      </c>
      <c r="C12" t="s">
        <v>62</v>
      </c>
      <c r="D12" t="s">
        <v>63</v>
      </c>
      <c r="E12">
        <v>10013840</v>
      </c>
      <c r="F12" t="s">
        <v>1279</v>
      </c>
      <c r="G12" t="s">
        <v>30</v>
      </c>
      <c r="H12" t="s">
        <v>31</v>
      </c>
      <c r="I12" t="s">
        <v>1186</v>
      </c>
      <c r="J12" t="s">
        <v>1187</v>
      </c>
      <c r="K12" t="s">
        <v>67</v>
      </c>
      <c r="L12">
        <v>92841</v>
      </c>
      <c r="M12" t="s">
        <v>1280</v>
      </c>
      <c r="N12">
        <v>7148992539</v>
      </c>
      <c r="O12" t="s">
        <v>74</v>
      </c>
      <c r="P12" t="s">
        <v>75</v>
      </c>
      <c r="Q12" t="s">
        <v>61</v>
      </c>
      <c r="R12">
        <v>44</v>
      </c>
      <c r="S12" t="s">
        <v>40</v>
      </c>
      <c r="T12" t="str">
        <f t="shared" si="0"/>
        <v>12</v>
      </c>
      <c r="U12">
        <v>5</v>
      </c>
      <c r="V12" s="3">
        <v>1008</v>
      </c>
      <c r="W12">
        <v>35</v>
      </c>
      <c r="X12" s="3">
        <f t="shared" si="1"/>
        <v>28.8</v>
      </c>
      <c r="Y12" s="3">
        <f t="shared" ref="Y12:Z12" si="10">X12/T12</f>
        <v>2.4</v>
      </c>
      <c r="Z12" s="3">
        <f t="shared" si="10"/>
        <v>0.48</v>
      </c>
    </row>
    <row r="13" spans="1:26" x14ac:dyDescent="0.25">
      <c r="A13">
        <v>1.2024999999999999</v>
      </c>
      <c r="B13" t="s">
        <v>26</v>
      </c>
      <c r="C13" t="s">
        <v>62</v>
      </c>
      <c r="D13" t="s">
        <v>63</v>
      </c>
      <c r="E13">
        <v>10013840</v>
      </c>
      <c r="F13" t="s">
        <v>1279</v>
      </c>
      <c r="G13" t="s">
        <v>30</v>
      </c>
      <c r="H13" t="s">
        <v>31</v>
      </c>
      <c r="I13" t="s">
        <v>1186</v>
      </c>
      <c r="J13" t="s">
        <v>1187</v>
      </c>
      <c r="K13" t="s">
        <v>67</v>
      </c>
      <c r="L13">
        <v>92841</v>
      </c>
      <c r="M13" t="s">
        <v>1280</v>
      </c>
      <c r="N13">
        <v>7148992539</v>
      </c>
      <c r="O13" t="s">
        <v>70</v>
      </c>
      <c r="P13" t="s">
        <v>71</v>
      </c>
      <c r="Q13" t="s">
        <v>61</v>
      </c>
      <c r="R13">
        <v>44</v>
      </c>
      <c r="S13" t="s">
        <v>40</v>
      </c>
      <c r="T13" t="str">
        <f t="shared" si="0"/>
        <v>12</v>
      </c>
      <c r="U13">
        <v>8</v>
      </c>
      <c r="V13" s="3">
        <v>3240</v>
      </c>
      <c r="W13">
        <v>100</v>
      </c>
      <c r="X13" s="3">
        <f t="shared" si="1"/>
        <v>32.4</v>
      </c>
      <c r="Y13" s="3">
        <f t="shared" ref="Y13:Z13" si="11">X13/T13</f>
        <v>2.6999999999999997</v>
      </c>
      <c r="Z13" s="3">
        <f t="shared" si="11"/>
        <v>0.33749999999999997</v>
      </c>
    </row>
    <row r="14" spans="1:26" x14ac:dyDescent="0.25">
      <c r="A14">
        <v>1.2024999999999999</v>
      </c>
      <c r="B14" t="s">
        <v>26</v>
      </c>
      <c r="C14" t="s">
        <v>62</v>
      </c>
      <c r="D14" t="s">
        <v>63</v>
      </c>
      <c r="E14">
        <v>10013840</v>
      </c>
      <c r="F14" t="s">
        <v>1279</v>
      </c>
      <c r="G14" t="s">
        <v>30</v>
      </c>
      <c r="H14" t="s">
        <v>31</v>
      </c>
      <c r="I14" t="s">
        <v>1186</v>
      </c>
      <c r="J14" t="s">
        <v>1187</v>
      </c>
      <c r="K14" t="s">
        <v>67</v>
      </c>
      <c r="L14">
        <v>92841</v>
      </c>
      <c r="M14" t="s">
        <v>1280</v>
      </c>
      <c r="N14">
        <v>7148992539</v>
      </c>
      <c r="O14" t="s">
        <v>72</v>
      </c>
      <c r="P14" t="s">
        <v>73</v>
      </c>
      <c r="Q14" t="s">
        <v>61</v>
      </c>
      <c r="R14">
        <v>44</v>
      </c>
      <c r="S14" t="s">
        <v>40</v>
      </c>
      <c r="T14" t="str">
        <f t="shared" si="0"/>
        <v>12</v>
      </c>
      <c r="U14">
        <v>8</v>
      </c>
      <c r="V14" s="3">
        <v>2106</v>
      </c>
      <c r="W14">
        <v>65</v>
      </c>
      <c r="X14" s="3">
        <f t="shared" si="1"/>
        <v>32.4</v>
      </c>
      <c r="Y14" s="3">
        <f t="shared" ref="Y14:Z14" si="12">X14/T14</f>
        <v>2.6999999999999997</v>
      </c>
      <c r="Z14" s="3">
        <f t="shared" si="12"/>
        <v>0.33749999999999997</v>
      </c>
    </row>
    <row r="15" spans="1:26" x14ac:dyDescent="0.25">
      <c r="A15">
        <v>1.2024999999999999</v>
      </c>
      <c r="B15" t="s">
        <v>26</v>
      </c>
      <c r="C15" t="s">
        <v>107</v>
      </c>
      <c r="D15" t="s">
        <v>108</v>
      </c>
      <c r="E15">
        <v>10388714</v>
      </c>
      <c r="F15" t="s">
        <v>1149</v>
      </c>
      <c r="G15" t="s">
        <v>570</v>
      </c>
      <c r="H15" t="s">
        <v>31</v>
      </c>
      <c r="I15" t="s">
        <v>191</v>
      </c>
      <c r="J15" t="s">
        <v>192</v>
      </c>
      <c r="K15" t="s">
        <v>193</v>
      </c>
      <c r="L15" t="s">
        <v>194</v>
      </c>
      <c r="M15" t="s">
        <v>607</v>
      </c>
      <c r="N15">
        <v>2604827475</v>
      </c>
      <c r="O15" t="s">
        <v>37</v>
      </c>
      <c r="P15" t="s">
        <v>38</v>
      </c>
      <c r="Q15" t="s">
        <v>39</v>
      </c>
      <c r="R15">
        <v>44</v>
      </c>
      <c r="S15" t="s">
        <v>40</v>
      </c>
      <c r="T15" t="str">
        <f t="shared" si="0"/>
        <v>12</v>
      </c>
      <c r="U15">
        <v>5</v>
      </c>
      <c r="V15" s="3">
        <v>118.8</v>
      </c>
      <c r="W15">
        <v>6</v>
      </c>
      <c r="X15" s="3">
        <f t="shared" si="1"/>
        <v>19.8</v>
      </c>
      <c r="Y15" s="3">
        <f t="shared" ref="Y15:Z15" si="13">X15/T15</f>
        <v>1.6500000000000001</v>
      </c>
      <c r="Z15" s="3">
        <f t="shared" si="13"/>
        <v>0.33</v>
      </c>
    </row>
    <row r="16" spans="1:26" x14ac:dyDescent="0.25">
      <c r="A16">
        <v>1.2024999999999999</v>
      </c>
      <c r="B16" t="s">
        <v>26</v>
      </c>
      <c r="C16" t="s">
        <v>107</v>
      </c>
      <c r="D16" t="s">
        <v>108</v>
      </c>
      <c r="E16">
        <v>10388714</v>
      </c>
      <c r="F16" t="s">
        <v>1149</v>
      </c>
      <c r="G16" t="s">
        <v>570</v>
      </c>
      <c r="H16" t="s">
        <v>31</v>
      </c>
      <c r="I16" t="s">
        <v>191</v>
      </c>
      <c r="J16" t="s">
        <v>192</v>
      </c>
      <c r="K16" t="s">
        <v>193</v>
      </c>
      <c r="L16" t="s">
        <v>194</v>
      </c>
      <c r="M16" t="s">
        <v>607</v>
      </c>
      <c r="N16">
        <v>2604827475</v>
      </c>
      <c r="O16" t="s">
        <v>115</v>
      </c>
      <c r="P16" t="s">
        <v>116</v>
      </c>
      <c r="Q16" t="s">
        <v>39</v>
      </c>
      <c r="R16">
        <v>44</v>
      </c>
      <c r="S16" t="s">
        <v>40</v>
      </c>
      <c r="T16" t="str">
        <f t="shared" si="0"/>
        <v>12</v>
      </c>
      <c r="U16">
        <v>5</v>
      </c>
      <c r="V16" s="3">
        <v>118.8</v>
      </c>
      <c r="W16">
        <v>6</v>
      </c>
      <c r="X16" s="3">
        <f t="shared" si="1"/>
        <v>19.8</v>
      </c>
      <c r="Y16" s="3">
        <f t="shared" ref="Y16:Z16" si="14">X16/T16</f>
        <v>1.6500000000000001</v>
      </c>
      <c r="Z16" s="3">
        <f t="shared" si="14"/>
        <v>0.33</v>
      </c>
    </row>
    <row r="17" spans="1:26" x14ac:dyDescent="0.25">
      <c r="A17">
        <v>1.2024999999999999</v>
      </c>
      <c r="B17" t="s">
        <v>26</v>
      </c>
      <c r="C17" t="s">
        <v>107</v>
      </c>
      <c r="D17" t="s">
        <v>108</v>
      </c>
      <c r="E17">
        <v>10388714</v>
      </c>
      <c r="F17" t="s">
        <v>1149</v>
      </c>
      <c r="G17" t="s">
        <v>570</v>
      </c>
      <c r="H17" t="s">
        <v>31</v>
      </c>
      <c r="I17" t="s">
        <v>191</v>
      </c>
      <c r="J17" t="s">
        <v>192</v>
      </c>
      <c r="K17" t="s">
        <v>193</v>
      </c>
      <c r="L17" t="s">
        <v>194</v>
      </c>
      <c r="M17" t="s">
        <v>607</v>
      </c>
      <c r="N17">
        <v>2604827475</v>
      </c>
      <c r="O17" t="s">
        <v>49</v>
      </c>
      <c r="P17" t="s">
        <v>50</v>
      </c>
      <c r="Q17" t="s">
        <v>39</v>
      </c>
      <c r="R17">
        <v>44</v>
      </c>
      <c r="S17" t="s">
        <v>40</v>
      </c>
      <c r="T17" t="str">
        <f t="shared" si="0"/>
        <v>12</v>
      </c>
      <c r="U17">
        <v>5</v>
      </c>
      <c r="V17" s="3">
        <v>118.8</v>
      </c>
      <c r="W17">
        <v>6</v>
      </c>
      <c r="X17" s="3">
        <f t="shared" si="1"/>
        <v>19.8</v>
      </c>
      <c r="Y17" s="3">
        <f t="shared" ref="Y17:Z17" si="15">X17/T17</f>
        <v>1.6500000000000001</v>
      </c>
      <c r="Z17" s="3">
        <f t="shared" si="15"/>
        <v>0.33</v>
      </c>
    </row>
    <row r="18" spans="1:26" x14ac:dyDescent="0.25">
      <c r="A18">
        <v>1.2024999999999999</v>
      </c>
      <c r="B18" t="s">
        <v>26</v>
      </c>
      <c r="C18" t="s">
        <v>84</v>
      </c>
      <c r="D18" t="s">
        <v>85</v>
      </c>
      <c r="E18">
        <v>10019784</v>
      </c>
      <c r="F18" t="s">
        <v>86</v>
      </c>
      <c r="G18" t="s">
        <v>30</v>
      </c>
      <c r="H18" t="s">
        <v>31</v>
      </c>
      <c r="I18" t="s">
        <v>87</v>
      </c>
      <c r="J18" t="s">
        <v>88</v>
      </c>
      <c r="K18" t="s">
        <v>67</v>
      </c>
      <c r="L18">
        <v>95354</v>
      </c>
      <c r="M18" t="s">
        <v>90</v>
      </c>
      <c r="N18">
        <v>2095295350</v>
      </c>
      <c r="O18" t="s">
        <v>74</v>
      </c>
      <c r="P18" t="s">
        <v>75</v>
      </c>
      <c r="Q18" t="s">
        <v>61</v>
      </c>
      <c r="R18">
        <v>44</v>
      </c>
      <c r="S18" t="s">
        <v>40</v>
      </c>
      <c r="T18" t="str">
        <f t="shared" si="0"/>
        <v>12</v>
      </c>
      <c r="U18">
        <v>5</v>
      </c>
      <c r="V18" s="3">
        <v>115.2</v>
      </c>
      <c r="W18">
        <v>4</v>
      </c>
      <c r="X18" s="3">
        <f t="shared" si="1"/>
        <v>28.8</v>
      </c>
      <c r="Y18" s="3">
        <f t="shared" ref="Y18:Z18" si="16">X18/T18</f>
        <v>2.4</v>
      </c>
      <c r="Z18" s="3">
        <f t="shared" si="16"/>
        <v>0.48</v>
      </c>
    </row>
    <row r="19" spans="1:26" x14ac:dyDescent="0.25">
      <c r="A19">
        <v>1.2024999999999999</v>
      </c>
      <c r="B19" t="s">
        <v>26</v>
      </c>
      <c r="C19" t="s">
        <v>84</v>
      </c>
      <c r="D19" t="s">
        <v>85</v>
      </c>
      <c r="E19">
        <v>10019784</v>
      </c>
      <c r="F19" t="s">
        <v>86</v>
      </c>
      <c r="G19" t="s">
        <v>30</v>
      </c>
      <c r="H19" t="s">
        <v>31</v>
      </c>
      <c r="I19" t="s">
        <v>87</v>
      </c>
      <c r="J19" t="s">
        <v>88</v>
      </c>
      <c r="K19" t="s">
        <v>67</v>
      </c>
      <c r="L19">
        <v>95354</v>
      </c>
      <c r="M19" t="s">
        <v>90</v>
      </c>
      <c r="N19">
        <v>2095295350</v>
      </c>
      <c r="O19" t="s">
        <v>91</v>
      </c>
      <c r="P19" t="s">
        <v>92</v>
      </c>
      <c r="Q19" t="s">
        <v>61</v>
      </c>
      <c r="R19">
        <v>44</v>
      </c>
      <c r="S19" t="s">
        <v>40</v>
      </c>
      <c r="T19" t="str">
        <f t="shared" si="0"/>
        <v>12</v>
      </c>
      <c r="U19">
        <v>8</v>
      </c>
      <c r="V19" s="3">
        <v>259.2</v>
      </c>
      <c r="W19">
        <v>8</v>
      </c>
      <c r="X19" s="3">
        <f t="shared" si="1"/>
        <v>32.4</v>
      </c>
      <c r="Y19" s="3">
        <f t="shared" ref="Y19:Z19" si="17">X19/T19</f>
        <v>2.6999999999999997</v>
      </c>
      <c r="Z19" s="3">
        <f t="shared" si="17"/>
        <v>0.33749999999999997</v>
      </c>
    </row>
    <row r="20" spans="1:26" x14ac:dyDescent="0.25">
      <c r="A20">
        <v>1.2024999999999999</v>
      </c>
      <c r="B20" t="s">
        <v>26</v>
      </c>
      <c r="C20" t="s">
        <v>84</v>
      </c>
      <c r="D20" t="s">
        <v>85</v>
      </c>
      <c r="E20">
        <v>10019784</v>
      </c>
      <c r="F20" t="s">
        <v>86</v>
      </c>
      <c r="G20" t="s">
        <v>30</v>
      </c>
      <c r="H20" t="s">
        <v>31</v>
      </c>
      <c r="I20" t="s">
        <v>87</v>
      </c>
      <c r="J20" t="s">
        <v>88</v>
      </c>
      <c r="K20" t="s">
        <v>67</v>
      </c>
      <c r="L20">
        <v>95354</v>
      </c>
      <c r="M20" t="s">
        <v>90</v>
      </c>
      <c r="N20">
        <v>2095295350</v>
      </c>
      <c r="O20" t="s">
        <v>70</v>
      </c>
      <c r="P20" t="s">
        <v>71</v>
      </c>
      <c r="Q20" t="s">
        <v>61</v>
      </c>
      <c r="R20">
        <v>44</v>
      </c>
      <c r="S20" t="s">
        <v>40</v>
      </c>
      <c r="T20" t="str">
        <f t="shared" si="0"/>
        <v>12</v>
      </c>
      <c r="U20">
        <v>8</v>
      </c>
      <c r="V20" s="3">
        <v>259.2</v>
      </c>
      <c r="W20">
        <v>8</v>
      </c>
      <c r="X20" s="3">
        <f t="shared" si="1"/>
        <v>32.4</v>
      </c>
      <c r="Y20" s="3">
        <f t="shared" ref="Y20:Z20" si="18">X20/T20</f>
        <v>2.6999999999999997</v>
      </c>
      <c r="Z20" s="3">
        <f t="shared" si="18"/>
        <v>0.33749999999999997</v>
      </c>
    </row>
    <row r="21" spans="1:26" x14ac:dyDescent="0.25">
      <c r="A21">
        <v>1.2024999999999999</v>
      </c>
      <c r="B21" t="s">
        <v>26</v>
      </c>
      <c r="C21" t="s">
        <v>84</v>
      </c>
      <c r="D21" t="s">
        <v>85</v>
      </c>
      <c r="E21">
        <v>10019784</v>
      </c>
      <c r="F21" t="s">
        <v>86</v>
      </c>
      <c r="G21" t="s">
        <v>30</v>
      </c>
      <c r="H21" t="s">
        <v>31</v>
      </c>
      <c r="I21" t="s">
        <v>87</v>
      </c>
      <c r="J21" t="s">
        <v>88</v>
      </c>
      <c r="K21" t="s">
        <v>67</v>
      </c>
      <c r="L21">
        <v>95354</v>
      </c>
      <c r="M21" t="s">
        <v>90</v>
      </c>
      <c r="N21">
        <v>2095295350</v>
      </c>
      <c r="O21" t="s">
        <v>100</v>
      </c>
      <c r="P21" t="s">
        <v>101</v>
      </c>
      <c r="Q21" t="s">
        <v>61</v>
      </c>
      <c r="R21">
        <v>44</v>
      </c>
      <c r="S21" t="s">
        <v>40</v>
      </c>
      <c r="T21" t="str">
        <f t="shared" si="0"/>
        <v>12</v>
      </c>
      <c r="U21">
        <v>8</v>
      </c>
      <c r="V21" s="3">
        <v>194.4</v>
      </c>
      <c r="W21">
        <v>6</v>
      </c>
      <c r="X21" s="3">
        <f t="shared" si="1"/>
        <v>32.4</v>
      </c>
      <c r="Y21" s="3">
        <f t="shared" ref="Y21:Z21" si="19">X21/T21</f>
        <v>2.6999999999999997</v>
      </c>
      <c r="Z21" s="3">
        <f t="shared" si="19"/>
        <v>0.33749999999999997</v>
      </c>
    </row>
    <row r="22" spans="1:26" x14ac:dyDescent="0.25">
      <c r="A22">
        <v>1.2024999999999999</v>
      </c>
      <c r="B22" t="s">
        <v>26</v>
      </c>
      <c r="C22" t="s">
        <v>84</v>
      </c>
      <c r="D22" t="s">
        <v>85</v>
      </c>
      <c r="E22">
        <v>10019758</v>
      </c>
      <c r="F22" t="s">
        <v>117</v>
      </c>
      <c r="G22" t="s">
        <v>30</v>
      </c>
      <c r="H22" t="s">
        <v>31</v>
      </c>
      <c r="I22" t="s">
        <v>118</v>
      </c>
      <c r="J22" t="s">
        <v>119</v>
      </c>
      <c r="K22" t="s">
        <v>67</v>
      </c>
      <c r="L22">
        <v>95819</v>
      </c>
      <c r="M22" t="s">
        <v>994</v>
      </c>
      <c r="N22">
        <v>9164524041</v>
      </c>
      <c r="O22" t="s">
        <v>218</v>
      </c>
      <c r="P22" t="s">
        <v>219</v>
      </c>
      <c r="Q22" t="s">
        <v>61</v>
      </c>
      <c r="R22">
        <v>44</v>
      </c>
      <c r="S22" t="s">
        <v>40</v>
      </c>
      <c r="T22" t="str">
        <f t="shared" si="0"/>
        <v>12</v>
      </c>
      <c r="U22">
        <v>8</v>
      </c>
      <c r="V22" s="3">
        <v>324</v>
      </c>
      <c r="W22">
        <v>10</v>
      </c>
      <c r="X22" s="3">
        <f t="shared" si="1"/>
        <v>32.4</v>
      </c>
      <c r="Y22" s="3">
        <f t="shared" ref="Y22:Z22" si="20">X22/T22</f>
        <v>2.6999999999999997</v>
      </c>
      <c r="Z22" s="3">
        <f t="shared" si="20"/>
        <v>0.33749999999999997</v>
      </c>
    </row>
    <row r="23" spans="1:26" x14ac:dyDescent="0.25">
      <c r="A23">
        <v>1.2024999999999999</v>
      </c>
      <c r="B23" t="s">
        <v>26</v>
      </c>
      <c r="C23" t="s">
        <v>62</v>
      </c>
      <c r="D23" t="s">
        <v>63</v>
      </c>
      <c r="E23">
        <v>10092651</v>
      </c>
      <c r="F23" t="s">
        <v>1185</v>
      </c>
      <c r="G23" t="s">
        <v>570</v>
      </c>
      <c r="H23" t="s">
        <v>31</v>
      </c>
      <c r="I23" t="s">
        <v>1186</v>
      </c>
      <c r="J23" t="s">
        <v>1187</v>
      </c>
      <c r="K23" t="s">
        <v>67</v>
      </c>
      <c r="L23">
        <v>92841</v>
      </c>
      <c r="M23" t="s">
        <v>1188</v>
      </c>
      <c r="N23">
        <v>7148992524</v>
      </c>
      <c r="O23" t="s">
        <v>74</v>
      </c>
      <c r="P23" t="s">
        <v>75</v>
      </c>
      <c r="Q23" t="s">
        <v>61</v>
      </c>
      <c r="R23">
        <v>44</v>
      </c>
      <c r="S23" t="s">
        <v>40</v>
      </c>
      <c r="T23" t="str">
        <f t="shared" si="0"/>
        <v>12</v>
      </c>
      <c r="U23">
        <v>5</v>
      </c>
      <c r="V23" s="3">
        <v>2592</v>
      </c>
      <c r="W23">
        <v>90</v>
      </c>
      <c r="X23" s="3">
        <f t="shared" si="1"/>
        <v>28.8</v>
      </c>
      <c r="Y23" s="3">
        <f t="shared" ref="Y23:Z23" si="21">X23/T23</f>
        <v>2.4</v>
      </c>
      <c r="Z23" s="3">
        <f t="shared" si="21"/>
        <v>0.48</v>
      </c>
    </row>
    <row r="24" spans="1:26" x14ac:dyDescent="0.25">
      <c r="A24">
        <v>1.2024999999999999</v>
      </c>
      <c r="B24" t="s">
        <v>26</v>
      </c>
      <c r="C24" t="s">
        <v>62</v>
      </c>
      <c r="D24" t="s">
        <v>63</v>
      </c>
      <c r="E24">
        <v>10092651</v>
      </c>
      <c r="F24" t="s">
        <v>1185</v>
      </c>
      <c r="G24" t="s">
        <v>570</v>
      </c>
      <c r="H24" t="s">
        <v>31</v>
      </c>
      <c r="I24" t="s">
        <v>1186</v>
      </c>
      <c r="J24" t="s">
        <v>1187</v>
      </c>
      <c r="K24" t="s">
        <v>67</v>
      </c>
      <c r="L24">
        <v>92841</v>
      </c>
      <c r="M24" t="s">
        <v>1188</v>
      </c>
      <c r="N24">
        <v>7148992524</v>
      </c>
      <c r="O24" t="s">
        <v>70</v>
      </c>
      <c r="P24" t="s">
        <v>71</v>
      </c>
      <c r="Q24" t="s">
        <v>61</v>
      </c>
      <c r="R24">
        <v>44</v>
      </c>
      <c r="S24" t="s">
        <v>40</v>
      </c>
      <c r="T24" t="str">
        <f t="shared" si="0"/>
        <v>12</v>
      </c>
      <c r="U24">
        <v>8</v>
      </c>
      <c r="V24" s="3">
        <v>2430</v>
      </c>
      <c r="W24">
        <v>75</v>
      </c>
      <c r="X24" s="3">
        <f t="shared" si="1"/>
        <v>32.4</v>
      </c>
      <c r="Y24" s="3">
        <f t="shared" ref="Y24:Z24" si="22">X24/T24</f>
        <v>2.6999999999999997</v>
      </c>
      <c r="Z24" s="3">
        <f t="shared" si="22"/>
        <v>0.33749999999999997</v>
      </c>
    </row>
    <row r="25" spans="1:26" x14ac:dyDescent="0.25">
      <c r="A25">
        <v>1.2024999999999999</v>
      </c>
      <c r="B25" t="s">
        <v>26</v>
      </c>
      <c r="C25" t="s">
        <v>62</v>
      </c>
      <c r="D25" t="s">
        <v>63</v>
      </c>
      <c r="E25">
        <v>10092651</v>
      </c>
      <c r="F25" t="s">
        <v>1185</v>
      </c>
      <c r="G25" t="s">
        <v>570</v>
      </c>
      <c r="H25" t="s">
        <v>31</v>
      </c>
      <c r="I25" t="s">
        <v>1186</v>
      </c>
      <c r="J25" t="s">
        <v>1187</v>
      </c>
      <c r="K25" t="s">
        <v>67</v>
      </c>
      <c r="L25">
        <v>92841</v>
      </c>
      <c r="M25" t="s">
        <v>1188</v>
      </c>
      <c r="N25">
        <v>7148992524</v>
      </c>
      <c r="O25" t="s">
        <v>72</v>
      </c>
      <c r="P25" t="s">
        <v>73</v>
      </c>
      <c r="Q25" t="s">
        <v>61</v>
      </c>
      <c r="R25">
        <v>44</v>
      </c>
      <c r="S25" t="s">
        <v>40</v>
      </c>
      <c r="T25" t="str">
        <f t="shared" si="0"/>
        <v>12</v>
      </c>
      <c r="U25">
        <v>8</v>
      </c>
      <c r="V25" s="3">
        <v>2268</v>
      </c>
      <c r="W25">
        <v>70</v>
      </c>
      <c r="X25" s="3">
        <f t="shared" si="1"/>
        <v>32.4</v>
      </c>
      <c r="Y25" s="3">
        <f t="shared" ref="Y25:Z25" si="23">X25/T25</f>
        <v>2.6999999999999997</v>
      </c>
      <c r="Z25" s="3">
        <f t="shared" si="23"/>
        <v>0.33749999999999997</v>
      </c>
    </row>
    <row r="26" spans="1:26" x14ac:dyDescent="0.25">
      <c r="A26">
        <v>1.2024999999999999</v>
      </c>
      <c r="B26" t="s">
        <v>26</v>
      </c>
      <c r="C26" t="s">
        <v>84</v>
      </c>
      <c r="D26" t="s">
        <v>85</v>
      </c>
      <c r="E26">
        <v>10019773</v>
      </c>
      <c r="F26" t="s">
        <v>130</v>
      </c>
      <c r="G26" t="s">
        <v>30</v>
      </c>
      <c r="H26" t="s">
        <v>31</v>
      </c>
      <c r="I26" t="s">
        <v>131</v>
      </c>
      <c r="J26" t="s">
        <v>132</v>
      </c>
      <c r="K26" t="s">
        <v>67</v>
      </c>
      <c r="L26">
        <v>95407</v>
      </c>
      <c r="M26" t="s">
        <v>133</v>
      </c>
      <c r="N26">
        <v>7075464544</v>
      </c>
      <c r="O26" t="s">
        <v>122</v>
      </c>
      <c r="P26" t="s">
        <v>123</v>
      </c>
      <c r="Q26" t="s">
        <v>124</v>
      </c>
      <c r="R26">
        <v>44</v>
      </c>
      <c r="S26" t="s">
        <v>40</v>
      </c>
      <c r="T26" t="str">
        <f t="shared" si="0"/>
        <v>12</v>
      </c>
      <c r="U26">
        <v>4.5</v>
      </c>
      <c r="V26" s="3">
        <v>79.2</v>
      </c>
      <c r="W26">
        <v>4</v>
      </c>
      <c r="X26" s="3">
        <f t="shared" si="1"/>
        <v>19.8</v>
      </c>
      <c r="Y26" s="3">
        <f t="shared" ref="Y26:Z26" si="24">X26/T26</f>
        <v>1.6500000000000001</v>
      </c>
      <c r="Z26" s="3">
        <f t="shared" si="24"/>
        <v>0.3666666666666667</v>
      </c>
    </row>
    <row r="27" spans="1:26" x14ac:dyDescent="0.25">
      <c r="A27">
        <v>1.2024999999999999</v>
      </c>
      <c r="B27" t="s">
        <v>26</v>
      </c>
      <c r="C27" t="s">
        <v>84</v>
      </c>
      <c r="D27" t="s">
        <v>85</v>
      </c>
      <c r="E27">
        <v>10019773</v>
      </c>
      <c r="F27" t="s">
        <v>130</v>
      </c>
      <c r="G27" t="s">
        <v>30</v>
      </c>
      <c r="H27" t="s">
        <v>31</v>
      </c>
      <c r="I27" t="s">
        <v>131</v>
      </c>
      <c r="J27" t="s">
        <v>132</v>
      </c>
      <c r="K27" t="s">
        <v>67</v>
      </c>
      <c r="L27">
        <v>95407</v>
      </c>
      <c r="M27" t="s">
        <v>133</v>
      </c>
      <c r="N27">
        <v>7075464544</v>
      </c>
      <c r="O27" t="s">
        <v>37</v>
      </c>
      <c r="P27" t="s">
        <v>38</v>
      </c>
      <c r="Q27" t="s">
        <v>39</v>
      </c>
      <c r="R27">
        <v>44</v>
      </c>
      <c r="S27" t="s">
        <v>40</v>
      </c>
      <c r="T27" t="str">
        <f t="shared" si="0"/>
        <v>12</v>
      </c>
      <c r="U27">
        <v>5</v>
      </c>
      <c r="V27" s="3">
        <v>178.2</v>
      </c>
      <c r="W27">
        <v>9</v>
      </c>
      <c r="X27" s="3">
        <f t="shared" si="1"/>
        <v>19.799999999999997</v>
      </c>
      <c r="Y27" s="3">
        <f t="shared" ref="Y27:Z27" si="25">X27/T27</f>
        <v>1.6499999999999997</v>
      </c>
      <c r="Z27" s="3">
        <f t="shared" si="25"/>
        <v>0.32999999999999996</v>
      </c>
    </row>
    <row r="28" spans="1:26" x14ac:dyDescent="0.25">
      <c r="A28">
        <v>1.2024999999999999</v>
      </c>
      <c r="B28" t="s">
        <v>26</v>
      </c>
      <c r="C28" t="s">
        <v>107</v>
      </c>
      <c r="D28" t="s">
        <v>108</v>
      </c>
      <c r="E28">
        <v>10192843</v>
      </c>
      <c r="F28" t="s">
        <v>248</v>
      </c>
      <c r="G28" t="s">
        <v>30</v>
      </c>
      <c r="H28" t="s">
        <v>31</v>
      </c>
      <c r="I28" t="s">
        <v>249</v>
      </c>
      <c r="J28" t="s">
        <v>250</v>
      </c>
      <c r="K28" t="s">
        <v>199</v>
      </c>
      <c r="L28">
        <v>62305</v>
      </c>
      <c r="M28" t="s">
        <v>251</v>
      </c>
      <c r="N28">
        <v>2172223343</v>
      </c>
      <c r="O28" t="s">
        <v>49</v>
      </c>
      <c r="P28" t="s">
        <v>50</v>
      </c>
      <c r="Q28" t="s">
        <v>39</v>
      </c>
      <c r="R28">
        <v>44</v>
      </c>
      <c r="S28" t="s">
        <v>40</v>
      </c>
      <c r="T28" t="str">
        <f t="shared" si="0"/>
        <v>12</v>
      </c>
      <c r="U28">
        <v>5</v>
      </c>
      <c r="V28" s="3">
        <v>138.6</v>
      </c>
      <c r="W28">
        <v>7</v>
      </c>
      <c r="X28" s="3">
        <f t="shared" si="1"/>
        <v>19.8</v>
      </c>
      <c r="Y28" s="3">
        <f t="shared" ref="Y28:Z28" si="26">X28/T28</f>
        <v>1.6500000000000001</v>
      </c>
      <c r="Z28" s="3">
        <f t="shared" si="26"/>
        <v>0.33</v>
      </c>
    </row>
    <row r="29" spans="1:26" x14ac:dyDescent="0.25">
      <c r="A29">
        <v>1.2024999999999999</v>
      </c>
      <c r="B29" t="s">
        <v>26</v>
      </c>
      <c r="C29" t="s">
        <v>154</v>
      </c>
      <c r="D29" t="s">
        <v>155</v>
      </c>
      <c r="E29">
        <v>10090300</v>
      </c>
      <c r="F29" t="s">
        <v>156</v>
      </c>
      <c r="G29" t="s">
        <v>30</v>
      </c>
      <c r="H29" t="s">
        <v>31</v>
      </c>
      <c r="I29" t="s">
        <v>157</v>
      </c>
      <c r="J29" t="s">
        <v>158</v>
      </c>
      <c r="K29" t="s">
        <v>159</v>
      </c>
      <c r="L29">
        <v>97223</v>
      </c>
      <c r="M29" t="s">
        <v>161</v>
      </c>
      <c r="N29">
        <v>5034902132</v>
      </c>
      <c r="O29" t="s">
        <v>37</v>
      </c>
      <c r="P29" t="s">
        <v>38</v>
      </c>
      <c r="Q29" t="s">
        <v>39</v>
      </c>
      <c r="R29">
        <v>44</v>
      </c>
      <c r="S29" t="s">
        <v>40</v>
      </c>
      <c r="T29" t="str">
        <f t="shared" si="0"/>
        <v>12</v>
      </c>
      <c r="U29">
        <v>5</v>
      </c>
      <c r="V29" s="3">
        <v>831.6</v>
      </c>
      <c r="W29">
        <v>42</v>
      </c>
      <c r="X29" s="3">
        <f t="shared" si="1"/>
        <v>19.8</v>
      </c>
      <c r="Y29" s="3">
        <f t="shared" ref="Y29:Z29" si="27">X29/T29</f>
        <v>1.6500000000000001</v>
      </c>
      <c r="Z29" s="3">
        <f t="shared" si="27"/>
        <v>0.33</v>
      </c>
    </row>
    <row r="30" spans="1:26" x14ac:dyDescent="0.25">
      <c r="A30">
        <v>1.2024999999999999</v>
      </c>
      <c r="B30" t="s">
        <v>26</v>
      </c>
      <c r="C30" t="s">
        <v>154</v>
      </c>
      <c r="D30" t="s">
        <v>155</v>
      </c>
      <c r="E30">
        <v>10090300</v>
      </c>
      <c r="F30" t="s">
        <v>156</v>
      </c>
      <c r="G30" t="s">
        <v>30</v>
      </c>
      <c r="H30" t="s">
        <v>31</v>
      </c>
      <c r="I30" t="s">
        <v>157</v>
      </c>
      <c r="J30" t="s">
        <v>158</v>
      </c>
      <c r="K30" t="s">
        <v>159</v>
      </c>
      <c r="L30">
        <v>97223</v>
      </c>
      <c r="M30" t="s">
        <v>161</v>
      </c>
      <c r="N30">
        <v>5034902132</v>
      </c>
      <c r="O30" t="s">
        <v>49</v>
      </c>
      <c r="P30" t="s">
        <v>50</v>
      </c>
      <c r="Q30" t="s">
        <v>39</v>
      </c>
      <c r="R30">
        <v>44</v>
      </c>
      <c r="S30" t="s">
        <v>40</v>
      </c>
      <c r="T30" t="str">
        <f t="shared" si="0"/>
        <v>12</v>
      </c>
      <c r="U30">
        <v>5</v>
      </c>
      <c r="V30" s="3">
        <v>237.6</v>
      </c>
      <c r="W30">
        <v>12</v>
      </c>
      <c r="X30" s="3">
        <f t="shared" si="1"/>
        <v>19.8</v>
      </c>
      <c r="Y30" s="3">
        <f t="shared" ref="Y30:Z30" si="28">X30/T30</f>
        <v>1.6500000000000001</v>
      </c>
      <c r="Z30" s="3">
        <f t="shared" si="28"/>
        <v>0.33</v>
      </c>
    </row>
    <row r="31" spans="1:26" x14ac:dyDescent="0.25">
      <c r="A31">
        <v>1.2024999999999999</v>
      </c>
      <c r="B31" t="s">
        <v>26</v>
      </c>
      <c r="C31" t="s">
        <v>154</v>
      </c>
      <c r="D31" t="s">
        <v>155</v>
      </c>
      <c r="E31">
        <v>10436492</v>
      </c>
      <c r="F31" t="s">
        <v>1071</v>
      </c>
      <c r="G31" t="s">
        <v>30</v>
      </c>
      <c r="H31" t="s">
        <v>31</v>
      </c>
      <c r="I31" t="s">
        <v>1072</v>
      </c>
      <c r="J31" t="s">
        <v>1073</v>
      </c>
      <c r="K31" t="s">
        <v>67</v>
      </c>
      <c r="L31" t="s">
        <v>1074</v>
      </c>
      <c r="M31" t="s">
        <v>1075</v>
      </c>
      <c r="N31">
        <v>7074436773</v>
      </c>
      <c r="O31" t="s">
        <v>115</v>
      </c>
      <c r="P31" t="s">
        <v>116</v>
      </c>
      <c r="Q31" t="s">
        <v>39</v>
      </c>
      <c r="R31">
        <v>44</v>
      </c>
      <c r="S31" t="s">
        <v>40</v>
      </c>
      <c r="T31" t="str">
        <f t="shared" si="0"/>
        <v>12</v>
      </c>
      <c r="U31">
        <v>5</v>
      </c>
      <c r="V31" s="3">
        <v>39.6</v>
      </c>
      <c r="W31">
        <v>2</v>
      </c>
      <c r="X31" s="3">
        <f t="shared" si="1"/>
        <v>19.8</v>
      </c>
      <c r="Y31" s="3">
        <f t="shared" ref="Y31:Z31" si="29">X31/T31</f>
        <v>1.6500000000000001</v>
      </c>
      <c r="Z31" s="3">
        <f t="shared" si="29"/>
        <v>0.33</v>
      </c>
    </row>
    <row r="32" spans="1:26" x14ac:dyDescent="0.25">
      <c r="A32">
        <v>1.2024999999999999</v>
      </c>
      <c r="B32" t="s">
        <v>26</v>
      </c>
      <c r="C32" t="s">
        <v>27</v>
      </c>
      <c r="D32" t="s">
        <v>28</v>
      </c>
      <c r="E32">
        <v>10421917</v>
      </c>
      <c r="F32" t="s">
        <v>1032</v>
      </c>
      <c r="G32" t="s">
        <v>30</v>
      </c>
      <c r="H32" t="s">
        <v>31</v>
      </c>
      <c r="I32" t="s">
        <v>1033</v>
      </c>
      <c r="J32" t="s">
        <v>1034</v>
      </c>
      <c r="K32" t="s">
        <v>151</v>
      </c>
      <c r="L32" t="s">
        <v>1035</v>
      </c>
      <c r="M32" t="s">
        <v>1036</v>
      </c>
      <c r="N32">
        <v>8455625400</v>
      </c>
      <c r="O32" t="s">
        <v>74</v>
      </c>
      <c r="P32" t="s">
        <v>75</v>
      </c>
      <c r="Q32" t="s">
        <v>61</v>
      </c>
      <c r="R32">
        <v>44</v>
      </c>
      <c r="S32" t="s">
        <v>40</v>
      </c>
      <c r="T32" t="str">
        <f t="shared" si="0"/>
        <v>12</v>
      </c>
      <c r="U32">
        <v>5</v>
      </c>
      <c r="V32" s="3">
        <v>345.6</v>
      </c>
      <c r="W32">
        <v>12</v>
      </c>
      <c r="X32" s="3">
        <f t="shared" si="1"/>
        <v>28.8</v>
      </c>
      <c r="Y32" s="3">
        <f t="shared" ref="Y32:Z32" si="30">X32/T32</f>
        <v>2.4</v>
      </c>
      <c r="Z32" s="3">
        <f t="shared" si="30"/>
        <v>0.48</v>
      </c>
    </row>
    <row r="33" spans="1:26" x14ac:dyDescent="0.25">
      <c r="A33">
        <v>1.2024999999999999</v>
      </c>
      <c r="B33" t="s">
        <v>26</v>
      </c>
      <c r="C33" t="s">
        <v>27</v>
      </c>
      <c r="D33" t="s">
        <v>28</v>
      </c>
      <c r="E33">
        <v>10421917</v>
      </c>
      <c r="F33" t="s">
        <v>1032</v>
      </c>
      <c r="G33" t="s">
        <v>30</v>
      </c>
      <c r="H33" t="s">
        <v>31</v>
      </c>
      <c r="I33" t="s">
        <v>1033</v>
      </c>
      <c r="J33" t="s">
        <v>1034</v>
      </c>
      <c r="K33" t="s">
        <v>151</v>
      </c>
      <c r="L33" t="s">
        <v>1035</v>
      </c>
      <c r="M33" t="s">
        <v>1036</v>
      </c>
      <c r="N33">
        <v>8455625400</v>
      </c>
      <c r="O33" t="s">
        <v>81</v>
      </c>
      <c r="P33" t="s">
        <v>82</v>
      </c>
      <c r="Q33" t="s">
        <v>83</v>
      </c>
      <c r="R33">
        <v>44</v>
      </c>
      <c r="S33" t="s">
        <v>40</v>
      </c>
      <c r="T33" t="str">
        <f t="shared" si="0"/>
        <v>12</v>
      </c>
      <c r="U33">
        <v>8</v>
      </c>
      <c r="V33" s="3">
        <v>270</v>
      </c>
      <c r="W33">
        <v>10</v>
      </c>
      <c r="X33" s="3">
        <f t="shared" si="1"/>
        <v>27</v>
      </c>
      <c r="Y33" s="3">
        <f t="shared" ref="Y33:Z33" si="31">X33/T33</f>
        <v>2.25</v>
      </c>
      <c r="Z33" s="3">
        <f t="shared" si="31"/>
        <v>0.28125</v>
      </c>
    </row>
    <row r="34" spans="1:26" x14ac:dyDescent="0.25">
      <c r="A34">
        <v>1.2024999999999999</v>
      </c>
      <c r="B34" t="s">
        <v>26</v>
      </c>
      <c r="C34" t="s">
        <v>51</v>
      </c>
      <c r="D34" t="s">
        <v>52</v>
      </c>
      <c r="E34">
        <v>10067691</v>
      </c>
      <c r="F34" t="s">
        <v>53</v>
      </c>
      <c r="G34" t="s">
        <v>30</v>
      </c>
      <c r="H34" t="s">
        <v>31</v>
      </c>
      <c r="I34" t="s">
        <v>54</v>
      </c>
      <c r="J34" t="s">
        <v>55</v>
      </c>
      <c r="K34" t="s">
        <v>56</v>
      </c>
      <c r="L34" t="s">
        <v>57</v>
      </c>
      <c r="M34" t="s">
        <v>58</v>
      </c>
      <c r="N34">
        <v>6109350885</v>
      </c>
      <c r="O34" t="s">
        <v>74</v>
      </c>
      <c r="P34" t="s">
        <v>75</v>
      </c>
      <c r="Q34" t="s">
        <v>61</v>
      </c>
      <c r="R34">
        <v>44</v>
      </c>
      <c r="S34" t="s">
        <v>40</v>
      </c>
      <c r="T34" t="str">
        <f t="shared" si="0"/>
        <v>12</v>
      </c>
      <c r="U34">
        <v>5</v>
      </c>
      <c r="V34" s="3">
        <v>288</v>
      </c>
      <c r="W34">
        <v>10</v>
      </c>
      <c r="X34" s="3">
        <f t="shared" si="1"/>
        <v>28.8</v>
      </c>
      <c r="Y34" s="3">
        <f t="shared" ref="Y34:Z34" si="32">X34/T34</f>
        <v>2.4</v>
      </c>
      <c r="Z34" s="3">
        <f t="shared" si="32"/>
        <v>0.48</v>
      </c>
    </row>
    <row r="35" spans="1:26" x14ac:dyDescent="0.25">
      <c r="A35">
        <v>1.2024999999999999</v>
      </c>
      <c r="B35" t="s">
        <v>26</v>
      </c>
      <c r="C35" t="s">
        <v>51</v>
      </c>
      <c r="D35" t="s">
        <v>52</v>
      </c>
      <c r="E35">
        <v>10067691</v>
      </c>
      <c r="F35" t="s">
        <v>53</v>
      </c>
      <c r="G35" t="s">
        <v>30</v>
      </c>
      <c r="H35" t="s">
        <v>31</v>
      </c>
      <c r="I35" t="s">
        <v>54</v>
      </c>
      <c r="J35" t="s">
        <v>55</v>
      </c>
      <c r="K35" t="s">
        <v>56</v>
      </c>
      <c r="L35" t="s">
        <v>57</v>
      </c>
      <c r="M35" t="s">
        <v>58</v>
      </c>
      <c r="N35">
        <v>6109350885</v>
      </c>
      <c r="O35" t="s">
        <v>122</v>
      </c>
      <c r="P35" t="s">
        <v>123</v>
      </c>
      <c r="Q35" t="s">
        <v>124</v>
      </c>
      <c r="R35">
        <v>44</v>
      </c>
      <c r="S35" t="s">
        <v>40</v>
      </c>
      <c r="T35" t="str">
        <f t="shared" si="0"/>
        <v>12</v>
      </c>
      <c r="U35">
        <v>4.5</v>
      </c>
      <c r="V35" s="3">
        <v>79.2</v>
      </c>
      <c r="W35">
        <v>4</v>
      </c>
      <c r="X35" s="3">
        <f t="shared" si="1"/>
        <v>19.8</v>
      </c>
      <c r="Y35" s="3">
        <f t="shared" ref="Y35:Z35" si="33">X35/T35</f>
        <v>1.6500000000000001</v>
      </c>
      <c r="Z35" s="3">
        <f t="shared" si="33"/>
        <v>0.3666666666666667</v>
      </c>
    </row>
    <row r="36" spans="1:26" x14ac:dyDescent="0.25">
      <c r="A36">
        <v>1.2024999999999999</v>
      </c>
      <c r="B36" t="s">
        <v>26</v>
      </c>
      <c r="C36" t="s">
        <v>51</v>
      </c>
      <c r="D36" t="s">
        <v>52</v>
      </c>
      <c r="E36">
        <v>10067691</v>
      </c>
      <c r="F36" t="s">
        <v>53</v>
      </c>
      <c r="G36" t="s">
        <v>30</v>
      </c>
      <c r="H36" t="s">
        <v>31</v>
      </c>
      <c r="I36" t="s">
        <v>54</v>
      </c>
      <c r="J36" t="s">
        <v>55</v>
      </c>
      <c r="K36" t="s">
        <v>56</v>
      </c>
      <c r="L36" t="s">
        <v>57</v>
      </c>
      <c r="M36" t="s">
        <v>58</v>
      </c>
      <c r="N36">
        <v>6109350885</v>
      </c>
      <c r="O36" t="s">
        <v>81</v>
      </c>
      <c r="P36" t="s">
        <v>82</v>
      </c>
      <c r="Q36" t="s">
        <v>83</v>
      </c>
      <c r="R36">
        <v>44</v>
      </c>
      <c r="S36" t="s">
        <v>40</v>
      </c>
      <c r="T36" t="str">
        <f t="shared" si="0"/>
        <v>12</v>
      </c>
      <c r="U36">
        <v>8</v>
      </c>
      <c r="V36" s="3">
        <v>702</v>
      </c>
      <c r="W36">
        <v>26</v>
      </c>
      <c r="X36" s="3">
        <f t="shared" si="1"/>
        <v>27</v>
      </c>
      <c r="Y36" s="3">
        <f t="shared" ref="Y36:Z36" si="34">X36/T36</f>
        <v>2.25</v>
      </c>
      <c r="Z36" s="3">
        <f t="shared" si="34"/>
        <v>0.28125</v>
      </c>
    </row>
    <row r="37" spans="1:26" x14ac:dyDescent="0.25">
      <c r="A37">
        <v>1.2024999999999999</v>
      </c>
      <c r="B37" t="s">
        <v>26</v>
      </c>
      <c r="C37" t="s">
        <v>62</v>
      </c>
      <c r="D37" t="s">
        <v>63</v>
      </c>
      <c r="E37">
        <v>10053983</v>
      </c>
      <c r="F37" t="s">
        <v>76</v>
      </c>
      <c r="G37" t="s">
        <v>30</v>
      </c>
      <c r="H37" t="s">
        <v>31</v>
      </c>
      <c r="I37" t="s">
        <v>77</v>
      </c>
      <c r="J37" t="s">
        <v>78</v>
      </c>
      <c r="K37" t="s">
        <v>67</v>
      </c>
      <c r="L37" t="s">
        <v>79</v>
      </c>
      <c r="M37" t="s">
        <v>80</v>
      </c>
      <c r="N37">
        <v>8189423379</v>
      </c>
      <c r="O37" t="s">
        <v>74</v>
      </c>
      <c r="P37" t="s">
        <v>75</v>
      </c>
      <c r="Q37" t="s">
        <v>61</v>
      </c>
      <c r="R37">
        <v>44</v>
      </c>
      <c r="S37" t="s">
        <v>40</v>
      </c>
      <c r="T37" t="str">
        <f t="shared" si="0"/>
        <v>12</v>
      </c>
      <c r="U37">
        <v>5</v>
      </c>
      <c r="V37" s="3">
        <v>806.4</v>
      </c>
      <c r="W37">
        <v>28</v>
      </c>
      <c r="X37" s="3">
        <f t="shared" si="1"/>
        <v>28.8</v>
      </c>
      <c r="Y37" s="3">
        <f t="shared" ref="Y37:Z37" si="35">X37/T37</f>
        <v>2.4</v>
      </c>
      <c r="Z37" s="3">
        <f t="shared" si="35"/>
        <v>0.48</v>
      </c>
    </row>
    <row r="38" spans="1:26" x14ac:dyDescent="0.25">
      <c r="A38">
        <v>1.2024999999999999</v>
      </c>
      <c r="B38" t="s">
        <v>26</v>
      </c>
      <c r="C38" t="s">
        <v>62</v>
      </c>
      <c r="D38" t="s">
        <v>63</v>
      </c>
      <c r="E38">
        <v>10053983</v>
      </c>
      <c r="F38" t="s">
        <v>76</v>
      </c>
      <c r="G38" t="s">
        <v>30</v>
      </c>
      <c r="H38" t="s">
        <v>31</v>
      </c>
      <c r="I38" t="s">
        <v>77</v>
      </c>
      <c r="J38" t="s">
        <v>78</v>
      </c>
      <c r="K38" t="s">
        <v>67</v>
      </c>
      <c r="L38" t="s">
        <v>79</v>
      </c>
      <c r="M38" t="s">
        <v>80</v>
      </c>
      <c r="N38">
        <v>8189423379</v>
      </c>
      <c r="O38" t="s">
        <v>70</v>
      </c>
      <c r="P38" t="s">
        <v>71</v>
      </c>
      <c r="Q38" t="s">
        <v>61</v>
      </c>
      <c r="R38">
        <v>44</v>
      </c>
      <c r="S38" t="s">
        <v>40</v>
      </c>
      <c r="T38" t="str">
        <f t="shared" si="0"/>
        <v>12</v>
      </c>
      <c r="U38">
        <v>8</v>
      </c>
      <c r="V38" s="3">
        <v>777.6</v>
      </c>
      <c r="W38">
        <v>24</v>
      </c>
      <c r="X38" s="3">
        <f t="shared" si="1"/>
        <v>32.4</v>
      </c>
      <c r="Y38" s="3">
        <f t="shared" ref="Y38:Z38" si="36">X38/T38</f>
        <v>2.6999999999999997</v>
      </c>
      <c r="Z38" s="3">
        <f t="shared" si="36"/>
        <v>0.33749999999999997</v>
      </c>
    </row>
    <row r="39" spans="1:26" x14ac:dyDescent="0.25">
      <c r="A39">
        <v>1.2024999999999999</v>
      </c>
      <c r="B39" t="s">
        <v>26</v>
      </c>
      <c r="C39" t="s">
        <v>62</v>
      </c>
      <c r="D39" t="s">
        <v>63</v>
      </c>
      <c r="E39">
        <v>10053983</v>
      </c>
      <c r="F39" t="s">
        <v>76</v>
      </c>
      <c r="G39" t="s">
        <v>30</v>
      </c>
      <c r="H39" t="s">
        <v>31</v>
      </c>
      <c r="I39" t="s">
        <v>77</v>
      </c>
      <c r="J39" t="s">
        <v>78</v>
      </c>
      <c r="K39" t="s">
        <v>67</v>
      </c>
      <c r="L39" t="s">
        <v>79</v>
      </c>
      <c r="M39" t="s">
        <v>80</v>
      </c>
      <c r="N39">
        <v>8189423379</v>
      </c>
      <c r="O39" t="s">
        <v>72</v>
      </c>
      <c r="P39" t="s">
        <v>73</v>
      </c>
      <c r="Q39" t="s">
        <v>61</v>
      </c>
      <c r="R39">
        <v>44</v>
      </c>
      <c r="S39" t="s">
        <v>40</v>
      </c>
      <c r="T39" t="str">
        <f t="shared" si="0"/>
        <v>12</v>
      </c>
      <c r="U39">
        <v>8</v>
      </c>
      <c r="V39" s="3">
        <v>842.4</v>
      </c>
      <c r="W39">
        <v>26</v>
      </c>
      <c r="X39" s="3">
        <f t="shared" si="1"/>
        <v>32.4</v>
      </c>
      <c r="Y39" s="3">
        <f t="shared" ref="Y39:Z39" si="37">X39/T39</f>
        <v>2.6999999999999997</v>
      </c>
      <c r="Z39" s="3">
        <f t="shared" si="37"/>
        <v>0.33749999999999997</v>
      </c>
    </row>
    <row r="40" spans="1:26" x14ac:dyDescent="0.25">
      <c r="A40">
        <v>1.2024999999999999</v>
      </c>
      <c r="B40" t="s">
        <v>26</v>
      </c>
      <c r="C40" t="s">
        <v>107</v>
      </c>
      <c r="D40" t="s">
        <v>108</v>
      </c>
      <c r="E40">
        <v>10007086</v>
      </c>
      <c r="F40" t="s">
        <v>1232</v>
      </c>
      <c r="G40" t="s">
        <v>30</v>
      </c>
      <c r="H40" t="s">
        <v>31</v>
      </c>
      <c r="I40" t="s">
        <v>1233</v>
      </c>
      <c r="J40" t="s">
        <v>1234</v>
      </c>
      <c r="K40" t="s">
        <v>112</v>
      </c>
      <c r="L40" t="s">
        <v>1235</v>
      </c>
      <c r="M40" t="s">
        <v>1236</v>
      </c>
      <c r="N40">
        <v>3196658363</v>
      </c>
      <c r="O40" t="s">
        <v>49</v>
      </c>
      <c r="P40" t="s">
        <v>50</v>
      </c>
      <c r="Q40" t="s">
        <v>39</v>
      </c>
      <c r="R40">
        <v>44</v>
      </c>
      <c r="S40" t="s">
        <v>40</v>
      </c>
      <c r="T40" t="str">
        <f t="shared" si="0"/>
        <v>12</v>
      </c>
      <c r="U40">
        <v>5</v>
      </c>
      <c r="V40" s="3">
        <v>178.2</v>
      </c>
      <c r="W40">
        <v>9</v>
      </c>
      <c r="X40" s="3">
        <f t="shared" si="1"/>
        <v>19.799999999999997</v>
      </c>
      <c r="Y40" s="3">
        <f t="shared" ref="Y40:Z40" si="38">X40/T40</f>
        <v>1.6499999999999997</v>
      </c>
      <c r="Z40" s="3">
        <f t="shared" si="38"/>
        <v>0.32999999999999996</v>
      </c>
    </row>
    <row r="41" spans="1:26" x14ac:dyDescent="0.25">
      <c r="A41">
        <v>1.2024999999999999</v>
      </c>
      <c r="B41" t="s">
        <v>26</v>
      </c>
      <c r="C41" t="s">
        <v>852</v>
      </c>
      <c r="D41" t="s">
        <v>853</v>
      </c>
      <c r="E41">
        <v>10005855</v>
      </c>
      <c r="F41" t="s">
        <v>1915</v>
      </c>
      <c r="G41" t="s">
        <v>30</v>
      </c>
      <c r="H41" t="s">
        <v>31</v>
      </c>
      <c r="I41" t="s">
        <v>1916</v>
      </c>
      <c r="J41" t="s">
        <v>1917</v>
      </c>
      <c r="K41" t="s">
        <v>56</v>
      </c>
      <c r="L41">
        <v>16115</v>
      </c>
      <c r="M41" t="s">
        <v>1918</v>
      </c>
      <c r="N41">
        <v>7248566960</v>
      </c>
      <c r="O41" t="s">
        <v>224</v>
      </c>
      <c r="P41" t="s">
        <v>225</v>
      </c>
      <c r="Q41" t="s">
        <v>61</v>
      </c>
      <c r="R41">
        <v>44</v>
      </c>
      <c r="S41" t="s">
        <v>40</v>
      </c>
      <c r="T41" t="str">
        <f t="shared" si="0"/>
        <v>12</v>
      </c>
      <c r="U41">
        <v>5</v>
      </c>
      <c r="V41" s="3">
        <v>288</v>
      </c>
      <c r="W41">
        <v>10</v>
      </c>
      <c r="X41" s="3">
        <f t="shared" si="1"/>
        <v>28.8</v>
      </c>
      <c r="Y41" s="3">
        <f t="shared" ref="Y41:Z41" si="39">X41/T41</f>
        <v>2.4</v>
      </c>
      <c r="Z41" s="3">
        <f t="shared" si="39"/>
        <v>0.48</v>
      </c>
    </row>
    <row r="42" spans="1:26" x14ac:dyDescent="0.25">
      <c r="A42">
        <v>1.2024999999999999</v>
      </c>
      <c r="B42" t="s">
        <v>26</v>
      </c>
      <c r="C42" t="s">
        <v>51</v>
      </c>
      <c r="D42" t="s">
        <v>52</v>
      </c>
      <c r="E42">
        <v>10003140</v>
      </c>
      <c r="F42" t="s">
        <v>1904</v>
      </c>
      <c r="G42" t="s">
        <v>30</v>
      </c>
      <c r="H42" t="s">
        <v>31</v>
      </c>
      <c r="I42" t="s">
        <v>1905</v>
      </c>
      <c r="J42" t="s">
        <v>1906</v>
      </c>
      <c r="K42" t="s">
        <v>56</v>
      </c>
      <c r="L42" t="s">
        <v>1907</v>
      </c>
      <c r="M42" t="s">
        <v>1908</v>
      </c>
      <c r="N42">
        <v>7178458125</v>
      </c>
      <c r="O42" t="s">
        <v>115</v>
      </c>
      <c r="P42" t="s">
        <v>116</v>
      </c>
      <c r="Q42" t="s">
        <v>39</v>
      </c>
      <c r="R42">
        <v>44</v>
      </c>
      <c r="S42" t="s">
        <v>40</v>
      </c>
      <c r="T42" t="str">
        <f t="shared" si="0"/>
        <v>12</v>
      </c>
      <c r="U42">
        <v>5</v>
      </c>
      <c r="V42" s="3">
        <v>1188</v>
      </c>
      <c r="W42">
        <v>60</v>
      </c>
      <c r="X42" s="3">
        <f t="shared" si="1"/>
        <v>19.8</v>
      </c>
      <c r="Y42" s="3">
        <f t="shared" ref="Y42:Z42" si="40">X42/T42</f>
        <v>1.6500000000000001</v>
      </c>
      <c r="Z42" s="3">
        <f t="shared" si="40"/>
        <v>0.33</v>
      </c>
    </row>
    <row r="43" spans="1:26" x14ac:dyDescent="0.25">
      <c r="A43">
        <v>1.2024999999999999</v>
      </c>
      <c r="B43" t="s">
        <v>26</v>
      </c>
      <c r="C43" t="s">
        <v>154</v>
      </c>
      <c r="D43" t="s">
        <v>155</v>
      </c>
      <c r="E43">
        <v>10473106</v>
      </c>
      <c r="F43" t="s">
        <v>1932</v>
      </c>
      <c r="G43" t="s">
        <v>348</v>
      </c>
      <c r="H43" t="s">
        <v>31</v>
      </c>
      <c r="I43" t="s">
        <v>1933</v>
      </c>
      <c r="J43" t="s">
        <v>962</v>
      </c>
      <c r="K43" t="s">
        <v>159</v>
      </c>
      <c r="L43" t="s">
        <v>1934</v>
      </c>
      <c r="M43" t="s">
        <v>1935</v>
      </c>
      <c r="N43">
        <v>5039437303</v>
      </c>
      <c r="O43" t="s">
        <v>49</v>
      </c>
      <c r="P43" t="s">
        <v>50</v>
      </c>
      <c r="Q43" t="s">
        <v>39</v>
      </c>
      <c r="R43">
        <v>44</v>
      </c>
      <c r="S43" t="s">
        <v>40</v>
      </c>
      <c r="T43" t="str">
        <f t="shared" si="0"/>
        <v>12</v>
      </c>
      <c r="U43">
        <v>5</v>
      </c>
      <c r="V43" s="3">
        <v>19.8</v>
      </c>
      <c r="W43">
        <v>1</v>
      </c>
      <c r="X43" s="3">
        <f t="shared" si="1"/>
        <v>19.8</v>
      </c>
      <c r="Y43" s="3">
        <f t="shared" ref="Y43:Z43" si="41">X43/T43</f>
        <v>1.6500000000000001</v>
      </c>
      <c r="Z43" s="3">
        <f t="shared" si="41"/>
        <v>0.33</v>
      </c>
    </row>
    <row r="44" spans="1:26" x14ac:dyDescent="0.25">
      <c r="A44">
        <v>1.2024999999999999</v>
      </c>
      <c r="B44" t="s">
        <v>26</v>
      </c>
      <c r="C44" t="s">
        <v>51</v>
      </c>
      <c r="D44" t="s">
        <v>52</v>
      </c>
      <c r="E44">
        <v>10464072</v>
      </c>
      <c r="F44" t="s">
        <v>1899</v>
      </c>
      <c r="G44" t="s">
        <v>30</v>
      </c>
      <c r="H44" t="s">
        <v>31</v>
      </c>
      <c r="I44" t="s">
        <v>1900</v>
      </c>
      <c r="J44" t="s">
        <v>1901</v>
      </c>
      <c r="K44" t="s">
        <v>56</v>
      </c>
      <c r="L44" t="s">
        <v>1902</v>
      </c>
      <c r="M44" t="s">
        <v>1903</v>
      </c>
      <c r="N44">
        <v>8142882724</v>
      </c>
      <c r="O44" t="s">
        <v>81</v>
      </c>
      <c r="P44" t="s">
        <v>82</v>
      </c>
      <c r="Q44" t="s">
        <v>83</v>
      </c>
      <c r="R44">
        <v>44</v>
      </c>
      <c r="S44" t="s">
        <v>40</v>
      </c>
      <c r="T44" t="str">
        <f t="shared" si="0"/>
        <v>12</v>
      </c>
      <c r="U44">
        <v>8</v>
      </c>
      <c r="V44" s="3">
        <v>27</v>
      </c>
      <c r="W44">
        <v>1</v>
      </c>
      <c r="X44" s="3">
        <f t="shared" si="1"/>
        <v>27</v>
      </c>
      <c r="Y44" s="3">
        <f t="shared" ref="Y44:Z44" si="42">X44/T44</f>
        <v>2.25</v>
      </c>
      <c r="Z44" s="3">
        <f t="shared" si="42"/>
        <v>0.28125</v>
      </c>
    </row>
    <row r="45" spans="1:26" x14ac:dyDescent="0.25">
      <c r="A45">
        <v>1.2024999999999999</v>
      </c>
      <c r="B45" t="s">
        <v>26</v>
      </c>
      <c r="C45" t="s">
        <v>84</v>
      </c>
      <c r="D45" t="s">
        <v>85</v>
      </c>
      <c r="E45">
        <v>10444911</v>
      </c>
      <c r="F45" t="s">
        <v>1912</v>
      </c>
      <c r="G45" t="s">
        <v>348</v>
      </c>
      <c r="H45" t="s">
        <v>31</v>
      </c>
      <c r="I45" t="s">
        <v>1913</v>
      </c>
      <c r="J45" t="s">
        <v>640</v>
      </c>
      <c r="K45" t="s">
        <v>67</v>
      </c>
      <c r="L45" t="s">
        <v>1914</v>
      </c>
      <c r="M45" t="s">
        <v>642</v>
      </c>
      <c r="N45">
        <v>7078453030</v>
      </c>
      <c r="O45" t="s">
        <v>70</v>
      </c>
      <c r="P45" t="s">
        <v>71</v>
      </c>
      <c r="Q45" t="s">
        <v>61</v>
      </c>
      <c r="R45">
        <v>44</v>
      </c>
      <c r="S45" t="s">
        <v>40</v>
      </c>
      <c r="T45" t="str">
        <f t="shared" si="0"/>
        <v>12</v>
      </c>
      <c r="U45">
        <v>8</v>
      </c>
      <c r="V45" s="3">
        <v>32.4</v>
      </c>
      <c r="W45">
        <v>1</v>
      </c>
      <c r="X45" s="3">
        <f t="shared" si="1"/>
        <v>32.4</v>
      </c>
      <c r="Y45" s="3">
        <f t="shared" ref="Y45:Z45" si="43">X45/T45</f>
        <v>2.6999999999999997</v>
      </c>
      <c r="Z45" s="3">
        <f t="shared" si="43"/>
        <v>0.33749999999999997</v>
      </c>
    </row>
    <row r="46" spans="1:26" x14ac:dyDescent="0.25">
      <c r="A46">
        <v>1.2024999999999999</v>
      </c>
      <c r="B46" t="s">
        <v>26</v>
      </c>
      <c r="C46" t="s">
        <v>84</v>
      </c>
      <c r="D46" t="s">
        <v>85</v>
      </c>
      <c r="E46">
        <v>10444911</v>
      </c>
      <c r="F46" t="s">
        <v>1912</v>
      </c>
      <c r="G46" t="s">
        <v>348</v>
      </c>
      <c r="H46" t="s">
        <v>31</v>
      </c>
      <c r="I46" t="s">
        <v>1913</v>
      </c>
      <c r="J46" t="s">
        <v>640</v>
      </c>
      <c r="K46" t="s">
        <v>67</v>
      </c>
      <c r="L46" t="s">
        <v>1914</v>
      </c>
      <c r="M46" t="s">
        <v>642</v>
      </c>
      <c r="N46">
        <v>7078453030</v>
      </c>
      <c r="O46" t="s">
        <v>72</v>
      </c>
      <c r="P46" t="s">
        <v>73</v>
      </c>
      <c r="Q46" t="s">
        <v>61</v>
      </c>
      <c r="R46">
        <v>44</v>
      </c>
      <c r="S46" t="s">
        <v>40</v>
      </c>
      <c r="T46" t="str">
        <f t="shared" si="0"/>
        <v>12</v>
      </c>
      <c r="U46">
        <v>8</v>
      </c>
      <c r="V46" s="3">
        <v>32.4</v>
      </c>
      <c r="W46">
        <v>1</v>
      </c>
      <c r="X46" s="3">
        <f t="shared" si="1"/>
        <v>32.4</v>
      </c>
      <c r="Y46" s="3">
        <f t="shared" ref="Y46:Z46" si="44">X46/T46</f>
        <v>2.6999999999999997</v>
      </c>
      <c r="Z46" s="3">
        <f t="shared" si="44"/>
        <v>0.33749999999999997</v>
      </c>
    </row>
    <row r="47" spans="1:26" x14ac:dyDescent="0.25">
      <c r="A47">
        <v>1.2024999999999999</v>
      </c>
      <c r="B47" t="s">
        <v>26</v>
      </c>
      <c r="C47" t="s">
        <v>27</v>
      </c>
      <c r="D47" t="s">
        <v>28</v>
      </c>
      <c r="E47">
        <v>10514871</v>
      </c>
      <c r="F47" t="s">
        <v>1266</v>
      </c>
      <c r="G47" t="s">
        <v>348</v>
      </c>
      <c r="H47" t="s">
        <v>31</v>
      </c>
      <c r="I47" t="s">
        <v>1267</v>
      </c>
      <c r="J47" t="s">
        <v>1268</v>
      </c>
      <c r="K47" t="s">
        <v>151</v>
      </c>
      <c r="L47">
        <v>10023</v>
      </c>
      <c r="M47" t="s">
        <v>1269</v>
      </c>
      <c r="N47">
        <v>9173092522</v>
      </c>
      <c r="O47" t="s">
        <v>74</v>
      </c>
      <c r="P47" t="s">
        <v>75</v>
      </c>
      <c r="Q47" t="s">
        <v>61</v>
      </c>
      <c r="R47">
        <v>44</v>
      </c>
      <c r="S47" t="s">
        <v>40</v>
      </c>
      <c r="T47" t="str">
        <f t="shared" si="0"/>
        <v>12</v>
      </c>
      <c r="U47">
        <v>5</v>
      </c>
      <c r="V47" s="3">
        <v>28.8</v>
      </c>
      <c r="W47">
        <v>1</v>
      </c>
      <c r="X47" s="3">
        <f t="shared" si="1"/>
        <v>28.8</v>
      </c>
      <c r="Y47" s="3">
        <f t="shared" ref="Y47:Z47" si="45">X47/T47</f>
        <v>2.4</v>
      </c>
      <c r="Z47" s="3">
        <f t="shared" si="45"/>
        <v>0.48</v>
      </c>
    </row>
    <row r="48" spans="1:26" x14ac:dyDescent="0.25">
      <c r="A48">
        <v>1.2024999999999999</v>
      </c>
      <c r="B48" t="s">
        <v>26</v>
      </c>
      <c r="C48" t="s">
        <v>84</v>
      </c>
      <c r="D48" t="s">
        <v>85</v>
      </c>
      <c r="E48">
        <v>10447206</v>
      </c>
      <c r="F48" t="s">
        <v>1692</v>
      </c>
      <c r="G48" t="s">
        <v>348</v>
      </c>
      <c r="H48" t="s">
        <v>31</v>
      </c>
      <c r="I48" t="s">
        <v>593</v>
      </c>
      <c r="J48" t="s">
        <v>594</v>
      </c>
      <c r="K48" t="s">
        <v>96</v>
      </c>
      <c r="L48" t="s">
        <v>1693</v>
      </c>
      <c r="M48" t="s">
        <v>1694</v>
      </c>
      <c r="N48">
        <v>4153780577</v>
      </c>
      <c r="O48" t="s">
        <v>37</v>
      </c>
      <c r="P48" t="s">
        <v>38</v>
      </c>
      <c r="Q48" t="s">
        <v>39</v>
      </c>
      <c r="R48">
        <v>44</v>
      </c>
      <c r="S48" t="s">
        <v>40</v>
      </c>
      <c r="T48" t="str">
        <f t="shared" si="0"/>
        <v>12</v>
      </c>
      <c r="U48">
        <v>5</v>
      </c>
      <c r="V48" s="3">
        <v>19.8</v>
      </c>
      <c r="W48">
        <v>1</v>
      </c>
      <c r="X48" s="3">
        <f t="shared" si="1"/>
        <v>19.8</v>
      </c>
      <c r="Y48" s="3">
        <f t="shared" ref="Y48:Z48" si="46">X48/T48</f>
        <v>1.6500000000000001</v>
      </c>
      <c r="Z48" s="3">
        <f t="shared" si="46"/>
        <v>0.33</v>
      </c>
    </row>
    <row r="49" spans="1:26" x14ac:dyDescent="0.25">
      <c r="A49">
        <v>1.2024999999999999</v>
      </c>
      <c r="B49" t="s">
        <v>26</v>
      </c>
      <c r="C49" t="s">
        <v>84</v>
      </c>
      <c r="D49" t="s">
        <v>85</v>
      </c>
      <c r="E49">
        <v>10447206</v>
      </c>
      <c r="F49" t="s">
        <v>1692</v>
      </c>
      <c r="G49" t="s">
        <v>348</v>
      </c>
      <c r="H49" t="s">
        <v>31</v>
      </c>
      <c r="I49" t="s">
        <v>593</v>
      </c>
      <c r="J49" t="s">
        <v>594</v>
      </c>
      <c r="K49" t="s">
        <v>96</v>
      </c>
      <c r="L49" t="s">
        <v>1693</v>
      </c>
      <c r="M49" t="s">
        <v>1694</v>
      </c>
      <c r="N49">
        <v>4153780577</v>
      </c>
      <c r="O49" t="s">
        <v>115</v>
      </c>
      <c r="P49" t="s">
        <v>116</v>
      </c>
      <c r="Q49" t="s">
        <v>39</v>
      </c>
      <c r="R49">
        <v>44</v>
      </c>
      <c r="S49" t="s">
        <v>40</v>
      </c>
      <c r="T49" t="str">
        <f t="shared" si="0"/>
        <v>12</v>
      </c>
      <c r="U49">
        <v>5</v>
      </c>
      <c r="V49" s="3">
        <v>19.8</v>
      </c>
      <c r="W49">
        <v>1</v>
      </c>
      <c r="X49" s="3">
        <f t="shared" si="1"/>
        <v>19.8</v>
      </c>
      <c r="Y49" s="3">
        <f t="shared" ref="Y49:Z49" si="47">X49/T49</f>
        <v>1.6500000000000001</v>
      </c>
      <c r="Z49" s="3">
        <f t="shared" si="47"/>
        <v>0.33</v>
      </c>
    </row>
    <row r="50" spans="1:26" x14ac:dyDescent="0.25">
      <c r="A50">
        <v>1.2024999999999999</v>
      </c>
      <c r="B50" t="s">
        <v>26</v>
      </c>
      <c r="C50" t="s">
        <v>326</v>
      </c>
      <c r="D50" t="s">
        <v>327</v>
      </c>
      <c r="E50">
        <v>10483799</v>
      </c>
      <c r="F50" t="s">
        <v>487</v>
      </c>
      <c r="G50" t="s">
        <v>30</v>
      </c>
      <c r="H50" t="s">
        <v>31</v>
      </c>
      <c r="I50" t="s">
        <v>488</v>
      </c>
      <c r="J50" t="s">
        <v>489</v>
      </c>
      <c r="K50" t="s">
        <v>490</v>
      </c>
      <c r="L50" t="s">
        <v>491</v>
      </c>
      <c r="M50" t="s">
        <v>492</v>
      </c>
      <c r="N50">
        <v>5056044304</v>
      </c>
      <c r="O50" t="s">
        <v>100</v>
      </c>
      <c r="P50" t="s">
        <v>101</v>
      </c>
      <c r="Q50" t="s">
        <v>61</v>
      </c>
      <c r="R50">
        <v>44</v>
      </c>
      <c r="S50" t="s">
        <v>40</v>
      </c>
      <c r="T50" t="str">
        <f t="shared" si="0"/>
        <v>12</v>
      </c>
      <c r="U50">
        <v>8</v>
      </c>
      <c r="V50" s="3">
        <v>32.4</v>
      </c>
      <c r="W50">
        <v>1</v>
      </c>
      <c r="X50" s="3">
        <f t="shared" si="1"/>
        <v>32.4</v>
      </c>
      <c r="Y50" s="3">
        <f t="shared" ref="Y50:Z50" si="48">X50/T50</f>
        <v>2.6999999999999997</v>
      </c>
      <c r="Z50" s="3">
        <f t="shared" si="48"/>
        <v>0.33749999999999997</v>
      </c>
    </row>
    <row r="51" spans="1:26" x14ac:dyDescent="0.25">
      <c r="A51">
        <v>1.2024999999999999</v>
      </c>
      <c r="B51" t="s">
        <v>26</v>
      </c>
      <c r="C51" t="s">
        <v>134</v>
      </c>
      <c r="D51" t="s">
        <v>135</v>
      </c>
      <c r="E51">
        <v>10000787</v>
      </c>
      <c r="F51" t="s">
        <v>136</v>
      </c>
      <c r="G51" t="s">
        <v>30</v>
      </c>
      <c r="H51" t="s">
        <v>31</v>
      </c>
      <c r="I51" t="s">
        <v>137</v>
      </c>
      <c r="J51" t="s">
        <v>138</v>
      </c>
      <c r="K51" t="s">
        <v>139</v>
      </c>
      <c r="L51" t="s">
        <v>140</v>
      </c>
      <c r="M51" t="s">
        <v>141</v>
      </c>
      <c r="N51">
        <v>2627815855</v>
      </c>
      <c r="O51" t="s">
        <v>37</v>
      </c>
      <c r="P51" t="s">
        <v>38</v>
      </c>
      <c r="Q51" t="s">
        <v>39</v>
      </c>
      <c r="R51">
        <v>44</v>
      </c>
      <c r="S51" t="s">
        <v>40</v>
      </c>
      <c r="T51" t="str">
        <f t="shared" si="0"/>
        <v>12</v>
      </c>
      <c r="U51">
        <v>5</v>
      </c>
      <c r="V51" s="3">
        <v>475.2</v>
      </c>
      <c r="W51">
        <v>24</v>
      </c>
      <c r="X51" s="3">
        <f t="shared" si="1"/>
        <v>19.8</v>
      </c>
      <c r="Y51" s="3">
        <f t="shared" ref="Y51:Z51" si="49">X51/T51</f>
        <v>1.6500000000000001</v>
      </c>
      <c r="Z51" s="3">
        <f t="shared" si="49"/>
        <v>0.33</v>
      </c>
    </row>
    <row r="52" spans="1:26" x14ac:dyDescent="0.25">
      <c r="A52">
        <v>1.2024999999999999</v>
      </c>
      <c r="B52" t="s">
        <v>26</v>
      </c>
      <c r="C52" t="s">
        <v>134</v>
      </c>
      <c r="D52" t="s">
        <v>135</v>
      </c>
      <c r="E52">
        <v>10000787</v>
      </c>
      <c r="F52" t="s">
        <v>136</v>
      </c>
      <c r="G52" t="s">
        <v>30</v>
      </c>
      <c r="H52" t="s">
        <v>31</v>
      </c>
      <c r="I52" t="s">
        <v>137</v>
      </c>
      <c r="J52" t="s">
        <v>138</v>
      </c>
      <c r="K52" t="s">
        <v>139</v>
      </c>
      <c r="L52" t="s">
        <v>140</v>
      </c>
      <c r="M52" t="s">
        <v>141</v>
      </c>
      <c r="N52">
        <v>2627815855</v>
      </c>
      <c r="O52" t="s">
        <v>115</v>
      </c>
      <c r="P52" t="s">
        <v>116</v>
      </c>
      <c r="Q52" t="s">
        <v>39</v>
      </c>
      <c r="R52">
        <v>44</v>
      </c>
      <c r="S52" t="s">
        <v>40</v>
      </c>
      <c r="T52" t="str">
        <f t="shared" si="0"/>
        <v>12</v>
      </c>
      <c r="U52">
        <v>5</v>
      </c>
      <c r="V52" s="3">
        <v>178.2</v>
      </c>
      <c r="W52">
        <v>9</v>
      </c>
      <c r="X52" s="3">
        <f t="shared" si="1"/>
        <v>19.799999999999997</v>
      </c>
      <c r="Y52" s="3">
        <f t="shared" ref="Y52:Z52" si="50">X52/T52</f>
        <v>1.6499999999999997</v>
      </c>
      <c r="Z52" s="3">
        <f t="shared" si="50"/>
        <v>0.32999999999999996</v>
      </c>
    </row>
    <row r="53" spans="1:26" x14ac:dyDescent="0.25">
      <c r="A53">
        <v>1.2024999999999999</v>
      </c>
      <c r="B53" t="s">
        <v>26</v>
      </c>
      <c r="C53" t="s">
        <v>84</v>
      </c>
      <c r="D53" t="s">
        <v>85</v>
      </c>
      <c r="E53">
        <v>10342048</v>
      </c>
      <c r="F53" t="s">
        <v>213</v>
      </c>
      <c r="G53" t="s">
        <v>30</v>
      </c>
      <c r="H53" t="s">
        <v>31</v>
      </c>
      <c r="I53" t="s">
        <v>214</v>
      </c>
      <c r="J53" t="s">
        <v>215</v>
      </c>
      <c r="K53" t="s">
        <v>67</v>
      </c>
      <c r="L53" t="s">
        <v>216</v>
      </c>
      <c r="M53" t="s">
        <v>217</v>
      </c>
      <c r="N53">
        <v>9258267841</v>
      </c>
      <c r="O53" t="s">
        <v>74</v>
      </c>
      <c r="P53" t="s">
        <v>75</v>
      </c>
      <c r="Q53" t="s">
        <v>61</v>
      </c>
      <c r="R53">
        <v>44</v>
      </c>
      <c r="S53" t="s">
        <v>40</v>
      </c>
      <c r="T53" t="str">
        <f t="shared" si="0"/>
        <v>12</v>
      </c>
      <c r="U53">
        <v>5</v>
      </c>
      <c r="V53" s="3">
        <v>115.2</v>
      </c>
      <c r="W53">
        <v>4</v>
      </c>
      <c r="X53" s="3">
        <f t="shared" si="1"/>
        <v>28.8</v>
      </c>
      <c r="Y53" s="3">
        <f t="shared" ref="Y53:Z53" si="51">X53/T53</f>
        <v>2.4</v>
      </c>
      <c r="Z53" s="3">
        <f t="shared" si="51"/>
        <v>0.48</v>
      </c>
    </row>
    <row r="54" spans="1:26" x14ac:dyDescent="0.25">
      <c r="A54">
        <v>1.2024999999999999</v>
      </c>
      <c r="B54" t="s">
        <v>26</v>
      </c>
      <c r="C54" t="s">
        <v>84</v>
      </c>
      <c r="D54" t="s">
        <v>85</v>
      </c>
      <c r="E54">
        <v>10342048</v>
      </c>
      <c r="F54" t="s">
        <v>213</v>
      </c>
      <c r="G54" t="s">
        <v>30</v>
      </c>
      <c r="H54" t="s">
        <v>31</v>
      </c>
      <c r="I54" t="s">
        <v>214</v>
      </c>
      <c r="J54" t="s">
        <v>215</v>
      </c>
      <c r="K54" t="s">
        <v>67</v>
      </c>
      <c r="L54" t="s">
        <v>216</v>
      </c>
      <c r="M54" t="s">
        <v>217</v>
      </c>
      <c r="N54">
        <v>9258267841</v>
      </c>
      <c r="O54" t="s">
        <v>98</v>
      </c>
      <c r="P54" t="s">
        <v>99</v>
      </c>
      <c r="Q54" t="s">
        <v>61</v>
      </c>
      <c r="R54">
        <v>44</v>
      </c>
      <c r="S54" t="s">
        <v>40</v>
      </c>
      <c r="T54" t="str">
        <f t="shared" si="0"/>
        <v>12</v>
      </c>
      <c r="U54">
        <v>5</v>
      </c>
      <c r="V54" s="3">
        <v>28.8</v>
      </c>
      <c r="W54">
        <v>1</v>
      </c>
      <c r="X54" s="3">
        <f t="shared" si="1"/>
        <v>28.8</v>
      </c>
      <c r="Y54" s="3">
        <f t="shared" ref="Y54:Z54" si="52">X54/T54</f>
        <v>2.4</v>
      </c>
      <c r="Z54" s="3">
        <f t="shared" si="52"/>
        <v>0.48</v>
      </c>
    </row>
    <row r="55" spans="1:26" x14ac:dyDescent="0.25">
      <c r="A55">
        <v>1.2024999999999999</v>
      </c>
      <c r="B55" t="s">
        <v>26</v>
      </c>
      <c r="C55" t="s">
        <v>84</v>
      </c>
      <c r="D55" t="s">
        <v>85</v>
      </c>
      <c r="E55">
        <v>10342048</v>
      </c>
      <c r="F55" t="s">
        <v>213</v>
      </c>
      <c r="G55" t="s">
        <v>30</v>
      </c>
      <c r="H55" t="s">
        <v>31</v>
      </c>
      <c r="I55" t="s">
        <v>214</v>
      </c>
      <c r="J55" t="s">
        <v>215</v>
      </c>
      <c r="K55" t="s">
        <v>67</v>
      </c>
      <c r="L55" t="s">
        <v>216</v>
      </c>
      <c r="M55" t="s">
        <v>217</v>
      </c>
      <c r="N55">
        <v>9258267841</v>
      </c>
      <c r="O55" t="s">
        <v>224</v>
      </c>
      <c r="P55" t="s">
        <v>225</v>
      </c>
      <c r="Q55" t="s">
        <v>61</v>
      </c>
      <c r="R55">
        <v>44</v>
      </c>
      <c r="S55" t="s">
        <v>40</v>
      </c>
      <c r="T55" t="str">
        <f t="shared" si="0"/>
        <v>12</v>
      </c>
      <c r="U55">
        <v>5</v>
      </c>
      <c r="V55" s="3">
        <v>57.6</v>
      </c>
      <c r="W55">
        <v>2</v>
      </c>
      <c r="X55" s="3">
        <f t="shared" si="1"/>
        <v>28.8</v>
      </c>
      <c r="Y55" s="3">
        <f t="shared" ref="Y55:Z55" si="53">X55/T55</f>
        <v>2.4</v>
      </c>
      <c r="Z55" s="3">
        <f t="shared" si="53"/>
        <v>0.48</v>
      </c>
    </row>
    <row r="56" spans="1:26" x14ac:dyDescent="0.25">
      <c r="A56">
        <v>1.2024999999999999</v>
      </c>
      <c r="B56" t="s">
        <v>26</v>
      </c>
      <c r="C56" t="s">
        <v>84</v>
      </c>
      <c r="D56" t="s">
        <v>85</v>
      </c>
      <c r="E56">
        <v>10342048</v>
      </c>
      <c r="F56" t="s">
        <v>213</v>
      </c>
      <c r="G56" t="s">
        <v>30</v>
      </c>
      <c r="H56" t="s">
        <v>31</v>
      </c>
      <c r="I56" t="s">
        <v>214</v>
      </c>
      <c r="J56" t="s">
        <v>215</v>
      </c>
      <c r="K56" t="s">
        <v>67</v>
      </c>
      <c r="L56" t="s">
        <v>216</v>
      </c>
      <c r="M56" t="s">
        <v>217</v>
      </c>
      <c r="N56">
        <v>9258267841</v>
      </c>
      <c r="O56" t="s">
        <v>70</v>
      </c>
      <c r="P56" t="s">
        <v>71</v>
      </c>
      <c r="Q56" t="s">
        <v>61</v>
      </c>
      <c r="R56">
        <v>44</v>
      </c>
      <c r="S56" t="s">
        <v>40</v>
      </c>
      <c r="T56" t="str">
        <f t="shared" si="0"/>
        <v>12</v>
      </c>
      <c r="U56">
        <v>8</v>
      </c>
      <c r="V56" s="3">
        <v>162</v>
      </c>
      <c r="W56">
        <v>5</v>
      </c>
      <c r="X56" s="3">
        <f t="shared" si="1"/>
        <v>32.4</v>
      </c>
      <c r="Y56" s="3">
        <f t="shared" ref="Y56:Z56" si="54">X56/T56</f>
        <v>2.6999999999999997</v>
      </c>
      <c r="Z56" s="3">
        <f t="shared" si="54"/>
        <v>0.33749999999999997</v>
      </c>
    </row>
    <row r="57" spans="1:26" x14ac:dyDescent="0.25">
      <c r="A57">
        <v>1.2024999999999999</v>
      </c>
      <c r="B57" t="s">
        <v>26</v>
      </c>
      <c r="C57" t="s">
        <v>84</v>
      </c>
      <c r="D57" t="s">
        <v>85</v>
      </c>
      <c r="E57">
        <v>10342048</v>
      </c>
      <c r="F57" t="s">
        <v>213</v>
      </c>
      <c r="G57" t="s">
        <v>30</v>
      </c>
      <c r="H57" t="s">
        <v>31</v>
      </c>
      <c r="I57" t="s">
        <v>214</v>
      </c>
      <c r="J57" t="s">
        <v>215</v>
      </c>
      <c r="K57" t="s">
        <v>67</v>
      </c>
      <c r="L57" t="s">
        <v>216</v>
      </c>
      <c r="M57" t="s">
        <v>217</v>
      </c>
      <c r="N57">
        <v>9258267841</v>
      </c>
      <c r="O57" t="s">
        <v>72</v>
      </c>
      <c r="P57" t="s">
        <v>73</v>
      </c>
      <c r="Q57" t="s">
        <v>61</v>
      </c>
      <c r="R57">
        <v>44</v>
      </c>
      <c r="S57" t="s">
        <v>40</v>
      </c>
      <c r="T57" t="str">
        <f t="shared" si="0"/>
        <v>12</v>
      </c>
      <c r="U57">
        <v>8</v>
      </c>
      <c r="V57" s="3">
        <v>97.2</v>
      </c>
      <c r="W57">
        <v>3</v>
      </c>
      <c r="X57" s="3">
        <f t="shared" si="1"/>
        <v>32.4</v>
      </c>
      <c r="Y57" s="3">
        <f t="shared" ref="Y57:Z57" si="55">X57/T57</f>
        <v>2.6999999999999997</v>
      </c>
      <c r="Z57" s="3">
        <f t="shared" si="55"/>
        <v>0.33749999999999997</v>
      </c>
    </row>
    <row r="58" spans="1:26" x14ac:dyDescent="0.25">
      <c r="A58">
        <v>1.2024999999999999</v>
      </c>
      <c r="B58" t="s">
        <v>26</v>
      </c>
      <c r="C58" t="s">
        <v>84</v>
      </c>
      <c r="D58" t="s">
        <v>85</v>
      </c>
      <c r="E58">
        <v>10342048</v>
      </c>
      <c r="F58" t="s">
        <v>213</v>
      </c>
      <c r="G58" t="s">
        <v>30</v>
      </c>
      <c r="H58" t="s">
        <v>31</v>
      </c>
      <c r="I58" t="s">
        <v>214</v>
      </c>
      <c r="J58" t="s">
        <v>215</v>
      </c>
      <c r="K58" t="s">
        <v>67</v>
      </c>
      <c r="L58" t="s">
        <v>216</v>
      </c>
      <c r="M58" t="s">
        <v>217</v>
      </c>
      <c r="N58">
        <v>9258267841</v>
      </c>
      <c r="O58" t="s">
        <v>218</v>
      </c>
      <c r="P58" t="s">
        <v>219</v>
      </c>
      <c r="Q58" t="s">
        <v>61</v>
      </c>
      <c r="R58">
        <v>44</v>
      </c>
      <c r="S58" t="s">
        <v>40</v>
      </c>
      <c r="T58" t="str">
        <f t="shared" si="0"/>
        <v>12</v>
      </c>
      <c r="U58">
        <v>8</v>
      </c>
      <c r="V58" s="3">
        <v>129.6</v>
      </c>
      <c r="W58">
        <v>4</v>
      </c>
      <c r="X58" s="3">
        <f t="shared" si="1"/>
        <v>32.4</v>
      </c>
      <c r="Y58" s="3">
        <f t="shared" ref="Y58:Z58" si="56">X58/T58</f>
        <v>2.6999999999999997</v>
      </c>
      <c r="Z58" s="3">
        <f t="shared" si="56"/>
        <v>0.33749999999999997</v>
      </c>
    </row>
    <row r="59" spans="1:26" x14ac:dyDescent="0.25">
      <c r="A59">
        <v>1.2024999999999999</v>
      </c>
      <c r="B59" t="s">
        <v>26</v>
      </c>
      <c r="C59" t="s">
        <v>84</v>
      </c>
      <c r="D59" t="s">
        <v>85</v>
      </c>
      <c r="E59">
        <v>10342048</v>
      </c>
      <c r="F59" t="s">
        <v>213</v>
      </c>
      <c r="G59" t="s">
        <v>30</v>
      </c>
      <c r="H59" t="s">
        <v>31</v>
      </c>
      <c r="I59" t="s">
        <v>214</v>
      </c>
      <c r="J59" t="s">
        <v>215</v>
      </c>
      <c r="K59" t="s">
        <v>67</v>
      </c>
      <c r="L59" t="s">
        <v>216</v>
      </c>
      <c r="M59" t="s">
        <v>217</v>
      </c>
      <c r="N59">
        <v>9258267841</v>
      </c>
      <c r="O59" t="s">
        <v>100</v>
      </c>
      <c r="P59" t="s">
        <v>101</v>
      </c>
      <c r="Q59" t="s">
        <v>61</v>
      </c>
      <c r="R59">
        <v>44</v>
      </c>
      <c r="S59" t="s">
        <v>40</v>
      </c>
      <c r="T59" t="str">
        <f t="shared" si="0"/>
        <v>12</v>
      </c>
      <c r="U59">
        <v>8</v>
      </c>
      <c r="V59" s="3">
        <v>129.6</v>
      </c>
      <c r="W59">
        <v>4</v>
      </c>
      <c r="X59" s="3">
        <f t="shared" si="1"/>
        <v>32.4</v>
      </c>
      <c r="Y59" s="3">
        <f t="shared" ref="Y59:Z59" si="57">X59/T59</f>
        <v>2.6999999999999997</v>
      </c>
      <c r="Z59" s="3">
        <f t="shared" si="57"/>
        <v>0.33749999999999997</v>
      </c>
    </row>
    <row r="60" spans="1:26" x14ac:dyDescent="0.25">
      <c r="A60">
        <v>1.2024999999999999</v>
      </c>
      <c r="B60" t="s">
        <v>26</v>
      </c>
      <c r="C60" t="s">
        <v>84</v>
      </c>
      <c r="D60" t="s">
        <v>85</v>
      </c>
      <c r="E60">
        <v>10342048</v>
      </c>
      <c r="F60" t="s">
        <v>213</v>
      </c>
      <c r="G60" t="s">
        <v>30</v>
      </c>
      <c r="H60" t="s">
        <v>31</v>
      </c>
      <c r="I60" t="s">
        <v>214</v>
      </c>
      <c r="J60" t="s">
        <v>215</v>
      </c>
      <c r="K60" t="s">
        <v>67</v>
      </c>
      <c r="L60" t="s">
        <v>216</v>
      </c>
      <c r="M60" t="s">
        <v>217</v>
      </c>
      <c r="N60">
        <v>9258267841</v>
      </c>
      <c r="O60" t="s">
        <v>59</v>
      </c>
      <c r="P60" t="s">
        <v>60</v>
      </c>
      <c r="Q60" t="s">
        <v>61</v>
      </c>
      <c r="R60">
        <v>44</v>
      </c>
      <c r="S60" t="s">
        <v>40</v>
      </c>
      <c r="T60" t="str">
        <f t="shared" si="0"/>
        <v>12</v>
      </c>
      <c r="U60">
        <v>4</v>
      </c>
      <c r="V60" s="3">
        <v>57.6</v>
      </c>
      <c r="W60">
        <v>2</v>
      </c>
      <c r="X60" s="3">
        <f t="shared" si="1"/>
        <v>28.8</v>
      </c>
      <c r="Y60" s="3">
        <f t="shared" ref="Y60:Z60" si="58">X60/T60</f>
        <v>2.4</v>
      </c>
      <c r="Z60" s="3">
        <f t="shared" si="58"/>
        <v>0.6</v>
      </c>
    </row>
    <row r="61" spans="1:26" x14ac:dyDescent="0.25">
      <c r="A61">
        <v>1.2024999999999999</v>
      </c>
      <c r="B61" t="s">
        <v>26</v>
      </c>
      <c r="C61" t="s">
        <v>154</v>
      </c>
      <c r="D61" t="s">
        <v>155</v>
      </c>
      <c r="E61">
        <v>10381741</v>
      </c>
      <c r="F61" t="s">
        <v>1936</v>
      </c>
      <c r="G61" t="s">
        <v>362</v>
      </c>
      <c r="H61" t="s">
        <v>31</v>
      </c>
      <c r="I61" t="s">
        <v>1937</v>
      </c>
      <c r="J61" t="s">
        <v>952</v>
      </c>
      <c r="K61" t="s">
        <v>210</v>
      </c>
      <c r="L61" t="s">
        <v>1938</v>
      </c>
      <c r="M61" t="s">
        <v>1939</v>
      </c>
      <c r="N61">
        <v>2063408428</v>
      </c>
      <c r="O61" t="s">
        <v>242</v>
      </c>
      <c r="P61" t="s">
        <v>243</v>
      </c>
      <c r="Q61" t="s">
        <v>83</v>
      </c>
      <c r="R61">
        <v>44</v>
      </c>
      <c r="S61" t="s">
        <v>40</v>
      </c>
      <c r="T61" t="str">
        <f t="shared" si="0"/>
        <v>12</v>
      </c>
      <c r="U61">
        <v>8</v>
      </c>
      <c r="V61" s="3">
        <v>32.4</v>
      </c>
      <c r="W61">
        <v>1</v>
      </c>
      <c r="X61" s="3">
        <f t="shared" si="1"/>
        <v>32.4</v>
      </c>
      <c r="Y61" s="3">
        <f t="shared" ref="Y61:Z61" si="59">X61/T61</f>
        <v>2.6999999999999997</v>
      </c>
      <c r="Z61" s="3">
        <f t="shared" si="59"/>
        <v>0.33749999999999997</v>
      </c>
    </row>
    <row r="62" spans="1:26" x14ac:dyDescent="0.25">
      <c r="A62">
        <v>1.2024999999999999</v>
      </c>
      <c r="B62" t="s">
        <v>26</v>
      </c>
      <c r="C62" t="s">
        <v>62</v>
      </c>
      <c r="D62" t="s">
        <v>63</v>
      </c>
      <c r="E62">
        <v>10401646</v>
      </c>
      <c r="F62" t="s">
        <v>167</v>
      </c>
      <c r="G62" t="s">
        <v>168</v>
      </c>
      <c r="H62" t="s">
        <v>31</v>
      </c>
      <c r="I62" t="s">
        <v>169</v>
      </c>
      <c r="J62" t="s">
        <v>170</v>
      </c>
      <c r="K62" t="s">
        <v>67</v>
      </c>
      <c r="L62" t="s">
        <v>171</v>
      </c>
      <c r="M62" t="s">
        <v>172</v>
      </c>
      <c r="N62">
        <v>3107018925</v>
      </c>
      <c r="O62" t="s">
        <v>37</v>
      </c>
      <c r="P62" t="s">
        <v>38</v>
      </c>
      <c r="Q62" t="s">
        <v>39</v>
      </c>
      <c r="R62">
        <v>44</v>
      </c>
      <c r="S62" t="s">
        <v>40</v>
      </c>
      <c r="T62" t="str">
        <f t="shared" si="0"/>
        <v>12</v>
      </c>
      <c r="U62">
        <v>5</v>
      </c>
      <c r="V62" s="3">
        <v>59.4</v>
      </c>
      <c r="W62">
        <v>3</v>
      </c>
      <c r="X62" s="3">
        <f t="shared" si="1"/>
        <v>19.8</v>
      </c>
      <c r="Y62" s="3">
        <f t="shared" ref="Y62:Z62" si="60">X62/T62</f>
        <v>1.6500000000000001</v>
      </c>
      <c r="Z62" s="3">
        <f t="shared" si="60"/>
        <v>0.33</v>
      </c>
    </row>
    <row r="63" spans="1:26" x14ac:dyDescent="0.25">
      <c r="A63">
        <v>1.2024999999999999</v>
      </c>
      <c r="B63" t="s">
        <v>26</v>
      </c>
      <c r="C63" t="s">
        <v>852</v>
      </c>
      <c r="D63" t="s">
        <v>853</v>
      </c>
      <c r="E63">
        <v>10026590</v>
      </c>
      <c r="F63" t="s">
        <v>1274</v>
      </c>
      <c r="G63" t="s">
        <v>30</v>
      </c>
      <c r="H63" t="s">
        <v>31</v>
      </c>
      <c r="I63" t="s">
        <v>1275</v>
      </c>
      <c r="J63" t="s">
        <v>1276</v>
      </c>
      <c r="K63" t="s">
        <v>1277</v>
      </c>
      <c r="L63">
        <v>44870</v>
      </c>
      <c r="M63" t="s">
        <v>1278</v>
      </c>
      <c r="N63">
        <v>4196098363</v>
      </c>
      <c r="O63" t="s">
        <v>49</v>
      </c>
      <c r="P63" t="s">
        <v>50</v>
      </c>
      <c r="Q63" t="s">
        <v>39</v>
      </c>
      <c r="R63">
        <v>44</v>
      </c>
      <c r="S63" t="s">
        <v>40</v>
      </c>
      <c r="T63" t="str">
        <f t="shared" si="0"/>
        <v>12</v>
      </c>
      <c r="U63">
        <v>5</v>
      </c>
      <c r="V63" s="3">
        <v>198</v>
      </c>
      <c r="W63">
        <v>10</v>
      </c>
      <c r="X63" s="3">
        <f t="shared" si="1"/>
        <v>19.8</v>
      </c>
      <c r="Y63" s="3">
        <f t="shared" ref="Y63:Z63" si="61">X63/T63</f>
        <v>1.6500000000000001</v>
      </c>
      <c r="Z63" s="3">
        <f t="shared" si="61"/>
        <v>0.33</v>
      </c>
    </row>
    <row r="64" spans="1:26" x14ac:dyDescent="0.25">
      <c r="A64">
        <v>1.2024999999999999</v>
      </c>
      <c r="B64" t="s">
        <v>26</v>
      </c>
      <c r="C64" t="s">
        <v>62</v>
      </c>
      <c r="D64" t="s">
        <v>63</v>
      </c>
      <c r="E64">
        <v>10255284</v>
      </c>
      <c r="F64" t="s">
        <v>93</v>
      </c>
      <c r="G64" t="s">
        <v>30</v>
      </c>
      <c r="H64" t="s">
        <v>31</v>
      </c>
      <c r="I64" t="s">
        <v>94</v>
      </c>
      <c r="J64" t="s">
        <v>95</v>
      </c>
      <c r="K64" t="s">
        <v>96</v>
      </c>
      <c r="L64">
        <v>89103</v>
      </c>
      <c r="M64" t="s">
        <v>97</v>
      </c>
      <c r="N64">
        <v>7024965753</v>
      </c>
      <c r="O64" t="s">
        <v>98</v>
      </c>
      <c r="P64" t="s">
        <v>99</v>
      </c>
      <c r="Q64" t="s">
        <v>61</v>
      </c>
      <c r="R64">
        <v>44</v>
      </c>
      <c r="S64" t="s">
        <v>40</v>
      </c>
      <c r="T64" t="str">
        <f t="shared" si="0"/>
        <v>12</v>
      </c>
      <c r="U64">
        <v>5</v>
      </c>
      <c r="V64" s="3">
        <v>230.4</v>
      </c>
      <c r="W64">
        <v>8</v>
      </c>
      <c r="X64" s="3">
        <f t="shared" si="1"/>
        <v>28.8</v>
      </c>
      <c r="Y64" s="3">
        <f t="shared" ref="Y64:Z64" si="62">X64/T64</f>
        <v>2.4</v>
      </c>
      <c r="Z64" s="3">
        <f t="shared" si="62"/>
        <v>0.48</v>
      </c>
    </row>
    <row r="65" spans="1:26" x14ac:dyDescent="0.25">
      <c r="A65">
        <v>1.2024999999999999</v>
      </c>
      <c r="B65" t="s">
        <v>26</v>
      </c>
      <c r="C65" t="s">
        <v>84</v>
      </c>
      <c r="D65" t="s">
        <v>85</v>
      </c>
      <c r="E65">
        <v>10426364</v>
      </c>
      <c r="F65" t="s">
        <v>437</v>
      </c>
      <c r="G65" t="s">
        <v>30</v>
      </c>
      <c r="H65" t="s">
        <v>31</v>
      </c>
      <c r="I65" t="s">
        <v>438</v>
      </c>
      <c r="J65" t="s">
        <v>104</v>
      </c>
      <c r="K65" t="s">
        <v>96</v>
      </c>
      <c r="L65" t="s">
        <v>439</v>
      </c>
      <c r="M65" t="s">
        <v>440</v>
      </c>
      <c r="N65">
        <v>7753385335</v>
      </c>
      <c r="O65" t="s">
        <v>37</v>
      </c>
      <c r="P65" t="s">
        <v>38</v>
      </c>
      <c r="Q65" t="s">
        <v>39</v>
      </c>
      <c r="R65">
        <v>44</v>
      </c>
      <c r="S65" t="s">
        <v>40</v>
      </c>
      <c r="T65" t="str">
        <f t="shared" si="0"/>
        <v>12</v>
      </c>
      <c r="U65">
        <v>5</v>
      </c>
      <c r="V65" s="3">
        <v>99</v>
      </c>
      <c r="W65">
        <v>5</v>
      </c>
      <c r="X65" s="3">
        <f t="shared" si="1"/>
        <v>19.8</v>
      </c>
      <c r="Y65" s="3">
        <f t="shared" ref="Y65:Z65" si="63">X65/T65</f>
        <v>1.6500000000000001</v>
      </c>
      <c r="Z65" s="3">
        <f t="shared" si="63"/>
        <v>0.33</v>
      </c>
    </row>
    <row r="66" spans="1:26" x14ac:dyDescent="0.25">
      <c r="A66">
        <v>1.2024999999999999</v>
      </c>
      <c r="B66" t="s">
        <v>26</v>
      </c>
      <c r="C66" t="s">
        <v>84</v>
      </c>
      <c r="D66" t="s">
        <v>85</v>
      </c>
      <c r="E66">
        <v>10426364</v>
      </c>
      <c r="F66" t="s">
        <v>437</v>
      </c>
      <c r="G66" t="s">
        <v>30</v>
      </c>
      <c r="H66" t="s">
        <v>31</v>
      </c>
      <c r="I66" t="s">
        <v>438</v>
      </c>
      <c r="J66" t="s">
        <v>104</v>
      </c>
      <c r="K66" t="s">
        <v>96</v>
      </c>
      <c r="L66" t="s">
        <v>439</v>
      </c>
      <c r="M66" t="s">
        <v>440</v>
      </c>
      <c r="N66">
        <v>7753385335</v>
      </c>
      <c r="O66" t="s">
        <v>115</v>
      </c>
      <c r="P66" t="s">
        <v>116</v>
      </c>
      <c r="Q66" t="s">
        <v>39</v>
      </c>
      <c r="R66">
        <v>44</v>
      </c>
      <c r="S66" t="s">
        <v>40</v>
      </c>
      <c r="T66" t="str">
        <f t="shared" si="0"/>
        <v>12</v>
      </c>
      <c r="U66">
        <v>5</v>
      </c>
      <c r="V66" s="3">
        <v>99</v>
      </c>
      <c r="W66">
        <v>5</v>
      </c>
      <c r="X66" s="3">
        <f t="shared" si="1"/>
        <v>19.8</v>
      </c>
      <c r="Y66" s="3">
        <f t="shared" ref="Y66:Z66" si="64">X66/T66</f>
        <v>1.6500000000000001</v>
      </c>
      <c r="Z66" s="3">
        <f t="shared" si="64"/>
        <v>0.33</v>
      </c>
    </row>
    <row r="67" spans="1:26" x14ac:dyDescent="0.25">
      <c r="A67">
        <v>1.2024999999999999</v>
      </c>
      <c r="B67" t="s">
        <v>26</v>
      </c>
      <c r="C67" t="s">
        <v>84</v>
      </c>
      <c r="D67" t="s">
        <v>85</v>
      </c>
      <c r="E67">
        <v>10426364</v>
      </c>
      <c r="F67" t="s">
        <v>437</v>
      </c>
      <c r="G67" t="s">
        <v>30</v>
      </c>
      <c r="H67" t="s">
        <v>31</v>
      </c>
      <c r="I67" t="s">
        <v>438</v>
      </c>
      <c r="J67" t="s">
        <v>104</v>
      </c>
      <c r="K67" t="s">
        <v>96</v>
      </c>
      <c r="L67" t="s">
        <v>439</v>
      </c>
      <c r="M67" t="s">
        <v>440</v>
      </c>
      <c r="N67">
        <v>7753385335</v>
      </c>
      <c r="O67" t="s">
        <v>49</v>
      </c>
      <c r="P67" t="s">
        <v>50</v>
      </c>
      <c r="Q67" t="s">
        <v>39</v>
      </c>
      <c r="R67">
        <v>44</v>
      </c>
      <c r="S67" t="s">
        <v>40</v>
      </c>
      <c r="T67" t="str">
        <f t="shared" ref="T67:T130" si="65">"12"</f>
        <v>12</v>
      </c>
      <c r="U67">
        <v>5</v>
      </c>
      <c r="V67" s="3">
        <v>99</v>
      </c>
      <c r="W67">
        <v>5</v>
      </c>
      <c r="X67" s="3">
        <f t="shared" si="1"/>
        <v>19.8</v>
      </c>
      <c r="Y67" s="3">
        <f t="shared" ref="Y67:Z67" si="66">X67/T67</f>
        <v>1.6500000000000001</v>
      </c>
      <c r="Z67" s="3">
        <f t="shared" si="66"/>
        <v>0.33</v>
      </c>
    </row>
    <row r="68" spans="1:26" x14ac:dyDescent="0.25">
      <c r="A68">
        <v>1.2024999999999999</v>
      </c>
      <c r="B68" t="s">
        <v>26</v>
      </c>
      <c r="C68" t="s">
        <v>62</v>
      </c>
      <c r="D68" t="s">
        <v>63</v>
      </c>
      <c r="E68">
        <v>10510939</v>
      </c>
      <c r="F68" t="s">
        <v>504</v>
      </c>
      <c r="G68" t="s">
        <v>348</v>
      </c>
      <c r="H68" t="s">
        <v>31</v>
      </c>
      <c r="I68" t="s">
        <v>505</v>
      </c>
      <c r="J68" t="s">
        <v>506</v>
      </c>
      <c r="K68" t="s">
        <v>67</v>
      </c>
      <c r="L68" t="s">
        <v>507</v>
      </c>
      <c r="M68" t="s">
        <v>500</v>
      </c>
      <c r="N68">
        <v>8052896485</v>
      </c>
      <c r="O68" t="s">
        <v>70</v>
      </c>
      <c r="P68" t="s">
        <v>71</v>
      </c>
      <c r="Q68" t="s">
        <v>61</v>
      </c>
      <c r="R68">
        <v>44</v>
      </c>
      <c r="S68" t="s">
        <v>40</v>
      </c>
      <c r="T68" t="str">
        <f t="shared" si="65"/>
        <v>12</v>
      </c>
      <c r="U68">
        <v>8</v>
      </c>
      <c r="V68" s="3">
        <v>32.4</v>
      </c>
      <c r="W68">
        <v>1</v>
      </c>
      <c r="X68" s="3">
        <f t="shared" ref="X68:X131" si="67">V68/W68</f>
        <v>32.4</v>
      </c>
      <c r="Y68" s="3">
        <f t="shared" ref="Y68:Z68" si="68">X68/T68</f>
        <v>2.6999999999999997</v>
      </c>
      <c r="Z68" s="3">
        <f t="shared" si="68"/>
        <v>0.33749999999999997</v>
      </c>
    </row>
    <row r="69" spans="1:26" x14ac:dyDescent="0.25">
      <c r="A69">
        <v>1.2024999999999999</v>
      </c>
      <c r="B69" t="s">
        <v>26</v>
      </c>
      <c r="C69" t="s">
        <v>381</v>
      </c>
      <c r="D69" t="s">
        <v>382</v>
      </c>
      <c r="E69">
        <v>10290458</v>
      </c>
      <c r="F69" t="s">
        <v>1336</v>
      </c>
      <c r="G69" t="s">
        <v>30</v>
      </c>
      <c r="H69" t="s">
        <v>31</v>
      </c>
      <c r="I69" t="s">
        <v>1896</v>
      </c>
      <c r="J69" t="s">
        <v>1897</v>
      </c>
      <c r="K69" t="s">
        <v>604</v>
      </c>
      <c r="L69" t="s">
        <v>1898</v>
      </c>
      <c r="M69" t="s">
        <v>1221</v>
      </c>
      <c r="N69">
        <v>8034901040</v>
      </c>
      <c r="O69" t="s">
        <v>37</v>
      </c>
      <c r="P69" t="s">
        <v>38</v>
      </c>
      <c r="Q69" t="s">
        <v>39</v>
      </c>
      <c r="R69">
        <v>44</v>
      </c>
      <c r="S69" t="s">
        <v>40</v>
      </c>
      <c r="T69" t="str">
        <f t="shared" si="65"/>
        <v>12</v>
      </c>
      <c r="U69">
        <v>5</v>
      </c>
      <c r="V69" s="3">
        <v>19.8</v>
      </c>
      <c r="W69">
        <v>1</v>
      </c>
      <c r="X69" s="3">
        <f t="shared" si="67"/>
        <v>19.8</v>
      </c>
      <c r="Y69" s="3">
        <f t="shared" ref="Y69:Z69" si="69">X69/T69</f>
        <v>1.6500000000000001</v>
      </c>
      <c r="Z69" s="3">
        <f t="shared" si="69"/>
        <v>0.33</v>
      </c>
    </row>
    <row r="70" spans="1:26" x14ac:dyDescent="0.25">
      <c r="A70">
        <v>1.2024999999999999</v>
      </c>
      <c r="B70" t="s">
        <v>26</v>
      </c>
      <c r="C70" t="s">
        <v>84</v>
      </c>
      <c r="D70" t="s">
        <v>85</v>
      </c>
      <c r="E70">
        <v>10442641</v>
      </c>
      <c r="F70" t="s">
        <v>1176</v>
      </c>
      <c r="G70" t="s">
        <v>30</v>
      </c>
      <c r="H70" t="s">
        <v>31</v>
      </c>
      <c r="I70" t="s">
        <v>1177</v>
      </c>
      <c r="J70" t="s">
        <v>104</v>
      </c>
      <c r="K70" t="s">
        <v>96</v>
      </c>
      <c r="L70" t="s">
        <v>1178</v>
      </c>
      <c r="M70" t="s">
        <v>1179</v>
      </c>
      <c r="N70">
        <v>7753991600</v>
      </c>
      <c r="O70" t="s">
        <v>98</v>
      </c>
      <c r="P70" t="s">
        <v>99</v>
      </c>
      <c r="Q70" t="s">
        <v>61</v>
      </c>
      <c r="R70">
        <v>44</v>
      </c>
      <c r="S70" t="s">
        <v>40</v>
      </c>
      <c r="T70" t="str">
        <f t="shared" si="65"/>
        <v>12</v>
      </c>
      <c r="U70">
        <v>5</v>
      </c>
      <c r="V70" s="3">
        <v>57.6</v>
      </c>
      <c r="W70">
        <v>2</v>
      </c>
      <c r="X70" s="3">
        <f t="shared" si="67"/>
        <v>28.8</v>
      </c>
      <c r="Y70" s="3">
        <f t="shared" ref="Y70:Z70" si="70">X70/T70</f>
        <v>2.4</v>
      </c>
      <c r="Z70" s="3">
        <f t="shared" si="70"/>
        <v>0.48</v>
      </c>
    </row>
    <row r="71" spans="1:26" x14ac:dyDescent="0.25">
      <c r="A71">
        <v>1.2024999999999999</v>
      </c>
      <c r="B71" t="s">
        <v>26</v>
      </c>
      <c r="C71" t="s">
        <v>84</v>
      </c>
      <c r="D71" t="s">
        <v>85</v>
      </c>
      <c r="E71">
        <v>10442641</v>
      </c>
      <c r="F71" t="s">
        <v>1176</v>
      </c>
      <c r="G71" t="s">
        <v>30</v>
      </c>
      <c r="H71" t="s">
        <v>31</v>
      </c>
      <c r="I71" t="s">
        <v>1177</v>
      </c>
      <c r="J71" t="s">
        <v>104</v>
      </c>
      <c r="K71" t="s">
        <v>96</v>
      </c>
      <c r="L71" t="s">
        <v>1178</v>
      </c>
      <c r="M71" t="s">
        <v>1179</v>
      </c>
      <c r="N71">
        <v>7753991600</v>
      </c>
      <c r="O71" t="s">
        <v>72</v>
      </c>
      <c r="P71" t="s">
        <v>73</v>
      </c>
      <c r="Q71" t="s">
        <v>61</v>
      </c>
      <c r="R71">
        <v>44</v>
      </c>
      <c r="S71" t="s">
        <v>40</v>
      </c>
      <c r="T71" t="str">
        <f t="shared" si="65"/>
        <v>12</v>
      </c>
      <c r="U71">
        <v>8</v>
      </c>
      <c r="V71" s="3">
        <v>64.8</v>
      </c>
      <c r="W71">
        <v>2</v>
      </c>
      <c r="X71" s="3">
        <f t="shared" si="67"/>
        <v>32.4</v>
      </c>
      <c r="Y71" s="3">
        <f t="shared" ref="Y71:Z71" si="71">X71/T71</f>
        <v>2.6999999999999997</v>
      </c>
      <c r="Z71" s="3">
        <f t="shared" si="71"/>
        <v>0.33749999999999997</v>
      </c>
    </row>
    <row r="72" spans="1:26" x14ac:dyDescent="0.25">
      <c r="A72">
        <v>1.2024999999999999</v>
      </c>
      <c r="B72" t="s">
        <v>26</v>
      </c>
      <c r="C72" t="s">
        <v>313</v>
      </c>
      <c r="D72" t="s">
        <v>314</v>
      </c>
      <c r="E72">
        <v>10077623</v>
      </c>
      <c r="F72" t="s">
        <v>1928</v>
      </c>
      <c r="G72" t="s">
        <v>30</v>
      </c>
      <c r="H72" t="s">
        <v>31</v>
      </c>
      <c r="I72" t="s">
        <v>1929</v>
      </c>
      <c r="J72" t="s">
        <v>1930</v>
      </c>
      <c r="K72" t="s">
        <v>67</v>
      </c>
      <c r="L72">
        <v>90040</v>
      </c>
      <c r="M72" t="s">
        <v>1931</v>
      </c>
      <c r="N72">
        <v>3232789437</v>
      </c>
      <c r="O72" t="s">
        <v>72</v>
      </c>
      <c r="P72" t="s">
        <v>73</v>
      </c>
      <c r="Q72" t="s">
        <v>61</v>
      </c>
      <c r="R72">
        <v>44</v>
      </c>
      <c r="S72" t="s">
        <v>40</v>
      </c>
      <c r="T72" t="str">
        <f t="shared" si="65"/>
        <v>12</v>
      </c>
      <c r="U72">
        <v>8</v>
      </c>
      <c r="V72" s="3">
        <v>32.4</v>
      </c>
      <c r="W72">
        <v>1</v>
      </c>
      <c r="X72" s="3">
        <f t="shared" si="67"/>
        <v>32.4</v>
      </c>
      <c r="Y72" s="3">
        <f t="shared" ref="Y72:Z72" si="72">X72/T72</f>
        <v>2.6999999999999997</v>
      </c>
      <c r="Z72" s="3">
        <f t="shared" si="72"/>
        <v>0.33749999999999997</v>
      </c>
    </row>
    <row r="73" spans="1:26" x14ac:dyDescent="0.25">
      <c r="A73">
        <v>1.2024999999999999</v>
      </c>
      <c r="B73" t="s">
        <v>26</v>
      </c>
      <c r="C73" t="s">
        <v>535</v>
      </c>
      <c r="D73" t="s">
        <v>536</v>
      </c>
      <c r="E73">
        <v>10112451</v>
      </c>
      <c r="F73" t="s">
        <v>1909</v>
      </c>
      <c r="G73" t="s">
        <v>30</v>
      </c>
      <c r="H73" t="s">
        <v>31</v>
      </c>
      <c r="I73" t="s">
        <v>1910</v>
      </c>
      <c r="J73" t="s">
        <v>826</v>
      </c>
      <c r="K73" t="s">
        <v>540</v>
      </c>
      <c r="L73">
        <v>48906</v>
      </c>
      <c r="M73" t="s">
        <v>1911</v>
      </c>
      <c r="N73">
        <v>5173234995</v>
      </c>
      <c r="O73" t="s">
        <v>72</v>
      </c>
      <c r="P73" t="s">
        <v>73</v>
      </c>
      <c r="Q73" t="s">
        <v>61</v>
      </c>
      <c r="R73">
        <v>44</v>
      </c>
      <c r="S73" t="s">
        <v>40</v>
      </c>
      <c r="T73" t="str">
        <f t="shared" si="65"/>
        <v>12</v>
      </c>
      <c r="U73">
        <v>8</v>
      </c>
      <c r="V73" s="3">
        <v>64.8</v>
      </c>
      <c r="W73">
        <v>2</v>
      </c>
      <c r="X73" s="3">
        <f t="shared" si="67"/>
        <v>32.4</v>
      </c>
      <c r="Y73" s="3">
        <f t="shared" ref="Y73:Z73" si="73">X73/T73</f>
        <v>2.6999999999999997</v>
      </c>
      <c r="Z73" s="3">
        <f t="shared" si="73"/>
        <v>0.33749999999999997</v>
      </c>
    </row>
    <row r="74" spans="1:26" x14ac:dyDescent="0.25">
      <c r="A74">
        <v>1.2024999999999999</v>
      </c>
      <c r="B74" t="s">
        <v>26</v>
      </c>
      <c r="C74" t="s">
        <v>535</v>
      </c>
      <c r="D74" t="s">
        <v>536</v>
      </c>
      <c r="E74">
        <v>10112451</v>
      </c>
      <c r="F74" t="s">
        <v>1909</v>
      </c>
      <c r="G74" t="s">
        <v>30</v>
      </c>
      <c r="H74" t="s">
        <v>31</v>
      </c>
      <c r="I74" t="s">
        <v>1910</v>
      </c>
      <c r="J74" t="s">
        <v>826</v>
      </c>
      <c r="K74" t="s">
        <v>540</v>
      </c>
      <c r="L74">
        <v>48906</v>
      </c>
      <c r="M74" t="s">
        <v>1911</v>
      </c>
      <c r="N74">
        <v>5173234995</v>
      </c>
      <c r="O74" t="s">
        <v>100</v>
      </c>
      <c r="P74" t="s">
        <v>101</v>
      </c>
      <c r="Q74" t="s">
        <v>61</v>
      </c>
      <c r="R74">
        <v>44</v>
      </c>
      <c r="S74" t="s">
        <v>40</v>
      </c>
      <c r="T74" t="str">
        <f t="shared" si="65"/>
        <v>12</v>
      </c>
      <c r="U74">
        <v>8</v>
      </c>
      <c r="V74" s="3">
        <v>97.2</v>
      </c>
      <c r="W74">
        <v>3</v>
      </c>
      <c r="X74" s="3">
        <f t="shared" si="67"/>
        <v>32.4</v>
      </c>
      <c r="Y74" s="3">
        <f t="shared" ref="Y74:Z74" si="74">X74/T74</f>
        <v>2.6999999999999997</v>
      </c>
      <c r="Z74" s="3">
        <f t="shared" si="74"/>
        <v>0.33749999999999997</v>
      </c>
    </row>
    <row r="75" spans="1:26" x14ac:dyDescent="0.25">
      <c r="A75">
        <v>1.2024999999999999</v>
      </c>
      <c r="B75" t="s">
        <v>26</v>
      </c>
      <c r="C75" t="s">
        <v>62</v>
      </c>
      <c r="D75" t="s">
        <v>63</v>
      </c>
      <c r="E75">
        <v>10493483</v>
      </c>
      <c r="F75" t="s">
        <v>1923</v>
      </c>
      <c r="G75" t="s">
        <v>362</v>
      </c>
      <c r="H75" t="s">
        <v>31</v>
      </c>
      <c r="I75" t="s">
        <v>1924</v>
      </c>
      <c r="J75" t="s">
        <v>1925</v>
      </c>
      <c r="K75" t="s">
        <v>67</v>
      </c>
      <c r="L75" t="s">
        <v>1926</v>
      </c>
      <c r="M75" t="s">
        <v>1927</v>
      </c>
      <c r="N75">
        <v>9498294906</v>
      </c>
      <c r="O75" t="s">
        <v>37</v>
      </c>
      <c r="P75" t="s">
        <v>38</v>
      </c>
      <c r="Q75" t="s">
        <v>39</v>
      </c>
      <c r="R75">
        <v>44</v>
      </c>
      <c r="S75" t="s">
        <v>40</v>
      </c>
      <c r="T75" t="str">
        <f t="shared" si="65"/>
        <v>12</v>
      </c>
      <c r="U75">
        <v>5</v>
      </c>
      <c r="V75" s="3">
        <v>19.8</v>
      </c>
      <c r="W75">
        <v>1</v>
      </c>
      <c r="X75" s="3">
        <f t="shared" si="67"/>
        <v>19.8</v>
      </c>
      <c r="Y75" s="3">
        <f t="shared" ref="Y75:Z75" si="75">X75/T75</f>
        <v>1.6500000000000001</v>
      </c>
      <c r="Z75" s="3">
        <f t="shared" si="75"/>
        <v>0.33</v>
      </c>
    </row>
    <row r="76" spans="1:26" x14ac:dyDescent="0.25">
      <c r="A76">
        <v>1.2024999999999999</v>
      </c>
      <c r="B76" t="s">
        <v>26</v>
      </c>
      <c r="C76" t="s">
        <v>84</v>
      </c>
      <c r="D76" t="s">
        <v>85</v>
      </c>
      <c r="E76">
        <v>10297936</v>
      </c>
      <c r="F76" t="s">
        <v>608</v>
      </c>
      <c r="G76" t="s">
        <v>362</v>
      </c>
      <c r="H76" t="s">
        <v>31</v>
      </c>
      <c r="I76" t="s">
        <v>609</v>
      </c>
      <c r="J76" t="s">
        <v>610</v>
      </c>
      <c r="K76" t="s">
        <v>67</v>
      </c>
      <c r="L76" t="s">
        <v>611</v>
      </c>
      <c r="M76" t="s">
        <v>612</v>
      </c>
      <c r="N76">
        <v>6508430795</v>
      </c>
      <c r="O76" t="s">
        <v>218</v>
      </c>
      <c r="P76" t="s">
        <v>219</v>
      </c>
      <c r="Q76" t="s">
        <v>61</v>
      </c>
      <c r="R76">
        <v>44</v>
      </c>
      <c r="S76" t="s">
        <v>40</v>
      </c>
      <c r="T76" t="str">
        <f t="shared" si="65"/>
        <v>12</v>
      </c>
      <c r="U76">
        <v>8</v>
      </c>
      <c r="V76" s="3">
        <v>64.8</v>
      </c>
      <c r="W76">
        <v>2</v>
      </c>
      <c r="X76" s="3">
        <f t="shared" si="67"/>
        <v>32.4</v>
      </c>
      <c r="Y76" s="3">
        <f t="shared" ref="Y76:Z76" si="76">X76/T76</f>
        <v>2.6999999999999997</v>
      </c>
      <c r="Z76" s="3">
        <f t="shared" si="76"/>
        <v>0.33749999999999997</v>
      </c>
    </row>
    <row r="77" spans="1:26" x14ac:dyDescent="0.25">
      <c r="A77">
        <v>1.2024999999999999</v>
      </c>
      <c r="B77" t="s">
        <v>26</v>
      </c>
      <c r="C77" t="s">
        <v>84</v>
      </c>
      <c r="D77" t="s">
        <v>85</v>
      </c>
      <c r="E77">
        <v>10247911</v>
      </c>
      <c r="F77" t="s">
        <v>1253</v>
      </c>
      <c r="G77" t="s">
        <v>362</v>
      </c>
      <c r="H77" t="s">
        <v>31</v>
      </c>
      <c r="I77" t="s">
        <v>1254</v>
      </c>
      <c r="J77" t="s">
        <v>119</v>
      </c>
      <c r="K77" t="s">
        <v>67</v>
      </c>
      <c r="L77">
        <v>95833</v>
      </c>
      <c r="M77" t="s">
        <v>1255</v>
      </c>
      <c r="N77">
        <v>9165685400</v>
      </c>
      <c r="O77" t="s">
        <v>74</v>
      </c>
      <c r="P77" t="s">
        <v>75</v>
      </c>
      <c r="Q77" t="s">
        <v>61</v>
      </c>
      <c r="R77">
        <v>44</v>
      </c>
      <c r="S77" t="s">
        <v>40</v>
      </c>
      <c r="T77" t="str">
        <f t="shared" si="65"/>
        <v>12</v>
      </c>
      <c r="U77">
        <v>5</v>
      </c>
      <c r="V77" s="3">
        <v>28.8</v>
      </c>
      <c r="W77">
        <v>1</v>
      </c>
      <c r="X77" s="3">
        <f t="shared" si="67"/>
        <v>28.8</v>
      </c>
      <c r="Y77" s="3">
        <f t="shared" ref="Y77:Z77" si="77">X77/T77</f>
        <v>2.4</v>
      </c>
      <c r="Z77" s="3">
        <f t="shared" si="77"/>
        <v>0.48</v>
      </c>
    </row>
    <row r="78" spans="1:26" x14ac:dyDescent="0.25">
      <c r="A78">
        <v>1.2024999999999999</v>
      </c>
      <c r="B78" t="s">
        <v>26</v>
      </c>
      <c r="C78" t="s">
        <v>326</v>
      </c>
      <c r="D78" t="s">
        <v>327</v>
      </c>
      <c r="E78">
        <v>10467550</v>
      </c>
      <c r="F78" t="s">
        <v>1212</v>
      </c>
      <c r="G78" t="s">
        <v>362</v>
      </c>
      <c r="H78" t="s">
        <v>31</v>
      </c>
      <c r="I78" t="s">
        <v>1213</v>
      </c>
      <c r="J78" t="s">
        <v>1214</v>
      </c>
      <c r="K78" t="s">
        <v>331</v>
      </c>
      <c r="L78" t="s">
        <v>1215</v>
      </c>
      <c r="M78" t="s">
        <v>1216</v>
      </c>
      <c r="N78">
        <v>4806592090</v>
      </c>
      <c r="O78" t="s">
        <v>74</v>
      </c>
      <c r="P78" t="s">
        <v>75</v>
      </c>
      <c r="Q78" t="s">
        <v>61</v>
      </c>
      <c r="R78">
        <v>44</v>
      </c>
      <c r="S78" t="s">
        <v>40</v>
      </c>
      <c r="T78" t="str">
        <f t="shared" si="65"/>
        <v>12</v>
      </c>
      <c r="U78">
        <v>5</v>
      </c>
      <c r="V78" s="3">
        <v>172.8</v>
      </c>
      <c r="W78">
        <v>6</v>
      </c>
      <c r="X78" s="3">
        <f t="shared" si="67"/>
        <v>28.8</v>
      </c>
      <c r="Y78" s="3">
        <f t="shared" ref="Y78:Z78" si="78">X78/T78</f>
        <v>2.4</v>
      </c>
      <c r="Z78" s="3">
        <f t="shared" si="78"/>
        <v>0.48</v>
      </c>
    </row>
    <row r="79" spans="1:26" x14ac:dyDescent="0.25">
      <c r="A79">
        <v>1.2024999999999999</v>
      </c>
      <c r="B79" t="s">
        <v>26</v>
      </c>
      <c r="C79" t="s">
        <v>62</v>
      </c>
      <c r="D79" t="s">
        <v>63</v>
      </c>
      <c r="E79">
        <v>10472375</v>
      </c>
      <c r="F79" t="s">
        <v>1919</v>
      </c>
      <c r="G79" t="s">
        <v>362</v>
      </c>
      <c r="H79" t="s">
        <v>31</v>
      </c>
      <c r="I79" t="s">
        <v>1920</v>
      </c>
      <c r="J79" t="s">
        <v>1187</v>
      </c>
      <c r="K79" t="s">
        <v>67</v>
      </c>
      <c r="L79" t="s">
        <v>1921</v>
      </c>
      <c r="M79" t="s">
        <v>1922</v>
      </c>
      <c r="N79">
        <v>7144890966</v>
      </c>
      <c r="O79" t="s">
        <v>74</v>
      </c>
      <c r="P79" t="s">
        <v>75</v>
      </c>
      <c r="Q79" t="s">
        <v>61</v>
      </c>
      <c r="R79">
        <v>44</v>
      </c>
      <c r="S79" t="s">
        <v>40</v>
      </c>
      <c r="T79" t="str">
        <f t="shared" si="65"/>
        <v>12</v>
      </c>
      <c r="U79">
        <v>5</v>
      </c>
      <c r="V79" s="3">
        <v>28.8</v>
      </c>
      <c r="W79">
        <v>1</v>
      </c>
      <c r="X79" s="3">
        <f t="shared" si="67"/>
        <v>28.8</v>
      </c>
      <c r="Y79" s="3">
        <f t="shared" ref="Y79:Z79" si="79">X79/T79</f>
        <v>2.4</v>
      </c>
      <c r="Z79" s="3">
        <f t="shared" si="79"/>
        <v>0.48</v>
      </c>
    </row>
    <row r="80" spans="1:26" x14ac:dyDescent="0.25">
      <c r="A80">
        <v>1.2024999999999999</v>
      </c>
      <c r="B80" t="s">
        <v>26</v>
      </c>
      <c r="C80" t="s">
        <v>84</v>
      </c>
      <c r="D80" t="s">
        <v>85</v>
      </c>
      <c r="E80">
        <v>10501324</v>
      </c>
      <c r="F80" t="s">
        <v>989</v>
      </c>
      <c r="G80" t="s">
        <v>362</v>
      </c>
      <c r="H80" t="s">
        <v>31</v>
      </c>
      <c r="I80" t="s">
        <v>990</v>
      </c>
      <c r="J80" t="s">
        <v>991</v>
      </c>
      <c r="K80" t="s">
        <v>67</v>
      </c>
      <c r="L80" t="s">
        <v>992</v>
      </c>
      <c r="M80" t="s">
        <v>993</v>
      </c>
      <c r="N80">
        <v>8312754500</v>
      </c>
      <c r="O80" t="s">
        <v>74</v>
      </c>
      <c r="P80" t="s">
        <v>75</v>
      </c>
      <c r="Q80" t="s">
        <v>61</v>
      </c>
      <c r="R80">
        <v>44</v>
      </c>
      <c r="S80" t="s">
        <v>40</v>
      </c>
      <c r="T80" t="str">
        <f t="shared" si="65"/>
        <v>12</v>
      </c>
      <c r="U80">
        <v>5</v>
      </c>
      <c r="V80" s="3">
        <v>489.6</v>
      </c>
      <c r="W80">
        <v>17</v>
      </c>
      <c r="X80" s="3">
        <f t="shared" si="67"/>
        <v>28.8</v>
      </c>
      <c r="Y80" s="3">
        <f t="shared" ref="Y80:Z80" si="80">X80/T80</f>
        <v>2.4</v>
      </c>
      <c r="Z80" s="3">
        <f t="shared" si="80"/>
        <v>0.48</v>
      </c>
    </row>
    <row r="81" spans="1:26" x14ac:dyDescent="0.25">
      <c r="A81">
        <v>1.2024999999999999</v>
      </c>
      <c r="B81" t="s">
        <v>26</v>
      </c>
      <c r="C81" t="s">
        <v>84</v>
      </c>
      <c r="D81" t="s">
        <v>85</v>
      </c>
      <c r="E81">
        <v>10501324</v>
      </c>
      <c r="F81" t="s">
        <v>989</v>
      </c>
      <c r="G81" t="s">
        <v>362</v>
      </c>
      <c r="H81" t="s">
        <v>31</v>
      </c>
      <c r="I81" t="s">
        <v>990</v>
      </c>
      <c r="J81" t="s">
        <v>991</v>
      </c>
      <c r="K81" t="s">
        <v>67</v>
      </c>
      <c r="L81" t="s">
        <v>992</v>
      </c>
      <c r="M81" t="s">
        <v>993</v>
      </c>
      <c r="N81">
        <v>8312754500</v>
      </c>
      <c r="O81" t="s">
        <v>98</v>
      </c>
      <c r="P81" t="s">
        <v>99</v>
      </c>
      <c r="Q81" t="s">
        <v>61</v>
      </c>
      <c r="R81">
        <v>44</v>
      </c>
      <c r="S81" t="s">
        <v>40</v>
      </c>
      <c r="T81" t="str">
        <f t="shared" si="65"/>
        <v>12</v>
      </c>
      <c r="U81">
        <v>5</v>
      </c>
      <c r="V81" s="3">
        <v>86.4</v>
      </c>
      <c r="W81">
        <v>3</v>
      </c>
      <c r="X81" s="3">
        <f t="shared" si="67"/>
        <v>28.8</v>
      </c>
      <c r="Y81" s="3">
        <f t="shared" ref="Y81:Z81" si="81">X81/T81</f>
        <v>2.4</v>
      </c>
      <c r="Z81" s="3">
        <f t="shared" si="81"/>
        <v>0.48</v>
      </c>
    </row>
    <row r="82" spans="1:26" x14ac:dyDescent="0.25">
      <c r="A82">
        <v>1.2024999999999999</v>
      </c>
      <c r="B82" t="s">
        <v>26</v>
      </c>
      <c r="C82" t="s">
        <v>84</v>
      </c>
      <c r="D82" t="s">
        <v>85</v>
      </c>
      <c r="E82">
        <v>10501324</v>
      </c>
      <c r="F82" t="s">
        <v>989</v>
      </c>
      <c r="G82" t="s">
        <v>362</v>
      </c>
      <c r="H82" t="s">
        <v>31</v>
      </c>
      <c r="I82" t="s">
        <v>990</v>
      </c>
      <c r="J82" t="s">
        <v>991</v>
      </c>
      <c r="K82" t="s">
        <v>67</v>
      </c>
      <c r="L82" t="s">
        <v>992</v>
      </c>
      <c r="M82" t="s">
        <v>993</v>
      </c>
      <c r="N82">
        <v>8312754500</v>
      </c>
      <c r="O82" t="s">
        <v>224</v>
      </c>
      <c r="P82" t="s">
        <v>225</v>
      </c>
      <c r="Q82" t="s">
        <v>61</v>
      </c>
      <c r="R82">
        <v>44</v>
      </c>
      <c r="S82" t="s">
        <v>40</v>
      </c>
      <c r="T82" t="str">
        <f t="shared" si="65"/>
        <v>12</v>
      </c>
      <c r="U82">
        <v>5</v>
      </c>
      <c r="V82" s="3">
        <v>576</v>
      </c>
      <c r="W82">
        <v>20</v>
      </c>
      <c r="X82" s="3">
        <f t="shared" si="67"/>
        <v>28.8</v>
      </c>
      <c r="Y82" s="3">
        <f t="shared" ref="Y82:Z82" si="82">X82/T82</f>
        <v>2.4</v>
      </c>
      <c r="Z82" s="3">
        <f t="shared" si="82"/>
        <v>0.48</v>
      </c>
    </row>
    <row r="83" spans="1:26" x14ac:dyDescent="0.25">
      <c r="A83">
        <v>1.2024999999999999</v>
      </c>
      <c r="B83" t="s">
        <v>26</v>
      </c>
      <c r="C83" t="s">
        <v>84</v>
      </c>
      <c r="D83" t="s">
        <v>85</v>
      </c>
      <c r="E83">
        <v>10501324</v>
      </c>
      <c r="F83" t="s">
        <v>989</v>
      </c>
      <c r="G83" t="s">
        <v>362</v>
      </c>
      <c r="H83" t="s">
        <v>31</v>
      </c>
      <c r="I83" t="s">
        <v>990</v>
      </c>
      <c r="J83" t="s">
        <v>991</v>
      </c>
      <c r="K83" t="s">
        <v>67</v>
      </c>
      <c r="L83" t="s">
        <v>992</v>
      </c>
      <c r="M83" t="s">
        <v>993</v>
      </c>
      <c r="N83">
        <v>8312754500</v>
      </c>
      <c r="O83" t="s">
        <v>59</v>
      </c>
      <c r="P83" t="s">
        <v>60</v>
      </c>
      <c r="Q83" t="s">
        <v>61</v>
      </c>
      <c r="R83">
        <v>44</v>
      </c>
      <c r="S83" t="s">
        <v>40</v>
      </c>
      <c r="T83" t="str">
        <f t="shared" si="65"/>
        <v>12</v>
      </c>
      <c r="U83">
        <v>4</v>
      </c>
      <c r="V83" s="3">
        <v>576</v>
      </c>
      <c r="W83">
        <v>20</v>
      </c>
      <c r="X83" s="3">
        <f t="shared" si="67"/>
        <v>28.8</v>
      </c>
      <c r="Y83" s="3">
        <f t="shared" ref="Y83:Z83" si="83">X83/T83</f>
        <v>2.4</v>
      </c>
      <c r="Z83" s="3">
        <f t="shared" si="83"/>
        <v>0.6</v>
      </c>
    </row>
    <row r="84" spans="1:26" x14ac:dyDescent="0.25">
      <c r="A84">
        <v>1.2024999999999999</v>
      </c>
      <c r="B84" t="s">
        <v>26</v>
      </c>
      <c r="C84" t="s">
        <v>84</v>
      </c>
      <c r="D84" t="s">
        <v>85</v>
      </c>
      <c r="E84">
        <v>10393606</v>
      </c>
      <c r="F84" t="s">
        <v>1014</v>
      </c>
      <c r="G84" t="s">
        <v>362</v>
      </c>
      <c r="H84" t="s">
        <v>31</v>
      </c>
      <c r="I84" t="s">
        <v>1015</v>
      </c>
      <c r="J84" t="s">
        <v>594</v>
      </c>
      <c r="K84" t="s">
        <v>96</v>
      </c>
      <c r="L84" t="s">
        <v>1016</v>
      </c>
      <c r="M84" t="s">
        <v>1265</v>
      </c>
      <c r="N84">
        <v>7755077248</v>
      </c>
      <c r="O84" t="s">
        <v>98</v>
      </c>
      <c r="P84" t="s">
        <v>99</v>
      </c>
      <c r="Q84" t="s">
        <v>61</v>
      </c>
      <c r="R84">
        <v>44</v>
      </c>
      <c r="S84" t="s">
        <v>40</v>
      </c>
      <c r="T84" t="str">
        <f t="shared" si="65"/>
        <v>12</v>
      </c>
      <c r="U84">
        <v>5</v>
      </c>
      <c r="V84" s="3">
        <v>432</v>
      </c>
      <c r="W84">
        <v>15</v>
      </c>
      <c r="X84" s="3">
        <f t="shared" si="67"/>
        <v>28.8</v>
      </c>
      <c r="Y84" s="3">
        <f t="shared" ref="Y84:Z84" si="84">X84/T84</f>
        <v>2.4</v>
      </c>
      <c r="Z84" s="3">
        <f t="shared" si="84"/>
        <v>0.48</v>
      </c>
    </row>
    <row r="85" spans="1:26" x14ac:dyDescent="0.25">
      <c r="A85">
        <v>1.2024999999999999</v>
      </c>
      <c r="B85" t="s">
        <v>26</v>
      </c>
      <c r="C85" t="s">
        <v>27</v>
      </c>
      <c r="D85" t="s">
        <v>28</v>
      </c>
      <c r="E85">
        <v>10017423</v>
      </c>
      <c r="F85" t="s">
        <v>1130</v>
      </c>
      <c r="G85" t="s">
        <v>30</v>
      </c>
      <c r="H85" t="s">
        <v>31</v>
      </c>
      <c r="I85" t="s">
        <v>343</v>
      </c>
      <c r="J85" t="s">
        <v>344</v>
      </c>
      <c r="K85" t="s">
        <v>34</v>
      </c>
      <c r="L85" t="s">
        <v>345</v>
      </c>
      <c r="M85" t="s">
        <v>346</v>
      </c>
      <c r="N85">
        <v>7187889040</v>
      </c>
      <c r="O85" t="s">
        <v>100</v>
      </c>
      <c r="P85" t="s">
        <v>101</v>
      </c>
      <c r="Q85" t="s">
        <v>61</v>
      </c>
      <c r="R85">
        <v>44</v>
      </c>
      <c r="S85" t="s">
        <v>40</v>
      </c>
      <c r="T85" t="str">
        <f t="shared" si="65"/>
        <v>12</v>
      </c>
      <c r="U85">
        <v>8</v>
      </c>
      <c r="V85" s="3">
        <v>32.4</v>
      </c>
      <c r="W85">
        <v>1</v>
      </c>
      <c r="X85" s="3">
        <f t="shared" si="67"/>
        <v>32.4</v>
      </c>
      <c r="Y85" s="3">
        <f t="shared" ref="Y85:Z85" si="85">X85/T85</f>
        <v>2.6999999999999997</v>
      </c>
      <c r="Z85" s="3">
        <f t="shared" si="85"/>
        <v>0.33749999999999997</v>
      </c>
    </row>
    <row r="86" spans="1:26" x14ac:dyDescent="0.25">
      <c r="A86">
        <v>1.2024999999999999</v>
      </c>
      <c r="B86" t="s">
        <v>26</v>
      </c>
      <c r="C86" t="s">
        <v>84</v>
      </c>
      <c r="D86" t="s">
        <v>85</v>
      </c>
      <c r="E86">
        <v>10496376</v>
      </c>
      <c r="F86" t="s">
        <v>266</v>
      </c>
      <c r="G86" t="s">
        <v>267</v>
      </c>
      <c r="H86" t="s">
        <v>31</v>
      </c>
      <c r="I86" t="s">
        <v>268</v>
      </c>
      <c r="J86" t="s">
        <v>269</v>
      </c>
      <c r="K86" t="s">
        <v>67</v>
      </c>
      <c r="L86" t="s">
        <v>270</v>
      </c>
      <c r="M86" t="s">
        <v>271</v>
      </c>
      <c r="N86">
        <v>9162338469</v>
      </c>
      <c r="O86" t="s">
        <v>98</v>
      </c>
      <c r="P86" t="s">
        <v>99</v>
      </c>
      <c r="Q86" t="s">
        <v>61</v>
      </c>
      <c r="R86">
        <v>44</v>
      </c>
      <c r="S86" t="s">
        <v>40</v>
      </c>
      <c r="T86" t="str">
        <f t="shared" si="65"/>
        <v>12</v>
      </c>
      <c r="U86">
        <v>5</v>
      </c>
      <c r="V86" s="3">
        <v>57.6</v>
      </c>
      <c r="W86">
        <v>2</v>
      </c>
      <c r="X86" s="3">
        <f t="shared" si="67"/>
        <v>28.8</v>
      </c>
      <c r="Y86" s="3">
        <f t="shared" ref="Y86:Z86" si="86">X86/T86</f>
        <v>2.4</v>
      </c>
      <c r="Z86" s="3">
        <f t="shared" si="86"/>
        <v>0.48</v>
      </c>
    </row>
    <row r="87" spans="1:26" x14ac:dyDescent="0.25">
      <c r="A87">
        <v>1.2024999999999999</v>
      </c>
      <c r="B87" t="s">
        <v>26</v>
      </c>
      <c r="C87" t="s">
        <v>84</v>
      </c>
      <c r="D87" t="s">
        <v>85</v>
      </c>
      <c r="E87">
        <v>10349243</v>
      </c>
      <c r="F87" t="s">
        <v>291</v>
      </c>
      <c r="G87" t="s">
        <v>30</v>
      </c>
      <c r="H87" t="s">
        <v>31</v>
      </c>
      <c r="I87" t="s">
        <v>292</v>
      </c>
      <c r="J87" t="s">
        <v>104</v>
      </c>
      <c r="K87" t="s">
        <v>96</v>
      </c>
      <c r="L87" t="s">
        <v>293</v>
      </c>
      <c r="M87" t="s">
        <v>294</v>
      </c>
      <c r="N87">
        <v>7754437931</v>
      </c>
      <c r="O87" t="s">
        <v>115</v>
      </c>
      <c r="P87" t="s">
        <v>116</v>
      </c>
      <c r="Q87" t="s">
        <v>39</v>
      </c>
      <c r="R87">
        <v>44</v>
      </c>
      <c r="S87" t="s">
        <v>40</v>
      </c>
      <c r="T87" t="str">
        <f t="shared" si="65"/>
        <v>12</v>
      </c>
      <c r="U87">
        <v>5</v>
      </c>
      <c r="V87" s="3">
        <v>79.2</v>
      </c>
      <c r="W87">
        <v>4</v>
      </c>
      <c r="X87" s="3">
        <f t="shared" si="67"/>
        <v>19.8</v>
      </c>
      <c r="Y87" s="3">
        <f t="shared" ref="Y87:Z87" si="87">X87/T87</f>
        <v>1.6500000000000001</v>
      </c>
      <c r="Z87" s="3">
        <f t="shared" si="87"/>
        <v>0.33</v>
      </c>
    </row>
    <row r="88" spans="1:26" x14ac:dyDescent="0.25">
      <c r="A88">
        <v>1.2024999999999999</v>
      </c>
      <c r="B88" t="s">
        <v>26</v>
      </c>
      <c r="C88" t="s">
        <v>62</v>
      </c>
      <c r="D88" t="s">
        <v>63</v>
      </c>
      <c r="E88">
        <v>10411295</v>
      </c>
      <c r="F88" t="s">
        <v>477</v>
      </c>
      <c r="G88" t="s">
        <v>168</v>
      </c>
      <c r="H88" t="s">
        <v>31</v>
      </c>
      <c r="I88" t="s">
        <v>478</v>
      </c>
      <c r="J88" t="s">
        <v>479</v>
      </c>
      <c r="K88" t="s">
        <v>67</v>
      </c>
      <c r="L88" t="s">
        <v>480</v>
      </c>
      <c r="M88" t="s">
        <v>481</v>
      </c>
      <c r="N88">
        <v>6614932663</v>
      </c>
      <c r="O88" t="s">
        <v>37</v>
      </c>
      <c r="P88" t="s">
        <v>38</v>
      </c>
      <c r="Q88" t="s">
        <v>39</v>
      </c>
      <c r="R88">
        <v>44</v>
      </c>
      <c r="S88" t="s">
        <v>40</v>
      </c>
      <c r="T88" t="str">
        <f t="shared" si="65"/>
        <v>12</v>
      </c>
      <c r="U88">
        <v>5</v>
      </c>
      <c r="V88" s="3">
        <v>39.6</v>
      </c>
      <c r="W88">
        <v>2</v>
      </c>
      <c r="X88" s="3">
        <f t="shared" si="67"/>
        <v>19.8</v>
      </c>
      <c r="Y88" s="3">
        <f t="shared" ref="Y88:Z88" si="88">X88/T88</f>
        <v>1.6500000000000001</v>
      </c>
      <c r="Z88" s="3">
        <f t="shared" si="88"/>
        <v>0.33</v>
      </c>
    </row>
    <row r="89" spans="1:26" x14ac:dyDescent="0.25">
      <c r="A89">
        <v>1.2024999999999999</v>
      </c>
      <c r="B89" t="s">
        <v>26</v>
      </c>
      <c r="C89" t="s">
        <v>62</v>
      </c>
      <c r="D89" t="s">
        <v>63</v>
      </c>
      <c r="E89">
        <v>10386552</v>
      </c>
      <c r="F89" t="s">
        <v>400</v>
      </c>
      <c r="G89" t="s">
        <v>168</v>
      </c>
      <c r="H89" t="s">
        <v>31</v>
      </c>
      <c r="I89" t="s">
        <v>401</v>
      </c>
      <c r="J89" t="s">
        <v>402</v>
      </c>
      <c r="K89" t="s">
        <v>67</v>
      </c>
      <c r="L89" t="s">
        <v>403</v>
      </c>
      <c r="M89" t="s">
        <v>404</v>
      </c>
      <c r="N89">
        <v>8188397000</v>
      </c>
      <c r="O89" t="s">
        <v>37</v>
      </c>
      <c r="P89" t="s">
        <v>38</v>
      </c>
      <c r="Q89" t="s">
        <v>39</v>
      </c>
      <c r="R89">
        <v>44</v>
      </c>
      <c r="S89" t="s">
        <v>40</v>
      </c>
      <c r="T89" t="str">
        <f t="shared" si="65"/>
        <v>12</v>
      </c>
      <c r="U89">
        <v>5</v>
      </c>
      <c r="V89" s="3">
        <v>39.6</v>
      </c>
      <c r="W89">
        <v>2</v>
      </c>
      <c r="X89" s="3">
        <f t="shared" si="67"/>
        <v>19.8</v>
      </c>
      <c r="Y89" s="3">
        <f t="shared" ref="Y89:Z89" si="89">X89/T89</f>
        <v>1.6500000000000001</v>
      </c>
      <c r="Z89" s="3">
        <f t="shared" si="89"/>
        <v>0.33</v>
      </c>
    </row>
    <row r="90" spans="1:26" x14ac:dyDescent="0.25">
      <c r="A90">
        <v>1.2024999999999999</v>
      </c>
      <c r="B90" t="s">
        <v>26</v>
      </c>
      <c r="C90" t="s">
        <v>62</v>
      </c>
      <c r="D90" t="s">
        <v>63</v>
      </c>
      <c r="E90">
        <v>10087568</v>
      </c>
      <c r="F90" t="s">
        <v>262</v>
      </c>
      <c r="G90" t="s">
        <v>168</v>
      </c>
      <c r="H90" t="s">
        <v>31</v>
      </c>
      <c r="I90" t="s">
        <v>263</v>
      </c>
      <c r="J90" t="s">
        <v>264</v>
      </c>
      <c r="K90" t="s">
        <v>67</v>
      </c>
      <c r="L90">
        <v>90025</v>
      </c>
      <c r="M90" t="s">
        <v>265</v>
      </c>
      <c r="N90">
        <v>3104781041</v>
      </c>
      <c r="O90" t="s">
        <v>37</v>
      </c>
      <c r="P90" t="s">
        <v>38</v>
      </c>
      <c r="Q90" t="s">
        <v>39</v>
      </c>
      <c r="R90">
        <v>44</v>
      </c>
      <c r="S90" t="s">
        <v>40</v>
      </c>
      <c r="T90" t="str">
        <f t="shared" si="65"/>
        <v>12</v>
      </c>
      <c r="U90">
        <v>5</v>
      </c>
      <c r="V90" s="3">
        <v>19.8</v>
      </c>
      <c r="W90">
        <v>1</v>
      </c>
      <c r="X90" s="3">
        <f t="shared" si="67"/>
        <v>19.8</v>
      </c>
      <c r="Y90" s="3">
        <f t="shared" ref="Y90:Z90" si="90">X90/T90</f>
        <v>1.6500000000000001</v>
      </c>
      <c r="Z90" s="3">
        <f t="shared" si="90"/>
        <v>0.33</v>
      </c>
    </row>
    <row r="91" spans="1:26" x14ac:dyDescent="0.25">
      <c r="A91">
        <v>1.2024999999999999</v>
      </c>
      <c r="B91" t="s">
        <v>26</v>
      </c>
      <c r="C91" t="s">
        <v>62</v>
      </c>
      <c r="D91" t="s">
        <v>63</v>
      </c>
      <c r="E91">
        <v>10087606</v>
      </c>
      <c r="F91" t="s">
        <v>388</v>
      </c>
      <c r="G91" t="s">
        <v>168</v>
      </c>
      <c r="H91" t="s">
        <v>31</v>
      </c>
      <c r="I91" t="s">
        <v>389</v>
      </c>
      <c r="J91" t="s">
        <v>390</v>
      </c>
      <c r="K91" t="s">
        <v>67</v>
      </c>
      <c r="L91">
        <v>90401</v>
      </c>
      <c r="M91" t="s">
        <v>391</v>
      </c>
      <c r="N91">
        <v>3103949744</v>
      </c>
      <c r="O91" t="s">
        <v>37</v>
      </c>
      <c r="P91" t="s">
        <v>38</v>
      </c>
      <c r="Q91" t="s">
        <v>39</v>
      </c>
      <c r="R91">
        <v>44</v>
      </c>
      <c r="S91" t="s">
        <v>40</v>
      </c>
      <c r="T91" t="str">
        <f t="shared" si="65"/>
        <v>12</v>
      </c>
      <c r="U91">
        <v>5</v>
      </c>
      <c r="V91" s="3">
        <v>19.8</v>
      </c>
      <c r="W91">
        <v>1</v>
      </c>
      <c r="X91" s="3">
        <f t="shared" si="67"/>
        <v>19.8</v>
      </c>
      <c r="Y91" s="3">
        <f t="shared" ref="Y91:Z91" si="91">X91/T91</f>
        <v>1.6500000000000001</v>
      </c>
      <c r="Z91" s="3">
        <f t="shared" si="91"/>
        <v>0.33</v>
      </c>
    </row>
    <row r="92" spans="1:26" x14ac:dyDescent="0.25">
      <c r="A92">
        <v>1.2024999999999999</v>
      </c>
      <c r="B92" t="s">
        <v>26</v>
      </c>
      <c r="C92" t="s">
        <v>154</v>
      </c>
      <c r="D92" t="s">
        <v>155</v>
      </c>
      <c r="E92">
        <v>10433338</v>
      </c>
      <c r="F92" t="s">
        <v>321</v>
      </c>
      <c r="G92" t="s">
        <v>168</v>
      </c>
      <c r="H92" t="s">
        <v>31</v>
      </c>
      <c r="I92" t="s">
        <v>322</v>
      </c>
      <c r="J92" t="s">
        <v>323</v>
      </c>
      <c r="K92" t="s">
        <v>210</v>
      </c>
      <c r="L92" t="s">
        <v>324</v>
      </c>
      <c r="M92" t="s">
        <v>1069</v>
      </c>
      <c r="N92">
        <v>2064508378</v>
      </c>
      <c r="O92" t="s">
        <v>37</v>
      </c>
      <c r="P92" t="s">
        <v>38</v>
      </c>
      <c r="Q92" t="s">
        <v>39</v>
      </c>
      <c r="R92">
        <v>44</v>
      </c>
      <c r="S92" t="s">
        <v>40</v>
      </c>
      <c r="T92" t="str">
        <f t="shared" si="65"/>
        <v>12</v>
      </c>
      <c r="U92">
        <v>5</v>
      </c>
      <c r="V92" s="3">
        <v>118.8</v>
      </c>
      <c r="W92">
        <v>6</v>
      </c>
      <c r="X92" s="3">
        <f t="shared" si="67"/>
        <v>19.8</v>
      </c>
      <c r="Y92" s="3">
        <f t="shared" ref="Y92:Z92" si="92">X92/T92</f>
        <v>1.6500000000000001</v>
      </c>
      <c r="Z92" s="3">
        <f t="shared" si="92"/>
        <v>0.33</v>
      </c>
    </row>
    <row r="93" spans="1:26" x14ac:dyDescent="0.25">
      <c r="A93">
        <v>1.2024999999999999</v>
      </c>
      <c r="B93" t="s">
        <v>26</v>
      </c>
      <c r="C93" t="s">
        <v>84</v>
      </c>
      <c r="D93" t="s">
        <v>85</v>
      </c>
      <c r="E93">
        <v>10373747</v>
      </c>
      <c r="F93" t="s">
        <v>467</v>
      </c>
      <c r="G93" t="s">
        <v>168</v>
      </c>
      <c r="H93" t="s">
        <v>31</v>
      </c>
      <c r="I93" t="s">
        <v>468</v>
      </c>
      <c r="J93" t="s">
        <v>469</v>
      </c>
      <c r="K93" t="s">
        <v>67</v>
      </c>
      <c r="L93" t="s">
        <v>470</v>
      </c>
      <c r="M93" t="s">
        <v>471</v>
      </c>
      <c r="N93">
        <v>8314403220</v>
      </c>
      <c r="O93" t="s">
        <v>37</v>
      </c>
      <c r="P93" t="s">
        <v>38</v>
      </c>
      <c r="Q93" t="s">
        <v>39</v>
      </c>
      <c r="R93">
        <v>44</v>
      </c>
      <c r="S93" t="s">
        <v>40</v>
      </c>
      <c r="T93" t="str">
        <f t="shared" si="65"/>
        <v>12</v>
      </c>
      <c r="U93">
        <v>5</v>
      </c>
      <c r="V93" s="3">
        <v>19.8</v>
      </c>
      <c r="W93">
        <v>1</v>
      </c>
      <c r="X93" s="3">
        <f t="shared" si="67"/>
        <v>19.8</v>
      </c>
      <c r="Y93" s="3">
        <f t="shared" ref="Y93:Z93" si="93">X93/T93</f>
        <v>1.6500000000000001</v>
      </c>
      <c r="Z93" s="3">
        <f t="shared" si="93"/>
        <v>0.33</v>
      </c>
    </row>
    <row r="94" spans="1:26" x14ac:dyDescent="0.25">
      <c r="A94">
        <v>1.2024999999999999</v>
      </c>
      <c r="B94" t="s">
        <v>26</v>
      </c>
      <c r="C94" t="s">
        <v>84</v>
      </c>
      <c r="D94" t="s">
        <v>85</v>
      </c>
      <c r="E94">
        <v>10373770</v>
      </c>
      <c r="F94" t="s">
        <v>202</v>
      </c>
      <c r="G94" t="s">
        <v>168</v>
      </c>
      <c r="H94" t="s">
        <v>31</v>
      </c>
      <c r="I94" t="s">
        <v>203</v>
      </c>
      <c r="J94" t="s">
        <v>204</v>
      </c>
      <c r="K94" t="s">
        <v>67</v>
      </c>
      <c r="L94" t="s">
        <v>205</v>
      </c>
      <c r="M94" t="s">
        <v>206</v>
      </c>
      <c r="N94">
        <v>5102770646</v>
      </c>
      <c r="O94" t="s">
        <v>37</v>
      </c>
      <c r="P94" t="s">
        <v>38</v>
      </c>
      <c r="Q94" t="s">
        <v>39</v>
      </c>
      <c r="R94">
        <v>44</v>
      </c>
      <c r="S94" t="s">
        <v>40</v>
      </c>
      <c r="T94" t="str">
        <f t="shared" si="65"/>
        <v>12</v>
      </c>
      <c r="U94">
        <v>5</v>
      </c>
      <c r="V94" s="3">
        <v>138.6</v>
      </c>
      <c r="W94">
        <v>7</v>
      </c>
      <c r="X94" s="3">
        <f t="shared" si="67"/>
        <v>19.8</v>
      </c>
      <c r="Y94" s="3">
        <f t="shared" ref="Y94:Z94" si="94">X94/T94</f>
        <v>1.6500000000000001</v>
      </c>
      <c r="Z94" s="3">
        <f t="shared" si="94"/>
        <v>0.33</v>
      </c>
    </row>
    <row r="95" spans="1:26" x14ac:dyDescent="0.25">
      <c r="A95">
        <v>1.2024999999999999</v>
      </c>
      <c r="B95" t="s">
        <v>26</v>
      </c>
      <c r="C95" t="s">
        <v>62</v>
      </c>
      <c r="D95" t="s">
        <v>63</v>
      </c>
      <c r="E95">
        <v>10512222</v>
      </c>
      <c r="F95" t="s">
        <v>1285</v>
      </c>
      <c r="G95" t="s">
        <v>348</v>
      </c>
      <c r="H95" t="s">
        <v>31</v>
      </c>
      <c r="I95" t="s">
        <v>1286</v>
      </c>
      <c r="J95" t="s">
        <v>1287</v>
      </c>
      <c r="K95" t="s">
        <v>67</v>
      </c>
      <c r="L95" t="s">
        <v>1288</v>
      </c>
      <c r="M95" t="s">
        <v>1289</v>
      </c>
      <c r="N95">
        <v>8182908964</v>
      </c>
      <c r="O95" t="s">
        <v>70</v>
      </c>
      <c r="P95" t="s">
        <v>71</v>
      </c>
      <c r="Q95" t="s">
        <v>61</v>
      </c>
      <c r="R95">
        <v>44</v>
      </c>
      <c r="S95" t="s">
        <v>40</v>
      </c>
      <c r="T95" t="str">
        <f t="shared" si="65"/>
        <v>12</v>
      </c>
      <c r="U95">
        <v>8</v>
      </c>
      <c r="V95" s="3">
        <v>32.4</v>
      </c>
      <c r="W95">
        <v>1</v>
      </c>
      <c r="X95" s="3">
        <f t="shared" si="67"/>
        <v>32.4</v>
      </c>
      <c r="Y95" s="3">
        <f t="shared" ref="Y95:Z95" si="95">X95/T95</f>
        <v>2.6999999999999997</v>
      </c>
      <c r="Z95" s="3">
        <f t="shared" si="95"/>
        <v>0.33749999999999997</v>
      </c>
    </row>
    <row r="96" spans="1:26" x14ac:dyDescent="0.25">
      <c r="A96">
        <v>1.2024999999999999</v>
      </c>
      <c r="B96" t="s">
        <v>26</v>
      </c>
      <c r="C96" t="s">
        <v>84</v>
      </c>
      <c r="D96" t="s">
        <v>85</v>
      </c>
      <c r="E96">
        <v>10053745</v>
      </c>
      <c r="F96" t="s">
        <v>300</v>
      </c>
      <c r="G96" t="s">
        <v>174</v>
      </c>
      <c r="H96" t="s">
        <v>31</v>
      </c>
      <c r="I96" t="s">
        <v>301</v>
      </c>
      <c r="J96" t="s">
        <v>302</v>
      </c>
      <c r="K96" t="s">
        <v>96</v>
      </c>
      <c r="L96">
        <v>89406</v>
      </c>
      <c r="M96" t="s">
        <v>303</v>
      </c>
      <c r="N96">
        <v>7755415699</v>
      </c>
      <c r="O96" t="s">
        <v>37</v>
      </c>
      <c r="P96" t="s">
        <v>38</v>
      </c>
      <c r="Q96" t="s">
        <v>39</v>
      </c>
      <c r="R96">
        <v>44</v>
      </c>
      <c r="S96" t="s">
        <v>40</v>
      </c>
      <c r="T96" t="str">
        <f t="shared" si="65"/>
        <v>12</v>
      </c>
      <c r="U96">
        <v>5</v>
      </c>
      <c r="V96" s="3">
        <v>79.2</v>
      </c>
      <c r="W96">
        <v>4</v>
      </c>
      <c r="X96" s="3">
        <f t="shared" si="67"/>
        <v>19.8</v>
      </c>
      <c r="Y96" s="3">
        <f t="shared" ref="Y96:Z96" si="96">X96/T96</f>
        <v>1.6500000000000001</v>
      </c>
      <c r="Z96" s="3">
        <f t="shared" si="96"/>
        <v>0.33</v>
      </c>
    </row>
    <row r="97" spans="1:26" x14ac:dyDescent="0.25">
      <c r="A97">
        <v>1.2024999999999999</v>
      </c>
      <c r="B97" t="s">
        <v>26</v>
      </c>
      <c r="C97" t="s">
        <v>84</v>
      </c>
      <c r="D97" t="s">
        <v>85</v>
      </c>
      <c r="E97">
        <v>10053745</v>
      </c>
      <c r="F97" t="s">
        <v>300</v>
      </c>
      <c r="G97" t="s">
        <v>174</v>
      </c>
      <c r="H97" t="s">
        <v>31</v>
      </c>
      <c r="I97" t="s">
        <v>301</v>
      </c>
      <c r="J97" t="s">
        <v>302</v>
      </c>
      <c r="K97" t="s">
        <v>96</v>
      </c>
      <c r="L97">
        <v>89406</v>
      </c>
      <c r="M97" t="s">
        <v>303</v>
      </c>
      <c r="N97">
        <v>7755415699</v>
      </c>
      <c r="O97" t="s">
        <v>115</v>
      </c>
      <c r="P97" t="s">
        <v>116</v>
      </c>
      <c r="Q97" t="s">
        <v>39</v>
      </c>
      <c r="R97">
        <v>44</v>
      </c>
      <c r="S97" t="s">
        <v>40</v>
      </c>
      <c r="T97" t="str">
        <f t="shared" si="65"/>
        <v>12</v>
      </c>
      <c r="U97">
        <v>5</v>
      </c>
      <c r="V97" s="3">
        <v>99</v>
      </c>
      <c r="W97">
        <v>5</v>
      </c>
      <c r="X97" s="3">
        <f t="shared" si="67"/>
        <v>19.8</v>
      </c>
      <c r="Y97" s="3">
        <f t="shared" ref="Y97:Z97" si="97">X97/T97</f>
        <v>1.6500000000000001</v>
      </c>
      <c r="Z97" s="3">
        <f t="shared" si="97"/>
        <v>0.33</v>
      </c>
    </row>
    <row r="98" spans="1:26" x14ac:dyDescent="0.25">
      <c r="A98">
        <v>1.2024999999999999</v>
      </c>
      <c r="B98" t="s">
        <v>26</v>
      </c>
      <c r="C98" t="s">
        <v>84</v>
      </c>
      <c r="D98" t="s">
        <v>85</v>
      </c>
      <c r="E98">
        <v>10053745</v>
      </c>
      <c r="F98" t="s">
        <v>300</v>
      </c>
      <c r="G98" t="s">
        <v>174</v>
      </c>
      <c r="H98" t="s">
        <v>31</v>
      </c>
      <c r="I98" t="s">
        <v>301</v>
      </c>
      <c r="J98" t="s">
        <v>302</v>
      </c>
      <c r="K98" t="s">
        <v>96</v>
      </c>
      <c r="L98">
        <v>89406</v>
      </c>
      <c r="M98" t="s">
        <v>303</v>
      </c>
      <c r="N98">
        <v>7755415699</v>
      </c>
      <c r="O98" t="s">
        <v>49</v>
      </c>
      <c r="P98" t="s">
        <v>50</v>
      </c>
      <c r="Q98" t="s">
        <v>39</v>
      </c>
      <c r="R98">
        <v>44</v>
      </c>
      <c r="S98" t="s">
        <v>40</v>
      </c>
      <c r="T98" t="str">
        <f t="shared" si="65"/>
        <v>12</v>
      </c>
      <c r="U98">
        <v>5</v>
      </c>
      <c r="V98" s="3">
        <v>99</v>
      </c>
      <c r="W98">
        <v>5</v>
      </c>
      <c r="X98" s="3">
        <f t="shared" si="67"/>
        <v>19.8</v>
      </c>
      <c r="Y98" s="3">
        <f t="shared" ref="Y98:Z98" si="98">X98/T98</f>
        <v>1.6500000000000001</v>
      </c>
      <c r="Z98" s="3">
        <f t="shared" si="98"/>
        <v>0.33</v>
      </c>
    </row>
    <row r="99" spans="1:26" x14ac:dyDescent="0.25">
      <c r="A99">
        <v>1.2024999999999999</v>
      </c>
      <c r="B99" t="s">
        <v>26</v>
      </c>
      <c r="C99" t="s">
        <v>51</v>
      </c>
      <c r="D99" t="s">
        <v>52</v>
      </c>
      <c r="E99">
        <v>99999999999999</v>
      </c>
      <c r="F99" t="s">
        <v>142</v>
      </c>
      <c r="G99" t="s">
        <v>570</v>
      </c>
      <c r="H99" t="s">
        <v>144</v>
      </c>
      <c r="I99" t="s">
        <v>145</v>
      </c>
      <c r="J99" t="s">
        <v>146</v>
      </c>
      <c r="K99" t="s">
        <v>147</v>
      </c>
      <c r="L99">
        <v>999999999</v>
      </c>
      <c r="M99" t="s">
        <v>145</v>
      </c>
      <c r="N99">
        <v>9999999999</v>
      </c>
      <c r="O99" t="s">
        <v>81</v>
      </c>
      <c r="P99" t="s">
        <v>82</v>
      </c>
      <c r="Q99" t="s">
        <v>83</v>
      </c>
      <c r="R99">
        <v>44</v>
      </c>
      <c r="S99" t="s">
        <v>40</v>
      </c>
      <c r="T99" t="str">
        <f t="shared" si="65"/>
        <v>12</v>
      </c>
      <c r="U99">
        <v>8</v>
      </c>
      <c r="V99" s="3">
        <v>162</v>
      </c>
      <c r="W99">
        <v>6</v>
      </c>
      <c r="X99" s="3">
        <f t="shared" si="67"/>
        <v>27</v>
      </c>
      <c r="Y99" s="3">
        <f t="shared" ref="Y99:Z99" si="99">X99/T99</f>
        <v>2.25</v>
      </c>
      <c r="Z99" s="3">
        <f t="shared" si="99"/>
        <v>0.28125</v>
      </c>
    </row>
    <row r="100" spans="1:26" x14ac:dyDescent="0.25">
      <c r="A100">
        <v>1.2024999999999999</v>
      </c>
      <c r="B100" t="s">
        <v>26</v>
      </c>
      <c r="C100" t="s">
        <v>51</v>
      </c>
      <c r="D100" t="s">
        <v>52</v>
      </c>
      <c r="E100">
        <v>99999999999999</v>
      </c>
      <c r="F100" t="s">
        <v>142</v>
      </c>
      <c r="G100" t="s">
        <v>570</v>
      </c>
      <c r="H100" t="s">
        <v>144</v>
      </c>
      <c r="I100" t="s">
        <v>145</v>
      </c>
      <c r="J100" t="s">
        <v>146</v>
      </c>
      <c r="K100" t="s">
        <v>147</v>
      </c>
      <c r="L100">
        <v>999999999</v>
      </c>
      <c r="M100" t="s">
        <v>145</v>
      </c>
      <c r="N100">
        <v>9999999999</v>
      </c>
      <c r="O100" t="s">
        <v>224</v>
      </c>
      <c r="P100" t="s">
        <v>225</v>
      </c>
      <c r="Q100" t="s">
        <v>61</v>
      </c>
      <c r="R100">
        <v>44</v>
      </c>
      <c r="S100" t="s">
        <v>40</v>
      </c>
      <c r="T100" t="str">
        <f t="shared" si="65"/>
        <v>12</v>
      </c>
      <c r="U100">
        <v>5</v>
      </c>
      <c r="V100" s="3">
        <v>172.8</v>
      </c>
      <c r="W100">
        <v>6</v>
      </c>
      <c r="X100" s="3">
        <f t="shared" si="67"/>
        <v>28.8</v>
      </c>
      <c r="Y100" s="3">
        <f t="shared" ref="Y100:Z100" si="100">X100/T100</f>
        <v>2.4</v>
      </c>
      <c r="Z100" s="3">
        <f t="shared" si="100"/>
        <v>0.48</v>
      </c>
    </row>
    <row r="101" spans="1:26" x14ac:dyDescent="0.25">
      <c r="A101">
        <v>1.2024999999999999</v>
      </c>
      <c r="B101" t="s">
        <v>26</v>
      </c>
      <c r="C101" t="s">
        <v>84</v>
      </c>
      <c r="D101" t="s">
        <v>85</v>
      </c>
      <c r="E101">
        <v>99999999999999</v>
      </c>
      <c r="F101" t="s">
        <v>142</v>
      </c>
      <c r="G101" t="s">
        <v>143</v>
      </c>
      <c r="H101" t="s">
        <v>144</v>
      </c>
      <c r="I101" t="s">
        <v>145</v>
      </c>
      <c r="J101" t="s">
        <v>146</v>
      </c>
      <c r="K101" t="s">
        <v>147</v>
      </c>
      <c r="L101">
        <v>999999999</v>
      </c>
      <c r="M101" t="s">
        <v>145</v>
      </c>
      <c r="N101">
        <v>9999999999</v>
      </c>
      <c r="O101" t="s">
        <v>122</v>
      </c>
      <c r="P101" t="s">
        <v>123</v>
      </c>
      <c r="Q101" t="s">
        <v>124</v>
      </c>
      <c r="R101">
        <v>44</v>
      </c>
      <c r="S101" t="s">
        <v>40</v>
      </c>
      <c r="T101" t="str">
        <f t="shared" si="65"/>
        <v>12</v>
      </c>
      <c r="U101">
        <v>4.5</v>
      </c>
      <c r="V101" s="3">
        <v>118.8</v>
      </c>
      <c r="W101">
        <v>6</v>
      </c>
      <c r="X101" s="3">
        <f t="shared" si="67"/>
        <v>19.8</v>
      </c>
      <c r="Y101" s="3">
        <f t="shared" ref="Y101:Z101" si="101">X101/T101</f>
        <v>1.6500000000000001</v>
      </c>
      <c r="Z101" s="3">
        <f t="shared" si="101"/>
        <v>0.3666666666666667</v>
      </c>
    </row>
    <row r="102" spans="1:26" x14ac:dyDescent="0.25">
      <c r="A102">
        <v>1.2024999999999999</v>
      </c>
      <c r="B102" t="s">
        <v>26</v>
      </c>
      <c r="C102" t="s">
        <v>84</v>
      </c>
      <c r="D102" t="s">
        <v>85</v>
      </c>
      <c r="E102">
        <v>99999999999999</v>
      </c>
      <c r="F102" t="s">
        <v>142</v>
      </c>
      <c r="G102" t="s">
        <v>30</v>
      </c>
      <c r="H102" t="s">
        <v>144</v>
      </c>
      <c r="I102" t="s">
        <v>145</v>
      </c>
      <c r="J102" t="s">
        <v>146</v>
      </c>
      <c r="K102" t="s">
        <v>147</v>
      </c>
      <c r="L102">
        <v>999999999</v>
      </c>
      <c r="M102" t="s">
        <v>145</v>
      </c>
      <c r="N102">
        <v>9999999999</v>
      </c>
      <c r="O102" t="s">
        <v>72</v>
      </c>
      <c r="P102" t="s">
        <v>73</v>
      </c>
      <c r="Q102" t="s">
        <v>61</v>
      </c>
      <c r="R102">
        <v>44</v>
      </c>
      <c r="S102" t="s">
        <v>40</v>
      </c>
      <c r="T102" t="str">
        <f t="shared" si="65"/>
        <v>12</v>
      </c>
      <c r="U102">
        <v>8</v>
      </c>
      <c r="V102" s="3">
        <v>32.4</v>
      </c>
      <c r="W102">
        <v>1</v>
      </c>
      <c r="X102" s="3">
        <f t="shared" si="67"/>
        <v>32.4</v>
      </c>
      <c r="Y102" s="3">
        <f t="shared" ref="Y102:Z102" si="102">X102/T102</f>
        <v>2.6999999999999997</v>
      </c>
      <c r="Z102" s="3">
        <f t="shared" si="102"/>
        <v>0.33749999999999997</v>
      </c>
    </row>
    <row r="103" spans="1:26" x14ac:dyDescent="0.25">
      <c r="A103">
        <v>1.2024999999999999</v>
      </c>
      <c r="B103" t="s">
        <v>26</v>
      </c>
      <c r="C103" t="s">
        <v>84</v>
      </c>
      <c r="D103" t="s">
        <v>85</v>
      </c>
      <c r="E103">
        <v>10512055</v>
      </c>
      <c r="F103" t="s">
        <v>383</v>
      </c>
      <c r="G103" t="s">
        <v>168</v>
      </c>
      <c r="H103" t="s">
        <v>31</v>
      </c>
      <c r="I103" t="s">
        <v>384</v>
      </c>
      <c r="J103" t="s">
        <v>385</v>
      </c>
      <c r="K103" t="s">
        <v>67</v>
      </c>
      <c r="L103" t="s">
        <v>386</v>
      </c>
      <c r="M103" t="s">
        <v>387</v>
      </c>
      <c r="N103">
        <v>7074969725</v>
      </c>
      <c r="O103" t="s">
        <v>37</v>
      </c>
      <c r="P103" t="s">
        <v>38</v>
      </c>
      <c r="Q103" t="s">
        <v>39</v>
      </c>
      <c r="R103">
        <v>44</v>
      </c>
      <c r="S103" t="s">
        <v>40</v>
      </c>
      <c r="T103" t="str">
        <f t="shared" si="65"/>
        <v>12</v>
      </c>
      <c r="U103">
        <v>5</v>
      </c>
      <c r="V103" s="3">
        <v>19.8</v>
      </c>
      <c r="W103">
        <v>1</v>
      </c>
      <c r="X103" s="3">
        <f t="shared" si="67"/>
        <v>19.8</v>
      </c>
      <c r="Y103" s="3">
        <f t="shared" ref="Y103:Z103" si="103">X103/T103</f>
        <v>1.6500000000000001</v>
      </c>
      <c r="Z103" s="3">
        <f t="shared" si="103"/>
        <v>0.33</v>
      </c>
    </row>
    <row r="104" spans="1:26" x14ac:dyDescent="0.25">
      <c r="A104">
        <v>1.2024999999999999</v>
      </c>
      <c r="B104" t="s">
        <v>26</v>
      </c>
      <c r="C104" t="s">
        <v>154</v>
      </c>
      <c r="D104" t="s">
        <v>155</v>
      </c>
      <c r="E104">
        <v>10282571</v>
      </c>
      <c r="F104" t="s">
        <v>1207</v>
      </c>
      <c r="G104" t="s">
        <v>30</v>
      </c>
      <c r="H104" t="s">
        <v>31</v>
      </c>
      <c r="I104" t="s">
        <v>1208</v>
      </c>
      <c r="J104" t="s">
        <v>356</v>
      </c>
      <c r="K104" t="s">
        <v>239</v>
      </c>
      <c r="L104" t="s">
        <v>1209</v>
      </c>
      <c r="M104" t="s">
        <v>1210</v>
      </c>
      <c r="N104">
        <v>2086297948</v>
      </c>
      <c r="O104" t="s">
        <v>49</v>
      </c>
      <c r="P104" t="s">
        <v>50</v>
      </c>
      <c r="Q104" t="s">
        <v>39</v>
      </c>
      <c r="R104">
        <v>44</v>
      </c>
      <c r="S104" t="s">
        <v>40</v>
      </c>
      <c r="T104" t="str">
        <f t="shared" si="65"/>
        <v>12</v>
      </c>
      <c r="U104">
        <v>5</v>
      </c>
      <c r="V104" s="3">
        <v>59.4</v>
      </c>
      <c r="W104">
        <v>3</v>
      </c>
      <c r="X104" s="3">
        <f t="shared" si="67"/>
        <v>19.8</v>
      </c>
      <c r="Y104" s="3">
        <f t="shared" ref="Y104:Z104" si="104">X104/T104</f>
        <v>1.6500000000000001</v>
      </c>
      <c r="Z104" s="3">
        <f t="shared" si="104"/>
        <v>0.33</v>
      </c>
    </row>
    <row r="105" spans="1:26" x14ac:dyDescent="0.25">
      <c r="A105">
        <v>1.2024999999999999</v>
      </c>
      <c r="B105" t="s">
        <v>26</v>
      </c>
      <c r="C105" t="s">
        <v>84</v>
      </c>
      <c r="D105" t="s">
        <v>85</v>
      </c>
      <c r="E105">
        <v>10382844</v>
      </c>
      <c r="F105" t="s">
        <v>272</v>
      </c>
      <c r="G105" t="s">
        <v>30</v>
      </c>
      <c r="H105" t="s">
        <v>31</v>
      </c>
      <c r="I105" t="s">
        <v>273</v>
      </c>
      <c r="J105" t="s">
        <v>274</v>
      </c>
      <c r="K105" t="s">
        <v>67</v>
      </c>
      <c r="L105" t="s">
        <v>275</v>
      </c>
      <c r="M105" t="s">
        <v>276</v>
      </c>
      <c r="N105">
        <v>5107662337</v>
      </c>
      <c r="O105" t="s">
        <v>100</v>
      </c>
      <c r="P105" t="s">
        <v>101</v>
      </c>
      <c r="Q105" t="s">
        <v>61</v>
      </c>
      <c r="R105">
        <v>44</v>
      </c>
      <c r="S105" t="s">
        <v>40</v>
      </c>
      <c r="T105" t="str">
        <f t="shared" si="65"/>
        <v>12</v>
      </c>
      <c r="U105">
        <v>8</v>
      </c>
      <c r="V105" s="3">
        <v>32.4</v>
      </c>
      <c r="W105">
        <v>1</v>
      </c>
      <c r="X105" s="3">
        <f t="shared" si="67"/>
        <v>32.4</v>
      </c>
      <c r="Y105" s="3">
        <f t="shared" ref="Y105:Z105" si="105">X105/T105</f>
        <v>2.6999999999999997</v>
      </c>
      <c r="Z105" s="3">
        <f t="shared" si="105"/>
        <v>0.33749999999999997</v>
      </c>
    </row>
    <row r="106" spans="1:26" x14ac:dyDescent="0.25">
      <c r="A106">
        <v>1.2024999999999999</v>
      </c>
      <c r="B106" t="s">
        <v>26</v>
      </c>
      <c r="C106" t="s">
        <v>84</v>
      </c>
      <c r="D106" t="s">
        <v>85</v>
      </c>
      <c r="E106">
        <v>10382844</v>
      </c>
      <c r="F106" t="s">
        <v>272</v>
      </c>
      <c r="G106" t="s">
        <v>30</v>
      </c>
      <c r="H106" t="s">
        <v>31</v>
      </c>
      <c r="I106" t="s">
        <v>273</v>
      </c>
      <c r="J106" t="s">
        <v>274</v>
      </c>
      <c r="K106" t="s">
        <v>67</v>
      </c>
      <c r="L106" t="s">
        <v>275</v>
      </c>
      <c r="M106" t="s">
        <v>276</v>
      </c>
      <c r="N106">
        <v>5107662337</v>
      </c>
      <c r="O106" t="s">
        <v>59</v>
      </c>
      <c r="P106" t="s">
        <v>60</v>
      </c>
      <c r="Q106" t="s">
        <v>61</v>
      </c>
      <c r="R106">
        <v>44</v>
      </c>
      <c r="S106" t="s">
        <v>40</v>
      </c>
      <c r="T106" t="str">
        <f t="shared" si="65"/>
        <v>12</v>
      </c>
      <c r="U106">
        <v>4</v>
      </c>
      <c r="V106" s="3">
        <v>86.4</v>
      </c>
      <c r="W106">
        <v>3</v>
      </c>
      <c r="X106" s="3">
        <f t="shared" si="67"/>
        <v>28.8</v>
      </c>
      <c r="Y106" s="3">
        <f t="shared" ref="Y106:Z106" si="106">X106/T106</f>
        <v>2.4</v>
      </c>
      <c r="Z106" s="3">
        <f t="shared" si="106"/>
        <v>0.6</v>
      </c>
    </row>
    <row r="107" spans="1:26" x14ac:dyDescent="0.25">
      <c r="A107">
        <v>1.2024999999999999</v>
      </c>
      <c r="B107" t="s">
        <v>26</v>
      </c>
      <c r="C107" t="s">
        <v>84</v>
      </c>
      <c r="D107" t="s">
        <v>85</v>
      </c>
      <c r="E107">
        <v>10426435</v>
      </c>
      <c r="F107" t="s">
        <v>295</v>
      </c>
      <c r="G107" t="s">
        <v>168</v>
      </c>
      <c r="H107" t="s">
        <v>31</v>
      </c>
      <c r="I107" t="s">
        <v>296</v>
      </c>
      <c r="J107" t="s">
        <v>297</v>
      </c>
      <c r="K107" t="s">
        <v>67</v>
      </c>
      <c r="L107" t="s">
        <v>298</v>
      </c>
      <c r="M107" t="s">
        <v>299</v>
      </c>
      <c r="N107">
        <v>7078293456</v>
      </c>
      <c r="O107" t="s">
        <v>37</v>
      </c>
      <c r="P107" t="s">
        <v>38</v>
      </c>
      <c r="Q107" t="s">
        <v>39</v>
      </c>
      <c r="R107">
        <v>44</v>
      </c>
      <c r="S107" t="s">
        <v>40</v>
      </c>
      <c r="T107" t="str">
        <f t="shared" si="65"/>
        <v>12</v>
      </c>
      <c r="U107">
        <v>5</v>
      </c>
      <c r="V107" s="3">
        <v>59.4</v>
      </c>
      <c r="W107">
        <v>3</v>
      </c>
      <c r="X107" s="3">
        <f t="shared" si="67"/>
        <v>19.8</v>
      </c>
      <c r="Y107" s="3">
        <f t="shared" ref="Y107:Z107" si="107">X107/T107</f>
        <v>1.6500000000000001</v>
      </c>
      <c r="Z107" s="3">
        <f t="shared" si="107"/>
        <v>0.33</v>
      </c>
    </row>
    <row r="108" spans="1:26" x14ac:dyDescent="0.25">
      <c r="A108">
        <v>1.2024999999999999</v>
      </c>
      <c r="B108" t="s">
        <v>26</v>
      </c>
      <c r="C108" t="s">
        <v>84</v>
      </c>
      <c r="D108" t="s">
        <v>85</v>
      </c>
      <c r="E108">
        <v>10426435</v>
      </c>
      <c r="F108" t="s">
        <v>295</v>
      </c>
      <c r="G108" t="s">
        <v>168</v>
      </c>
      <c r="H108" t="s">
        <v>31</v>
      </c>
      <c r="I108" t="s">
        <v>296</v>
      </c>
      <c r="J108" t="s">
        <v>297</v>
      </c>
      <c r="K108" t="s">
        <v>67</v>
      </c>
      <c r="L108" t="s">
        <v>298</v>
      </c>
      <c r="M108" t="s">
        <v>299</v>
      </c>
      <c r="N108">
        <v>7078293456</v>
      </c>
      <c r="O108" t="s">
        <v>115</v>
      </c>
      <c r="P108" t="s">
        <v>116</v>
      </c>
      <c r="Q108" t="s">
        <v>39</v>
      </c>
      <c r="R108">
        <v>44</v>
      </c>
      <c r="S108" t="s">
        <v>40</v>
      </c>
      <c r="T108" t="str">
        <f t="shared" si="65"/>
        <v>12</v>
      </c>
      <c r="U108">
        <v>5</v>
      </c>
      <c r="V108" s="3">
        <v>59.4</v>
      </c>
      <c r="W108">
        <v>3</v>
      </c>
      <c r="X108" s="3">
        <f t="shared" si="67"/>
        <v>19.8</v>
      </c>
      <c r="Y108" s="3">
        <f t="shared" ref="Y108:Z108" si="108">X108/T108</f>
        <v>1.6500000000000001</v>
      </c>
      <c r="Z108" s="3">
        <f t="shared" si="108"/>
        <v>0.33</v>
      </c>
    </row>
    <row r="109" spans="1:26" x14ac:dyDescent="0.25">
      <c r="A109">
        <v>1.2024999999999999</v>
      </c>
      <c r="B109" t="s">
        <v>26</v>
      </c>
      <c r="C109" t="s">
        <v>313</v>
      </c>
      <c r="D109" t="s">
        <v>314</v>
      </c>
      <c r="E109">
        <v>10030670</v>
      </c>
      <c r="F109" t="s">
        <v>405</v>
      </c>
      <c r="G109" t="s">
        <v>30</v>
      </c>
      <c r="H109" t="s">
        <v>31</v>
      </c>
      <c r="I109" t="s">
        <v>406</v>
      </c>
      <c r="J109" t="s">
        <v>407</v>
      </c>
      <c r="K109" t="s">
        <v>67</v>
      </c>
      <c r="L109">
        <v>90241</v>
      </c>
      <c r="M109" t="s">
        <v>408</v>
      </c>
      <c r="N109">
        <v>5626225562</v>
      </c>
      <c r="O109" t="s">
        <v>37</v>
      </c>
      <c r="P109" t="s">
        <v>38</v>
      </c>
      <c r="Q109" t="s">
        <v>39</v>
      </c>
      <c r="R109">
        <v>44</v>
      </c>
      <c r="S109" t="s">
        <v>40</v>
      </c>
      <c r="T109" t="str">
        <f t="shared" si="65"/>
        <v>12</v>
      </c>
      <c r="U109">
        <v>5</v>
      </c>
      <c r="V109" s="3">
        <v>19.8</v>
      </c>
      <c r="W109">
        <v>1</v>
      </c>
      <c r="X109" s="3">
        <f t="shared" si="67"/>
        <v>19.8</v>
      </c>
      <c r="Y109" s="3">
        <f t="shared" ref="Y109:Z109" si="109">X109/T109</f>
        <v>1.6500000000000001</v>
      </c>
      <c r="Z109" s="3">
        <f t="shared" si="109"/>
        <v>0.33</v>
      </c>
    </row>
    <row r="110" spans="1:26" x14ac:dyDescent="0.25">
      <c r="A110">
        <v>1.2024999999999999</v>
      </c>
      <c r="B110" t="s">
        <v>26</v>
      </c>
      <c r="C110" t="s">
        <v>84</v>
      </c>
      <c r="D110" t="s">
        <v>85</v>
      </c>
      <c r="E110">
        <v>10439798</v>
      </c>
      <c r="F110" t="s">
        <v>102</v>
      </c>
      <c r="G110" t="s">
        <v>30</v>
      </c>
      <c r="H110" t="s">
        <v>31</v>
      </c>
      <c r="I110" t="s">
        <v>103</v>
      </c>
      <c r="J110" t="s">
        <v>104</v>
      </c>
      <c r="K110" t="s">
        <v>96</v>
      </c>
      <c r="L110" t="s">
        <v>105</v>
      </c>
      <c r="M110" t="s">
        <v>106</v>
      </c>
      <c r="N110">
        <v>9076024285</v>
      </c>
      <c r="O110" t="s">
        <v>74</v>
      </c>
      <c r="P110" t="s">
        <v>75</v>
      </c>
      <c r="Q110" t="s">
        <v>61</v>
      </c>
      <c r="R110">
        <v>44</v>
      </c>
      <c r="S110" t="s">
        <v>40</v>
      </c>
      <c r="T110" t="str">
        <f t="shared" si="65"/>
        <v>12</v>
      </c>
      <c r="U110">
        <v>5</v>
      </c>
      <c r="V110" s="3">
        <v>316.8</v>
      </c>
      <c r="W110">
        <v>11</v>
      </c>
      <c r="X110" s="3">
        <f t="shared" si="67"/>
        <v>28.8</v>
      </c>
      <c r="Y110" s="3">
        <f t="shared" ref="Y110:Z110" si="110">X110/T110</f>
        <v>2.4</v>
      </c>
      <c r="Z110" s="3">
        <f t="shared" si="110"/>
        <v>0.48</v>
      </c>
    </row>
    <row r="111" spans="1:26" x14ac:dyDescent="0.25">
      <c r="A111">
        <v>1.2024999999999999</v>
      </c>
      <c r="B111" t="s">
        <v>26</v>
      </c>
      <c r="C111" t="s">
        <v>84</v>
      </c>
      <c r="D111" t="s">
        <v>85</v>
      </c>
      <c r="E111">
        <v>10439798</v>
      </c>
      <c r="F111" t="s">
        <v>102</v>
      </c>
      <c r="G111" t="s">
        <v>30</v>
      </c>
      <c r="H111" t="s">
        <v>31</v>
      </c>
      <c r="I111" t="s">
        <v>103</v>
      </c>
      <c r="J111" t="s">
        <v>104</v>
      </c>
      <c r="K111" t="s">
        <v>96</v>
      </c>
      <c r="L111" t="s">
        <v>105</v>
      </c>
      <c r="M111" t="s">
        <v>106</v>
      </c>
      <c r="N111">
        <v>9076024285</v>
      </c>
      <c r="O111" t="s">
        <v>49</v>
      </c>
      <c r="P111" t="s">
        <v>50</v>
      </c>
      <c r="Q111" t="s">
        <v>39</v>
      </c>
      <c r="R111">
        <v>44</v>
      </c>
      <c r="S111" t="s">
        <v>40</v>
      </c>
      <c r="T111" t="str">
        <f t="shared" si="65"/>
        <v>12</v>
      </c>
      <c r="U111">
        <v>5</v>
      </c>
      <c r="V111" s="3">
        <v>59.4</v>
      </c>
      <c r="W111">
        <v>3</v>
      </c>
      <c r="X111" s="3">
        <f t="shared" si="67"/>
        <v>19.8</v>
      </c>
      <c r="Y111" s="3">
        <f t="shared" ref="Y111:Z111" si="111">X111/T111</f>
        <v>1.6500000000000001</v>
      </c>
      <c r="Z111" s="3">
        <f t="shared" si="111"/>
        <v>0.33</v>
      </c>
    </row>
    <row r="112" spans="1:26" x14ac:dyDescent="0.25">
      <c r="A112">
        <v>1.2024999999999999</v>
      </c>
      <c r="B112" t="s">
        <v>26</v>
      </c>
      <c r="C112" t="s">
        <v>84</v>
      </c>
      <c r="D112" t="s">
        <v>85</v>
      </c>
      <c r="E112">
        <v>10439798</v>
      </c>
      <c r="F112" t="s">
        <v>102</v>
      </c>
      <c r="G112" t="s">
        <v>30</v>
      </c>
      <c r="H112" t="s">
        <v>31</v>
      </c>
      <c r="I112" t="s">
        <v>103</v>
      </c>
      <c r="J112" t="s">
        <v>104</v>
      </c>
      <c r="K112" t="s">
        <v>96</v>
      </c>
      <c r="L112" t="s">
        <v>105</v>
      </c>
      <c r="M112" t="s">
        <v>106</v>
      </c>
      <c r="N112">
        <v>9076024285</v>
      </c>
      <c r="O112" t="s">
        <v>70</v>
      </c>
      <c r="P112" t="s">
        <v>71</v>
      </c>
      <c r="Q112" t="s">
        <v>61</v>
      </c>
      <c r="R112">
        <v>44</v>
      </c>
      <c r="S112" t="s">
        <v>40</v>
      </c>
      <c r="T112" t="str">
        <f t="shared" si="65"/>
        <v>12</v>
      </c>
      <c r="U112">
        <v>8</v>
      </c>
      <c r="V112" s="3">
        <v>388.8</v>
      </c>
      <c r="W112">
        <v>12</v>
      </c>
      <c r="X112" s="3">
        <f t="shared" si="67"/>
        <v>32.4</v>
      </c>
      <c r="Y112" s="3">
        <f t="shared" ref="Y112:Z112" si="112">X112/T112</f>
        <v>2.6999999999999997</v>
      </c>
      <c r="Z112" s="3">
        <f t="shared" si="112"/>
        <v>0.33749999999999997</v>
      </c>
    </row>
    <row r="113" spans="1:26" x14ac:dyDescent="0.25">
      <c r="A113">
        <v>1.2024999999999999</v>
      </c>
      <c r="B113" t="s">
        <v>26</v>
      </c>
      <c r="C113" t="s">
        <v>84</v>
      </c>
      <c r="D113" t="s">
        <v>85</v>
      </c>
      <c r="E113">
        <v>10418538</v>
      </c>
      <c r="F113" t="s">
        <v>493</v>
      </c>
      <c r="G113" t="s">
        <v>30</v>
      </c>
      <c r="H113" t="s">
        <v>31</v>
      </c>
      <c r="I113" t="s">
        <v>494</v>
      </c>
      <c r="J113" t="s">
        <v>119</v>
      </c>
      <c r="K113" t="s">
        <v>67</v>
      </c>
      <c r="L113" t="s">
        <v>495</v>
      </c>
      <c r="M113" t="s">
        <v>496</v>
      </c>
      <c r="N113">
        <v>9164724633</v>
      </c>
      <c r="O113" t="s">
        <v>98</v>
      </c>
      <c r="P113" t="s">
        <v>99</v>
      </c>
      <c r="Q113" t="s">
        <v>61</v>
      </c>
      <c r="R113">
        <v>44</v>
      </c>
      <c r="S113" t="s">
        <v>40</v>
      </c>
      <c r="T113" t="str">
        <f t="shared" si="65"/>
        <v>12</v>
      </c>
      <c r="U113">
        <v>5</v>
      </c>
      <c r="V113" s="3">
        <v>28.8</v>
      </c>
      <c r="W113">
        <v>1</v>
      </c>
      <c r="X113" s="3">
        <f t="shared" si="67"/>
        <v>28.8</v>
      </c>
      <c r="Y113" s="3">
        <f t="shared" ref="Y113:Z113" si="113">X113/T113</f>
        <v>2.4</v>
      </c>
      <c r="Z113" s="3">
        <f t="shared" si="113"/>
        <v>0.48</v>
      </c>
    </row>
    <row r="114" spans="1:26" x14ac:dyDescent="0.25">
      <c r="A114">
        <v>1.2024999999999999</v>
      </c>
      <c r="B114" t="s">
        <v>26</v>
      </c>
      <c r="C114" t="s">
        <v>154</v>
      </c>
      <c r="D114" t="s">
        <v>155</v>
      </c>
      <c r="E114">
        <v>10347125</v>
      </c>
      <c r="F114" t="s">
        <v>354</v>
      </c>
      <c r="G114" t="s">
        <v>30</v>
      </c>
      <c r="H114" t="s">
        <v>31</v>
      </c>
      <c r="I114" t="s">
        <v>355</v>
      </c>
      <c r="J114" t="s">
        <v>356</v>
      </c>
      <c r="K114" t="s">
        <v>239</v>
      </c>
      <c r="L114" t="s">
        <v>357</v>
      </c>
      <c r="M114" t="s">
        <v>358</v>
      </c>
      <c r="N114">
        <v>2083812442</v>
      </c>
      <c r="O114" t="s">
        <v>359</v>
      </c>
      <c r="P114" t="s">
        <v>360</v>
      </c>
      <c r="Q114" t="s">
        <v>61</v>
      </c>
      <c r="R114">
        <v>44</v>
      </c>
      <c r="S114" t="s">
        <v>40</v>
      </c>
      <c r="T114" t="str">
        <f t="shared" si="65"/>
        <v>12</v>
      </c>
      <c r="U114">
        <v>8</v>
      </c>
      <c r="V114" s="3">
        <v>32.4</v>
      </c>
      <c r="W114">
        <v>1</v>
      </c>
      <c r="X114" s="3">
        <f t="shared" si="67"/>
        <v>32.4</v>
      </c>
      <c r="Y114" s="3">
        <f t="shared" ref="Y114:Z114" si="114">X114/T114</f>
        <v>2.6999999999999997</v>
      </c>
      <c r="Z114" s="3">
        <f t="shared" si="114"/>
        <v>0.33749999999999997</v>
      </c>
    </row>
    <row r="115" spans="1:26" x14ac:dyDescent="0.25">
      <c r="A115">
        <v>1.2024999999999999</v>
      </c>
      <c r="B115" t="s">
        <v>26</v>
      </c>
      <c r="C115" t="s">
        <v>84</v>
      </c>
      <c r="D115" t="s">
        <v>85</v>
      </c>
      <c r="E115">
        <v>10124473</v>
      </c>
      <c r="F115" t="s">
        <v>220</v>
      </c>
      <c r="G115" t="s">
        <v>30</v>
      </c>
      <c r="H115" t="s">
        <v>31</v>
      </c>
      <c r="I115" t="s">
        <v>221</v>
      </c>
      <c r="J115" t="s">
        <v>222</v>
      </c>
      <c r="K115" t="s">
        <v>67</v>
      </c>
      <c r="L115">
        <v>95370</v>
      </c>
      <c r="M115" t="s">
        <v>223</v>
      </c>
      <c r="N115">
        <v>2095363674</v>
      </c>
      <c r="O115" t="s">
        <v>98</v>
      </c>
      <c r="P115" t="s">
        <v>99</v>
      </c>
      <c r="Q115" t="s">
        <v>61</v>
      </c>
      <c r="R115">
        <v>44</v>
      </c>
      <c r="S115" t="s">
        <v>40</v>
      </c>
      <c r="T115" t="str">
        <f t="shared" si="65"/>
        <v>12</v>
      </c>
      <c r="U115">
        <v>5</v>
      </c>
      <c r="V115" s="3">
        <v>57.6</v>
      </c>
      <c r="W115">
        <v>2</v>
      </c>
      <c r="X115" s="3">
        <f t="shared" si="67"/>
        <v>28.8</v>
      </c>
      <c r="Y115" s="3">
        <f t="shared" ref="Y115:Z115" si="115">X115/T115</f>
        <v>2.4</v>
      </c>
      <c r="Z115" s="3">
        <f t="shared" si="115"/>
        <v>0.48</v>
      </c>
    </row>
    <row r="116" spans="1:26" x14ac:dyDescent="0.25">
      <c r="A116">
        <v>1.2024999999999999</v>
      </c>
      <c r="B116" t="s">
        <v>26</v>
      </c>
      <c r="C116" t="s">
        <v>84</v>
      </c>
      <c r="D116" t="s">
        <v>85</v>
      </c>
      <c r="E116">
        <v>10124473</v>
      </c>
      <c r="F116" t="s">
        <v>220</v>
      </c>
      <c r="G116" t="s">
        <v>30</v>
      </c>
      <c r="H116" t="s">
        <v>31</v>
      </c>
      <c r="I116" t="s">
        <v>221</v>
      </c>
      <c r="J116" t="s">
        <v>222</v>
      </c>
      <c r="K116" t="s">
        <v>67</v>
      </c>
      <c r="L116">
        <v>95370</v>
      </c>
      <c r="M116" t="s">
        <v>223</v>
      </c>
      <c r="N116">
        <v>2095363674</v>
      </c>
      <c r="O116" t="s">
        <v>224</v>
      </c>
      <c r="P116" t="s">
        <v>225</v>
      </c>
      <c r="Q116" t="s">
        <v>61</v>
      </c>
      <c r="R116">
        <v>44</v>
      </c>
      <c r="S116" t="s">
        <v>40</v>
      </c>
      <c r="T116" t="str">
        <f t="shared" si="65"/>
        <v>12</v>
      </c>
      <c r="U116">
        <v>5</v>
      </c>
      <c r="V116" s="3">
        <v>28.8</v>
      </c>
      <c r="W116">
        <v>1</v>
      </c>
      <c r="X116" s="3">
        <f t="shared" si="67"/>
        <v>28.8</v>
      </c>
      <c r="Y116" s="3">
        <f t="shared" ref="Y116:Z116" si="116">X116/T116</f>
        <v>2.4</v>
      </c>
      <c r="Z116" s="3">
        <f t="shared" si="116"/>
        <v>0.48</v>
      </c>
    </row>
    <row r="117" spans="1:26" x14ac:dyDescent="0.25">
      <c r="A117">
        <v>1.2024999999999999</v>
      </c>
      <c r="B117" t="s">
        <v>26</v>
      </c>
      <c r="C117" t="s">
        <v>84</v>
      </c>
      <c r="D117" t="s">
        <v>85</v>
      </c>
      <c r="E117">
        <v>10124473</v>
      </c>
      <c r="F117" t="s">
        <v>220</v>
      </c>
      <c r="G117" t="s">
        <v>30</v>
      </c>
      <c r="H117" t="s">
        <v>31</v>
      </c>
      <c r="I117" t="s">
        <v>221</v>
      </c>
      <c r="J117" t="s">
        <v>222</v>
      </c>
      <c r="K117" t="s">
        <v>67</v>
      </c>
      <c r="L117">
        <v>95370</v>
      </c>
      <c r="M117" t="s">
        <v>223</v>
      </c>
      <c r="N117">
        <v>2095363674</v>
      </c>
      <c r="O117" t="s">
        <v>218</v>
      </c>
      <c r="P117" t="s">
        <v>219</v>
      </c>
      <c r="Q117" t="s">
        <v>61</v>
      </c>
      <c r="R117">
        <v>44</v>
      </c>
      <c r="S117" t="s">
        <v>40</v>
      </c>
      <c r="T117" t="str">
        <f t="shared" si="65"/>
        <v>12</v>
      </c>
      <c r="U117">
        <v>8</v>
      </c>
      <c r="V117" s="3">
        <v>32.4</v>
      </c>
      <c r="W117">
        <v>1</v>
      </c>
      <c r="X117" s="3">
        <f t="shared" si="67"/>
        <v>32.4</v>
      </c>
      <c r="Y117" s="3">
        <f t="shared" ref="Y117:Z117" si="117">X117/T117</f>
        <v>2.6999999999999997</v>
      </c>
      <c r="Z117" s="3">
        <f t="shared" si="117"/>
        <v>0.33749999999999997</v>
      </c>
    </row>
    <row r="118" spans="1:26" x14ac:dyDescent="0.25">
      <c r="A118">
        <v>1.2024999999999999</v>
      </c>
      <c r="B118" t="s">
        <v>26</v>
      </c>
      <c r="C118" t="s">
        <v>84</v>
      </c>
      <c r="D118" t="s">
        <v>85</v>
      </c>
      <c r="E118">
        <v>10020343</v>
      </c>
      <c r="F118" t="s">
        <v>1120</v>
      </c>
      <c r="G118" t="s">
        <v>174</v>
      </c>
      <c r="H118" t="s">
        <v>31</v>
      </c>
      <c r="I118" t="s">
        <v>1121</v>
      </c>
      <c r="J118" t="s">
        <v>1122</v>
      </c>
      <c r="K118" t="s">
        <v>67</v>
      </c>
      <c r="L118">
        <v>93245</v>
      </c>
      <c r="M118" t="s">
        <v>1123</v>
      </c>
      <c r="N118">
        <v>5599984735</v>
      </c>
      <c r="O118" t="s">
        <v>224</v>
      </c>
      <c r="P118" t="s">
        <v>225</v>
      </c>
      <c r="Q118" t="s">
        <v>61</v>
      </c>
      <c r="R118">
        <v>44</v>
      </c>
      <c r="S118" t="s">
        <v>40</v>
      </c>
      <c r="T118" t="str">
        <f t="shared" si="65"/>
        <v>12</v>
      </c>
      <c r="U118">
        <v>5</v>
      </c>
      <c r="V118" s="3">
        <v>172.8</v>
      </c>
      <c r="W118">
        <v>6</v>
      </c>
      <c r="X118" s="3">
        <f t="shared" si="67"/>
        <v>28.8</v>
      </c>
      <c r="Y118" s="3">
        <f t="shared" ref="Y118:Z118" si="118">X118/T118</f>
        <v>2.4</v>
      </c>
      <c r="Z118" s="3">
        <f t="shared" si="118"/>
        <v>0.48</v>
      </c>
    </row>
    <row r="119" spans="1:26" x14ac:dyDescent="0.25">
      <c r="A119">
        <v>1.2024999999999999</v>
      </c>
      <c r="B119" t="s">
        <v>26</v>
      </c>
      <c r="C119" t="s">
        <v>154</v>
      </c>
      <c r="D119" t="s">
        <v>155</v>
      </c>
      <c r="E119">
        <v>10090382</v>
      </c>
      <c r="F119" t="s">
        <v>448</v>
      </c>
      <c r="G119" t="s">
        <v>30</v>
      </c>
      <c r="H119" t="s">
        <v>31</v>
      </c>
      <c r="I119" t="s">
        <v>449</v>
      </c>
      <c r="J119" t="s">
        <v>450</v>
      </c>
      <c r="K119" t="s">
        <v>210</v>
      </c>
      <c r="L119" t="s">
        <v>451</v>
      </c>
      <c r="M119" t="s">
        <v>452</v>
      </c>
      <c r="N119">
        <v>2085539584</v>
      </c>
      <c r="O119" t="s">
        <v>37</v>
      </c>
      <c r="P119" t="s">
        <v>38</v>
      </c>
      <c r="Q119" t="s">
        <v>39</v>
      </c>
      <c r="R119">
        <v>44</v>
      </c>
      <c r="S119" t="s">
        <v>40</v>
      </c>
      <c r="T119" t="str">
        <f t="shared" si="65"/>
        <v>12</v>
      </c>
      <c r="U119">
        <v>5</v>
      </c>
      <c r="V119" s="3">
        <v>59.4</v>
      </c>
      <c r="W119">
        <v>3</v>
      </c>
      <c r="X119" s="3">
        <f t="shared" si="67"/>
        <v>19.8</v>
      </c>
      <c r="Y119" s="3">
        <f t="shared" ref="Y119:Z119" si="119">X119/T119</f>
        <v>1.6500000000000001</v>
      </c>
      <c r="Z119" s="3">
        <f t="shared" si="119"/>
        <v>0.33</v>
      </c>
    </row>
    <row r="120" spans="1:26" x14ac:dyDescent="0.25">
      <c r="A120">
        <v>1.2024999999999999</v>
      </c>
      <c r="B120" t="s">
        <v>26</v>
      </c>
      <c r="C120" t="s">
        <v>154</v>
      </c>
      <c r="D120" t="s">
        <v>155</v>
      </c>
      <c r="E120">
        <v>10090382</v>
      </c>
      <c r="F120" t="s">
        <v>448</v>
      </c>
      <c r="G120" t="s">
        <v>30</v>
      </c>
      <c r="H120" t="s">
        <v>31</v>
      </c>
      <c r="I120" t="s">
        <v>449</v>
      </c>
      <c r="J120" t="s">
        <v>450</v>
      </c>
      <c r="K120" t="s">
        <v>210</v>
      </c>
      <c r="L120" t="s">
        <v>451</v>
      </c>
      <c r="M120" t="s">
        <v>452</v>
      </c>
      <c r="N120">
        <v>2085539584</v>
      </c>
      <c r="O120" t="s">
        <v>115</v>
      </c>
      <c r="P120" t="s">
        <v>116</v>
      </c>
      <c r="Q120" t="s">
        <v>39</v>
      </c>
      <c r="R120">
        <v>44</v>
      </c>
      <c r="S120" t="s">
        <v>40</v>
      </c>
      <c r="T120" t="str">
        <f t="shared" si="65"/>
        <v>12</v>
      </c>
      <c r="U120">
        <v>5</v>
      </c>
      <c r="V120" s="3">
        <v>59.4</v>
      </c>
      <c r="W120">
        <v>3</v>
      </c>
      <c r="X120" s="3">
        <f t="shared" si="67"/>
        <v>19.8</v>
      </c>
      <c r="Y120" s="3">
        <f t="shared" ref="Y120:Z120" si="120">X120/T120</f>
        <v>1.6500000000000001</v>
      </c>
      <c r="Z120" s="3">
        <f t="shared" si="120"/>
        <v>0.33</v>
      </c>
    </row>
    <row r="121" spans="1:26" x14ac:dyDescent="0.25">
      <c r="A121">
        <v>1.2024999999999999</v>
      </c>
      <c r="B121" t="s">
        <v>26</v>
      </c>
      <c r="C121" t="s">
        <v>107</v>
      </c>
      <c r="D121" t="s">
        <v>108</v>
      </c>
      <c r="E121">
        <v>10257830</v>
      </c>
      <c r="F121" t="s">
        <v>751</v>
      </c>
      <c r="G121" t="s">
        <v>30</v>
      </c>
      <c r="H121" t="s">
        <v>31</v>
      </c>
      <c r="I121" t="s">
        <v>752</v>
      </c>
      <c r="J121" t="s">
        <v>753</v>
      </c>
      <c r="K121" t="s">
        <v>199</v>
      </c>
      <c r="L121" t="s">
        <v>754</v>
      </c>
      <c r="M121" t="s">
        <v>755</v>
      </c>
      <c r="N121">
        <v>3093735502</v>
      </c>
      <c r="O121" t="s">
        <v>37</v>
      </c>
      <c r="P121" t="s">
        <v>38</v>
      </c>
      <c r="Q121" t="s">
        <v>39</v>
      </c>
      <c r="R121">
        <v>44</v>
      </c>
      <c r="S121" t="s">
        <v>40</v>
      </c>
      <c r="T121" t="str">
        <f t="shared" si="65"/>
        <v>12</v>
      </c>
      <c r="U121">
        <v>5</v>
      </c>
      <c r="V121" s="3">
        <v>198</v>
      </c>
      <c r="W121">
        <v>10</v>
      </c>
      <c r="X121" s="3">
        <f t="shared" si="67"/>
        <v>19.8</v>
      </c>
      <c r="Y121" s="3">
        <f t="shared" ref="Y121:Z121" si="121">X121/T121</f>
        <v>1.6500000000000001</v>
      </c>
      <c r="Z121" s="3">
        <f t="shared" si="121"/>
        <v>0.33</v>
      </c>
    </row>
    <row r="122" spans="1:26" x14ac:dyDescent="0.25">
      <c r="A122">
        <v>1.2024999999999999</v>
      </c>
      <c r="B122" t="s">
        <v>26</v>
      </c>
      <c r="C122" t="s">
        <v>107</v>
      </c>
      <c r="D122" t="s">
        <v>108</v>
      </c>
      <c r="E122">
        <v>10257830</v>
      </c>
      <c r="F122" t="s">
        <v>751</v>
      </c>
      <c r="G122" t="s">
        <v>30</v>
      </c>
      <c r="H122" t="s">
        <v>31</v>
      </c>
      <c r="I122" t="s">
        <v>752</v>
      </c>
      <c r="J122" t="s">
        <v>753</v>
      </c>
      <c r="K122" t="s">
        <v>199</v>
      </c>
      <c r="L122" t="s">
        <v>754</v>
      </c>
      <c r="M122" t="s">
        <v>755</v>
      </c>
      <c r="N122">
        <v>3093735502</v>
      </c>
      <c r="O122" t="s">
        <v>49</v>
      </c>
      <c r="P122" t="s">
        <v>50</v>
      </c>
      <c r="Q122" t="s">
        <v>39</v>
      </c>
      <c r="R122">
        <v>44</v>
      </c>
      <c r="S122" t="s">
        <v>40</v>
      </c>
      <c r="T122" t="str">
        <f t="shared" si="65"/>
        <v>12</v>
      </c>
      <c r="U122">
        <v>5</v>
      </c>
      <c r="V122" s="3">
        <v>198</v>
      </c>
      <c r="W122">
        <v>10</v>
      </c>
      <c r="X122" s="3">
        <f t="shared" si="67"/>
        <v>19.8</v>
      </c>
      <c r="Y122" s="3">
        <f t="shared" ref="Y122:Z122" si="122">X122/T122</f>
        <v>1.6500000000000001</v>
      </c>
      <c r="Z122" s="3">
        <f t="shared" si="122"/>
        <v>0.33</v>
      </c>
    </row>
    <row r="123" spans="1:26" x14ac:dyDescent="0.25">
      <c r="A123">
        <v>1.2024999999999999</v>
      </c>
      <c r="B123" t="s">
        <v>26</v>
      </c>
      <c r="C123" t="s">
        <v>41</v>
      </c>
      <c r="D123" t="s">
        <v>42</v>
      </c>
      <c r="E123">
        <v>10033732</v>
      </c>
      <c r="F123" t="s">
        <v>283</v>
      </c>
      <c r="G123" t="s">
        <v>30</v>
      </c>
      <c r="H123" t="s">
        <v>31</v>
      </c>
      <c r="I123" t="s">
        <v>284</v>
      </c>
      <c r="J123" t="s">
        <v>285</v>
      </c>
      <c r="K123" t="s">
        <v>46</v>
      </c>
      <c r="L123">
        <v>56301</v>
      </c>
      <c r="M123" t="s">
        <v>286</v>
      </c>
      <c r="N123">
        <v>3202515678</v>
      </c>
      <c r="O123" t="s">
        <v>37</v>
      </c>
      <c r="P123" t="s">
        <v>38</v>
      </c>
      <c r="Q123" t="s">
        <v>39</v>
      </c>
      <c r="R123">
        <v>44</v>
      </c>
      <c r="S123" t="s">
        <v>40</v>
      </c>
      <c r="T123" t="str">
        <f t="shared" si="65"/>
        <v>12</v>
      </c>
      <c r="U123">
        <v>5</v>
      </c>
      <c r="V123" s="3">
        <v>99</v>
      </c>
      <c r="W123">
        <v>5</v>
      </c>
      <c r="X123" s="3">
        <f t="shared" si="67"/>
        <v>19.8</v>
      </c>
      <c r="Y123" s="3">
        <f t="shared" ref="Y123:Z123" si="123">X123/T123</f>
        <v>1.6500000000000001</v>
      </c>
      <c r="Z123" s="3">
        <f t="shared" si="123"/>
        <v>0.33</v>
      </c>
    </row>
    <row r="124" spans="1:26" x14ac:dyDescent="0.25">
      <c r="A124">
        <v>1.2024999999999999</v>
      </c>
      <c r="B124" t="s">
        <v>26</v>
      </c>
      <c r="C124" t="s">
        <v>41</v>
      </c>
      <c r="D124" t="s">
        <v>42</v>
      </c>
      <c r="E124">
        <v>10033732</v>
      </c>
      <c r="F124" t="s">
        <v>283</v>
      </c>
      <c r="G124" t="s">
        <v>30</v>
      </c>
      <c r="H124" t="s">
        <v>31</v>
      </c>
      <c r="I124" t="s">
        <v>284</v>
      </c>
      <c r="J124" t="s">
        <v>285</v>
      </c>
      <c r="K124" t="s">
        <v>46</v>
      </c>
      <c r="L124">
        <v>56301</v>
      </c>
      <c r="M124" t="s">
        <v>286</v>
      </c>
      <c r="N124">
        <v>3202515678</v>
      </c>
      <c r="O124" t="s">
        <v>115</v>
      </c>
      <c r="P124" t="s">
        <v>116</v>
      </c>
      <c r="Q124" t="s">
        <v>39</v>
      </c>
      <c r="R124">
        <v>44</v>
      </c>
      <c r="S124" t="s">
        <v>40</v>
      </c>
      <c r="T124" t="str">
        <f t="shared" si="65"/>
        <v>12</v>
      </c>
      <c r="U124">
        <v>5</v>
      </c>
      <c r="V124" s="3">
        <v>99</v>
      </c>
      <c r="W124">
        <v>5</v>
      </c>
      <c r="X124" s="3">
        <f t="shared" si="67"/>
        <v>19.8</v>
      </c>
      <c r="Y124" s="3">
        <f t="shared" ref="Y124:Z124" si="124">X124/T124</f>
        <v>1.6500000000000001</v>
      </c>
      <c r="Z124" s="3">
        <f t="shared" si="124"/>
        <v>0.33</v>
      </c>
    </row>
    <row r="125" spans="1:26" x14ac:dyDescent="0.25">
      <c r="A125">
        <v>1.2024999999999999</v>
      </c>
      <c r="B125" t="s">
        <v>26</v>
      </c>
      <c r="C125" t="s">
        <v>41</v>
      </c>
      <c r="D125" t="s">
        <v>42</v>
      </c>
      <c r="E125">
        <v>10033732</v>
      </c>
      <c r="F125" t="s">
        <v>283</v>
      </c>
      <c r="G125" t="s">
        <v>30</v>
      </c>
      <c r="H125" t="s">
        <v>31</v>
      </c>
      <c r="I125" t="s">
        <v>284</v>
      </c>
      <c r="J125" t="s">
        <v>285</v>
      </c>
      <c r="K125" t="s">
        <v>46</v>
      </c>
      <c r="L125">
        <v>56301</v>
      </c>
      <c r="M125" t="s">
        <v>286</v>
      </c>
      <c r="N125">
        <v>3202515678</v>
      </c>
      <c r="O125" t="s">
        <v>49</v>
      </c>
      <c r="P125" t="s">
        <v>50</v>
      </c>
      <c r="Q125" t="s">
        <v>39</v>
      </c>
      <c r="R125">
        <v>44</v>
      </c>
      <c r="S125" t="s">
        <v>40</v>
      </c>
      <c r="T125" t="str">
        <f t="shared" si="65"/>
        <v>12</v>
      </c>
      <c r="U125">
        <v>5</v>
      </c>
      <c r="V125" s="3">
        <v>99</v>
      </c>
      <c r="W125">
        <v>5</v>
      </c>
      <c r="X125" s="3">
        <f t="shared" si="67"/>
        <v>19.8</v>
      </c>
      <c r="Y125" s="3">
        <f t="shared" ref="Y125:Z125" si="125">X125/T125</f>
        <v>1.6500000000000001</v>
      </c>
      <c r="Z125" s="3">
        <f t="shared" si="125"/>
        <v>0.33</v>
      </c>
    </row>
    <row r="126" spans="1:26" x14ac:dyDescent="0.25">
      <c r="A126">
        <v>2.2025000000000001</v>
      </c>
      <c r="B126" t="s">
        <v>26</v>
      </c>
      <c r="C126" t="s">
        <v>134</v>
      </c>
      <c r="D126" t="s">
        <v>135</v>
      </c>
      <c r="E126">
        <v>10303832</v>
      </c>
      <c r="F126" t="s">
        <v>1297</v>
      </c>
      <c r="G126" t="s">
        <v>30</v>
      </c>
      <c r="H126" t="s">
        <v>31</v>
      </c>
      <c r="I126" t="s">
        <v>1298</v>
      </c>
      <c r="J126" t="s">
        <v>1299</v>
      </c>
      <c r="K126" t="s">
        <v>139</v>
      </c>
      <c r="L126">
        <v>54646</v>
      </c>
      <c r="M126" t="s">
        <v>1300</v>
      </c>
      <c r="N126">
        <v>6085653848</v>
      </c>
      <c r="O126" t="s">
        <v>49</v>
      </c>
      <c r="P126" t="s">
        <v>50</v>
      </c>
      <c r="Q126" t="s">
        <v>39</v>
      </c>
      <c r="R126">
        <v>44</v>
      </c>
      <c r="S126" t="s">
        <v>40</v>
      </c>
      <c r="T126" t="str">
        <f t="shared" si="65"/>
        <v>12</v>
      </c>
      <c r="U126">
        <v>5</v>
      </c>
      <c r="V126" s="3">
        <v>19.8</v>
      </c>
      <c r="W126">
        <v>1</v>
      </c>
      <c r="X126" s="3">
        <f t="shared" si="67"/>
        <v>19.8</v>
      </c>
      <c r="Y126" s="3">
        <f t="shared" ref="Y126:Z126" si="126">X126/T126</f>
        <v>1.6500000000000001</v>
      </c>
      <c r="Z126" s="3">
        <f t="shared" si="126"/>
        <v>0.33</v>
      </c>
    </row>
    <row r="127" spans="1:26" x14ac:dyDescent="0.25">
      <c r="A127">
        <v>2.2025000000000001</v>
      </c>
      <c r="B127" t="s">
        <v>26</v>
      </c>
      <c r="C127" t="s">
        <v>425</v>
      </c>
      <c r="D127" t="s">
        <v>426</v>
      </c>
      <c r="E127">
        <v>10392126</v>
      </c>
      <c r="F127" t="s">
        <v>1246</v>
      </c>
      <c r="G127" t="s">
        <v>30</v>
      </c>
      <c r="H127" t="s">
        <v>31</v>
      </c>
      <c r="I127" t="s">
        <v>1247</v>
      </c>
      <c r="J127" t="s">
        <v>1248</v>
      </c>
      <c r="K127" t="s">
        <v>1249</v>
      </c>
      <c r="L127" t="s">
        <v>1250</v>
      </c>
      <c r="M127" t="s">
        <v>1251</v>
      </c>
      <c r="N127">
        <v>3168803155</v>
      </c>
      <c r="O127" t="s">
        <v>74</v>
      </c>
      <c r="P127" t="s">
        <v>75</v>
      </c>
      <c r="Q127" t="s">
        <v>61</v>
      </c>
      <c r="R127">
        <v>44</v>
      </c>
      <c r="S127" t="s">
        <v>40</v>
      </c>
      <c r="T127" t="str">
        <f t="shared" si="65"/>
        <v>12</v>
      </c>
      <c r="U127">
        <v>5</v>
      </c>
      <c r="V127" s="3">
        <v>57.6</v>
      </c>
      <c r="W127">
        <v>2</v>
      </c>
      <c r="X127" s="3">
        <f t="shared" si="67"/>
        <v>28.8</v>
      </c>
      <c r="Y127" s="3">
        <f t="shared" ref="Y127:Z127" si="127">X127/T127</f>
        <v>2.4</v>
      </c>
      <c r="Z127" s="3">
        <f t="shared" si="127"/>
        <v>0.48</v>
      </c>
    </row>
    <row r="128" spans="1:26" x14ac:dyDescent="0.25">
      <c r="A128">
        <v>2.2025000000000001</v>
      </c>
      <c r="B128" t="s">
        <v>26</v>
      </c>
      <c r="C128" t="s">
        <v>425</v>
      </c>
      <c r="D128" t="s">
        <v>426</v>
      </c>
      <c r="E128">
        <v>10392126</v>
      </c>
      <c r="F128" t="s">
        <v>1246</v>
      </c>
      <c r="G128" t="s">
        <v>30</v>
      </c>
      <c r="H128" t="s">
        <v>31</v>
      </c>
      <c r="I128" t="s">
        <v>1247</v>
      </c>
      <c r="J128" t="s">
        <v>1248</v>
      </c>
      <c r="K128" t="s">
        <v>1249</v>
      </c>
      <c r="L128" t="s">
        <v>1250</v>
      </c>
      <c r="M128" t="s">
        <v>1251</v>
      </c>
      <c r="N128">
        <v>3168803155</v>
      </c>
      <c r="O128" t="s">
        <v>70</v>
      </c>
      <c r="P128" t="s">
        <v>71</v>
      </c>
      <c r="Q128" t="s">
        <v>61</v>
      </c>
      <c r="R128">
        <v>44</v>
      </c>
      <c r="S128" t="s">
        <v>40</v>
      </c>
      <c r="T128" t="str">
        <f t="shared" si="65"/>
        <v>12</v>
      </c>
      <c r="U128">
        <v>8</v>
      </c>
      <c r="V128" s="3">
        <v>64.8</v>
      </c>
      <c r="W128">
        <v>2</v>
      </c>
      <c r="X128" s="3">
        <f t="shared" si="67"/>
        <v>32.4</v>
      </c>
      <c r="Y128" s="3">
        <f t="shared" ref="Y128:Z128" si="128">X128/T128</f>
        <v>2.6999999999999997</v>
      </c>
      <c r="Z128" s="3">
        <f t="shared" si="128"/>
        <v>0.33749999999999997</v>
      </c>
    </row>
    <row r="129" spans="1:26" x14ac:dyDescent="0.25">
      <c r="A129">
        <v>2.2025000000000001</v>
      </c>
      <c r="B129" t="s">
        <v>26</v>
      </c>
      <c r="C129" t="s">
        <v>84</v>
      </c>
      <c r="D129" t="s">
        <v>85</v>
      </c>
      <c r="E129">
        <v>10081013</v>
      </c>
      <c r="F129" t="s">
        <v>338</v>
      </c>
      <c r="G129" t="s">
        <v>30</v>
      </c>
      <c r="H129" t="s">
        <v>31</v>
      </c>
      <c r="I129" t="s">
        <v>339</v>
      </c>
      <c r="J129" t="s">
        <v>340</v>
      </c>
      <c r="K129" t="s">
        <v>67</v>
      </c>
      <c r="L129">
        <v>95045</v>
      </c>
      <c r="M129" t="s">
        <v>341</v>
      </c>
      <c r="N129">
        <v>8316234073</v>
      </c>
      <c r="O129" t="s">
        <v>70</v>
      </c>
      <c r="P129" t="s">
        <v>71</v>
      </c>
      <c r="Q129" t="s">
        <v>61</v>
      </c>
      <c r="R129">
        <v>44</v>
      </c>
      <c r="S129" t="s">
        <v>40</v>
      </c>
      <c r="T129" t="str">
        <f t="shared" si="65"/>
        <v>12</v>
      </c>
      <c r="U129">
        <v>8</v>
      </c>
      <c r="V129" s="3">
        <v>32.4</v>
      </c>
      <c r="W129">
        <v>1</v>
      </c>
      <c r="X129" s="3">
        <f t="shared" si="67"/>
        <v>32.4</v>
      </c>
      <c r="Y129" s="3">
        <f t="shared" ref="Y129:Z129" si="129">X129/T129</f>
        <v>2.6999999999999997</v>
      </c>
      <c r="Z129" s="3">
        <f t="shared" si="129"/>
        <v>0.33749999999999997</v>
      </c>
    </row>
    <row r="130" spans="1:26" x14ac:dyDescent="0.25">
      <c r="A130">
        <v>2.2025000000000001</v>
      </c>
      <c r="B130" t="s">
        <v>26</v>
      </c>
      <c r="C130" t="s">
        <v>62</v>
      </c>
      <c r="D130" t="s">
        <v>63</v>
      </c>
      <c r="E130">
        <v>10338593</v>
      </c>
      <c r="F130" t="s">
        <v>458</v>
      </c>
      <c r="G130" t="s">
        <v>30</v>
      </c>
      <c r="H130" t="s">
        <v>31</v>
      </c>
      <c r="I130" t="s">
        <v>459</v>
      </c>
      <c r="J130" t="s">
        <v>460</v>
      </c>
      <c r="K130" t="s">
        <v>67</v>
      </c>
      <c r="L130" t="s">
        <v>461</v>
      </c>
      <c r="M130" t="s">
        <v>462</v>
      </c>
      <c r="N130">
        <v>6612109436</v>
      </c>
      <c r="O130" t="s">
        <v>74</v>
      </c>
      <c r="P130" t="s">
        <v>75</v>
      </c>
      <c r="Q130" t="s">
        <v>61</v>
      </c>
      <c r="R130">
        <v>44</v>
      </c>
      <c r="S130" t="s">
        <v>40</v>
      </c>
      <c r="T130" t="str">
        <f t="shared" si="65"/>
        <v>12</v>
      </c>
      <c r="U130">
        <v>5</v>
      </c>
      <c r="V130" s="3">
        <v>26.8</v>
      </c>
      <c r="W130">
        <v>1</v>
      </c>
      <c r="X130" s="3">
        <f t="shared" si="67"/>
        <v>26.8</v>
      </c>
      <c r="Y130" s="3">
        <f t="shared" ref="Y130:Z130" si="130">X130/T130</f>
        <v>2.2333333333333334</v>
      </c>
      <c r="Z130" s="3">
        <f t="shared" si="130"/>
        <v>0.44666666666666666</v>
      </c>
    </row>
    <row r="131" spans="1:26" x14ac:dyDescent="0.25">
      <c r="A131">
        <v>2.2025000000000001</v>
      </c>
      <c r="B131" t="s">
        <v>26</v>
      </c>
      <c r="C131" t="s">
        <v>62</v>
      </c>
      <c r="D131" t="s">
        <v>63</v>
      </c>
      <c r="E131">
        <v>10338593</v>
      </c>
      <c r="F131" t="s">
        <v>458</v>
      </c>
      <c r="G131" t="s">
        <v>30</v>
      </c>
      <c r="H131" t="s">
        <v>31</v>
      </c>
      <c r="I131" t="s">
        <v>459</v>
      </c>
      <c r="J131" t="s">
        <v>460</v>
      </c>
      <c r="K131" t="s">
        <v>67</v>
      </c>
      <c r="L131" t="s">
        <v>461</v>
      </c>
      <c r="M131" t="s">
        <v>462</v>
      </c>
      <c r="N131">
        <v>6612109436</v>
      </c>
      <c r="O131" t="s">
        <v>70</v>
      </c>
      <c r="P131" t="s">
        <v>71</v>
      </c>
      <c r="Q131" t="s">
        <v>61</v>
      </c>
      <c r="R131">
        <v>44</v>
      </c>
      <c r="S131" t="s">
        <v>40</v>
      </c>
      <c r="T131" t="str">
        <f t="shared" ref="T131:T194" si="131">"12"</f>
        <v>12</v>
      </c>
      <c r="U131">
        <v>8</v>
      </c>
      <c r="V131" s="3">
        <v>60.8</v>
      </c>
      <c r="W131">
        <v>2</v>
      </c>
      <c r="X131" s="3">
        <f t="shared" si="67"/>
        <v>30.4</v>
      </c>
      <c r="Y131" s="3">
        <f t="shared" ref="Y131:Z131" si="132">X131/T131</f>
        <v>2.5333333333333332</v>
      </c>
      <c r="Z131" s="3">
        <f t="shared" si="132"/>
        <v>0.31666666666666665</v>
      </c>
    </row>
    <row r="132" spans="1:26" x14ac:dyDescent="0.25">
      <c r="A132">
        <v>2.2025000000000001</v>
      </c>
      <c r="B132" t="s">
        <v>26</v>
      </c>
      <c r="C132" t="s">
        <v>62</v>
      </c>
      <c r="D132" t="s">
        <v>63</v>
      </c>
      <c r="E132">
        <v>10338593</v>
      </c>
      <c r="F132" t="s">
        <v>458</v>
      </c>
      <c r="G132" t="s">
        <v>30</v>
      </c>
      <c r="H132" t="s">
        <v>31</v>
      </c>
      <c r="I132" t="s">
        <v>459</v>
      </c>
      <c r="J132" t="s">
        <v>460</v>
      </c>
      <c r="K132" t="s">
        <v>67</v>
      </c>
      <c r="L132" t="s">
        <v>461</v>
      </c>
      <c r="M132" t="s">
        <v>462</v>
      </c>
      <c r="N132">
        <v>6612109436</v>
      </c>
      <c r="O132" t="s">
        <v>100</v>
      </c>
      <c r="P132" t="s">
        <v>101</v>
      </c>
      <c r="Q132" t="s">
        <v>61</v>
      </c>
      <c r="R132">
        <v>44</v>
      </c>
      <c r="S132" t="s">
        <v>40</v>
      </c>
      <c r="T132" t="str">
        <f t="shared" si="131"/>
        <v>12</v>
      </c>
      <c r="U132">
        <v>8</v>
      </c>
      <c r="V132" s="3">
        <v>60.8</v>
      </c>
      <c r="W132">
        <v>2</v>
      </c>
      <c r="X132" s="3">
        <f t="shared" ref="X132:X195" si="133">V132/W132</f>
        <v>30.4</v>
      </c>
      <c r="Y132" s="3">
        <f t="shared" ref="Y132:Z132" si="134">X132/T132</f>
        <v>2.5333333333333332</v>
      </c>
      <c r="Z132" s="3">
        <f t="shared" si="134"/>
        <v>0.31666666666666665</v>
      </c>
    </row>
    <row r="133" spans="1:26" x14ac:dyDescent="0.25">
      <c r="A133">
        <v>2.2025000000000001</v>
      </c>
      <c r="B133" t="s">
        <v>26</v>
      </c>
      <c r="C133" t="s">
        <v>84</v>
      </c>
      <c r="D133" t="s">
        <v>85</v>
      </c>
      <c r="E133">
        <v>10019540</v>
      </c>
      <c r="F133" t="s">
        <v>463</v>
      </c>
      <c r="G133" t="s">
        <v>30</v>
      </c>
      <c r="H133" t="s">
        <v>31</v>
      </c>
      <c r="I133" t="s">
        <v>464</v>
      </c>
      <c r="J133" t="s">
        <v>465</v>
      </c>
      <c r="K133" t="s">
        <v>67</v>
      </c>
      <c r="L133">
        <v>94080</v>
      </c>
      <c r="M133" t="s">
        <v>466</v>
      </c>
      <c r="N133">
        <v>6505895252</v>
      </c>
      <c r="O133" t="s">
        <v>49</v>
      </c>
      <c r="P133" t="s">
        <v>50</v>
      </c>
      <c r="Q133" t="s">
        <v>39</v>
      </c>
      <c r="R133">
        <v>44</v>
      </c>
      <c r="S133" t="s">
        <v>40</v>
      </c>
      <c r="T133" t="str">
        <f t="shared" si="131"/>
        <v>12</v>
      </c>
      <c r="U133">
        <v>5</v>
      </c>
      <c r="V133" s="3">
        <v>39.6</v>
      </c>
      <c r="W133">
        <v>2</v>
      </c>
      <c r="X133" s="3">
        <f t="shared" si="133"/>
        <v>19.8</v>
      </c>
      <c r="Y133" s="3">
        <f t="shared" ref="Y133:Z133" si="135">X133/T133</f>
        <v>1.6500000000000001</v>
      </c>
      <c r="Z133" s="3">
        <f t="shared" si="135"/>
        <v>0.33</v>
      </c>
    </row>
    <row r="134" spans="1:26" x14ac:dyDescent="0.25">
      <c r="A134">
        <v>2.2025000000000001</v>
      </c>
      <c r="B134" t="s">
        <v>26</v>
      </c>
      <c r="C134" t="s">
        <v>84</v>
      </c>
      <c r="D134" t="s">
        <v>85</v>
      </c>
      <c r="E134">
        <v>10267588</v>
      </c>
      <c r="F134" t="s">
        <v>1117</v>
      </c>
      <c r="G134" t="s">
        <v>348</v>
      </c>
      <c r="H134" t="s">
        <v>31</v>
      </c>
      <c r="I134" t="s">
        <v>1118</v>
      </c>
      <c r="J134" t="s">
        <v>297</v>
      </c>
      <c r="K134" t="s">
        <v>67</v>
      </c>
      <c r="L134">
        <v>94720</v>
      </c>
      <c r="M134" t="s">
        <v>1119</v>
      </c>
      <c r="N134">
        <v>5106425392</v>
      </c>
      <c r="O134" t="s">
        <v>98</v>
      </c>
      <c r="P134" t="s">
        <v>99</v>
      </c>
      <c r="Q134" t="s">
        <v>61</v>
      </c>
      <c r="R134">
        <v>44</v>
      </c>
      <c r="S134" t="s">
        <v>40</v>
      </c>
      <c r="T134" t="str">
        <f t="shared" si="131"/>
        <v>12</v>
      </c>
      <c r="U134">
        <v>5</v>
      </c>
      <c r="V134" s="3">
        <v>57.6</v>
      </c>
      <c r="W134">
        <v>2</v>
      </c>
      <c r="X134" s="3">
        <f t="shared" si="133"/>
        <v>28.8</v>
      </c>
      <c r="Y134" s="3">
        <f t="shared" ref="Y134:Z134" si="136">X134/T134</f>
        <v>2.4</v>
      </c>
      <c r="Z134" s="3">
        <f t="shared" si="136"/>
        <v>0.48</v>
      </c>
    </row>
    <row r="135" spans="1:26" x14ac:dyDescent="0.25">
      <c r="A135">
        <v>2.2025000000000001</v>
      </c>
      <c r="B135" t="s">
        <v>26</v>
      </c>
      <c r="C135" t="s">
        <v>84</v>
      </c>
      <c r="D135" t="s">
        <v>85</v>
      </c>
      <c r="E135">
        <v>10267588</v>
      </c>
      <c r="F135" t="s">
        <v>1117</v>
      </c>
      <c r="G135" t="s">
        <v>348</v>
      </c>
      <c r="H135" t="s">
        <v>31</v>
      </c>
      <c r="I135" t="s">
        <v>1118</v>
      </c>
      <c r="J135" t="s">
        <v>297</v>
      </c>
      <c r="K135" t="s">
        <v>67</v>
      </c>
      <c r="L135">
        <v>94720</v>
      </c>
      <c r="M135" t="s">
        <v>1119</v>
      </c>
      <c r="N135">
        <v>5106425392</v>
      </c>
      <c r="O135" t="s">
        <v>91</v>
      </c>
      <c r="P135" t="s">
        <v>92</v>
      </c>
      <c r="Q135" t="s">
        <v>61</v>
      </c>
      <c r="R135">
        <v>44</v>
      </c>
      <c r="S135" t="s">
        <v>40</v>
      </c>
      <c r="T135" t="str">
        <f t="shared" si="131"/>
        <v>12</v>
      </c>
      <c r="U135">
        <v>8</v>
      </c>
      <c r="V135" s="3">
        <v>64.8</v>
      </c>
      <c r="W135">
        <v>2</v>
      </c>
      <c r="X135" s="3">
        <f t="shared" si="133"/>
        <v>32.4</v>
      </c>
      <c r="Y135" s="3">
        <f t="shared" ref="Y135:Z135" si="137">X135/T135</f>
        <v>2.6999999999999997</v>
      </c>
      <c r="Z135" s="3">
        <f t="shared" si="137"/>
        <v>0.33749999999999997</v>
      </c>
    </row>
    <row r="136" spans="1:26" x14ac:dyDescent="0.25">
      <c r="A136">
        <v>2.2025000000000001</v>
      </c>
      <c r="B136" t="s">
        <v>26</v>
      </c>
      <c r="C136" t="s">
        <v>84</v>
      </c>
      <c r="D136" t="s">
        <v>85</v>
      </c>
      <c r="E136">
        <v>10267588</v>
      </c>
      <c r="F136" t="s">
        <v>1117</v>
      </c>
      <c r="G136" t="s">
        <v>348</v>
      </c>
      <c r="H136" t="s">
        <v>31</v>
      </c>
      <c r="I136" t="s">
        <v>1118</v>
      </c>
      <c r="J136" t="s">
        <v>297</v>
      </c>
      <c r="K136" t="s">
        <v>67</v>
      </c>
      <c r="L136">
        <v>94720</v>
      </c>
      <c r="M136" t="s">
        <v>1119</v>
      </c>
      <c r="N136">
        <v>5106425392</v>
      </c>
      <c r="O136" t="s">
        <v>70</v>
      </c>
      <c r="P136" t="s">
        <v>71</v>
      </c>
      <c r="Q136" t="s">
        <v>61</v>
      </c>
      <c r="R136">
        <v>44</v>
      </c>
      <c r="S136" t="s">
        <v>40</v>
      </c>
      <c r="T136" t="str">
        <f t="shared" si="131"/>
        <v>12</v>
      </c>
      <c r="U136">
        <v>8</v>
      </c>
      <c r="V136" s="3">
        <v>64.8</v>
      </c>
      <c r="W136">
        <v>2</v>
      </c>
      <c r="X136" s="3">
        <f t="shared" si="133"/>
        <v>32.4</v>
      </c>
      <c r="Y136" s="3">
        <f t="shared" ref="Y136:Z136" si="138">X136/T136</f>
        <v>2.6999999999999997</v>
      </c>
      <c r="Z136" s="3">
        <f t="shared" si="138"/>
        <v>0.33749999999999997</v>
      </c>
    </row>
    <row r="137" spans="1:26" x14ac:dyDescent="0.25">
      <c r="A137">
        <v>2.2025000000000001</v>
      </c>
      <c r="B137" t="s">
        <v>26</v>
      </c>
      <c r="C137" t="s">
        <v>84</v>
      </c>
      <c r="D137" t="s">
        <v>85</v>
      </c>
      <c r="E137">
        <v>10267588</v>
      </c>
      <c r="F137" t="s">
        <v>1117</v>
      </c>
      <c r="G137" t="s">
        <v>348</v>
      </c>
      <c r="H137" t="s">
        <v>31</v>
      </c>
      <c r="I137" t="s">
        <v>1118</v>
      </c>
      <c r="J137" t="s">
        <v>297</v>
      </c>
      <c r="K137" t="s">
        <v>67</v>
      </c>
      <c r="L137">
        <v>94720</v>
      </c>
      <c r="M137" t="s">
        <v>1119</v>
      </c>
      <c r="N137">
        <v>5106425392</v>
      </c>
      <c r="O137" t="s">
        <v>218</v>
      </c>
      <c r="P137" t="s">
        <v>219</v>
      </c>
      <c r="Q137" t="s">
        <v>61</v>
      </c>
      <c r="R137">
        <v>44</v>
      </c>
      <c r="S137" t="s">
        <v>40</v>
      </c>
      <c r="T137" t="str">
        <f t="shared" si="131"/>
        <v>12</v>
      </c>
      <c r="U137">
        <v>8</v>
      </c>
      <c r="V137" s="3">
        <v>64.8</v>
      </c>
      <c r="W137">
        <v>2</v>
      </c>
      <c r="X137" s="3">
        <f t="shared" si="133"/>
        <v>32.4</v>
      </c>
      <c r="Y137" s="3">
        <f t="shared" ref="Y137:Z137" si="139">X137/T137</f>
        <v>2.6999999999999997</v>
      </c>
      <c r="Z137" s="3">
        <f t="shared" si="139"/>
        <v>0.33749999999999997</v>
      </c>
    </row>
    <row r="138" spans="1:26" x14ac:dyDescent="0.25">
      <c r="A138">
        <v>2.2025000000000001</v>
      </c>
      <c r="B138" t="s">
        <v>26</v>
      </c>
      <c r="C138" t="s">
        <v>41</v>
      </c>
      <c r="D138" t="s">
        <v>42</v>
      </c>
      <c r="E138">
        <v>10383544</v>
      </c>
      <c r="F138" t="s">
        <v>683</v>
      </c>
      <c r="G138" t="s">
        <v>30</v>
      </c>
      <c r="H138" t="s">
        <v>31</v>
      </c>
      <c r="I138" t="s">
        <v>684</v>
      </c>
      <c r="J138" t="s">
        <v>685</v>
      </c>
      <c r="K138" t="s">
        <v>139</v>
      </c>
      <c r="L138" t="s">
        <v>686</v>
      </c>
      <c r="M138" t="s">
        <v>687</v>
      </c>
      <c r="N138">
        <v>7152355820</v>
      </c>
      <c r="O138" t="s">
        <v>37</v>
      </c>
      <c r="P138" t="s">
        <v>38</v>
      </c>
      <c r="Q138" t="s">
        <v>39</v>
      </c>
      <c r="R138">
        <v>44</v>
      </c>
      <c r="S138" t="s">
        <v>40</v>
      </c>
      <c r="T138" t="str">
        <f t="shared" si="131"/>
        <v>12</v>
      </c>
      <c r="U138">
        <v>5</v>
      </c>
      <c r="V138" s="3">
        <v>59.4</v>
      </c>
      <c r="W138">
        <v>3</v>
      </c>
      <c r="X138" s="3">
        <f t="shared" si="133"/>
        <v>19.8</v>
      </c>
      <c r="Y138" s="3">
        <f t="shared" ref="Y138:Z138" si="140">X138/T138</f>
        <v>1.6500000000000001</v>
      </c>
      <c r="Z138" s="3">
        <f t="shared" si="140"/>
        <v>0.33</v>
      </c>
    </row>
    <row r="139" spans="1:26" x14ac:dyDescent="0.25">
      <c r="A139">
        <v>2.2025000000000001</v>
      </c>
      <c r="B139" t="s">
        <v>26</v>
      </c>
      <c r="C139" t="s">
        <v>51</v>
      </c>
      <c r="D139" t="s">
        <v>52</v>
      </c>
      <c r="E139">
        <v>10003045</v>
      </c>
      <c r="F139" t="s">
        <v>125</v>
      </c>
      <c r="G139" t="s">
        <v>30</v>
      </c>
      <c r="H139" t="s">
        <v>31</v>
      </c>
      <c r="I139" t="s">
        <v>126</v>
      </c>
      <c r="J139" t="s">
        <v>127</v>
      </c>
      <c r="K139" t="s">
        <v>34</v>
      </c>
      <c r="L139" s="4" t="s">
        <v>128</v>
      </c>
      <c r="M139" t="s">
        <v>129</v>
      </c>
      <c r="N139">
        <v>6098354400</v>
      </c>
      <c r="O139" t="s">
        <v>74</v>
      </c>
      <c r="P139" t="s">
        <v>75</v>
      </c>
      <c r="Q139" t="s">
        <v>61</v>
      </c>
      <c r="R139">
        <v>44</v>
      </c>
      <c r="S139" t="s">
        <v>40</v>
      </c>
      <c r="T139" t="str">
        <f t="shared" si="131"/>
        <v>12</v>
      </c>
      <c r="U139">
        <v>5</v>
      </c>
      <c r="V139" s="3">
        <v>28.8</v>
      </c>
      <c r="W139">
        <v>1</v>
      </c>
      <c r="X139" s="3">
        <f t="shared" si="133"/>
        <v>28.8</v>
      </c>
      <c r="Y139" s="3">
        <f t="shared" ref="Y139:Z139" si="141">X139/T139</f>
        <v>2.4</v>
      </c>
      <c r="Z139" s="3">
        <f t="shared" si="141"/>
        <v>0.48</v>
      </c>
    </row>
    <row r="140" spans="1:26" x14ac:dyDescent="0.25">
      <c r="A140">
        <v>2.2025000000000001</v>
      </c>
      <c r="B140" t="s">
        <v>26</v>
      </c>
      <c r="C140" t="s">
        <v>51</v>
      </c>
      <c r="D140" t="s">
        <v>52</v>
      </c>
      <c r="E140">
        <v>10003045</v>
      </c>
      <c r="F140" t="s">
        <v>125</v>
      </c>
      <c r="G140" t="s">
        <v>30</v>
      </c>
      <c r="H140" t="s">
        <v>31</v>
      </c>
      <c r="I140" t="s">
        <v>126</v>
      </c>
      <c r="J140" t="s">
        <v>127</v>
      </c>
      <c r="K140" t="s">
        <v>34</v>
      </c>
      <c r="L140" s="4" t="s">
        <v>128</v>
      </c>
      <c r="M140" t="s">
        <v>129</v>
      </c>
      <c r="N140">
        <v>6098354400</v>
      </c>
      <c r="O140" t="s">
        <v>81</v>
      </c>
      <c r="P140" t="s">
        <v>82</v>
      </c>
      <c r="Q140" t="s">
        <v>83</v>
      </c>
      <c r="R140">
        <v>44</v>
      </c>
      <c r="S140" t="s">
        <v>40</v>
      </c>
      <c r="T140" t="str">
        <f t="shared" si="131"/>
        <v>12</v>
      </c>
      <c r="U140">
        <v>8</v>
      </c>
      <c r="V140" s="3">
        <v>108</v>
      </c>
      <c r="W140">
        <v>4</v>
      </c>
      <c r="X140" s="3">
        <f t="shared" si="133"/>
        <v>27</v>
      </c>
      <c r="Y140" s="3">
        <f t="shared" ref="Y140:Z140" si="142">X140/T140</f>
        <v>2.25</v>
      </c>
      <c r="Z140" s="3">
        <f t="shared" si="142"/>
        <v>0.28125</v>
      </c>
    </row>
    <row r="141" spans="1:26" x14ac:dyDescent="0.25">
      <c r="A141">
        <v>2.2025000000000001</v>
      </c>
      <c r="B141" t="s">
        <v>26</v>
      </c>
      <c r="C141" t="s">
        <v>51</v>
      </c>
      <c r="D141" t="s">
        <v>52</v>
      </c>
      <c r="E141">
        <v>10003045</v>
      </c>
      <c r="F141" t="s">
        <v>125</v>
      </c>
      <c r="G141" t="s">
        <v>30</v>
      </c>
      <c r="H141" t="s">
        <v>31</v>
      </c>
      <c r="I141" t="s">
        <v>126</v>
      </c>
      <c r="J141" t="s">
        <v>127</v>
      </c>
      <c r="K141" t="s">
        <v>34</v>
      </c>
      <c r="L141" s="4" t="s">
        <v>128</v>
      </c>
      <c r="M141" t="s">
        <v>129</v>
      </c>
      <c r="N141">
        <v>6098354400</v>
      </c>
      <c r="O141" t="s">
        <v>59</v>
      </c>
      <c r="P141" t="s">
        <v>60</v>
      </c>
      <c r="Q141" t="s">
        <v>61</v>
      </c>
      <c r="R141">
        <v>44</v>
      </c>
      <c r="S141" t="s">
        <v>40</v>
      </c>
      <c r="T141" t="str">
        <f t="shared" si="131"/>
        <v>12</v>
      </c>
      <c r="U141">
        <v>4</v>
      </c>
      <c r="V141" s="3">
        <v>316.8</v>
      </c>
      <c r="W141">
        <v>11</v>
      </c>
      <c r="X141" s="3">
        <f t="shared" si="133"/>
        <v>28.8</v>
      </c>
      <c r="Y141" s="3">
        <f t="shared" ref="Y141:Z141" si="143">X141/T141</f>
        <v>2.4</v>
      </c>
      <c r="Z141" s="3">
        <f t="shared" si="143"/>
        <v>0.6</v>
      </c>
    </row>
    <row r="142" spans="1:26" x14ac:dyDescent="0.25">
      <c r="A142">
        <v>2.2025000000000001</v>
      </c>
      <c r="B142" t="s">
        <v>26</v>
      </c>
      <c r="C142" t="s">
        <v>62</v>
      </c>
      <c r="D142" t="s">
        <v>63</v>
      </c>
      <c r="E142">
        <v>10241994</v>
      </c>
      <c r="F142" t="s">
        <v>64</v>
      </c>
      <c r="G142" t="s">
        <v>30</v>
      </c>
      <c r="H142" t="s">
        <v>31</v>
      </c>
      <c r="I142" t="s">
        <v>65</v>
      </c>
      <c r="J142" t="s">
        <v>66</v>
      </c>
      <c r="K142" t="s">
        <v>67</v>
      </c>
      <c r="L142" t="s">
        <v>1281</v>
      </c>
      <c r="M142" t="s">
        <v>69</v>
      </c>
      <c r="N142">
        <v>9099838425</v>
      </c>
      <c r="O142" t="s">
        <v>74</v>
      </c>
      <c r="P142" t="s">
        <v>75</v>
      </c>
      <c r="Q142" t="s">
        <v>61</v>
      </c>
      <c r="R142">
        <v>44</v>
      </c>
      <c r="S142" t="s">
        <v>40</v>
      </c>
      <c r="T142" t="str">
        <f t="shared" si="131"/>
        <v>12</v>
      </c>
      <c r="U142">
        <v>5</v>
      </c>
      <c r="V142" s="3">
        <v>402</v>
      </c>
      <c r="W142">
        <v>15</v>
      </c>
      <c r="X142" s="3">
        <f t="shared" si="133"/>
        <v>26.8</v>
      </c>
      <c r="Y142" s="3">
        <f t="shared" ref="Y142:Z142" si="144">X142/T142</f>
        <v>2.2333333333333334</v>
      </c>
      <c r="Z142" s="3">
        <f t="shared" si="144"/>
        <v>0.44666666666666666</v>
      </c>
    </row>
    <row r="143" spans="1:26" x14ac:dyDescent="0.25">
      <c r="A143">
        <v>2.2025000000000001</v>
      </c>
      <c r="B143" t="s">
        <v>26</v>
      </c>
      <c r="C143" t="s">
        <v>62</v>
      </c>
      <c r="D143" t="s">
        <v>63</v>
      </c>
      <c r="E143">
        <v>10241994</v>
      </c>
      <c r="F143" t="s">
        <v>64</v>
      </c>
      <c r="G143" t="s">
        <v>30</v>
      </c>
      <c r="H143" t="s">
        <v>31</v>
      </c>
      <c r="I143" t="s">
        <v>65</v>
      </c>
      <c r="J143" t="s">
        <v>66</v>
      </c>
      <c r="K143" t="s">
        <v>67</v>
      </c>
      <c r="L143" t="s">
        <v>1281</v>
      </c>
      <c r="M143" t="s">
        <v>69</v>
      </c>
      <c r="N143">
        <v>9099838425</v>
      </c>
      <c r="O143" t="s">
        <v>37</v>
      </c>
      <c r="P143" t="s">
        <v>38</v>
      </c>
      <c r="Q143" t="s">
        <v>39</v>
      </c>
      <c r="R143">
        <v>44</v>
      </c>
      <c r="S143" t="s">
        <v>40</v>
      </c>
      <c r="T143" t="str">
        <f t="shared" si="131"/>
        <v>12</v>
      </c>
      <c r="U143">
        <v>5</v>
      </c>
      <c r="V143" s="3">
        <v>356</v>
      </c>
      <c r="W143">
        <v>20</v>
      </c>
      <c r="X143" s="3">
        <f t="shared" si="133"/>
        <v>17.8</v>
      </c>
      <c r="Y143" s="3">
        <f t="shared" ref="Y143:Z143" si="145">X143/T143</f>
        <v>1.4833333333333334</v>
      </c>
      <c r="Z143" s="3">
        <f t="shared" si="145"/>
        <v>0.29666666666666669</v>
      </c>
    </row>
    <row r="144" spans="1:26" x14ac:dyDescent="0.25">
      <c r="A144">
        <v>2.2025000000000001</v>
      </c>
      <c r="B144" t="s">
        <v>26</v>
      </c>
      <c r="C144" t="s">
        <v>62</v>
      </c>
      <c r="D144" t="s">
        <v>63</v>
      </c>
      <c r="E144">
        <v>10241994</v>
      </c>
      <c r="F144" t="s">
        <v>64</v>
      </c>
      <c r="G144" t="s">
        <v>30</v>
      </c>
      <c r="H144" t="s">
        <v>31</v>
      </c>
      <c r="I144" t="s">
        <v>65</v>
      </c>
      <c r="J144" t="s">
        <v>66</v>
      </c>
      <c r="K144" t="s">
        <v>67</v>
      </c>
      <c r="L144" t="s">
        <v>1281</v>
      </c>
      <c r="M144" t="s">
        <v>69</v>
      </c>
      <c r="N144">
        <v>9099838425</v>
      </c>
      <c r="O144" t="s">
        <v>70</v>
      </c>
      <c r="P144" t="s">
        <v>71</v>
      </c>
      <c r="Q144" t="s">
        <v>61</v>
      </c>
      <c r="R144">
        <v>44</v>
      </c>
      <c r="S144" t="s">
        <v>40</v>
      </c>
      <c r="T144" t="str">
        <f t="shared" si="131"/>
        <v>12</v>
      </c>
      <c r="U144">
        <v>8</v>
      </c>
      <c r="V144" s="3">
        <v>456</v>
      </c>
      <c r="W144">
        <v>15</v>
      </c>
      <c r="X144" s="3">
        <f t="shared" si="133"/>
        <v>30.4</v>
      </c>
      <c r="Y144" s="3">
        <f t="shared" ref="Y144:Z144" si="146">X144/T144</f>
        <v>2.5333333333333332</v>
      </c>
      <c r="Z144" s="3">
        <f t="shared" si="146"/>
        <v>0.31666666666666665</v>
      </c>
    </row>
    <row r="145" spans="1:26" x14ac:dyDescent="0.25">
      <c r="A145">
        <v>2.2025000000000001</v>
      </c>
      <c r="B145" t="s">
        <v>26</v>
      </c>
      <c r="C145" t="s">
        <v>62</v>
      </c>
      <c r="D145" t="s">
        <v>63</v>
      </c>
      <c r="E145">
        <v>10013840</v>
      </c>
      <c r="F145" t="s">
        <v>1279</v>
      </c>
      <c r="G145" t="s">
        <v>30</v>
      </c>
      <c r="H145" t="s">
        <v>31</v>
      </c>
      <c r="I145" t="s">
        <v>1186</v>
      </c>
      <c r="J145" t="s">
        <v>1187</v>
      </c>
      <c r="K145" t="s">
        <v>67</v>
      </c>
      <c r="L145">
        <v>92841</v>
      </c>
      <c r="M145" t="s">
        <v>1280</v>
      </c>
      <c r="N145">
        <v>7148992539</v>
      </c>
      <c r="O145" t="s">
        <v>74</v>
      </c>
      <c r="P145" t="s">
        <v>75</v>
      </c>
      <c r="Q145" t="s">
        <v>61</v>
      </c>
      <c r="R145">
        <v>44</v>
      </c>
      <c r="S145" t="s">
        <v>40</v>
      </c>
      <c r="T145" t="str">
        <f t="shared" si="131"/>
        <v>12</v>
      </c>
      <c r="U145">
        <v>5</v>
      </c>
      <c r="V145" s="3">
        <v>1198.4000000000001</v>
      </c>
      <c r="W145">
        <v>43</v>
      </c>
      <c r="X145" s="3">
        <f t="shared" si="133"/>
        <v>27.869767441860468</v>
      </c>
      <c r="Y145" s="3">
        <f t="shared" ref="Y145:Z145" si="147">X145/T145</f>
        <v>2.322480620155039</v>
      </c>
      <c r="Z145" s="3">
        <f t="shared" si="147"/>
        <v>0.46449612403100782</v>
      </c>
    </row>
    <row r="146" spans="1:26" x14ac:dyDescent="0.25">
      <c r="A146">
        <v>2.2025000000000001</v>
      </c>
      <c r="B146" t="s">
        <v>26</v>
      </c>
      <c r="C146" t="s">
        <v>62</v>
      </c>
      <c r="D146" t="s">
        <v>63</v>
      </c>
      <c r="E146">
        <v>10013840</v>
      </c>
      <c r="F146" t="s">
        <v>1279</v>
      </c>
      <c r="G146" t="s">
        <v>30</v>
      </c>
      <c r="H146" t="s">
        <v>31</v>
      </c>
      <c r="I146" t="s">
        <v>1186</v>
      </c>
      <c r="J146" t="s">
        <v>1187</v>
      </c>
      <c r="K146" t="s">
        <v>67</v>
      </c>
      <c r="L146">
        <v>92841</v>
      </c>
      <c r="M146" t="s">
        <v>1280</v>
      </c>
      <c r="N146">
        <v>7148992539</v>
      </c>
      <c r="O146" t="s">
        <v>37</v>
      </c>
      <c r="P146" t="s">
        <v>38</v>
      </c>
      <c r="Q146" t="s">
        <v>39</v>
      </c>
      <c r="R146">
        <v>44</v>
      </c>
      <c r="S146" t="s">
        <v>40</v>
      </c>
      <c r="T146" t="str">
        <f t="shared" si="131"/>
        <v>12</v>
      </c>
      <c r="U146">
        <v>5</v>
      </c>
      <c r="V146" s="3">
        <v>178</v>
      </c>
      <c r="W146">
        <v>10</v>
      </c>
      <c r="X146" s="3">
        <f t="shared" si="133"/>
        <v>17.8</v>
      </c>
      <c r="Y146" s="3">
        <f t="shared" ref="Y146:Z146" si="148">X146/T146</f>
        <v>1.4833333333333334</v>
      </c>
      <c r="Z146" s="3">
        <f t="shared" si="148"/>
        <v>0.29666666666666669</v>
      </c>
    </row>
    <row r="147" spans="1:26" x14ac:dyDescent="0.25">
      <c r="A147">
        <v>2.2025000000000001</v>
      </c>
      <c r="B147" t="s">
        <v>26</v>
      </c>
      <c r="C147" t="s">
        <v>62</v>
      </c>
      <c r="D147" t="s">
        <v>63</v>
      </c>
      <c r="E147">
        <v>10013840</v>
      </c>
      <c r="F147" t="s">
        <v>1279</v>
      </c>
      <c r="G147" t="s">
        <v>30</v>
      </c>
      <c r="H147" t="s">
        <v>31</v>
      </c>
      <c r="I147" t="s">
        <v>1186</v>
      </c>
      <c r="J147" t="s">
        <v>1187</v>
      </c>
      <c r="K147" t="s">
        <v>67</v>
      </c>
      <c r="L147">
        <v>92841</v>
      </c>
      <c r="M147" t="s">
        <v>1280</v>
      </c>
      <c r="N147">
        <v>7148992539</v>
      </c>
      <c r="O147" t="s">
        <v>70</v>
      </c>
      <c r="P147" t="s">
        <v>71</v>
      </c>
      <c r="Q147" t="s">
        <v>61</v>
      </c>
      <c r="R147">
        <v>44</v>
      </c>
      <c r="S147" t="s">
        <v>40</v>
      </c>
      <c r="T147" t="str">
        <f t="shared" si="131"/>
        <v>12</v>
      </c>
      <c r="U147">
        <v>8</v>
      </c>
      <c r="V147" s="3">
        <v>1884</v>
      </c>
      <c r="W147">
        <v>60</v>
      </c>
      <c r="X147" s="3">
        <f t="shared" si="133"/>
        <v>31.4</v>
      </c>
      <c r="Y147" s="3">
        <f t="shared" ref="Y147:Z147" si="149">X147/T147</f>
        <v>2.6166666666666667</v>
      </c>
      <c r="Z147" s="3">
        <f t="shared" si="149"/>
        <v>0.32708333333333334</v>
      </c>
    </row>
    <row r="148" spans="1:26" x14ac:dyDescent="0.25">
      <c r="A148">
        <v>2.2025000000000001</v>
      </c>
      <c r="B148" t="s">
        <v>26</v>
      </c>
      <c r="C148" t="s">
        <v>62</v>
      </c>
      <c r="D148" t="s">
        <v>63</v>
      </c>
      <c r="E148">
        <v>10013840</v>
      </c>
      <c r="F148" t="s">
        <v>1279</v>
      </c>
      <c r="G148" t="s">
        <v>30</v>
      </c>
      <c r="H148" t="s">
        <v>31</v>
      </c>
      <c r="I148" t="s">
        <v>1186</v>
      </c>
      <c r="J148" t="s">
        <v>1187</v>
      </c>
      <c r="K148" t="s">
        <v>67</v>
      </c>
      <c r="L148">
        <v>92841</v>
      </c>
      <c r="M148" t="s">
        <v>1280</v>
      </c>
      <c r="N148">
        <v>7148992539</v>
      </c>
      <c r="O148" t="s">
        <v>72</v>
      </c>
      <c r="P148" t="s">
        <v>73</v>
      </c>
      <c r="Q148" t="s">
        <v>61</v>
      </c>
      <c r="R148">
        <v>44</v>
      </c>
      <c r="S148" t="s">
        <v>40</v>
      </c>
      <c r="T148" t="str">
        <f t="shared" si="131"/>
        <v>12</v>
      </c>
      <c r="U148">
        <v>8</v>
      </c>
      <c r="V148" s="3">
        <v>1296</v>
      </c>
      <c r="W148">
        <v>40</v>
      </c>
      <c r="X148" s="3">
        <f t="shared" si="133"/>
        <v>32.4</v>
      </c>
      <c r="Y148" s="3">
        <f t="shared" ref="Y148:Z148" si="150">X148/T148</f>
        <v>2.6999999999999997</v>
      </c>
      <c r="Z148" s="3">
        <f t="shared" si="150"/>
        <v>0.33749999999999997</v>
      </c>
    </row>
    <row r="149" spans="1:26" x14ac:dyDescent="0.25">
      <c r="A149">
        <v>2.2025000000000001</v>
      </c>
      <c r="B149" t="s">
        <v>26</v>
      </c>
      <c r="C149" t="s">
        <v>107</v>
      </c>
      <c r="D149" t="s">
        <v>108</v>
      </c>
      <c r="E149">
        <v>10388714</v>
      </c>
      <c r="F149" t="s">
        <v>1149</v>
      </c>
      <c r="G149" t="s">
        <v>570</v>
      </c>
      <c r="H149" t="s">
        <v>31</v>
      </c>
      <c r="I149" t="s">
        <v>191</v>
      </c>
      <c r="J149" t="s">
        <v>192</v>
      </c>
      <c r="K149" t="s">
        <v>193</v>
      </c>
      <c r="L149" t="s">
        <v>194</v>
      </c>
      <c r="M149" t="s">
        <v>607</v>
      </c>
      <c r="N149">
        <v>2604827475</v>
      </c>
      <c r="O149" t="s">
        <v>37</v>
      </c>
      <c r="P149" t="s">
        <v>38</v>
      </c>
      <c r="Q149" t="s">
        <v>39</v>
      </c>
      <c r="R149">
        <v>44</v>
      </c>
      <c r="S149" t="s">
        <v>40</v>
      </c>
      <c r="T149" t="str">
        <f t="shared" si="131"/>
        <v>12</v>
      </c>
      <c r="U149">
        <v>5</v>
      </c>
      <c r="V149" s="3">
        <v>99</v>
      </c>
      <c r="W149">
        <v>5</v>
      </c>
      <c r="X149" s="3">
        <f t="shared" si="133"/>
        <v>19.8</v>
      </c>
      <c r="Y149" s="3">
        <f t="shared" ref="Y149:Z149" si="151">X149/T149</f>
        <v>1.6500000000000001</v>
      </c>
      <c r="Z149" s="3">
        <f t="shared" si="151"/>
        <v>0.33</v>
      </c>
    </row>
    <row r="150" spans="1:26" x14ac:dyDescent="0.25">
      <c r="A150">
        <v>2.2025000000000001</v>
      </c>
      <c r="B150" t="s">
        <v>26</v>
      </c>
      <c r="C150" t="s">
        <v>107</v>
      </c>
      <c r="D150" t="s">
        <v>108</v>
      </c>
      <c r="E150">
        <v>10388714</v>
      </c>
      <c r="F150" t="s">
        <v>1149</v>
      </c>
      <c r="G150" t="s">
        <v>570</v>
      </c>
      <c r="H150" t="s">
        <v>31</v>
      </c>
      <c r="I150" t="s">
        <v>191</v>
      </c>
      <c r="J150" t="s">
        <v>192</v>
      </c>
      <c r="K150" t="s">
        <v>193</v>
      </c>
      <c r="L150" t="s">
        <v>194</v>
      </c>
      <c r="M150" t="s">
        <v>607</v>
      </c>
      <c r="N150">
        <v>2604827475</v>
      </c>
      <c r="O150" t="s">
        <v>115</v>
      </c>
      <c r="P150" t="s">
        <v>116</v>
      </c>
      <c r="Q150" t="s">
        <v>39</v>
      </c>
      <c r="R150">
        <v>44</v>
      </c>
      <c r="S150" t="s">
        <v>40</v>
      </c>
      <c r="T150" t="str">
        <f t="shared" si="131"/>
        <v>12</v>
      </c>
      <c r="U150">
        <v>5</v>
      </c>
      <c r="V150" s="3">
        <v>99</v>
      </c>
      <c r="W150">
        <v>5</v>
      </c>
      <c r="X150" s="3">
        <f t="shared" si="133"/>
        <v>19.8</v>
      </c>
      <c r="Y150" s="3">
        <f t="shared" ref="Y150:Z150" si="152">X150/T150</f>
        <v>1.6500000000000001</v>
      </c>
      <c r="Z150" s="3">
        <f t="shared" si="152"/>
        <v>0.33</v>
      </c>
    </row>
    <row r="151" spans="1:26" x14ac:dyDescent="0.25">
      <c r="A151">
        <v>2.2025000000000001</v>
      </c>
      <c r="B151" t="s">
        <v>26</v>
      </c>
      <c r="C151" t="s">
        <v>107</v>
      </c>
      <c r="D151" t="s">
        <v>108</v>
      </c>
      <c r="E151">
        <v>10388714</v>
      </c>
      <c r="F151" t="s">
        <v>1149</v>
      </c>
      <c r="G151" t="s">
        <v>570</v>
      </c>
      <c r="H151" t="s">
        <v>31</v>
      </c>
      <c r="I151" t="s">
        <v>191</v>
      </c>
      <c r="J151" t="s">
        <v>192</v>
      </c>
      <c r="K151" t="s">
        <v>193</v>
      </c>
      <c r="L151" t="s">
        <v>194</v>
      </c>
      <c r="M151" t="s">
        <v>607</v>
      </c>
      <c r="N151">
        <v>2604827475</v>
      </c>
      <c r="O151" t="s">
        <v>49</v>
      </c>
      <c r="P151" t="s">
        <v>50</v>
      </c>
      <c r="Q151" t="s">
        <v>39</v>
      </c>
      <c r="R151">
        <v>44</v>
      </c>
      <c r="S151" t="s">
        <v>40</v>
      </c>
      <c r="T151" t="str">
        <f t="shared" si="131"/>
        <v>12</v>
      </c>
      <c r="U151">
        <v>5</v>
      </c>
      <c r="V151" s="3">
        <v>99</v>
      </c>
      <c r="W151">
        <v>5</v>
      </c>
      <c r="X151" s="3">
        <f t="shared" si="133"/>
        <v>19.8</v>
      </c>
      <c r="Y151" s="3">
        <f t="shared" ref="Y151:Z151" si="153">X151/T151</f>
        <v>1.6500000000000001</v>
      </c>
      <c r="Z151" s="3">
        <f t="shared" si="153"/>
        <v>0.33</v>
      </c>
    </row>
    <row r="152" spans="1:26" x14ac:dyDescent="0.25">
      <c r="A152">
        <v>2.2025000000000001</v>
      </c>
      <c r="B152" t="s">
        <v>26</v>
      </c>
      <c r="C152" t="s">
        <v>84</v>
      </c>
      <c r="D152" t="s">
        <v>85</v>
      </c>
      <c r="E152">
        <v>10019784</v>
      </c>
      <c r="F152" t="s">
        <v>86</v>
      </c>
      <c r="G152" t="s">
        <v>30</v>
      </c>
      <c r="H152" t="s">
        <v>31</v>
      </c>
      <c r="I152" t="s">
        <v>87</v>
      </c>
      <c r="J152" t="s">
        <v>88</v>
      </c>
      <c r="K152" t="s">
        <v>67</v>
      </c>
      <c r="L152">
        <v>95354</v>
      </c>
      <c r="M152" t="s">
        <v>90</v>
      </c>
      <c r="N152">
        <v>2095295350</v>
      </c>
      <c r="O152" t="s">
        <v>74</v>
      </c>
      <c r="P152" t="s">
        <v>75</v>
      </c>
      <c r="Q152" t="s">
        <v>61</v>
      </c>
      <c r="R152">
        <v>44</v>
      </c>
      <c r="S152" t="s">
        <v>40</v>
      </c>
      <c r="T152" t="str">
        <f t="shared" si="131"/>
        <v>12</v>
      </c>
      <c r="U152">
        <v>5</v>
      </c>
      <c r="V152" s="3">
        <v>383.2</v>
      </c>
      <c r="W152">
        <v>14</v>
      </c>
      <c r="X152" s="3">
        <f t="shared" si="133"/>
        <v>27.37142857142857</v>
      </c>
      <c r="Y152" s="3">
        <f t="shared" ref="Y152:Z152" si="154">X152/T152</f>
        <v>2.2809523809523808</v>
      </c>
      <c r="Z152" s="3">
        <f t="shared" si="154"/>
        <v>0.45619047619047615</v>
      </c>
    </row>
    <row r="153" spans="1:26" x14ac:dyDescent="0.25">
      <c r="A153">
        <v>2.2025000000000001</v>
      </c>
      <c r="B153" t="s">
        <v>26</v>
      </c>
      <c r="C153" t="s">
        <v>84</v>
      </c>
      <c r="D153" t="s">
        <v>85</v>
      </c>
      <c r="E153">
        <v>10019784</v>
      </c>
      <c r="F153" t="s">
        <v>86</v>
      </c>
      <c r="G153" t="s">
        <v>30</v>
      </c>
      <c r="H153" t="s">
        <v>31</v>
      </c>
      <c r="I153" t="s">
        <v>87</v>
      </c>
      <c r="J153" t="s">
        <v>88</v>
      </c>
      <c r="K153" t="s">
        <v>67</v>
      </c>
      <c r="L153">
        <v>95354</v>
      </c>
      <c r="M153" t="s">
        <v>90</v>
      </c>
      <c r="N153">
        <v>2095295350</v>
      </c>
      <c r="O153" t="s">
        <v>91</v>
      </c>
      <c r="P153" t="s">
        <v>92</v>
      </c>
      <c r="Q153" t="s">
        <v>61</v>
      </c>
      <c r="R153">
        <v>44</v>
      </c>
      <c r="S153" t="s">
        <v>40</v>
      </c>
      <c r="T153" t="str">
        <f t="shared" si="131"/>
        <v>12</v>
      </c>
      <c r="U153">
        <v>8</v>
      </c>
      <c r="V153" s="3">
        <v>324</v>
      </c>
      <c r="W153">
        <v>10</v>
      </c>
      <c r="X153" s="3">
        <f t="shared" si="133"/>
        <v>32.4</v>
      </c>
      <c r="Y153" s="3">
        <f t="shared" ref="Y153:Z153" si="155">X153/T153</f>
        <v>2.6999999999999997</v>
      </c>
      <c r="Z153" s="3">
        <f t="shared" si="155"/>
        <v>0.33749999999999997</v>
      </c>
    </row>
    <row r="154" spans="1:26" x14ac:dyDescent="0.25">
      <c r="A154">
        <v>2.2025000000000001</v>
      </c>
      <c r="B154" t="s">
        <v>26</v>
      </c>
      <c r="C154" t="s">
        <v>84</v>
      </c>
      <c r="D154" t="s">
        <v>85</v>
      </c>
      <c r="E154">
        <v>10019784</v>
      </c>
      <c r="F154" t="s">
        <v>86</v>
      </c>
      <c r="G154" t="s">
        <v>30</v>
      </c>
      <c r="H154" t="s">
        <v>31</v>
      </c>
      <c r="I154" t="s">
        <v>87</v>
      </c>
      <c r="J154" t="s">
        <v>88</v>
      </c>
      <c r="K154" t="s">
        <v>67</v>
      </c>
      <c r="L154">
        <v>95354</v>
      </c>
      <c r="M154" t="s">
        <v>90</v>
      </c>
      <c r="N154">
        <v>2095295350</v>
      </c>
      <c r="O154" t="s">
        <v>70</v>
      </c>
      <c r="P154" t="s">
        <v>71</v>
      </c>
      <c r="Q154" t="s">
        <v>61</v>
      </c>
      <c r="R154">
        <v>44</v>
      </c>
      <c r="S154" t="s">
        <v>40</v>
      </c>
      <c r="T154" t="str">
        <f t="shared" si="131"/>
        <v>12</v>
      </c>
      <c r="U154">
        <v>8</v>
      </c>
      <c r="V154" s="3">
        <v>692.8</v>
      </c>
      <c r="W154">
        <v>22</v>
      </c>
      <c r="X154" s="3">
        <f t="shared" si="133"/>
        <v>31.490909090909089</v>
      </c>
      <c r="Y154" s="3">
        <f t="shared" ref="Y154:Z154" si="156">X154/T154</f>
        <v>2.624242424242424</v>
      </c>
      <c r="Z154" s="3">
        <f t="shared" si="156"/>
        <v>0.32803030303030301</v>
      </c>
    </row>
    <row r="155" spans="1:26" x14ac:dyDescent="0.25">
      <c r="A155">
        <v>2.2025000000000001</v>
      </c>
      <c r="B155" t="s">
        <v>26</v>
      </c>
      <c r="C155" t="s">
        <v>84</v>
      </c>
      <c r="D155" t="s">
        <v>85</v>
      </c>
      <c r="E155">
        <v>10019784</v>
      </c>
      <c r="F155" t="s">
        <v>86</v>
      </c>
      <c r="G155" t="s">
        <v>30</v>
      </c>
      <c r="H155" t="s">
        <v>31</v>
      </c>
      <c r="I155" t="s">
        <v>87</v>
      </c>
      <c r="J155" t="s">
        <v>88</v>
      </c>
      <c r="K155" t="s">
        <v>67</v>
      </c>
      <c r="L155">
        <v>95354</v>
      </c>
      <c r="M155" t="s">
        <v>90</v>
      </c>
      <c r="N155">
        <v>2095295350</v>
      </c>
      <c r="O155" t="s">
        <v>100</v>
      </c>
      <c r="P155" t="s">
        <v>101</v>
      </c>
      <c r="Q155" t="s">
        <v>61</v>
      </c>
      <c r="R155">
        <v>44</v>
      </c>
      <c r="S155" t="s">
        <v>40</v>
      </c>
      <c r="T155" t="str">
        <f t="shared" si="131"/>
        <v>12</v>
      </c>
      <c r="U155">
        <v>8</v>
      </c>
      <c r="V155" s="3">
        <v>324</v>
      </c>
      <c r="W155">
        <v>10</v>
      </c>
      <c r="X155" s="3">
        <f t="shared" si="133"/>
        <v>32.4</v>
      </c>
      <c r="Y155" s="3">
        <f t="shared" ref="Y155:Z155" si="157">X155/T155</f>
        <v>2.6999999999999997</v>
      </c>
      <c r="Z155" s="3">
        <f t="shared" si="157"/>
        <v>0.33749999999999997</v>
      </c>
    </row>
    <row r="156" spans="1:26" x14ac:dyDescent="0.25">
      <c r="A156">
        <v>2.2025000000000001</v>
      </c>
      <c r="B156" t="s">
        <v>26</v>
      </c>
      <c r="C156" t="s">
        <v>84</v>
      </c>
      <c r="D156" t="s">
        <v>85</v>
      </c>
      <c r="E156">
        <v>10019758</v>
      </c>
      <c r="F156" t="s">
        <v>117</v>
      </c>
      <c r="G156" t="s">
        <v>30</v>
      </c>
      <c r="H156" t="s">
        <v>31</v>
      </c>
      <c r="I156" t="s">
        <v>118</v>
      </c>
      <c r="J156" t="s">
        <v>119</v>
      </c>
      <c r="K156" t="s">
        <v>67</v>
      </c>
      <c r="L156">
        <v>95819</v>
      </c>
      <c r="M156" t="s">
        <v>994</v>
      </c>
      <c r="N156">
        <v>9164524041</v>
      </c>
      <c r="O156" t="s">
        <v>74</v>
      </c>
      <c r="P156" t="s">
        <v>75</v>
      </c>
      <c r="Q156" t="s">
        <v>61</v>
      </c>
      <c r="R156">
        <v>44</v>
      </c>
      <c r="S156" t="s">
        <v>40</v>
      </c>
      <c r="T156" t="str">
        <f t="shared" si="131"/>
        <v>12</v>
      </c>
      <c r="U156">
        <v>5</v>
      </c>
      <c r="V156" s="3">
        <v>134</v>
      </c>
      <c r="W156">
        <v>5</v>
      </c>
      <c r="X156" s="3">
        <f t="shared" si="133"/>
        <v>26.8</v>
      </c>
      <c r="Y156" s="3">
        <f t="shared" ref="Y156:Z156" si="158">X156/T156</f>
        <v>2.2333333333333334</v>
      </c>
      <c r="Z156" s="3">
        <f t="shared" si="158"/>
        <v>0.44666666666666666</v>
      </c>
    </row>
    <row r="157" spans="1:26" x14ac:dyDescent="0.25">
      <c r="A157">
        <v>2.2025000000000001</v>
      </c>
      <c r="B157" t="s">
        <v>26</v>
      </c>
      <c r="C157" t="s">
        <v>84</v>
      </c>
      <c r="D157" t="s">
        <v>85</v>
      </c>
      <c r="E157">
        <v>10019758</v>
      </c>
      <c r="F157" t="s">
        <v>117</v>
      </c>
      <c r="G157" t="s">
        <v>30</v>
      </c>
      <c r="H157" t="s">
        <v>31</v>
      </c>
      <c r="I157" t="s">
        <v>118</v>
      </c>
      <c r="J157" t="s">
        <v>119</v>
      </c>
      <c r="K157" t="s">
        <v>67</v>
      </c>
      <c r="L157">
        <v>95819</v>
      </c>
      <c r="M157" t="s">
        <v>994</v>
      </c>
      <c r="N157">
        <v>9164524041</v>
      </c>
      <c r="O157" t="s">
        <v>115</v>
      </c>
      <c r="P157" t="s">
        <v>116</v>
      </c>
      <c r="Q157" t="s">
        <v>39</v>
      </c>
      <c r="R157">
        <v>44</v>
      </c>
      <c r="S157" t="s">
        <v>40</v>
      </c>
      <c r="T157" t="str">
        <f t="shared" si="131"/>
        <v>12</v>
      </c>
      <c r="U157">
        <v>5</v>
      </c>
      <c r="V157" s="3">
        <v>89</v>
      </c>
      <c r="W157">
        <v>5</v>
      </c>
      <c r="X157" s="3">
        <f t="shared" si="133"/>
        <v>17.8</v>
      </c>
      <c r="Y157" s="3">
        <f t="shared" ref="Y157:Z157" si="159">X157/T157</f>
        <v>1.4833333333333334</v>
      </c>
      <c r="Z157" s="3">
        <f t="shared" si="159"/>
        <v>0.29666666666666669</v>
      </c>
    </row>
    <row r="158" spans="1:26" x14ac:dyDescent="0.25">
      <c r="A158">
        <v>2.2025000000000001</v>
      </c>
      <c r="B158" t="s">
        <v>26</v>
      </c>
      <c r="C158" t="s">
        <v>84</v>
      </c>
      <c r="D158" t="s">
        <v>85</v>
      </c>
      <c r="E158">
        <v>10019758</v>
      </c>
      <c r="F158" t="s">
        <v>117</v>
      </c>
      <c r="G158" t="s">
        <v>30</v>
      </c>
      <c r="H158" t="s">
        <v>31</v>
      </c>
      <c r="I158" t="s">
        <v>118</v>
      </c>
      <c r="J158" t="s">
        <v>119</v>
      </c>
      <c r="K158" t="s">
        <v>67</v>
      </c>
      <c r="L158">
        <v>95819</v>
      </c>
      <c r="M158" t="s">
        <v>994</v>
      </c>
      <c r="N158">
        <v>9164524041</v>
      </c>
      <c r="O158" t="s">
        <v>70</v>
      </c>
      <c r="P158" t="s">
        <v>71</v>
      </c>
      <c r="Q158" t="s">
        <v>61</v>
      </c>
      <c r="R158">
        <v>44</v>
      </c>
      <c r="S158" t="s">
        <v>40</v>
      </c>
      <c r="T158" t="str">
        <f t="shared" si="131"/>
        <v>12</v>
      </c>
      <c r="U158">
        <v>8</v>
      </c>
      <c r="V158" s="3">
        <v>152</v>
      </c>
      <c r="W158">
        <v>5</v>
      </c>
      <c r="X158" s="3">
        <f t="shared" si="133"/>
        <v>30.4</v>
      </c>
      <c r="Y158" s="3">
        <f t="shared" ref="Y158:Z158" si="160">X158/T158</f>
        <v>2.5333333333333332</v>
      </c>
      <c r="Z158" s="3">
        <f t="shared" si="160"/>
        <v>0.31666666666666665</v>
      </c>
    </row>
    <row r="159" spans="1:26" x14ac:dyDescent="0.25">
      <c r="A159">
        <v>2.2025000000000001</v>
      </c>
      <c r="B159" t="s">
        <v>26</v>
      </c>
      <c r="C159" t="s">
        <v>84</v>
      </c>
      <c r="D159" t="s">
        <v>85</v>
      </c>
      <c r="E159">
        <v>10019758</v>
      </c>
      <c r="F159" t="s">
        <v>117</v>
      </c>
      <c r="G159" t="s">
        <v>30</v>
      </c>
      <c r="H159" t="s">
        <v>31</v>
      </c>
      <c r="I159" t="s">
        <v>118</v>
      </c>
      <c r="J159" t="s">
        <v>119</v>
      </c>
      <c r="K159" t="s">
        <v>67</v>
      </c>
      <c r="L159">
        <v>95819</v>
      </c>
      <c r="M159" t="s">
        <v>994</v>
      </c>
      <c r="N159">
        <v>9164524041</v>
      </c>
      <c r="O159" t="s">
        <v>100</v>
      </c>
      <c r="P159" t="s">
        <v>101</v>
      </c>
      <c r="Q159" t="s">
        <v>61</v>
      </c>
      <c r="R159">
        <v>44</v>
      </c>
      <c r="S159" t="s">
        <v>40</v>
      </c>
      <c r="T159" t="str">
        <f t="shared" si="131"/>
        <v>12</v>
      </c>
      <c r="U159">
        <v>8</v>
      </c>
      <c r="V159" s="3">
        <v>152</v>
      </c>
      <c r="W159">
        <v>5</v>
      </c>
      <c r="X159" s="3">
        <f t="shared" si="133"/>
        <v>30.4</v>
      </c>
      <c r="Y159" s="3">
        <f t="shared" ref="Y159:Z159" si="161">X159/T159</f>
        <v>2.5333333333333332</v>
      </c>
      <c r="Z159" s="3">
        <f t="shared" si="161"/>
        <v>0.31666666666666665</v>
      </c>
    </row>
    <row r="160" spans="1:26" x14ac:dyDescent="0.25">
      <c r="A160">
        <v>2.2025000000000001</v>
      </c>
      <c r="B160" t="s">
        <v>26</v>
      </c>
      <c r="C160" t="s">
        <v>62</v>
      </c>
      <c r="D160" t="s">
        <v>63</v>
      </c>
      <c r="E160">
        <v>10254333</v>
      </c>
      <c r="F160" t="s">
        <v>556</v>
      </c>
      <c r="G160" t="s">
        <v>30</v>
      </c>
      <c r="H160" t="s">
        <v>31</v>
      </c>
      <c r="I160" t="s">
        <v>1057</v>
      </c>
      <c r="J160" t="s">
        <v>445</v>
      </c>
      <c r="K160" t="s">
        <v>67</v>
      </c>
      <c r="L160">
        <v>92083</v>
      </c>
      <c r="M160" t="s">
        <v>559</v>
      </c>
      <c r="N160">
        <v>6195271900</v>
      </c>
      <c r="O160" t="s">
        <v>74</v>
      </c>
      <c r="P160" t="s">
        <v>75</v>
      </c>
      <c r="Q160" t="s">
        <v>61</v>
      </c>
      <c r="R160">
        <v>44</v>
      </c>
      <c r="S160" t="s">
        <v>40</v>
      </c>
      <c r="T160" t="str">
        <f t="shared" si="131"/>
        <v>12</v>
      </c>
      <c r="U160">
        <v>5</v>
      </c>
      <c r="V160" s="3">
        <v>506.4</v>
      </c>
      <c r="W160">
        <v>18</v>
      </c>
      <c r="X160" s="3">
        <f t="shared" si="133"/>
        <v>28.133333333333333</v>
      </c>
      <c r="Y160" s="3">
        <f t="shared" ref="Y160:Z160" si="162">X160/T160</f>
        <v>2.3444444444444446</v>
      </c>
      <c r="Z160" s="3">
        <f t="shared" si="162"/>
        <v>0.46888888888888891</v>
      </c>
    </row>
    <row r="161" spans="1:26" x14ac:dyDescent="0.25">
      <c r="A161">
        <v>2.2025000000000001</v>
      </c>
      <c r="B161" t="s">
        <v>26</v>
      </c>
      <c r="C161" t="s">
        <v>62</v>
      </c>
      <c r="D161" t="s">
        <v>63</v>
      </c>
      <c r="E161">
        <v>10254333</v>
      </c>
      <c r="F161" t="s">
        <v>556</v>
      </c>
      <c r="G161" t="s">
        <v>30</v>
      </c>
      <c r="H161" t="s">
        <v>31</v>
      </c>
      <c r="I161" t="s">
        <v>1057</v>
      </c>
      <c r="J161" t="s">
        <v>445</v>
      </c>
      <c r="K161" t="s">
        <v>67</v>
      </c>
      <c r="L161">
        <v>92083</v>
      </c>
      <c r="M161" t="s">
        <v>559</v>
      </c>
      <c r="N161">
        <v>6195271900</v>
      </c>
      <c r="O161" t="s">
        <v>70</v>
      </c>
      <c r="P161" t="s">
        <v>71</v>
      </c>
      <c r="Q161" t="s">
        <v>61</v>
      </c>
      <c r="R161">
        <v>44</v>
      </c>
      <c r="S161" t="s">
        <v>40</v>
      </c>
      <c r="T161" t="str">
        <f t="shared" si="131"/>
        <v>12</v>
      </c>
      <c r="U161">
        <v>8</v>
      </c>
      <c r="V161" s="3">
        <v>571.20000000000005</v>
      </c>
      <c r="W161">
        <v>18</v>
      </c>
      <c r="X161" s="3">
        <f t="shared" si="133"/>
        <v>31.733333333333334</v>
      </c>
      <c r="Y161" s="3">
        <f t="shared" ref="Y161:Z161" si="163">X161/T161</f>
        <v>2.6444444444444444</v>
      </c>
      <c r="Z161" s="3">
        <f t="shared" si="163"/>
        <v>0.33055555555555555</v>
      </c>
    </row>
    <row r="162" spans="1:26" x14ac:dyDescent="0.25">
      <c r="A162">
        <v>2.2025000000000001</v>
      </c>
      <c r="B162" t="s">
        <v>26</v>
      </c>
      <c r="C162" t="s">
        <v>62</v>
      </c>
      <c r="D162" t="s">
        <v>63</v>
      </c>
      <c r="E162">
        <v>10254333</v>
      </c>
      <c r="F162" t="s">
        <v>556</v>
      </c>
      <c r="G162" t="s">
        <v>30</v>
      </c>
      <c r="H162" t="s">
        <v>31</v>
      </c>
      <c r="I162" t="s">
        <v>1057</v>
      </c>
      <c r="J162" t="s">
        <v>445</v>
      </c>
      <c r="K162" t="s">
        <v>67</v>
      </c>
      <c r="L162">
        <v>92083</v>
      </c>
      <c r="M162" t="s">
        <v>559</v>
      </c>
      <c r="N162">
        <v>6195271900</v>
      </c>
      <c r="O162" t="s">
        <v>72</v>
      </c>
      <c r="P162" t="s">
        <v>73</v>
      </c>
      <c r="Q162" t="s">
        <v>61</v>
      </c>
      <c r="R162">
        <v>44</v>
      </c>
      <c r="S162" t="s">
        <v>40</v>
      </c>
      <c r="T162" t="str">
        <f t="shared" si="131"/>
        <v>12</v>
      </c>
      <c r="U162">
        <v>8</v>
      </c>
      <c r="V162" s="3">
        <v>388.8</v>
      </c>
      <c r="W162">
        <v>12</v>
      </c>
      <c r="X162" s="3">
        <f t="shared" si="133"/>
        <v>32.4</v>
      </c>
      <c r="Y162" s="3">
        <f t="shared" ref="Y162:Z162" si="164">X162/T162</f>
        <v>2.6999999999999997</v>
      </c>
      <c r="Z162" s="3">
        <f t="shared" si="164"/>
        <v>0.33749999999999997</v>
      </c>
    </row>
    <row r="163" spans="1:26" x14ac:dyDescent="0.25">
      <c r="A163">
        <v>2.2025000000000001</v>
      </c>
      <c r="B163" t="s">
        <v>26</v>
      </c>
      <c r="C163" t="s">
        <v>62</v>
      </c>
      <c r="D163" t="s">
        <v>63</v>
      </c>
      <c r="E163">
        <v>10254333</v>
      </c>
      <c r="F163" t="s">
        <v>556</v>
      </c>
      <c r="G163" t="s">
        <v>30</v>
      </c>
      <c r="H163" t="s">
        <v>31</v>
      </c>
      <c r="I163" t="s">
        <v>1057</v>
      </c>
      <c r="J163" t="s">
        <v>445</v>
      </c>
      <c r="K163" t="s">
        <v>67</v>
      </c>
      <c r="L163">
        <v>92083</v>
      </c>
      <c r="M163" t="s">
        <v>559</v>
      </c>
      <c r="N163">
        <v>6195271900</v>
      </c>
      <c r="O163" t="s">
        <v>100</v>
      </c>
      <c r="P163" t="s">
        <v>101</v>
      </c>
      <c r="Q163" t="s">
        <v>61</v>
      </c>
      <c r="R163">
        <v>44</v>
      </c>
      <c r="S163" t="s">
        <v>40</v>
      </c>
      <c r="T163" t="str">
        <f t="shared" si="131"/>
        <v>12</v>
      </c>
      <c r="U163">
        <v>8</v>
      </c>
      <c r="V163" s="3">
        <v>182.4</v>
      </c>
      <c r="W163">
        <v>6</v>
      </c>
      <c r="X163" s="3">
        <f t="shared" si="133"/>
        <v>30.400000000000002</v>
      </c>
      <c r="Y163" s="3">
        <f t="shared" ref="Y163:Z163" si="165">X163/T163</f>
        <v>2.5333333333333337</v>
      </c>
      <c r="Z163" s="3">
        <f t="shared" si="165"/>
        <v>0.31666666666666671</v>
      </c>
    </row>
    <row r="164" spans="1:26" x14ac:dyDescent="0.25">
      <c r="A164">
        <v>2.2025000000000001</v>
      </c>
      <c r="B164" t="s">
        <v>26</v>
      </c>
      <c r="C164" t="s">
        <v>62</v>
      </c>
      <c r="D164" t="s">
        <v>63</v>
      </c>
      <c r="E164">
        <v>10092651</v>
      </c>
      <c r="F164" t="s">
        <v>1185</v>
      </c>
      <c r="G164" t="s">
        <v>570</v>
      </c>
      <c r="H164" t="s">
        <v>31</v>
      </c>
      <c r="I164" t="s">
        <v>1186</v>
      </c>
      <c r="J164" t="s">
        <v>1187</v>
      </c>
      <c r="K164" t="s">
        <v>67</v>
      </c>
      <c r="L164">
        <v>92841</v>
      </c>
      <c r="M164" t="s">
        <v>1188</v>
      </c>
      <c r="N164">
        <v>7148992524</v>
      </c>
      <c r="O164" t="s">
        <v>74</v>
      </c>
      <c r="P164" t="s">
        <v>75</v>
      </c>
      <c r="Q164" t="s">
        <v>61</v>
      </c>
      <c r="R164">
        <v>44</v>
      </c>
      <c r="S164" t="s">
        <v>40</v>
      </c>
      <c r="T164" t="str">
        <f t="shared" si="131"/>
        <v>12</v>
      </c>
      <c r="U164">
        <v>5</v>
      </c>
      <c r="V164" s="3">
        <v>576</v>
      </c>
      <c r="W164">
        <v>20</v>
      </c>
      <c r="X164" s="3">
        <f t="shared" si="133"/>
        <v>28.8</v>
      </c>
      <c r="Y164" s="3">
        <f t="shared" ref="Y164:Z164" si="166">X164/T164</f>
        <v>2.4</v>
      </c>
      <c r="Z164" s="3">
        <f t="shared" si="166"/>
        <v>0.48</v>
      </c>
    </row>
    <row r="165" spans="1:26" x14ac:dyDescent="0.25">
      <c r="A165">
        <v>2.2025000000000001</v>
      </c>
      <c r="B165" t="s">
        <v>26</v>
      </c>
      <c r="C165" t="s">
        <v>62</v>
      </c>
      <c r="D165" t="s">
        <v>63</v>
      </c>
      <c r="E165">
        <v>10092651</v>
      </c>
      <c r="F165" t="s">
        <v>1185</v>
      </c>
      <c r="G165" t="s">
        <v>570</v>
      </c>
      <c r="H165" t="s">
        <v>31</v>
      </c>
      <c r="I165" t="s">
        <v>1186</v>
      </c>
      <c r="J165" t="s">
        <v>1187</v>
      </c>
      <c r="K165" t="s">
        <v>67</v>
      </c>
      <c r="L165">
        <v>92841</v>
      </c>
      <c r="M165" t="s">
        <v>1188</v>
      </c>
      <c r="N165">
        <v>7148992524</v>
      </c>
      <c r="O165" t="s">
        <v>70</v>
      </c>
      <c r="P165" t="s">
        <v>71</v>
      </c>
      <c r="Q165" t="s">
        <v>61</v>
      </c>
      <c r="R165">
        <v>44</v>
      </c>
      <c r="S165" t="s">
        <v>40</v>
      </c>
      <c r="T165" t="str">
        <f t="shared" si="131"/>
        <v>12</v>
      </c>
      <c r="U165">
        <v>8</v>
      </c>
      <c r="V165" s="3">
        <v>972</v>
      </c>
      <c r="W165">
        <v>30</v>
      </c>
      <c r="X165" s="3">
        <f t="shared" si="133"/>
        <v>32.4</v>
      </c>
      <c r="Y165" s="3">
        <f t="shared" ref="Y165:Z165" si="167">X165/T165</f>
        <v>2.6999999999999997</v>
      </c>
      <c r="Z165" s="3">
        <f t="shared" si="167"/>
        <v>0.33749999999999997</v>
      </c>
    </row>
    <row r="166" spans="1:26" x14ac:dyDescent="0.25">
      <c r="A166">
        <v>2.2025000000000001</v>
      </c>
      <c r="B166" t="s">
        <v>26</v>
      </c>
      <c r="C166" t="s">
        <v>62</v>
      </c>
      <c r="D166" t="s">
        <v>63</v>
      </c>
      <c r="E166">
        <v>10092651</v>
      </c>
      <c r="F166" t="s">
        <v>1185</v>
      </c>
      <c r="G166" t="s">
        <v>570</v>
      </c>
      <c r="H166" t="s">
        <v>31</v>
      </c>
      <c r="I166" t="s">
        <v>1186</v>
      </c>
      <c r="J166" t="s">
        <v>1187</v>
      </c>
      <c r="K166" t="s">
        <v>67</v>
      </c>
      <c r="L166">
        <v>92841</v>
      </c>
      <c r="M166" t="s">
        <v>1188</v>
      </c>
      <c r="N166">
        <v>7148992524</v>
      </c>
      <c r="O166" t="s">
        <v>72</v>
      </c>
      <c r="P166" t="s">
        <v>73</v>
      </c>
      <c r="Q166" t="s">
        <v>61</v>
      </c>
      <c r="R166">
        <v>44</v>
      </c>
      <c r="S166" t="s">
        <v>40</v>
      </c>
      <c r="T166" t="str">
        <f t="shared" si="131"/>
        <v>12</v>
      </c>
      <c r="U166">
        <v>8</v>
      </c>
      <c r="V166" s="3">
        <v>972</v>
      </c>
      <c r="W166">
        <v>30</v>
      </c>
      <c r="X166" s="3">
        <f t="shared" si="133"/>
        <v>32.4</v>
      </c>
      <c r="Y166" s="3">
        <f t="shared" ref="Y166:Z166" si="168">X166/T166</f>
        <v>2.6999999999999997</v>
      </c>
      <c r="Z166" s="3">
        <f t="shared" si="168"/>
        <v>0.33749999999999997</v>
      </c>
    </row>
    <row r="167" spans="1:26" x14ac:dyDescent="0.25">
      <c r="A167">
        <v>2.2025000000000001</v>
      </c>
      <c r="B167" t="s">
        <v>26</v>
      </c>
      <c r="C167" t="s">
        <v>84</v>
      </c>
      <c r="D167" t="s">
        <v>85</v>
      </c>
      <c r="E167">
        <v>10019773</v>
      </c>
      <c r="F167" t="s">
        <v>130</v>
      </c>
      <c r="G167" t="s">
        <v>30</v>
      </c>
      <c r="H167" t="s">
        <v>31</v>
      </c>
      <c r="I167" t="s">
        <v>131</v>
      </c>
      <c r="J167" t="s">
        <v>132</v>
      </c>
      <c r="K167" t="s">
        <v>67</v>
      </c>
      <c r="L167">
        <v>95407</v>
      </c>
      <c r="M167" t="s">
        <v>133</v>
      </c>
      <c r="N167">
        <v>7075464544</v>
      </c>
      <c r="O167" t="s">
        <v>37</v>
      </c>
      <c r="P167" t="s">
        <v>38</v>
      </c>
      <c r="Q167" t="s">
        <v>39</v>
      </c>
      <c r="R167">
        <v>44</v>
      </c>
      <c r="S167" t="s">
        <v>40</v>
      </c>
      <c r="T167" t="str">
        <f t="shared" si="131"/>
        <v>12</v>
      </c>
      <c r="U167">
        <v>5</v>
      </c>
      <c r="V167" s="3">
        <v>198</v>
      </c>
      <c r="W167">
        <v>10</v>
      </c>
      <c r="X167" s="3">
        <f t="shared" si="133"/>
        <v>19.8</v>
      </c>
      <c r="Y167" s="3">
        <f t="shared" ref="Y167:Z167" si="169">X167/T167</f>
        <v>1.6500000000000001</v>
      </c>
      <c r="Z167" s="3">
        <f t="shared" si="169"/>
        <v>0.33</v>
      </c>
    </row>
    <row r="168" spans="1:26" x14ac:dyDescent="0.25">
      <c r="A168">
        <v>2.2025000000000001</v>
      </c>
      <c r="B168" t="s">
        <v>26</v>
      </c>
      <c r="C168" t="s">
        <v>107</v>
      </c>
      <c r="D168" t="s">
        <v>108</v>
      </c>
      <c r="E168">
        <v>10192843</v>
      </c>
      <c r="F168" t="s">
        <v>248</v>
      </c>
      <c r="G168" t="s">
        <v>30</v>
      </c>
      <c r="H168" t="s">
        <v>31</v>
      </c>
      <c r="I168" t="s">
        <v>249</v>
      </c>
      <c r="J168" t="s">
        <v>250</v>
      </c>
      <c r="K168" t="s">
        <v>199</v>
      </c>
      <c r="L168">
        <v>62305</v>
      </c>
      <c r="M168" t="s">
        <v>251</v>
      </c>
      <c r="N168">
        <v>2172223343</v>
      </c>
      <c r="O168" t="s">
        <v>49</v>
      </c>
      <c r="P168" t="s">
        <v>50</v>
      </c>
      <c r="Q168" t="s">
        <v>39</v>
      </c>
      <c r="R168">
        <v>44</v>
      </c>
      <c r="S168" t="s">
        <v>40</v>
      </c>
      <c r="T168" t="str">
        <f t="shared" si="131"/>
        <v>12</v>
      </c>
      <c r="U168">
        <v>5</v>
      </c>
      <c r="V168" s="3">
        <v>138.6</v>
      </c>
      <c r="W168">
        <v>7</v>
      </c>
      <c r="X168" s="3">
        <f t="shared" si="133"/>
        <v>19.8</v>
      </c>
      <c r="Y168" s="3">
        <f t="shared" ref="Y168:Z168" si="170">X168/T168</f>
        <v>1.6500000000000001</v>
      </c>
      <c r="Z168" s="3">
        <f t="shared" si="170"/>
        <v>0.33</v>
      </c>
    </row>
    <row r="169" spans="1:26" x14ac:dyDescent="0.25">
      <c r="A169">
        <v>2.2025000000000001</v>
      </c>
      <c r="B169" t="s">
        <v>26</v>
      </c>
      <c r="C169" t="s">
        <v>154</v>
      </c>
      <c r="D169" t="s">
        <v>155</v>
      </c>
      <c r="E169">
        <v>10090300</v>
      </c>
      <c r="F169" t="s">
        <v>156</v>
      </c>
      <c r="G169" t="s">
        <v>30</v>
      </c>
      <c r="H169" t="s">
        <v>31</v>
      </c>
      <c r="I169" t="s">
        <v>157</v>
      </c>
      <c r="J169" t="s">
        <v>158</v>
      </c>
      <c r="K169" t="s">
        <v>159</v>
      </c>
      <c r="L169">
        <v>97223</v>
      </c>
      <c r="M169" t="s">
        <v>161</v>
      </c>
      <c r="N169">
        <v>5034902132</v>
      </c>
      <c r="O169" t="s">
        <v>37</v>
      </c>
      <c r="P169" t="s">
        <v>38</v>
      </c>
      <c r="Q169" t="s">
        <v>39</v>
      </c>
      <c r="R169">
        <v>44</v>
      </c>
      <c r="S169" t="s">
        <v>40</v>
      </c>
      <c r="T169" t="str">
        <f t="shared" si="131"/>
        <v>12</v>
      </c>
      <c r="U169">
        <v>5</v>
      </c>
      <c r="V169" s="3">
        <v>427.6</v>
      </c>
      <c r="W169">
        <v>22</v>
      </c>
      <c r="X169" s="3">
        <f t="shared" si="133"/>
        <v>19.436363636363637</v>
      </c>
      <c r="Y169" s="3">
        <f t="shared" ref="Y169:Z169" si="171">X169/T169</f>
        <v>1.6196969696969699</v>
      </c>
      <c r="Z169" s="3">
        <f t="shared" si="171"/>
        <v>0.32393939393939397</v>
      </c>
    </row>
    <row r="170" spans="1:26" x14ac:dyDescent="0.25">
      <c r="A170">
        <v>2.2025000000000001</v>
      </c>
      <c r="B170" t="s">
        <v>26</v>
      </c>
      <c r="C170" t="s">
        <v>154</v>
      </c>
      <c r="D170" t="s">
        <v>155</v>
      </c>
      <c r="E170">
        <v>10090300</v>
      </c>
      <c r="F170" t="s">
        <v>156</v>
      </c>
      <c r="G170" t="s">
        <v>30</v>
      </c>
      <c r="H170" t="s">
        <v>31</v>
      </c>
      <c r="I170" t="s">
        <v>157</v>
      </c>
      <c r="J170" t="s">
        <v>158</v>
      </c>
      <c r="K170" t="s">
        <v>159</v>
      </c>
      <c r="L170">
        <v>97223</v>
      </c>
      <c r="M170" t="s">
        <v>161</v>
      </c>
      <c r="N170">
        <v>5034902132</v>
      </c>
      <c r="O170" t="s">
        <v>115</v>
      </c>
      <c r="P170" t="s">
        <v>116</v>
      </c>
      <c r="Q170" t="s">
        <v>39</v>
      </c>
      <c r="R170">
        <v>44</v>
      </c>
      <c r="S170" t="s">
        <v>40</v>
      </c>
      <c r="T170" t="str">
        <f t="shared" si="131"/>
        <v>12</v>
      </c>
      <c r="U170">
        <v>5</v>
      </c>
      <c r="V170" s="3">
        <v>35.6</v>
      </c>
      <c r="W170">
        <v>2</v>
      </c>
      <c r="X170" s="3">
        <f t="shared" si="133"/>
        <v>17.8</v>
      </c>
      <c r="Y170" s="3">
        <f t="shared" ref="Y170:Z170" si="172">X170/T170</f>
        <v>1.4833333333333334</v>
      </c>
      <c r="Z170" s="3">
        <f t="shared" si="172"/>
        <v>0.29666666666666669</v>
      </c>
    </row>
    <row r="171" spans="1:26" x14ac:dyDescent="0.25">
      <c r="A171">
        <v>2.2025000000000001</v>
      </c>
      <c r="B171" t="s">
        <v>26</v>
      </c>
      <c r="C171" t="s">
        <v>154</v>
      </c>
      <c r="D171" t="s">
        <v>155</v>
      </c>
      <c r="E171">
        <v>10090300</v>
      </c>
      <c r="F171" t="s">
        <v>156</v>
      </c>
      <c r="G171" t="s">
        <v>30</v>
      </c>
      <c r="H171" t="s">
        <v>31</v>
      </c>
      <c r="I171" t="s">
        <v>157</v>
      </c>
      <c r="J171" t="s">
        <v>158</v>
      </c>
      <c r="K171" t="s">
        <v>159</v>
      </c>
      <c r="L171">
        <v>97223</v>
      </c>
      <c r="M171" t="s">
        <v>161</v>
      </c>
      <c r="N171">
        <v>5034902132</v>
      </c>
      <c r="O171" t="s">
        <v>49</v>
      </c>
      <c r="P171" t="s">
        <v>50</v>
      </c>
      <c r="Q171" t="s">
        <v>39</v>
      </c>
      <c r="R171">
        <v>44</v>
      </c>
      <c r="S171" t="s">
        <v>40</v>
      </c>
      <c r="T171" t="str">
        <f t="shared" si="131"/>
        <v>12</v>
      </c>
      <c r="U171">
        <v>5</v>
      </c>
      <c r="V171" s="3">
        <v>79.2</v>
      </c>
      <c r="W171">
        <v>4</v>
      </c>
      <c r="X171" s="3">
        <f t="shared" si="133"/>
        <v>19.8</v>
      </c>
      <c r="Y171" s="3">
        <f t="shared" ref="Y171:Z171" si="173">X171/T171</f>
        <v>1.6500000000000001</v>
      </c>
      <c r="Z171" s="3">
        <f t="shared" si="173"/>
        <v>0.33</v>
      </c>
    </row>
    <row r="172" spans="1:26" x14ac:dyDescent="0.25">
      <c r="A172">
        <v>2.2025000000000001</v>
      </c>
      <c r="B172" t="s">
        <v>26</v>
      </c>
      <c r="C172" t="s">
        <v>27</v>
      </c>
      <c r="D172" t="s">
        <v>28</v>
      </c>
      <c r="E172">
        <v>10421917</v>
      </c>
      <c r="F172" t="s">
        <v>1032</v>
      </c>
      <c r="G172" t="s">
        <v>30</v>
      </c>
      <c r="H172" t="s">
        <v>31</v>
      </c>
      <c r="I172" t="s">
        <v>1033</v>
      </c>
      <c r="J172" t="s">
        <v>1034</v>
      </c>
      <c r="K172" t="s">
        <v>151</v>
      </c>
      <c r="L172" t="s">
        <v>1035</v>
      </c>
      <c r="M172" t="s">
        <v>1036</v>
      </c>
      <c r="N172">
        <v>8455625400</v>
      </c>
      <c r="O172" t="s">
        <v>74</v>
      </c>
      <c r="P172" t="s">
        <v>75</v>
      </c>
      <c r="Q172" t="s">
        <v>61</v>
      </c>
      <c r="R172">
        <v>44</v>
      </c>
      <c r="S172" t="s">
        <v>40</v>
      </c>
      <c r="T172" t="str">
        <f t="shared" si="131"/>
        <v>12</v>
      </c>
      <c r="U172">
        <v>5</v>
      </c>
      <c r="V172" s="3">
        <v>57.6</v>
      </c>
      <c r="W172">
        <v>2</v>
      </c>
      <c r="X172" s="3">
        <f t="shared" si="133"/>
        <v>28.8</v>
      </c>
      <c r="Y172" s="3">
        <f t="shared" ref="Y172:Z172" si="174">X172/T172</f>
        <v>2.4</v>
      </c>
      <c r="Z172" s="3">
        <f t="shared" si="174"/>
        <v>0.48</v>
      </c>
    </row>
    <row r="173" spans="1:26" x14ac:dyDescent="0.25">
      <c r="A173">
        <v>2.2025000000000001</v>
      </c>
      <c r="B173" t="s">
        <v>26</v>
      </c>
      <c r="C173" t="s">
        <v>27</v>
      </c>
      <c r="D173" t="s">
        <v>28</v>
      </c>
      <c r="E173">
        <v>10421917</v>
      </c>
      <c r="F173" t="s">
        <v>1032</v>
      </c>
      <c r="G173" t="s">
        <v>30</v>
      </c>
      <c r="H173" t="s">
        <v>31</v>
      </c>
      <c r="I173" t="s">
        <v>1033</v>
      </c>
      <c r="J173" t="s">
        <v>1034</v>
      </c>
      <c r="K173" t="s">
        <v>151</v>
      </c>
      <c r="L173" t="s">
        <v>1035</v>
      </c>
      <c r="M173" t="s">
        <v>1036</v>
      </c>
      <c r="N173">
        <v>8455625400</v>
      </c>
      <c r="O173" t="s">
        <v>81</v>
      </c>
      <c r="P173" t="s">
        <v>82</v>
      </c>
      <c r="Q173" t="s">
        <v>83</v>
      </c>
      <c r="R173">
        <v>44</v>
      </c>
      <c r="S173" t="s">
        <v>40</v>
      </c>
      <c r="T173" t="str">
        <f t="shared" si="131"/>
        <v>12</v>
      </c>
      <c r="U173">
        <v>8</v>
      </c>
      <c r="V173" s="3">
        <v>54</v>
      </c>
      <c r="W173">
        <v>2</v>
      </c>
      <c r="X173" s="3">
        <f t="shared" si="133"/>
        <v>27</v>
      </c>
      <c r="Y173" s="3">
        <f t="shared" ref="Y173:Z173" si="175">X173/T173</f>
        <v>2.25</v>
      </c>
      <c r="Z173" s="3">
        <f t="shared" si="175"/>
        <v>0.28125</v>
      </c>
    </row>
    <row r="174" spans="1:26" x14ac:dyDescent="0.25">
      <c r="A174">
        <v>2.2025000000000001</v>
      </c>
      <c r="B174" t="s">
        <v>26</v>
      </c>
      <c r="C174" t="s">
        <v>51</v>
      </c>
      <c r="D174" t="s">
        <v>52</v>
      </c>
      <c r="E174">
        <v>10067691</v>
      </c>
      <c r="F174" t="s">
        <v>53</v>
      </c>
      <c r="G174" t="s">
        <v>30</v>
      </c>
      <c r="H174" t="s">
        <v>31</v>
      </c>
      <c r="I174" t="s">
        <v>54</v>
      </c>
      <c r="J174" t="s">
        <v>55</v>
      </c>
      <c r="K174" t="s">
        <v>56</v>
      </c>
      <c r="L174" t="s">
        <v>57</v>
      </c>
      <c r="M174" t="s">
        <v>58</v>
      </c>
      <c r="N174">
        <v>6109350885</v>
      </c>
      <c r="O174" t="s">
        <v>74</v>
      </c>
      <c r="P174" t="s">
        <v>75</v>
      </c>
      <c r="Q174" t="s">
        <v>61</v>
      </c>
      <c r="R174">
        <v>44</v>
      </c>
      <c r="S174" t="s">
        <v>40</v>
      </c>
      <c r="T174" t="str">
        <f t="shared" si="131"/>
        <v>12</v>
      </c>
      <c r="U174">
        <v>5</v>
      </c>
      <c r="V174" s="3">
        <v>432</v>
      </c>
      <c r="W174">
        <v>15</v>
      </c>
      <c r="X174" s="3">
        <f t="shared" si="133"/>
        <v>28.8</v>
      </c>
      <c r="Y174" s="3">
        <f t="shared" ref="Y174:Z174" si="176">X174/T174</f>
        <v>2.4</v>
      </c>
      <c r="Z174" s="3">
        <f t="shared" si="176"/>
        <v>0.48</v>
      </c>
    </row>
    <row r="175" spans="1:26" x14ac:dyDescent="0.25">
      <c r="A175">
        <v>2.2025000000000001</v>
      </c>
      <c r="B175" t="s">
        <v>26</v>
      </c>
      <c r="C175" t="s">
        <v>51</v>
      </c>
      <c r="D175" t="s">
        <v>52</v>
      </c>
      <c r="E175">
        <v>10067691</v>
      </c>
      <c r="F175" t="s">
        <v>53</v>
      </c>
      <c r="G175" t="s">
        <v>30</v>
      </c>
      <c r="H175" t="s">
        <v>31</v>
      </c>
      <c r="I175" t="s">
        <v>54</v>
      </c>
      <c r="J175" t="s">
        <v>55</v>
      </c>
      <c r="K175" t="s">
        <v>56</v>
      </c>
      <c r="L175" t="s">
        <v>57</v>
      </c>
      <c r="M175" t="s">
        <v>58</v>
      </c>
      <c r="N175">
        <v>6109350885</v>
      </c>
      <c r="O175" t="s">
        <v>81</v>
      </c>
      <c r="P175" t="s">
        <v>82</v>
      </c>
      <c r="Q175" t="s">
        <v>83</v>
      </c>
      <c r="R175">
        <v>44</v>
      </c>
      <c r="S175" t="s">
        <v>40</v>
      </c>
      <c r="T175" t="str">
        <f t="shared" si="131"/>
        <v>12</v>
      </c>
      <c r="U175">
        <v>8</v>
      </c>
      <c r="V175" s="3">
        <v>216</v>
      </c>
      <c r="W175">
        <v>8</v>
      </c>
      <c r="X175" s="3">
        <f t="shared" si="133"/>
        <v>27</v>
      </c>
      <c r="Y175" s="3">
        <f t="shared" ref="Y175:Z175" si="177">X175/T175</f>
        <v>2.25</v>
      </c>
      <c r="Z175" s="3">
        <f t="shared" si="177"/>
        <v>0.28125</v>
      </c>
    </row>
    <row r="176" spans="1:26" x14ac:dyDescent="0.25">
      <c r="A176">
        <v>2.2025000000000001</v>
      </c>
      <c r="B176" t="s">
        <v>26</v>
      </c>
      <c r="C176" t="s">
        <v>51</v>
      </c>
      <c r="D176" t="s">
        <v>52</v>
      </c>
      <c r="E176">
        <v>10067691</v>
      </c>
      <c r="F176" t="s">
        <v>53</v>
      </c>
      <c r="G176" t="s">
        <v>30</v>
      </c>
      <c r="H176" t="s">
        <v>31</v>
      </c>
      <c r="I176" t="s">
        <v>54</v>
      </c>
      <c r="J176" t="s">
        <v>55</v>
      </c>
      <c r="K176" t="s">
        <v>56</v>
      </c>
      <c r="L176" t="s">
        <v>57</v>
      </c>
      <c r="M176" t="s">
        <v>58</v>
      </c>
      <c r="N176">
        <v>6109350885</v>
      </c>
      <c r="O176" t="s">
        <v>224</v>
      </c>
      <c r="P176" t="s">
        <v>225</v>
      </c>
      <c r="Q176" t="s">
        <v>61</v>
      </c>
      <c r="R176">
        <v>44</v>
      </c>
      <c r="S176" t="s">
        <v>40</v>
      </c>
      <c r="T176" t="str">
        <f t="shared" si="131"/>
        <v>12</v>
      </c>
      <c r="U176">
        <v>5</v>
      </c>
      <c r="V176" s="3">
        <v>720</v>
      </c>
      <c r="W176">
        <v>25</v>
      </c>
      <c r="X176" s="3">
        <f t="shared" si="133"/>
        <v>28.8</v>
      </c>
      <c r="Y176" s="3">
        <f t="shared" ref="Y176:Z176" si="178">X176/T176</f>
        <v>2.4</v>
      </c>
      <c r="Z176" s="3">
        <f t="shared" si="178"/>
        <v>0.48</v>
      </c>
    </row>
    <row r="177" spans="1:26" x14ac:dyDescent="0.25">
      <c r="A177">
        <v>2.2025000000000001</v>
      </c>
      <c r="B177" t="s">
        <v>26</v>
      </c>
      <c r="C177" t="s">
        <v>51</v>
      </c>
      <c r="D177" t="s">
        <v>52</v>
      </c>
      <c r="E177">
        <v>10067691</v>
      </c>
      <c r="F177" t="s">
        <v>53</v>
      </c>
      <c r="G177" t="s">
        <v>30</v>
      </c>
      <c r="H177" t="s">
        <v>31</v>
      </c>
      <c r="I177" t="s">
        <v>54</v>
      </c>
      <c r="J177" t="s">
        <v>55</v>
      </c>
      <c r="K177" t="s">
        <v>56</v>
      </c>
      <c r="L177" t="s">
        <v>57</v>
      </c>
      <c r="M177" t="s">
        <v>58</v>
      </c>
      <c r="N177">
        <v>6109350885</v>
      </c>
      <c r="O177" t="s">
        <v>59</v>
      </c>
      <c r="P177" t="s">
        <v>60</v>
      </c>
      <c r="Q177" t="s">
        <v>61</v>
      </c>
      <c r="R177">
        <v>44</v>
      </c>
      <c r="S177" t="s">
        <v>40</v>
      </c>
      <c r="T177" t="str">
        <f t="shared" si="131"/>
        <v>12</v>
      </c>
      <c r="U177">
        <v>4</v>
      </c>
      <c r="V177" s="3">
        <v>432</v>
      </c>
      <c r="W177">
        <v>15</v>
      </c>
      <c r="X177" s="3">
        <f t="shared" si="133"/>
        <v>28.8</v>
      </c>
      <c r="Y177" s="3">
        <f t="shared" ref="Y177:Z177" si="179">X177/T177</f>
        <v>2.4</v>
      </c>
      <c r="Z177" s="3">
        <f t="shared" si="179"/>
        <v>0.6</v>
      </c>
    </row>
    <row r="178" spans="1:26" x14ac:dyDescent="0.25">
      <c r="A178">
        <v>2.2025000000000001</v>
      </c>
      <c r="B178" t="s">
        <v>26</v>
      </c>
      <c r="C178" t="s">
        <v>62</v>
      </c>
      <c r="D178" t="s">
        <v>63</v>
      </c>
      <c r="E178">
        <v>10053983</v>
      </c>
      <c r="F178" t="s">
        <v>76</v>
      </c>
      <c r="G178" t="s">
        <v>30</v>
      </c>
      <c r="H178" t="s">
        <v>31</v>
      </c>
      <c r="I178" t="s">
        <v>77</v>
      </c>
      <c r="J178" t="s">
        <v>78</v>
      </c>
      <c r="K178" t="s">
        <v>67</v>
      </c>
      <c r="L178" t="s">
        <v>79</v>
      </c>
      <c r="M178" t="s">
        <v>80</v>
      </c>
      <c r="N178">
        <v>8189423379</v>
      </c>
      <c r="O178" t="s">
        <v>74</v>
      </c>
      <c r="P178" t="s">
        <v>75</v>
      </c>
      <c r="Q178" t="s">
        <v>61</v>
      </c>
      <c r="R178">
        <v>44</v>
      </c>
      <c r="S178" t="s">
        <v>40</v>
      </c>
      <c r="T178" t="str">
        <f t="shared" si="131"/>
        <v>12</v>
      </c>
      <c r="U178">
        <v>5</v>
      </c>
      <c r="V178" s="3">
        <v>728.8</v>
      </c>
      <c r="W178">
        <v>26</v>
      </c>
      <c r="X178" s="3">
        <f t="shared" si="133"/>
        <v>28.030769230769231</v>
      </c>
      <c r="Y178" s="3">
        <f t="shared" ref="Y178:Z178" si="180">X178/T178</f>
        <v>2.335897435897436</v>
      </c>
      <c r="Z178" s="3">
        <f t="shared" si="180"/>
        <v>0.46717948717948721</v>
      </c>
    </row>
    <row r="179" spans="1:26" x14ac:dyDescent="0.25">
      <c r="A179">
        <v>2.2025000000000001</v>
      </c>
      <c r="B179" t="s">
        <v>26</v>
      </c>
      <c r="C179" t="s">
        <v>62</v>
      </c>
      <c r="D179" t="s">
        <v>63</v>
      </c>
      <c r="E179">
        <v>10053983</v>
      </c>
      <c r="F179" t="s">
        <v>76</v>
      </c>
      <c r="G179" t="s">
        <v>30</v>
      </c>
      <c r="H179" t="s">
        <v>31</v>
      </c>
      <c r="I179" t="s">
        <v>77</v>
      </c>
      <c r="J179" t="s">
        <v>78</v>
      </c>
      <c r="K179" t="s">
        <v>67</v>
      </c>
      <c r="L179" t="s">
        <v>79</v>
      </c>
      <c r="M179" t="s">
        <v>80</v>
      </c>
      <c r="N179">
        <v>8189423379</v>
      </c>
      <c r="O179" t="s">
        <v>37</v>
      </c>
      <c r="P179" t="s">
        <v>38</v>
      </c>
      <c r="Q179" t="s">
        <v>39</v>
      </c>
      <c r="R179">
        <v>44</v>
      </c>
      <c r="S179" t="s">
        <v>40</v>
      </c>
      <c r="T179" t="str">
        <f t="shared" si="131"/>
        <v>12</v>
      </c>
      <c r="U179">
        <v>5</v>
      </c>
      <c r="V179" s="3">
        <v>89</v>
      </c>
      <c r="W179">
        <v>5</v>
      </c>
      <c r="X179" s="3">
        <f t="shared" si="133"/>
        <v>17.8</v>
      </c>
      <c r="Y179" s="3">
        <f t="shared" ref="Y179:Z179" si="181">X179/T179</f>
        <v>1.4833333333333334</v>
      </c>
      <c r="Z179" s="3">
        <f t="shared" si="181"/>
        <v>0.29666666666666669</v>
      </c>
    </row>
    <row r="180" spans="1:26" x14ac:dyDescent="0.25">
      <c r="A180">
        <v>2.2025000000000001</v>
      </c>
      <c r="B180" t="s">
        <v>26</v>
      </c>
      <c r="C180" t="s">
        <v>62</v>
      </c>
      <c r="D180" t="s">
        <v>63</v>
      </c>
      <c r="E180">
        <v>10053983</v>
      </c>
      <c r="F180" t="s">
        <v>76</v>
      </c>
      <c r="G180" t="s">
        <v>30</v>
      </c>
      <c r="H180" t="s">
        <v>31</v>
      </c>
      <c r="I180" t="s">
        <v>77</v>
      </c>
      <c r="J180" t="s">
        <v>78</v>
      </c>
      <c r="K180" t="s">
        <v>67</v>
      </c>
      <c r="L180" t="s">
        <v>79</v>
      </c>
      <c r="M180" t="s">
        <v>80</v>
      </c>
      <c r="N180">
        <v>8189423379</v>
      </c>
      <c r="O180" t="s">
        <v>70</v>
      </c>
      <c r="P180" t="s">
        <v>71</v>
      </c>
      <c r="Q180" t="s">
        <v>61</v>
      </c>
      <c r="R180">
        <v>44</v>
      </c>
      <c r="S180" t="s">
        <v>40</v>
      </c>
      <c r="T180" t="str">
        <f t="shared" si="131"/>
        <v>12</v>
      </c>
      <c r="U180">
        <v>8</v>
      </c>
      <c r="V180" s="3">
        <v>573.20000000000005</v>
      </c>
      <c r="W180">
        <v>18</v>
      </c>
      <c r="X180" s="3">
        <f t="shared" si="133"/>
        <v>31.844444444444449</v>
      </c>
      <c r="Y180" s="3">
        <f t="shared" ref="Y180:Z180" si="182">X180/T180</f>
        <v>2.6537037037037039</v>
      </c>
      <c r="Z180" s="3">
        <f t="shared" si="182"/>
        <v>0.33171296296296299</v>
      </c>
    </row>
    <row r="181" spans="1:26" x14ac:dyDescent="0.25">
      <c r="A181">
        <v>2.2025000000000001</v>
      </c>
      <c r="B181" t="s">
        <v>26</v>
      </c>
      <c r="C181" t="s">
        <v>62</v>
      </c>
      <c r="D181" t="s">
        <v>63</v>
      </c>
      <c r="E181">
        <v>10053983</v>
      </c>
      <c r="F181" t="s">
        <v>76</v>
      </c>
      <c r="G181" t="s">
        <v>30</v>
      </c>
      <c r="H181" t="s">
        <v>31</v>
      </c>
      <c r="I181" t="s">
        <v>77</v>
      </c>
      <c r="J181" t="s">
        <v>78</v>
      </c>
      <c r="K181" t="s">
        <v>67</v>
      </c>
      <c r="L181" t="s">
        <v>79</v>
      </c>
      <c r="M181" t="s">
        <v>80</v>
      </c>
      <c r="N181">
        <v>8189423379</v>
      </c>
      <c r="O181" t="s">
        <v>72</v>
      </c>
      <c r="P181" t="s">
        <v>73</v>
      </c>
      <c r="Q181" t="s">
        <v>61</v>
      </c>
      <c r="R181">
        <v>44</v>
      </c>
      <c r="S181" t="s">
        <v>40</v>
      </c>
      <c r="T181" t="str">
        <f t="shared" si="131"/>
        <v>12</v>
      </c>
      <c r="U181">
        <v>8</v>
      </c>
      <c r="V181" s="3">
        <v>648</v>
      </c>
      <c r="W181">
        <v>20</v>
      </c>
      <c r="X181" s="3">
        <f t="shared" si="133"/>
        <v>32.4</v>
      </c>
      <c r="Y181" s="3">
        <f t="shared" ref="Y181:Z181" si="183">X181/T181</f>
        <v>2.6999999999999997</v>
      </c>
      <c r="Z181" s="3">
        <f t="shared" si="183"/>
        <v>0.33749999999999997</v>
      </c>
    </row>
    <row r="182" spans="1:26" x14ac:dyDescent="0.25">
      <c r="A182">
        <v>2.2025000000000001</v>
      </c>
      <c r="B182" t="s">
        <v>26</v>
      </c>
      <c r="C182" t="s">
        <v>107</v>
      </c>
      <c r="D182" t="s">
        <v>108</v>
      </c>
      <c r="E182">
        <v>10007086</v>
      </c>
      <c r="F182" t="s">
        <v>1232</v>
      </c>
      <c r="G182" t="s">
        <v>30</v>
      </c>
      <c r="H182" t="s">
        <v>31</v>
      </c>
      <c r="I182" t="s">
        <v>1233</v>
      </c>
      <c r="J182" t="s">
        <v>1234</v>
      </c>
      <c r="K182" t="s">
        <v>112</v>
      </c>
      <c r="L182" t="s">
        <v>1235</v>
      </c>
      <c r="M182" t="s">
        <v>1236</v>
      </c>
      <c r="N182">
        <v>3196658363</v>
      </c>
      <c r="O182" t="s">
        <v>49</v>
      </c>
      <c r="P182" t="s">
        <v>50</v>
      </c>
      <c r="Q182" t="s">
        <v>39</v>
      </c>
      <c r="R182">
        <v>44</v>
      </c>
      <c r="S182" t="s">
        <v>40</v>
      </c>
      <c r="T182" t="str">
        <f t="shared" si="131"/>
        <v>12</v>
      </c>
      <c r="U182">
        <v>5</v>
      </c>
      <c r="V182" s="3">
        <v>138.6</v>
      </c>
      <c r="W182">
        <v>7</v>
      </c>
      <c r="X182" s="3">
        <f t="shared" si="133"/>
        <v>19.8</v>
      </c>
      <c r="Y182" s="3">
        <f t="shared" ref="Y182:Z182" si="184">X182/T182</f>
        <v>1.6500000000000001</v>
      </c>
      <c r="Z182" s="3">
        <f t="shared" si="184"/>
        <v>0.33</v>
      </c>
    </row>
    <row r="183" spans="1:26" x14ac:dyDescent="0.25">
      <c r="A183">
        <v>2.2025000000000001</v>
      </c>
      <c r="B183" t="s">
        <v>26</v>
      </c>
      <c r="C183" t="s">
        <v>425</v>
      </c>
      <c r="D183" t="s">
        <v>426</v>
      </c>
      <c r="E183">
        <v>1000105</v>
      </c>
      <c r="F183" t="s">
        <v>427</v>
      </c>
      <c r="G183" t="s">
        <v>30</v>
      </c>
      <c r="H183" t="s">
        <v>31</v>
      </c>
      <c r="I183" t="s">
        <v>428</v>
      </c>
      <c r="J183" t="s">
        <v>429</v>
      </c>
      <c r="K183" t="s">
        <v>430</v>
      </c>
      <c r="L183">
        <v>63026</v>
      </c>
      <c r="M183" t="s">
        <v>431</v>
      </c>
      <c r="N183">
        <v>6363438866</v>
      </c>
      <c r="O183" t="s">
        <v>74</v>
      </c>
      <c r="P183" t="s">
        <v>75</v>
      </c>
      <c r="Q183" t="s">
        <v>61</v>
      </c>
      <c r="R183">
        <v>44</v>
      </c>
      <c r="S183" t="s">
        <v>40</v>
      </c>
      <c r="T183" t="str">
        <f t="shared" si="131"/>
        <v>12</v>
      </c>
      <c r="U183">
        <v>5</v>
      </c>
      <c r="V183" s="3">
        <v>134</v>
      </c>
      <c r="W183">
        <v>5</v>
      </c>
      <c r="X183" s="3">
        <f t="shared" si="133"/>
        <v>26.8</v>
      </c>
      <c r="Y183" s="3">
        <f t="shared" ref="Y183:Z183" si="185">X183/T183</f>
        <v>2.2333333333333334</v>
      </c>
      <c r="Z183" s="3">
        <f t="shared" si="185"/>
        <v>0.44666666666666666</v>
      </c>
    </row>
    <row r="184" spans="1:26" x14ac:dyDescent="0.25">
      <c r="A184">
        <v>2.2025000000000001</v>
      </c>
      <c r="B184" t="s">
        <v>26</v>
      </c>
      <c r="C184" t="s">
        <v>425</v>
      </c>
      <c r="D184" t="s">
        <v>426</v>
      </c>
      <c r="E184">
        <v>1000105</v>
      </c>
      <c r="F184" t="s">
        <v>427</v>
      </c>
      <c r="G184" t="s">
        <v>30</v>
      </c>
      <c r="H184" t="s">
        <v>31</v>
      </c>
      <c r="I184" t="s">
        <v>428</v>
      </c>
      <c r="J184" t="s">
        <v>429</v>
      </c>
      <c r="K184" t="s">
        <v>430</v>
      </c>
      <c r="L184">
        <v>63026</v>
      </c>
      <c r="M184" t="s">
        <v>431</v>
      </c>
      <c r="N184">
        <v>6363438866</v>
      </c>
      <c r="O184" t="s">
        <v>115</v>
      </c>
      <c r="P184" t="s">
        <v>116</v>
      </c>
      <c r="Q184" t="s">
        <v>39</v>
      </c>
      <c r="R184">
        <v>44</v>
      </c>
      <c r="S184" t="s">
        <v>40</v>
      </c>
      <c r="T184" t="str">
        <f t="shared" si="131"/>
        <v>12</v>
      </c>
      <c r="U184">
        <v>5</v>
      </c>
      <c r="V184" s="3">
        <v>89</v>
      </c>
      <c r="W184">
        <v>5</v>
      </c>
      <c r="X184" s="3">
        <f t="shared" si="133"/>
        <v>17.8</v>
      </c>
      <c r="Y184" s="3">
        <f t="shared" ref="Y184:Z184" si="186">X184/T184</f>
        <v>1.4833333333333334</v>
      </c>
      <c r="Z184" s="3">
        <f t="shared" si="186"/>
        <v>0.29666666666666669</v>
      </c>
    </row>
    <row r="185" spans="1:26" x14ac:dyDescent="0.25">
      <c r="A185">
        <v>2.2025000000000001</v>
      </c>
      <c r="B185" t="s">
        <v>26</v>
      </c>
      <c r="C185" t="s">
        <v>425</v>
      </c>
      <c r="D185" t="s">
        <v>426</v>
      </c>
      <c r="E185">
        <v>1000105</v>
      </c>
      <c r="F185" t="s">
        <v>427</v>
      </c>
      <c r="G185" t="s">
        <v>30</v>
      </c>
      <c r="H185" t="s">
        <v>31</v>
      </c>
      <c r="I185" t="s">
        <v>428</v>
      </c>
      <c r="J185" t="s">
        <v>429</v>
      </c>
      <c r="K185" t="s">
        <v>430</v>
      </c>
      <c r="L185">
        <v>63026</v>
      </c>
      <c r="M185" t="s">
        <v>431</v>
      </c>
      <c r="N185">
        <v>6363438866</v>
      </c>
      <c r="O185" t="s">
        <v>70</v>
      </c>
      <c r="P185" t="s">
        <v>71</v>
      </c>
      <c r="Q185" t="s">
        <v>61</v>
      </c>
      <c r="R185">
        <v>44</v>
      </c>
      <c r="S185" t="s">
        <v>40</v>
      </c>
      <c r="T185" t="str">
        <f t="shared" si="131"/>
        <v>12</v>
      </c>
      <c r="U185">
        <v>8</v>
      </c>
      <c r="V185" s="3">
        <v>152</v>
      </c>
      <c r="W185">
        <v>5</v>
      </c>
      <c r="X185" s="3">
        <f t="shared" si="133"/>
        <v>30.4</v>
      </c>
      <c r="Y185" s="3">
        <f t="shared" ref="Y185:Z185" si="187">X185/T185</f>
        <v>2.5333333333333332</v>
      </c>
      <c r="Z185" s="3">
        <f t="shared" si="187"/>
        <v>0.31666666666666665</v>
      </c>
    </row>
    <row r="186" spans="1:26" x14ac:dyDescent="0.25">
      <c r="A186">
        <v>2.2025000000000001</v>
      </c>
      <c r="B186" t="s">
        <v>26</v>
      </c>
      <c r="C186" t="s">
        <v>84</v>
      </c>
      <c r="D186" t="s">
        <v>85</v>
      </c>
      <c r="E186">
        <v>10281997</v>
      </c>
      <c r="F186" t="s">
        <v>543</v>
      </c>
      <c r="G186" t="s">
        <v>30</v>
      </c>
      <c r="H186" t="s">
        <v>31</v>
      </c>
      <c r="I186" t="s">
        <v>544</v>
      </c>
      <c r="J186" t="s">
        <v>545</v>
      </c>
      <c r="K186" t="s">
        <v>96</v>
      </c>
      <c r="L186">
        <v>89706</v>
      </c>
      <c r="M186" t="s">
        <v>546</v>
      </c>
      <c r="N186">
        <v>7753429754</v>
      </c>
      <c r="O186" t="s">
        <v>37</v>
      </c>
      <c r="P186" t="s">
        <v>38</v>
      </c>
      <c r="Q186" t="s">
        <v>39</v>
      </c>
      <c r="R186">
        <v>44</v>
      </c>
      <c r="S186" t="s">
        <v>40</v>
      </c>
      <c r="T186" t="str">
        <f t="shared" si="131"/>
        <v>12</v>
      </c>
      <c r="U186">
        <v>5</v>
      </c>
      <c r="V186" s="3">
        <v>19.8</v>
      </c>
      <c r="W186">
        <v>1</v>
      </c>
      <c r="X186" s="3">
        <f t="shared" si="133"/>
        <v>19.8</v>
      </c>
      <c r="Y186" s="3">
        <f t="shared" ref="Y186:Z186" si="188">X186/T186</f>
        <v>1.6500000000000001</v>
      </c>
      <c r="Z186" s="3">
        <f t="shared" si="188"/>
        <v>0.33</v>
      </c>
    </row>
    <row r="187" spans="1:26" x14ac:dyDescent="0.25">
      <c r="A187">
        <v>2.2025000000000001</v>
      </c>
      <c r="B187" t="s">
        <v>26</v>
      </c>
      <c r="C187" t="s">
        <v>27</v>
      </c>
      <c r="D187" t="s">
        <v>28</v>
      </c>
      <c r="E187">
        <v>10017042</v>
      </c>
      <c r="F187" t="s">
        <v>1270</v>
      </c>
      <c r="G187" t="s">
        <v>30</v>
      </c>
      <c r="H187" t="s">
        <v>31</v>
      </c>
      <c r="I187" t="s">
        <v>1271</v>
      </c>
      <c r="J187" t="s">
        <v>1272</v>
      </c>
      <c r="K187" t="s">
        <v>151</v>
      </c>
      <c r="L187">
        <v>10550</v>
      </c>
      <c r="M187" t="s">
        <v>1273</v>
      </c>
      <c r="N187">
        <v>9146652730</v>
      </c>
      <c r="O187" t="s">
        <v>81</v>
      </c>
      <c r="P187" t="s">
        <v>82</v>
      </c>
      <c r="Q187" t="s">
        <v>83</v>
      </c>
      <c r="R187">
        <v>44</v>
      </c>
      <c r="S187" t="s">
        <v>40</v>
      </c>
      <c r="T187" t="str">
        <f t="shared" si="131"/>
        <v>12</v>
      </c>
      <c r="U187">
        <v>8</v>
      </c>
      <c r="V187" s="3">
        <v>54</v>
      </c>
      <c r="W187">
        <v>2</v>
      </c>
      <c r="X187" s="3">
        <f t="shared" si="133"/>
        <v>27</v>
      </c>
      <c r="Y187" s="3">
        <f t="shared" ref="Y187:Z187" si="189">X187/T187</f>
        <v>2.25</v>
      </c>
      <c r="Z187" s="3">
        <f t="shared" si="189"/>
        <v>0.28125</v>
      </c>
    </row>
    <row r="188" spans="1:26" x14ac:dyDescent="0.25">
      <c r="A188">
        <v>2.2025000000000001</v>
      </c>
      <c r="B188" t="s">
        <v>26</v>
      </c>
      <c r="C188" t="s">
        <v>154</v>
      </c>
      <c r="D188" t="s">
        <v>155</v>
      </c>
      <c r="E188">
        <v>10448120</v>
      </c>
      <c r="F188" t="s">
        <v>1290</v>
      </c>
      <c r="G188" t="s">
        <v>348</v>
      </c>
      <c r="H188" t="s">
        <v>31</v>
      </c>
      <c r="I188" t="s">
        <v>1291</v>
      </c>
      <c r="J188" t="s">
        <v>1292</v>
      </c>
      <c r="K188" t="s">
        <v>239</v>
      </c>
      <c r="L188" t="s">
        <v>1293</v>
      </c>
      <c r="M188" t="s">
        <v>1294</v>
      </c>
      <c r="N188">
        <v>2087035038</v>
      </c>
      <c r="O188" t="s">
        <v>37</v>
      </c>
      <c r="P188" t="s">
        <v>38</v>
      </c>
      <c r="Q188" t="s">
        <v>39</v>
      </c>
      <c r="R188">
        <v>44</v>
      </c>
      <c r="S188" t="s">
        <v>40</v>
      </c>
      <c r="T188" t="str">
        <f t="shared" si="131"/>
        <v>12</v>
      </c>
      <c r="U188">
        <v>5</v>
      </c>
      <c r="V188" s="3">
        <v>19.8</v>
      </c>
      <c r="W188">
        <v>1</v>
      </c>
      <c r="X188" s="3">
        <f t="shared" si="133"/>
        <v>19.8</v>
      </c>
      <c r="Y188" s="3">
        <f t="shared" ref="Y188:Z188" si="190">X188/T188</f>
        <v>1.6500000000000001</v>
      </c>
      <c r="Z188" s="3">
        <f t="shared" si="190"/>
        <v>0.33</v>
      </c>
    </row>
    <row r="189" spans="1:26" x14ac:dyDescent="0.25">
      <c r="A189">
        <v>2.2025000000000001</v>
      </c>
      <c r="B189" t="s">
        <v>26</v>
      </c>
      <c r="C189" t="s">
        <v>27</v>
      </c>
      <c r="D189" t="s">
        <v>28</v>
      </c>
      <c r="E189">
        <v>10514871</v>
      </c>
      <c r="F189" t="s">
        <v>1266</v>
      </c>
      <c r="G189" t="s">
        <v>348</v>
      </c>
      <c r="H189" t="s">
        <v>31</v>
      </c>
      <c r="I189" t="s">
        <v>1267</v>
      </c>
      <c r="J189" t="s">
        <v>1268</v>
      </c>
      <c r="K189" t="s">
        <v>151</v>
      </c>
      <c r="L189">
        <v>10023</v>
      </c>
      <c r="M189" t="s">
        <v>1269</v>
      </c>
      <c r="N189">
        <v>9173092522</v>
      </c>
      <c r="O189" t="s">
        <v>74</v>
      </c>
      <c r="P189" t="s">
        <v>75</v>
      </c>
      <c r="Q189" t="s">
        <v>61</v>
      </c>
      <c r="R189">
        <v>44</v>
      </c>
      <c r="S189" t="s">
        <v>40</v>
      </c>
      <c r="T189" t="str">
        <f t="shared" si="131"/>
        <v>12</v>
      </c>
      <c r="U189">
        <v>5</v>
      </c>
      <c r="V189" s="3">
        <v>57.6</v>
      </c>
      <c r="W189">
        <v>2</v>
      </c>
      <c r="X189" s="3">
        <f t="shared" si="133"/>
        <v>28.8</v>
      </c>
      <c r="Y189" s="3">
        <f t="shared" ref="Y189:Z189" si="191">X189/T189</f>
        <v>2.4</v>
      </c>
      <c r="Z189" s="3">
        <f t="shared" si="191"/>
        <v>0.48</v>
      </c>
    </row>
    <row r="190" spans="1:26" x14ac:dyDescent="0.25">
      <c r="A190">
        <v>2.2025000000000001</v>
      </c>
      <c r="B190" t="s">
        <v>26</v>
      </c>
      <c r="C190" t="s">
        <v>107</v>
      </c>
      <c r="D190" t="s">
        <v>108</v>
      </c>
      <c r="E190">
        <v>10522372</v>
      </c>
      <c r="F190" t="s">
        <v>1222</v>
      </c>
      <c r="G190" t="s">
        <v>348</v>
      </c>
      <c r="H190" t="s">
        <v>31</v>
      </c>
      <c r="I190" t="s">
        <v>1223</v>
      </c>
      <c r="J190" t="s">
        <v>1224</v>
      </c>
      <c r="K190" t="s">
        <v>540</v>
      </c>
      <c r="L190" t="s">
        <v>1225</v>
      </c>
      <c r="M190" t="s">
        <v>1226</v>
      </c>
      <c r="N190">
        <v>6615788478</v>
      </c>
      <c r="O190" t="s">
        <v>37</v>
      </c>
      <c r="P190" t="s">
        <v>38</v>
      </c>
      <c r="Q190" t="s">
        <v>39</v>
      </c>
      <c r="R190">
        <v>44</v>
      </c>
      <c r="S190" t="s">
        <v>40</v>
      </c>
      <c r="T190" t="str">
        <f t="shared" si="131"/>
        <v>12</v>
      </c>
      <c r="U190">
        <v>5</v>
      </c>
      <c r="V190" s="3">
        <v>39.6</v>
      </c>
      <c r="W190">
        <v>2</v>
      </c>
      <c r="X190" s="3">
        <f t="shared" si="133"/>
        <v>19.8</v>
      </c>
      <c r="Y190" s="3">
        <f t="shared" ref="Y190:Z190" si="192">X190/T190</f>
        <v>1.6500000000000001</v>
      </c>
      <c r="Z190" s="3">
        <f t="shared" si="192"/>
        <v>0.33</v>
      </c>
    </row>
    <row r="191" spans="1:26" x14ac:dyDescent="0.25">
      <c r="A191">
        <v>2.2025000000000001</v>
      </c>
      <c r="B191" t="s">
        <v>26</v>
      </c>
      <c r="C191" t="s">
        <v>107</v>
      </c>
      <c r="D191" t="s">
        <v>108</v>
      </c>
      <c r="E191">
        <v>10522372</v>
      </c>
      <c r="F191" t="s">
        <v>1222</v>
      </c>
      <c r="G191" t="s">
        <v>348</v>
      </c>
      <c r="H191" t="s">
        <v>31</v>
      </c>
      <c r="I191" t="s">
        <v>1223</v>
      </c>
      <c r="J191" t="s">
        <v>1224</v>
      </c>
      <c r="K191" t="s">
        <v>540</v>
      </c>
      <c r="L191" t="s">
        <v>1225</v>
      </c>
      <c r="M191" t="s">
        <v>1226</v>
      </c>
      <c r="N191">
        <v>6615788478</v>
      </c>
      <c r="O191" t="s">
        <v>49</v>
      </c>
      <c r="P191" t="s">
        <v>50</v>
      </c>
      <c r="Q191" t="s">
        <v>39</v>
      </c>
      <c r="R191">
        <v>44</v>
      </c>
      <c r="S191" t="s">
        <v>40</v>
      </c>
      <c r="T191" t="str">
        <f t="shared" si="131"/>
        <v>12</v>
      </c>
      <c r="U191">
        <v>5</v>
      </c>
      <c r="V191" s="3">
        <v>39.6</v>
      </c>
      <c r="W191">
        <v>2</v>
      </c>
      <c r="X191" s="3">
        <f t="shared" si="133"/>
        <v>19.8</v>
      </c>
      <c r="Y191" s="3">
        <f t="shared" ref="Y191:Z191" si="193">X191/T191</f>
        <v>1.6500000000000001</v>
      </c>
      <c r="Z191" s="3">
        <f t="shared" si="193"/>
        <v>0.33</v>
      </c>
    </row>
    <row r="192" spans="1:26" x14ac:dyDescent="0.25">
      <c r="A192">
        <v>2.2025000000000001</v>
      </c>
      <c r="B192" t="s">
        <v>26</v>
      </c>
      <c r="C192" t="s">
        <v>134</v>
      </c>
      <c r="D192" t="s">
        <v>135</v>
      </c>
      <c r="E192">
        <v>10000787</v>
      </c>
      <c r="F192" t="s">
        <v>136</v>
      </c>
      <c r="G192" t="s">
        <v>30</v>
      </c>
      <c r="H192" t="s">
        <v>31</v>
      </c>
      <c r="I192" t="s">
        <v>137</v>
      </c>
      <c r="J192" t="s">
        <v>138</v>
      </c>
      <c r="K192" t="s">
        <v>139</v>
      </c>
      <c r="L192" t="s">
        <v>140</v>
      </c>
      <c r="M192" t="s">
        <v>141</v>
      </c>
      <c r="N192">
        <v>2627815855</v>
      </c>
      <c r="O192" t="s">
        <v>37</v>
      </c>
      <c r="P192" t="s">
        <v>38</v>
      </c>
      <c r="Q192" t="s">
        <v>39</v>
      </c>
      <c r="R192">
        <v>44</v>
      </c>
      <c r="S192" t="s">
        <v>40</v>
      </c>
      <c r="T192" t="str">
        <f t="shared" si="131"/>
        <v>12</v>
      </c>
      <c r="U192">
        <v>5</v>
      </c>
      <c r="V192" s="3">
        <v>277.2</v>
      </c>
      <c r="W192">
        <v>14</v>
      </c>
      <c r="X192" s="3">
        <f t="shared" si="133"/>
        <v>19.8</v>
      </c>
      <c r="Y192" s="3">
        <f t="shared" ref="Y192:Z192" si="194">X192/T192</f>
        <v>1.6500000000000001</v>
      </c>
      <c r="Z192" s="3">
        <f t="shared" si="194"/>
        <v>0.33</v>
      </c>
    </row>
    <row r="193" spans="1:26" x14ac:dyDescent="0.25">
      <c r="A193">
        <v>2.2025000000000001</v>
      </c>
      <c r="B193" t="s">
        <v>26</v>
      </c>
      <c r="C193" t="s">
        <v>134</v>
      </c>
      <c r="D193" t="s">
        <v>135</v>
      </c>
      <c r="E193">
        <v>10000787</v>
      </c>
      <c r="F193" t="s">
        <v>136</v>
      </c>
      <c r="G193" t="s">
        <v>30</v>
      </c>
      <c r="H193" t="s">
        <v>31</v>
      </c>
      <c r="I193" t="s">
        <v>137</v>
      </c>
      <c r="J193" t="s">
        <v>138</v>
      </c>
      <c r="K193" t="s">
        <v>139</v>
      </c>
      <c r="L193" t="s">
        <v>140</v>
      </c>
      <c r="M193" t="s">
        <v>141</v>
      </c>
      <c r="N193">
        <v>2627815855</v>
      </c>
      <c r="O193" t="s">
        <v>115</v>
      </c>
      <c r="P193" t="s">
        <v>116</v>
      </c>
      <c r="Q193" t="s">
        <v>39</v>
      </c>
      <c r="R193">
        <v>44</v>
      </c>
      <c r="S193" t="s">
        <v>40</v>
      </c>
      <c r="T193" t="str">
        <f t="shared" si="131"/>
        <v>12</v>
      </c>
      <c r="U193">
        <v>5</v>
      </c>
      <c r="V193" s="3">
        <v>178.2</v>
      </c>
      <c r="W193">
        <v>9</v>
      </c>
      <c r="X193" s="3">
        <f t="shared" si="133"/>
        <v>19.799999999999997</v>
      </c>
      <c r="Y193" s="3">
        <f t="shared" ref="Y193:Z193" si="195">X193/T193</f>
        <v>1.6499999999999997</v>
      </c>
      <c r="Z193" s="3">
        <f t="shared" si="195"/>
        <v>0.32999999999999996</v>
      </c>
    </row>
    <row r="194" spans="1:26" x14ac:dyDescent="0.25">
      <c r="A194">
        <v>2.2025000000000001</v>
      </c>
      <c r="B194" t="s">
        <v>26</v>
      </c>
      <c r="C194" t="s">
        <v>84</v>
      </c>
      <c r="D194" t="s">
        <v>85</v>
      </c>
      <c r="E194">
        <v>10246773</v>
      </c>
      <c r="F194" t="s">
        <v>1261</v>
      </c>
      <c r="G194" t="s">
        <v>362</v>
      </c>
      <c r="H194" t="s">
        <v>31</v>
      </c>
      <c r="I194" t="s">
        <v>1262</v>
      </c>
      <c r="J194" t="s">
        <v>1263</v>
      </c>
      <c r="K194" t="s">
        <v>67</v>
      </c>
      <c r="L194">
        <v>94928</v>
      </c>
      <c r="M194" t="s">
        <v>1264</v>
      </c>
      <c r="N194">
        <v>7075845466</v>
      </c>
      <c r="O194" t="s">
        <v>98</v>
      </c>
      <c r="P194" t="s">
        <v>99</v>
      </c>
      <c r="Q194" t="s">
        <v>61</v>
      </c>
      <c r="R194">
        <v>44</v>
      </c>
      <c r="S194" t="s">
        <v>40</v>
      </c>
      <c r="T194" t="str">
        <f t="shared" si="131"/>
        <v>12</v>
      </c>
      <c r="U194">
        <v>5</v>
      </c>
      <c r="V194" s="3">
        <v>28.8</v>
      </c>
      <c r="W194">
        <v>1</v>
      </c>
      <c r="X194" s="3">
        <f t="shared" si="133"/>
        <v>28.8</v>
      </c>
      <c r="Y194" s="3">
        <f t="shared" ref="Y194:Z194" si="196">X194/T194</f>
        <v>2.4</v>
      </c>
      <c r="Z194" s="3">
        <f t="shared" si="196"/>
        <v>0.48</v>
      </c>
    </row>
    <row r="195" spans="1:26" x14ac:dyDescent="0.25">
      <c r="A195">
        <v>2.2025000000000001</v>
      </c>
      <c r="B195" t="s">
        <v>26</v>
      </c>
      <c r="C195" t="s">
        <v>84</v>
      </c>
      <c r="D195" t="s">
        <v>85</v>
      </c>
      <c r="E195">
        <v>10342048</v>
      </c>
      <c r="F195" t="s">
        <v>213</v>
      </c>
      <c r="G195" t="s">
        <v>30</v>
      </c>
      <c r="H195" t="s">
        <v>31</v>
      </c>
      <c r="I195" t="s">
        <v>214</v>
      </c>
      <c r="J195" t="s">
        <v>215</v>
      </c>
      <c r="K195" t="s">
        <v>67</v>
      </c>
      <c r="L195" t="s">
        <v>216</v>
      </c>
      <c r="M195" t="s">
        <v>217</v>
      </c>
      <c r="N195">
        <v>9258267841</v>
      </c>
      <c r="O195" t="s">
        <v>74</v>
      </c>
      <c r="P195" t="s">
        <v>75</v>
      </c>
      <c r="Q195" t="s">
        <v>61</v>
      </c>
      <c r="R195">
        <v>44</v>
      </c>
      <c r="S195" t="s">
        <v>40</v>
      </c>
      <c r="T195" t="str">
        <f t="shared" ref="T195:T258" si="197">"12"</f>
        <v>12</v>
      </c>
      <c r="U195">
        <v>5</v>
      </c>
      <c r="V195" s="3">
        <v>144</v>
      </c>
      <c r="W195">
        <v>5</v>
      </c>
      <c r="X195" s="3">
        <f t="shared" si="133"/>
        <v>28.8</v>
      </c>
      <c r="Y195" s="3">
        <f t="shared" ref="Y195:Z195" si="198">X195/T195</f>
        <v>2.4</v>
      </c>
      <c r="Z195" s="3">
        <f t="shared" si="198"/>
        <v>0.48</v>
      </c>
    </row>
    <row r="196" spans="1:26" x14ac:dyDescent="0.25">
      <c r="A196">
        <v>2.2025000000000001</v>
      </c>
      <c r="B196" t="s">
        <v>26</v>
      </c>
      <c r="C196" t="s">
        <v>84</v>
      </c>
      <c r="D196" t="s">
        <v>85</v>
      </c>
      <c r="E196">
        <v>10342048</v>
      </c>
      <c r="F196" t="s">
        <v>213</v>
      </c>
      <c r="G196" t="s">
        <v>30</v>
      </c>
      <c r="H196" t="s">
        <v>31</v>
      </c>
      <c r="I196" t="s">
        <v>214</v>
      </c>
      <c r="J196" t="s">
        <v>215</v>
      </c>
      <c r="K196" t="s">
        <v>67</v>
      </c>
      <c r="L196" t="s">
        <v>216</v>
      </c>
      <c r="M196" t="s">
        <v>217</v>
      </c>
      <c r="N196">
        <v>9258267841</v>
      </c>
      <c r="O196" t="s">
        <v>98</v>
      </c>
      <c r="P196" t="s">
        <v>99</v>
      </c>
      <c r="Q196" t="s">
        <v>61</v>
      </c>
      <c r="R196">
        <v>44</v>
      </c>
      <c r="S196" t="s">
        <v>40</v>
      </c>
      <c r="T196" t="str">
        <f t="shared" si="197"/>
        <v>12</v>
      </c>
      <c r="U196">
        <v>5</v>
      </c>
      <c r="V196" s="3">
        <v>115.2</v>
      </c>
      <c r="W196">
        <v>4</v>
      </c>
      <c r="X196" s="3">
        <f t="shared" ref="X196:X259" si="199">V196/W196</f>
        <v>28.8</v>
      </c>
      <c r="Y196" s="3">
        <f t="shared" ref="Y196:Z196" si="200">X196/T196</f>
        <v>2.4</v>
      </c>
      <c r="Z196" s="3">
        <f t="shared" si="200"/>
        <v>0.48</v>
      </c>
    </row>
    <row r="197" spans="1:26" x14ac:dyDescent="0.25">
      <c r="A197">
        <v>2.2025000000000001</v>
      </c>
      <c r="B197" t="s">
        <v>26</v>
      </c>
      <c r="C197" t="s">
        <v>84</v>
      </c>
      <c r="D197" t="s">
        <v>85</v>
      </c>
      <c r="E197">
        <v>10342048</v>
      </c>
      <c r="F197" t="s">
        <v>213</v>
      </c>
      <c r="G197" t="s">
        <v>30</v>
      </c>
      <c r="H197" t="s">
        <v>31</v>
      </c>
      <c r="I197" t="s">
        <v>214</v>
      </c>
      <c r="J197" t="s">
        <v>215</v>
      </c>
      <c r="K197" t="s">
        <v>67</v>
      </c>
      <c r="L197" t="s">
        <v>216</v>
      </c>
      <c r="M197" t="s">
        <v>217</v>
      </c>
      <c r="N197">
        <v>9258267841</v>
      </c>
      <c r="O197" t="s">
        <v>224</v>
      </c>
      <c r="P197" t="s">
        <v>225</v>
      </c>
      <c r="Q197" t="s">
        <v>61</v>
      </c>
      <c r="R197">
        <v>44</v>
      </c>
      <c r="S197" t="s">
        <v>40</v>
      </c>
      <c r="T197" t="str">
        <f t="shared" si="197"/>
        <v>12</v>
      </c>
      <c r="U197">
        <v>5</v>
      </c>
      <c r="V197" s="3">
        <v>86.4</v>
      </c>
      <c r="W197">
        <v>3</v>
      </c>
      <c r="X197" s="3">
        <f t="shared" si="199"/>
        <v>28.8</v>
      </c>
      <c r="Y197" s="3">
        <f t="shared" ref="Y197:Z197" si="201">X197/T197</f>
        <v>2.4</v>
      </c>
      <c r="Z197" s="3">
        <f t="shared" si="201"/>
        <v>0.48</v>
      </c>
    </row>
    <row r="198" spans="1:26" x14ac:dyDescent="0.25">
      <c r="A198">
        <v>2.2025000000000001</v>
      </c>
      <c r="B198" t="s">
        <v>26</v>
      </c>
      <c r="C198" t="s">
        <v>84</v>
      </c>
      <c r="D198" t="s">
        <v>85</v>
      </c>
      <c r="E198">
        <v>10342048</v>
      </c>
      <c r="F198" t="s">
        <v>213</v>
      </c>
      <c r="G198" t="s">
        <v>30</v>
      </c>
      <c r="H198" t="s">
        <v>31</v>
      </c>
      <c r="I198" t="s">
        <v>214</v>
      </c>
      <c r="J198" t="s">
        <v>215</v>
      </c>
      <c r="K198" t="s">
        <v>67</v>
      </c>
      <c r="L198" t="s">
        <v>216</v>
      </c>
      <c r="M198" t="s">
        <v>217</v>
      </c>
      <c r="N198">
        <v>9258267841</v>
      </c>
      <c r="O198" t="s">
        <v>70</v>
      </c>
      <c r="P198" t="s">
        <v>71</v>
      </c>
      <c r="Q198" t="s">
        <v>61</v>
      </c>
      <c r="R198">
        <v>44</v>
      </c>
      <c r="S198" t="s">
        <v>40</v>
      </c>
      <c r="T198" t="str">
        <f t="shared" si="197"/>
        <v>12</v>
      </c>
      <c r="U198">
        <v>8</v>
      </c>
      <c r="V198" s="3">
        <v>129.6</v>
      </c>
      <c r="W198">
        <v>4</v>
      </c>
      <c r="X198" s="3">
        <f t="shared" si="199"/>
        <v>32.4</v>
      </c>
      <c r="Y198" s="3">
        <f t="shared" ref="Y198:Z198" si="202">X198/T198</f>
        <v>2.6999999999999997</v>
      </c>
      <c r="Z198" s="3">
        <f t="shared" si="202"/>
        <v>0.33749999999999997</v>
      </c>
    </row>
    <row r="199" spans="1:26" x14ac:dyDescent="0.25">
      <c r="A199">
        <v>2.2025000000000001</v>
      </c>
      <c r="B199" t="s">
        <v>26</v>
      </c>
      <c r="C199" t="s">
        <v>84</v>
      </c>
      <c r="D199" t="s">
        <v>85</v>
      </c>
      <c r="E199">
        <v>10342048</v>
      </c>
      <c r="F199" t="s">
        <v>213</v>
      </c>
      <c r="G199" t="s">
        <v>30</v>
      </c>
      <c r="H199" t="s">
        <v>31</v>
      </c>
      <c r="I199" t="s">
        <v>214</v>
      </c>
      <c r="J199" t="s">
        <v>215</v>
      </c>
      <c r="K199" t="s">
        <v>67</v>
      </c>
      <c r="L199" t="s">
        <v>216</v>
      </c>
      <c r="M199" t="s">
        <v>217</v>
      </c>
      <c r="N199">
        <v>9258267841</v>
      </c>
      <c r="O199" t="s">
        <v>72</v>
      </c>
      <c r="P199" t="s">
        <v>73</v>
      </c>
      <c r="Q199" t="s">
        <v>61</v>
      </c>
      <c r="R199">
        <v>44</v>
      </c>
      <c r="S199" t="s">
        <v>40</v>
      </c>
      <c r="T199" t="str">
        <f t="shared" si="197"/>
        <v>12</v>
      </c>
      <c r="U199">
        <v>8</v>
      </c>
      <c r="V199" s="3">
        <v>97.2</v>
      </c>
      <c r="W199">
        <v>3</v>
      </c>
      <c r="X199" s="3">
        <f t="shared" si="199"/>
        <v>32.4</v>
      </c>
      <c r="Y199" s="3">
        <f t="shared" ref="Y199:Z199" si="203">X199/T199</f>
        <v>2.6999999999999997</v>
      </c>
      <c r="Z199" s="3">
        <f t="shared" si="203"/>
        <v>0.33749999999999997</v>
      </c>
    </row>
    <row r="200" spans="1:26" x14ac:dyDescent="0.25">
      <c r="A200">
        <v>2.2025000000000001</v>
      </c>
      <c r="B200" t="s">
        <v>26</v>
      </c>
      <c r="C200" t="s">
        <v>84</v>
      </c>
      <c r="D200" t="s">
        <v>85</v>
      </c>
      <c r="E200">
        <v>10342048</v>
      </c>
      <c r="F200" t="s">
        <v>213</v>
      </c>
      <c r="G200" t="s">
        <v>30</v>
      </c>
      <c r="H200" t="s">
        <v>31</v>
      </c>
      <c r="I200" t="s">
        <v>214</v>
      </c>
      <c r="J200" t="s">
        <v>215</v>
      </c>
      <c r="K200" t="s">
        <v>67</v>
      </c>
      <c r="L200" t="s">
        <v>216</v>
      </c>
      <c r="M200" t="s">
        <v>217</v>
      </c>
      <c r="N200">
        <v>9258267841</v>
      </c>
      <c r="O200" t="s">
        <v>218</v>
      </c>
      <c r="P200" t="s">
        <v>219</v>
      </c>
      <c r="Q200" t="s">
        <v>61</v>
      </c>
      <c r="R200">
        <v>44</v>
      </c>
      <c r="S200" t="s">
        <v>40</v>
      </c>
      <c r="T200" t="str">
        <f t="shared" si="197"/>
        <v>12</v>
      </c>
      <c r="U200">
        <v>8</v>
      </c>
      <c r="V200" s="3">
        <v>97.2</v>
      </c>
      <c r="W200">
        <v>3</v>
      </c>
      <c r="X200" s="3">
        <f t="shared" si="199"/>
        <v>32.4</v>
      </c>
      <c r="Y200" s="3">
        <f t="shared" ref="Y200:Z200" si="204">X200/T200</f>
        <v>2.6999999999999997</v>
      </c>
      <c r="Z200" s="3">
        <f t="shared" si="204"/>
        <v>0.33749999999999997</v>
      </c>
    </row>
    <row r="201" spans="1:26" x14ac:dyDescent="0.25">
      <c r="A201">
        <v>2.2025000000000001</v>
      </c>
      <c r="B201" t="s">
        <v>26</v>
      </c>
      <c r="C201" t="s">
        <v>84</v>
      </c>
      <c r="D201" t="s">
        <v>85</v>
      </c>
      <c r="E201">
        <v>10342048</v>
      </c>
      <c r="F201" t="s">
        <v>213</v>
      </c>
      <c r="G201" t="s">
        <v>30</v>
      </c>
      <c r="H201" t="s">
        <v>31</v>
      </c>
      <c r="I201" t="s">
        <v>214</v>
      </c>
      <c r="J201" t="s">
        <v>215</v>
      </c>
      <c r="K201" t="s">
        <v>67</v>
      </c>
      <c r="L201" t="s">
        <v>216</v>
      </c>
      <c r="M201" t="s">
        <v>217</v>
      </c>
      <c r="N201">
        <v>9258267841</v>
      </c>
      <c r="O201" t="s">
        <v>100</v>
      </c>
      <c r="P201" t="s">
        <v>101</v>
      </c>
      <c r="Q201" t="s">
        <v>61</v>
      </c>
      <c r="R201">
        <v>44</v>
      </c>
      <c r="S201" t="s">
        <v>40</v>
      </c>
      <c r="T201" t="str">
        <f t="shared" si="197"/>
        <v>12</v>
      </c>
      <c r="U201">
        <v>8</v>
      </c>
      <c r="V201" s="3">
        <v>64.8</v>
      </c>
      <c r="W201">
        <v>2</v>
      </c>
      <c r="X201" s="3">
        <f t="shared" si="199"/>
        <v>32.4</v>
      </c>
      <c r="Y201" s="3">
        <f t="shared" ref="Y201:Z201" si="205">X201/T201</f>
        <v>2.6999999999999997</v>
      </c>
      <c r="Z201" s="3">
        <f t="shared" si="205"/>
        <v>0.33749999999999997</v>
      </c>
    </row>
    <row r="202" spans="1:26" x14ac:dyDescent="0.25">
      <c r="A202">
        <v>2.2025000000000001</v>
      </c>
      <c r="B202" t="s">
        <v>26</v>
      </c>
      <c r="C202" t="s">
        <v>84</v>
      </c>
      <c r="D202" t="s">
        <v>85</v>
      </c>
      <c r="E202">
        <v>10342048</v>
      </c>
      <c r="F202" t="s">
        <v>213</v>
      </c>
      <c r="G202" t="s">
        <v>30</v>
      </c>
      <c r="H202" t="s">
        <v>31</v>
      </c>
      <c r="I202" t="s">
        <v>214</v>
      </c>
      <c r="J202" t="s">
        <v>215</v>
      </c>
      <c r="K202" t="s">
        <v>67</v>
      </c>
      <c r="L202" t="s">
        <v>216</v>
      </c>
      <c r="M202" t="s">
        <v>217</v>
      </c>
      <c r="N202">
        <v>9258267841</v>
      </c>
      <c r="O202" t="s">
        <v>59</v>
      </c>
      <c r="P202" t="s">
        <v>60</v>
      </c>
      <c r="Q202" t="s">
        <v>61</v>
      </c>
      <c r="R202">
        <v>44</v>
      </c>
      <c r="S202" t="s">
        <v>40</v>
      </c>
      <c r="T202" t="str">
        <f t="shared" si="197"/>
        <v>12</v>
      </c>
      <c r="U202">
        <v>4</v>
      </c>
      <c r="V202" s="3">
        <v>115.2</v>
      </c>
      <c r="W202">
        <v>4</v>
      </c>
      <c r="X202" s="3">
        <f t="shared" si="199"/>
        <v>28.8</v>
      </c>
      <c r="Y202" s="3">
        <f t="shared" ref="Y202:Z202" si="206">X202/T202</f>
        <v>2.4</v>
      </c>
      <c r="Z202" s="3">
        <f t="shared" si="206"/>
        <v>0.6</v>
      </c>
    </row>
    <row r="203" spans="1:26" x14ac:dyDescent="0.25">
      <c r="A203">
        <v>2.2025000000000001</v>
      </c>
      <c r="B203" t="s">
        <v>26</v>
      </c>
      <c r="C203" t="s">
        <v>62</v>
      </c>
      <c r="D203" t="s">
        <v>63</v>
      </c>
      <c r="E203">
        <v>10401646</v>
      </c>
      <c r="F203" t="s">
        <v>167</v>
      </c>
      <c r="G203" t="s">
        <v>168</v>
      </c>
      <c r="H203" t="s">
        <v>31</v>
      </c>
      <c r="I203" t="s">
        <v>169</v>
      </c>
      <c r="J203" t="s">
        <v>170</v>
      </c>
      <c r="K203" t="s">
        <v>67</v>
      </c>
      <c r="L203" t="s">
        <v>171</v>
      </c>
      <c r="M203" t="s">
        <v>172</v>
      </c>
      <c r="N203">
        <v>3107018925</v>
      </c>
      <c r="O203" t="s">
        <v>37</v>
      </c>
      <c r="P203" t="s">
        <v>38</v>
      </c>
      <c r="Q203" t="s">
        <v>39</v>
      </c>
      <c r="R203">
        <v>44</v>
      </c>
      <c r="S203" t="s">
        <v>40</v>
      </c>
      <c r="T203" t="str">
        <f t="shared" si="197"/>
        <v>12</v>
      </c>
      <c r="U203">
        <v>5</v>
      </c>
      <c r="V203" s="3">
        <v>79.2</v>
      </c>
      <c r="W203">
        <v>4</v>
      </c>
      <c r="X203" s="3">
        <f t="shared" si="199"/>
        <v>19.8</v>
      </c>
      <c r="Y203" s="3">
        <f t="shared" ref="Y203:Z203" si="207">X203/T203</f>
        <v>1.6500000000000001</v>
      </c>
      <c r="Z203" s="3">
        <f t="shared" si="207"/>
        <v>0.33</v>
      </c>
    </row>
    <row r="204" spans="1:26" x14ac:dyDescent="0.25">
      <c r="A204">
        <v>2.2025000000000001</v>
      </c>
      <c r="B204" t="s">
        <v>26</v>
      </c>
      <c r="C204" t="s">
        <v>852</v>
      </c>
      <c r="D204" t="s">
        <v>853</v>
      </c>
      <c r="E204">
        <v>10026590</v>
      </c>
      <c r="F204" t="s">
        <v>1274</v>
      </c>
      <c r="G204" t="s">
        <v>30</v>
      </c>
      <c r="H204" t="s">
        <v>31</v>
      </c>
      <c r="I204" t="s">
        <v>1275</v>
      </c>
      <c r="J204" t="s">
        <v>1276</v>
      </c>
      <c r="K204" t="s">
        <v>1277</v>
      </c>
      <c r="L204">
        <v>44870</v>
      </c>
      <c r="M204" t="s">
        <v>1278</v>
      </c>
      <c r="N204">
        <v>4196098363</v>
      </c>
      <c r="O204" t="s">
        <v>49</v>
      </c>
      <c r="P204" t="s">
        <v>50</v>
      </c>
      <c r="Q204" t="s">
        <v>39</v>
      </c>
      <c r="R204">
        <v>44</v>
      </c>
      <c r="S204" t="s">
        <v>40</v>
      </c>
      <c r="T204" t="str">
        <f t="shared" si="197"/>
        <v>12</v>
      </c>
      <c r="U204">
        <v>5</v>
      </c>
      <c r="V204" s="3">
        <v>158.4</v>
      </c>
      <c r="W204">
        <v>8</v>
      </c>
      <c r="X204" s="3">
        <f t="shared" si="199"/>
        <v>19.8</v>
      </c>
      <c r="Y204" s="3">
        <f t="shared" ref="Y204:Z204" si="208">X204/T204</f>
        <v>1.6500000000000001</v>
      </c>
      <c r="Z204" s="3">
        <f t="shared" si="208"/>
        <v>0.33</v>
      </c>
    </row>
    <row r="205" spans="1:26" x14ac:dyDescent="0.25">
      <c r="A205">
        <v>2.2025000000000001</v>
      </c>
      <c r="B205" t="s">
        <v>26</v>
      </c>
      <c r="C205" t="s">
        <v>62</v>
      </c>
      <c r="D205" t="s">
        <v>63</v>
      </c>
      <c r="E205">
        <v>10255284</v>
      </c>
      <c r="F205" t="s">
        <v>93</v>
      </c>
      <c r="G205" t="s">
        <v>30</v>
      </c>
      <c r="H205" t="s">
        <v>31</v>
      </c>
      <c r="I205" t="s">
        <v>94</v>
      </c>
      <c r="J205" t="s">
        <v>95</v>
      </c>
      <c r="K205" t="s">
        <v>96</v>
      </c>
      <c r="L205">
        <v>89103</v>
      </c>
      <c r="M205" t="s">
        <v>97</v>
      </c>
      <c r="N205">
        <v>7024965753</v>
      </c>
      <c r="O205" t="s">
        <v>98</v>
      </c>
      <c r="P205" t="s">
        <v>99</v>
      </c>
      <c r="Q205" t="s">
        <v>61</v>
      </c>
      <c r="R205">
        <v>44</v>
      </c>
      <c r="S205" t="s">
        <v>40</v>
      </c>
      <c r="T205" t="str">
        <f t="shared" si="197"/>
        <v>12</v>
      </c>
      <c r="U205">
        <v>5</v>
      </c>
      <c r="V205" s="3">
        <v>230.4</v>
      </c>
      <c r="W205">
        <v>8</v>
      </c>
      <c r="X205" s="3">
        <f t="shared" si="199"/>
        <v>28.8</v>
      </c>
      <c r="Y205" s="3">
        <f t="shared" ref="Y205:Z205" si="209">X205/T205</f>
        <v>2.4</v>
      </c>
      <c r="Z205" s="3">
        <f t="shared" si="209"/>
        <v>0.48</v>
      </c>
    </row>
    <row r="206" spans="1:26" x14ac:dyDescent="0.25">
      <c r="A206">
        <v>2.2025000000000001</v>
      </c>
      <c r="B206" t="s">
        <v>26</v>
      </c>
      <c r="C206" t="s">
        <v>84</v>
      </c>
      <c r="D206" t="s">
        <v>85</v>
      </c>
      <c r="E206">
        <v>10426364</v>
      </c>
      <c r="F206" t="s">
        <v>437</v>
      </c>
      <c r="G206" t="s">
        <v>30</v>
      </c>
      <c r="H206" t="s">
        <v>31</v>
      </c>
      <c r="I206" t="s">
        <v>438</v>
      </c>
      <c r="J206" t="s">
        <v>104</v>
      </c>
      <c r="K206" t="s">
        <v>96</v>
      </c>
      <c r="L206" t="s">
        <v>439</v>
      </c>
      <c r="M206" t="s">
        <v>440</v>
      </c>
      <c r="N206">
        <v>7753385335</v>
      </c>
      <c r="O206" t="s">
        <v>37</v>
      </c>
      <c r="P206" t="s">
        <v>38</v>
      </c>
      <c r="Q206" t="s">
        <v>39</v>
      </c>
      <c r="R206">
        <v>44</v>
      </c>
      <c r="S206" t="s">
        <v>40</v>
      </c>
      <c r="T206" t="str">
        <f t="shared" si="197"/>
        <v>12</v>
      </c>
      <c r="U206">
        <v>5</v>
      </c>
      <c r="V206" s="3">
        <v>116.8</v>
      </c>
      <c r="W206">
        <v>6</v>
      </c>
      <c r="X206" s="3">
        <f t="shared" si="199"/>
        <v>19.466666666666665</v>
      </c>
      <c r="Y206" s="3">
        <f t="shared" ref="Y206:Z206" si="210">X206/T206</f>
        <v>1.622222222222222</v>
      </c>
      <c r="Z206" s="3">
        <f t="shared" si="210"/>
        <v>0.32444444444444442</v>
      </c>
    </row>
    <row r="207" spans="1:26" x14ac:dyDescent="0.25">
      <c r="A207">
        <v>2.2025000000000001</v>
      </c>
      <c r="B207" t="s">
        <v>26</v>
      </c>
      <c r="C207" t="s">
        <v>84</v>
      </c>
      <c r="D207" t="s">
        <v>85</v>
      </c>
      <c r="E207">
        <v>10426364</v>
      </c>
      <c r="F207" t="s">
        <v>437</v>
      </c>
      <c r="G207" t="s">
        <v>30</v>
      </c>
      <c r="H207" t="s">
        <v>31</v>
      </c>
      <c r="I207" t="s">
        <v>438</v>
      </c>
      <c r="J207" t="s">
        <v>104</v>
      </c>
      <c r="K207" t="s">
        <v>96</v>
      </c>
      <c r="L207" t="s">
        <v>439</v>
      </c>
      <c r="M207" t="s">
        <v>440</v>
      </c>
      <c r="N207">
        <v>7753385335</v>
      </c>
      <c r="O207" t="s">
        <v>115</v>
      </c>
      <c r="P207" t="s">
        <v>116</v>
      </c>
      <c r="Q207" t="s">
        <v>39</v>
      </c>
      <c r="R207">
        <v>44</v>
      </c>
      <c r="S207" t="s">
        <v>40</v>
      </c>
      <c r="T207" t="str">
        <f t="shared" si="197"/>
        <v>12</v>
      </c>
      <c r="U207">
        <v>5</v>
      </c>
      <c r="V207" s="3">
        <v>116.8</v>
      </c>
      <c r="W207">
        <v>6</v>
      </c>
      <c r="X207" s="3">
        <f t="shared" si="199"/>
        <v>19.466666666666665</v>
      </c>
      <c r="Y207" s="3">
        <f t="shared" ref="Y207:Z207" si="211">X207/T207</f>
        <v>1.622222222222222</v>
      </c>
      <c r="Z207" s="3">
        <f t="shared" si="211"/>
        <v>0.32444444444444442</v>
      </c>
    </row>
    <row r="208" spans="1:26" x14ac:dyDescent="0.25">
      <c r="A208">
        <v>2.2025000000000001</v>
      </c>
      <c r="B208" t="s">
        <v>26</v>
      </c>
      <c r="C208" t="s">
        <v>84</v>
      </c>
      <c r="D208" t="s">
        <v>85</v>
      </c>
      <c r="E208">
        <v>10426364</v>
      </c>
      <c r="F208" t="s">
        <v>437</v>
      </c>
      <c r="G208" t="s">
        <v>30</v>
      </c>
      <c r="H208" t="s">
        <v>31</v>
      </c>
      <c r="I208" t="s">
        <v>438</v>
      </c>
      <c r="J208" t="s">
        <v>104</v>
      </c>
      <c r="K208" t="s">
        <v>96</v>
      </c>
      <c r="L208" t="s">
        <v>439</v>
      </c>
      <c r="M208" t="s">
        <v>440</v>
      </c>
      <c r="N208">
        <v>7753385335</v>
      </c>
      <c r="O208" t="s">
        <v>49</v>
      </c>
      <c r="P208" t="s">
        <v>50</v>
      </c>
      <c r="Q208" t="s">
        <v>39</v>
      </c>
      <c r="R208">
        <v>44</v>
      </c>
      <c r="S208" t="s">
        <v>40</v>
      </c>
      <c r="T208" t="str">
        <f t="shared" si="197"/>
        <v>12</v>
      </c>
      <c r="U208">
        <v>5</v>
      </c>
      <c r="V208" s="3">
        <v>198</v>
      </c>
      <c r="W208">
        <v>10</v>
      </c>
      <c r="X208" s="3">
        <f t="shared" si="199"/>
        <v>19.8</v>
      </c>
      <c r="Y208" s="3">
        <f t="shared" ref="Y208:Z208" si="212">X208/T208</f>
        <v>1.6500000000000001</v>
      </c>
      <c r="Z208" s="3">
        <f t="shared" si="212"/>
        <v>0.33</v>
      </c>
    </row>
    <row r="209" spans="1:26" x14ac:dyDescent="0.25">
      <c r="A209">
        <v>2.2025000000000001</v>
      </c>
      <c r="B209" t="s">
        <v>26</v>
      </c>
      <c r="C209" t="s">
        <v>62</v>
      </c>
      <c r="D209" t="s">
        <v>63</v>
      </c>
      <c r="E209">
        <v>10510941</v>
      </c>
      <c r="F209" t="s">
        <v>509</v>
      </c>
      <c r="G209" t="s">
        <v>348</v>
      </c>
      <c r="H209" t="s">
        <v>31</v>
      </c>
      <c r="I209" t="s">
        <v>510</v>
      </c>
      <c r="J209" t="s">
        <v>511</v>
      </c>
      <c r="K209" t="s">
        <v>67</v>
      </c>
      <c r="L209" t="s">
        <v>512</v>
      </c>
      <c r="M209" t="s">
        <v>500</v>
      </c>
      <c r="N209">
        <v>8053781436</v>
      </c>
      <c r="O209" t="s">
        <v>72</v>
      </c>
      <c r="P209" t="s">
        <v>73</v>
      </c>
      <c r="Q209" t="s">
        <v>61</v>
      </c>
      <c r="R209">
        <v>44</v>
      </c>
      <c r="S209" t="s">
        <v>40</v>
      </c>
      <c r="T209" s="10" t="str">
        <f t="shared" si="197"/>
        <v>12</v>
      </c>
      <c r="U209">
        <v>8</v>
      </c>
      <c r="V209" s="3">
        <v>64.8</v>
      </c>
      <c r="W209">
        <v>2</v>
      </c>
      <c r="X209" s="3">
        <f t="shared" si="199"/>
        <v>32.4</v>
      </c>
      <c r="Y209" s="3">
        <f t="shared" ref="Y209:Z209" si="213">X209/T209</f>
        <v>2.6999999999999997</v>
      </c>
      <c r="Z209" s="3">
        <f t="shared" si="213"/>
        <v>0.33749999999999997</v>
      </c>
    </row>
    <row r="210" spans="1:26" x14ac:dyDescent="0.25">
      <c r="A210">
        <v>2.2025000000000001</v>
      </c>
      <c r="B210" t="s">
        <v>26</v>
      </c>
      <c r="C210" t="s">
        <v>381</v>
      </c>
      <c r="D210" t="s">
        <v>382</v>
      </c>
      <c r="E210">
        <v>10430662</v>
      </c>
      <c r="F210" t="s">
        <v>1217</v>
      </c>
      <c r="G210" t="s">
        <v>30</v>
      </c>
      <c r="H210" t="s">
        <v>31</v>
      </c>
      <c r="I210" t="s">
        <v>1218</v>
      </c>
      <c r="J210" t="s">
        <v>1219</v>
      </c>
      <c r="K210" t="s">
        <v>604</v>
      </c>
      <c r="L210" t="s">
        <v>1220</v>
      </c>
      <c r="M210" t="s">
        <v>1221</v>
      </c>
      <c r="N210">
        <v>8032203513</v>
      </c>
      <c r="O210" t="s">
        <v>49</v>
      </c>
      <c r="P210" t="s">
        <v>50</v>
      </c>
      <c r="Q210" t="s">
        <v>39</v>
      </c>
      <c r="R210">
        <v>44</v>
      </c>
      <c r="S210" t="s">
        <v>40</v>
      </c>
      <c r="T210" t="str">
        <f t="shared" si="197"/>
        <v>12</v>
      </c>
      <c r="U210">
        <v>5</v>
      </c>
      <c r="V210" s="3">
        <v>19.8</v>
      </c>
      <c r="W210">
        <v>1</v>
      </c>
      <c r="X210" s="3">
        <f t="shared" si="199"/>
        <v>19.8</v>
      </c>
      <c r="Y210" s="3">
        <f t="shared" ref="Y210:Z210" si="214">X210/T210</f>
        <v>1.6500000000000001</v>
      </c>
      <c r="Z210" s="3">
        <f t="shared" si="214"/>
        <v>0.33</v>
      </c>
    </row>
    <row r="211" spans="1:26" x14ac:dyDescent="0.25">
      <c r="A211">
        <v>2.2025000000000001</v>
      </c>
      <c r="B211" t="s">
        <v>26</v>
      </c>
      <c r="C211" t="s">
        <v>84</v>
      </c>
      <c r="D211" t="s">
        <v>85</v>
      </c>
      <c r="E211">
        <v>10520168</v>
      </c>
      <c r="F211" t="s">
        <v>1260</v>
      </c>
      <c r="G211" t="s">
        <v>30</v>
      </c>
      <c r="H211" t="s">
        <v>31</v>
      </c>
      <c r="I211" t="s">
        <v>258</v>
      </c>
      <c r="J211" t="s">
        <v>259</v>
      </c>
      <c r="K211" t="s">
        <v>67</v>
      </c>
      <c r="L211" t="s">
        <v>260</v>
      </c>
      <c r="M211" t="s">
        <v>261</v>
      </c>
      <c r="N211">
        <v>5089442083</v>
      </c>
      <c r="O211" t="s">
        <v>37</v>
      </c>
      <c r="P211" t="s">
        <v>38</v>
      </c>
      <c r="Q211" t="s">
        <v>39</v>
      </c>
      <c r="R211">
        <v>44</v>
      </c>
      <c r="S211" t="s">
        <v>40</v>
      </c>
      <c r="T211" t="str">
        <f t="shared" si="197"/>
        <v>12</v>
      </c>
      <c r="U211">
        <v>5</v>
      </c>
      <c r="V211" s="3">
        <v>99</v>
      </c>
      <c r="W211">
        <v>5</v>
      </c>
      <c r="X211" s="3">
        <f t="shared" si="199"/>
        <v>19.8</v>
      </c>
      <c r="Y211" s="3">
        <f t="shared" ref="Y211:Z211" si="215">X211/T211</f>
        <v>1.6500000000000001</v>
      </c>
      <c r="Z211" s="3">
        <f t="shared" si="215"/>
        <v>0.33</v>
      </c>
    </row>
    <row r="212" spans="1:26" x14ac:dyDescent="0.25">
      <c r="A212">
        <v>2.2025000000000001</v>
      </c>
      <c r="B212" t="s">
        <v>26</v>
      </c>
      <c r="C212" t="s">
        <v>134</v>
      </c>
      <c r="D212" t="s">
        <v>135</v>
      </c>
      <c r="E212">
        <v>10000754</v>
      </c>
      <c r="F212" t="s">
        <v>414</v>
      </c>
      <c r="G212" t="s">
        <v>30</v>
      </c>
      <c r="H212" t="s">
        <v>31</v>
      </c>
      <c r="I212" t="s">
        <v>415</v>
      </c>
      <c r="J212" t="s">
        <v>416</v>
      </c>
      <c r="K212" t="s">
        <v>139</v>
      </c>
      <c r="L212" t="s">
        <v>417</v>
      </c>
      <c r="M212" t="s">
        <v>418</v>
      </c>
      <c r="N212">
        <v>7156762556</v>
      </c>
      <c r="O212" t="s">
        <v>115</v>
      </c>
      <c r="P212" t="s">
        <v>116</v>
      </c>
      <c r="Q212" t="s">
        <v>39</v>
      </c>
      <c r="R212">
        <v>44</v>
      </c>
      <c r="S212" t="s">
        <v>40</v>
      </c>
      <c r="T212" t="str">
        <f t="shared" si="197"/>
        <v>12</v>
      </c>
      <c r="U212">
        <v>5</v>
      </c>
      <c r="V212" s="3">
        <v>19.8</v>
      </c>
      <c r="W212">
        <v>1</v>
      </c>
      <c r="X212" s="3">
        <f t="shared" si="199"/>
        <v>19.8</v>
      </c>
      <c r="Y212" s="3">
        <f t="shared" ref="Y212:Z212" si="216">X212/T212</f>
        <v>1.6500000000000001</v>
      </c>
      <c r="Z212" s="3">
        <f t="shared" si="216"/>
        <v>0.33</v>
      </c>
    </row>
    <row r="213" spans="1:26" x14ac:dyDescent="0.25">
      <c r="A213">
        <v>2.2025000000000001</v>
      </c>
      <c r="B213" t="s">
        <v>26</v>
      </c>
      <c r="C213" t="s">
        <v>134</v>
      </c>
      <c r="D213" t="s">
        <v>135</v>
      </c>
      <c r="E213">
        <v>10000754</v>
      </c>
      <c r="F213" t="s">
        <v>414</v>
      </c>
      <c r="G213" t="s">
        <v>30</v>
      </c>
      <c r="H213" t="s">
        <v>31</v>
      </c>
      <c r="I213" t="s">
        <v>415</v>
      </c>
      <c r="J213" t="s">
        <v>416</v>
      </c>
      <c r="K213" t="s">
        <v>139</v>
      </c>
      <c r="L213" t="s">
        <v>417</v>
      </c>
      <c r="M213" t="s">
        <v>418</v>
      </c>
      <c r="N213">
        <v>7156762556</v>
      </c>
      <c r="O213" t="s">
        <v>49</v>
      </c>
      <c r="P213" t="s">
        <v>50</v>
      </c>
      <c r="Q213" t="s">
        <v>39</v>
      </c>
      <c r="R213">
        <v>44</v>
      </c>
      <c r="S213" t="s">
        <v>40</v>
      </c>
      <c r="T213" t="str">
        <f t="shared" si="197"/>
        <v>12</v>
      </c>
      <c r="U213">
        <v>5</v>
      </c>
      <c r="V213" s="3">
        <v>19.8</v>
      </c>
      <c r="W213">
        <v>1</v>
      </c>
      <c r="X213" s="3">
        <f t="shared" si="199"/>
        <v>19.8</v>
      </c>
      <c r="Y213" s="3">
        <f t="shared" ref="Y213:Z213" si="217">X213/T213</f>
        <v>1.6500000000000001</v>
      </c>
      <c r="Z213" s="3">
        <f t="shared" si="217"/>
        <v>0.33</v>
      </c>
    </row>
    <row r="214" spans="1:26" x14ac:dyDescent="0.25">
      <c r="A214">
        <v>2.2025000000000001</v>
      </c>
      <c r="B214" t="s">
        <v>26</v>
      </c>
      <c r="C214" t="s">
        <v>84</v>
      </c>
      <c r="D214" t="s">
        <v>85</v>
      </c>
      <c r="E214">
        <v>10247911</v>
      </c>
      <c r="F214" t="s">
        <v>1253</v>
      </c>
      <c r="G214" t="s">
        <v>362</v>
      </c>
      <c r="H214" t="s">
        <v>31</v>
      </c>
      <c r="I214" t="s">
        <v>1254</v>
      </c>
      <c r="J214" t="s">
        <v>119</v>
      </c>
      <c r="K214" t="s">
        <v>67</v>
      </c>
      <c r="L214">
        <v>95833</v>
      </c>
      <c r="M214" t="s">
        <v>1255</v>
      </c>
      <c r="N214">
        <v>9165685400</v>
      </c>
      <c r="O214" t="s">
        <v>74</v>
      </c>
      <c r="P214" t="s">
        <v>75</v>
      </c>
      <c r="Q214" t="s">
        <v>61</v>
      </c>
      <c r="R214">
        <v>44</v>
      </c>
      <c r="S214" t="s">
        <v>40</v>
      </c>
      <c r="T214" t="str">
        <f t="shared" si="197"/>
        <v>12</v>
      </c>
      <c r="U214">
        <v>5</v>
      </c>
      <c r="V214" s="3">
        <v>28.8</v>
      </c>
      <c r="W214">
        <v>1</v>
      </c>
      <c r="X214" s="3">
        <f t="shared" si="199"/>
        <v>28.8</v>
      </c>
      <c r="Y214" s="3">
        <f t="shared" ref="Y214:Z214" si="218">X214/T214</f>
        <v>2.4</v>
      </c>
      <c r="Z214" s="3">
        <f t="shared" si="218"/>
        <v>0.48</v>
      </c>
    </row>
    <row r="215" spans="1:26" x14ac:dyDescent="0.25">
      <c r="A215">
        <v>2.2025000000000001</v>
      </c>
      <c r="B215" t="s">
        <v>26</v>
      </c>
      <c r="C215" t="s">
        <v>326</v>
      </c>
      <c r="D215" t="s">
        <v>327</v>
      </c>
      <c r="E215">
        <v>10467550</v>
      </c>
      <c r="F215" t="s">
        <v>1212</v>
      </c>
      <c r="G215" t="s">
        <v>362</v>
      </c>
      <c r="H215" t="s">
        <v>31</v>
      </c>
      <c r="I215" t="s">
        <v>1213</v>
      </c>
      <c r="J215" t="s">
        <v>1214</v>
      </c>
      <c r="K215" t="s">
        <v>331</v>
      </c>
      <c r="L215" t="s">
        <v>1215</v>
      </c>
      <c r="M215" t="s">
        <v>1216</v>
      </c>
      <c r="N215">
        <v>4806592090</v>
      </c>
      <c r="O215" t="s">
        <v>74</v>
      </c>
      <c r="P215" t="s">
        <v>75</v>
      </c>
      <c r="Q215" t="s">
        <v>61</v>
      </c>
      <c r="R215">
        <v>44</v>
      </c>
      <c r="S215" t="s">
        <v>40</v>
      </c>
      <c r="T215" t="str">
        <f t="shared" si="197"/>
        <v>12</v>
      </c>
      <c r="U215">
        <v>5</v>
      </c>
      <c r="V215" s="3">
        <v>144</v>
      </c>
      <c r="W215">
        <v>5</v>
      </c>
      <c r="X215" s="3">
        <f t="shared" si="199"/>
        <v>28.8</v>
      </c>
      <c r="Y215" s="3">
        <f t="shared" ref="Y215:Z215" si="219">X215/T215</f>
        <v>2.4</v>
      </c>
      <c r="Z215" s="3">
        <f t="shared" si="219"/>
        <v>0.48</v>
      </c>
    </row>
    <row r="216" spans="1:26" x14ac:dyDescent="0.25">
      <c r="A216">
        <v>2.2025000000000001</v>
      </c>
      <c r="B216" t="s">
        <v>26</v>
      </c>
      <c r="C216" t="s">
        <v>84</v>
      </c>
      <c r="D216" t="s">
        <v>85</v>
      </c>
      <c r="E216">
        <v>10501324</v>
      </c>
      <c r="F216" t="s">
        <v>989</v>
      </c>
      <c r="G216" t="s">
        <v>362</v>
      </c>
      <c r="H216" t="s">
        <v>31</v>
      </c>
      <c r="I216" t="s">
        <v>990</v>
      </c>
      <c r="J216" t="s">
        <v>991</v>
      </c>
      <c r="K216" t="s">
        <v>67</v>
      </c>
      <c r="L216" t="s">
        <v>992</v>
      </c>
      <c r="M216" t="s">
        <v>993</v>
      </c>
      <c r="N216">
        <v>8312754500</v>
      </c>
      <c r="O216" t="s">
        <v>224</v>
      </c>
      <c r="P216" t="s">
        <v>225</v>
      </c>
      <c r="Q216" t="s">
        <v>61</v>
      </c>
      <c r="R216">
        <v>44</v>
      </c>
      <c r="S216" t="s">
        <v>40</v>
      </c>
      <c r="T216" t="str">
        <f t="shared" si="197"/>
        <v>12</v>
      </c>
      <c r="U216">
        <v>5</v>
      </c>
      <c r="V216" s="3">
        <v>86.4</v>
      </c>
      <c r="W216">
        <v>3</v>
      </c>
      <c r="X216" s="3">
        <f t="shared" si="199"/>
        <v>28.8</v>
      </c>
      <c r="Y216" s="3">
        <f t="shared" ref="Y216:Z216" si="220">X216/T216</f>
        <v>2.4</v>
      </c>
      <c r="Z216" s="3">
        <f t="shared" si="220"/>
        <v>0.48</v>
      </c>
    </row>
    <row r="217" spans="1:26" x14ac:dyDescent="0.25">
      <c r="A217">
        <v>2.2025000000000001</v>
      </c>
      <c r="B217" t="s">
        <v>26</v>
      </c>
      <c r="C217" t="s">
        <v>84</v>
      </c>
      <c r="D217" t="s">
        <v>85</v>
      </c>
      <c r="E217">
        <v>10501324</v>
      </c>
      <c r="F217" t="s">
        <v>989</v>
      </c>
      <c r="G217" t="s">
        <v>362</v>
      </c>
      <c r="H217" t="s">
        <v>31</v>
      </c>
      <c r="I217" t="s">
        <v>990</v>
      </c>
      <c r="J217" t="s">
        <v>991</v>
      </c>
      <c r="K217" t="s">
        <v>67</v>
      </c>
      <c r="L217" t="s">
        <v>992</v>
      </c>
      <c r="M217" t="s">
        <v>993</v>
      </c>
      <c r="N217">
        <v>8312754500</v>
      </c>
      <c r="O217" t="s">
        <v>59</v>
      </c>
      <c r="P217" t="s">
        <v>60</v>
      </c>
      <c r="Q217" t="s">
        <v>61</v>
      </c>
      <c r="R217">
        <v>44</v>
      </c>
      <c r="S217" t="s">
        <v>40</v>
      </c>
      <c r="T217" t="str">
        <f t="shared" si="197"/>
        <v>12</v>
      </c>
      <c r="U217">
        <v>4</v>
      </c>
      <c r="V217" s="3">
        <v>172.8</v>
      </c>
      <c r="W217">
        <v>6</v>
      </c>
      <c r="X217" s="3">
        <f t="shared" si="199"/>
        <v>28.8</v>
      </c>
      <c r="Y217" s="3">
        <f t="shared" ref="Y217:Z217" si="221">X217/T217</f>
        <v>2.4</v>
      </c>
      <c r="Z217" s="3">
        <f t="shared" si="221"/>
        <v>0.6</v>
      </c>
    </row>
    <row r="218" spans="1:26" x14ac:dyDescent="0.25">
      <c r="A218">
        <v>2.2025000000000001</v>
      </c>
      <c r="B218" t="s">
        <v>26</v>
      </c>
      <c r="C218" t="s">
        <v>84</v>
      </c>
      <c r="D218" t="s">
        <v>85</v>
      </c>
      <c r="E218">
        <v>10393606</v>
      </c>
      <c r="F218" t="s">
        <v>1014</v>
      </c>
      <c r="G218" t="s">
        <v>362</v>
      </c>
      <c r="H218" t="s">
        <v>31</v>
      </c>
      <c r="I218" t="s">
        <v>1015</v>
      </c>
      <c r="J218" t="s">
        <v>594</v>
      </c>
      <c r="K218" t="s">
        <v>96</v>
      </c>
      <c r="L218" t="s">
        <v>1016</v>
      </c>
      <c r="M218" t="s">
        <v>1265</v>
      </c>
      <c r="N218">
        <v>7755077248</v>
      </c>
      <c r="O218" t="s">
        <v>98</v>
      </c>
      <c r="P218" t="s">
        <v>99</v>
      </c>
      <c r="Q218" t="s">
        <v>61</v>
      </c>
      <c r="R218">
        <v>44</v>
      </c>
      <c r="S218" t="s">
        <v>40</v>
      </c>
      <c r="T218" t="str">
        <f t="shared" si="197"/>
        <v>12</v>
      </c>
      <c r="U218">
        <v>5</v>
      </c>
      <c r="V218" s="3">
        <v>259.2</v>
      </c>
      <c r="W218">
        <v>9</v>
      </c>
      <c r="X218" s="3">
        <f t="shared" si="199"/>
        <v>28.799999999999997</v>
      </c>
      <c r="Y218" s="3">
        <f t="shared" ref="Y218:Z218" si="222">X218/T218</f>
        <v>2.4</v>
      </c>
      <c r="Z218" s="3">
        <f t="shared" si="222"/>
        <v>0.48</v>
      </c>
    </row>
    <row r="219" spans="1:26" x14ac:dyDescent="0.25">
      <c r="A219">
        <v>2.2025000000000001</v>
      </c>
      <c r="B219" t="s">
        <v>26</v>
      </c>
      <c r="C219" t="s">
        <v>134</v>
      </c>
      <c r="D219" t="s">
        <v>135</v>
      </c>
      <c r="E219">
        <v>10389655</v>
      </c>
      <c r="F219" t="s">
        <v>658</v>
      </c>
      <c r="G219" t="s">
        <v>30</v>
      </c>
      <c r="H219" t="s">
        <v>31</v>
      </c>
      <c r="I219" t="s">
        <v>659</v>
      </c>
      <c r="J219" t="s">
        <v>660</v>
      </c>
      <c r="K219" t="s">
        <v>139</v>
      </c>
      <c r="L219" t="s">
        <v>661</v>
      </c>
      <c r="M219" t="s">
        <v>662</v>
      </c>
      <c r="N219">
        <v>6083870494</v>
      </c>
      <c r="O219" t="s">
        <v>49</v>
      </c>
      <c r="P219" t="s">
        <v>50</v>
      </c>
      <c r="Q219" t="s">
        <v>39</v>
      </c>
      <c r="R219">
        <v>44</v>
      </c>
      <c r="S219" t="s">
        <v>40</v>
      </c>
      <c r="T219" t="str">
        <f t="shared" si="197"/>
        <v>12</v>
      </c>
      <c r="U219">
        <v>5</v>
      </c>
      <c r="V219" s="3">
        <v>19.8</v>
      </c>
      <c r="W219">
        <v>1</v>
      </c>
      <c r="X219" s="3">
        <f t="shared" si="199"/>
        <v>19.8</v>
      </c>
      <c r="Y219" s="3">
        <f t="shared" ref="Y219:Z219" si="223">X219/T219</f>
        <v>1.6500000000000001</v>
      </c>
      <c r="Z219" s="3">
        <f t="shared" si="223"/>
        <v>0.33</v>
      </c>
    </row>
    <row r="220" spans="1:26" x14ac:dyDescent="0.25">
      <c r="A220">
        <v>2.2025000000000001</v>
      </c>
      <c r="B220" t="s">
        <v>26</v>
      </c>
      <c r="C220" t="s">
        <v>84</v>
      </c>
      <c r="D220" t="s">
        <v>85</v>
      </c>
      <c r="E220">
        <v>10496376</v>
      </c>
      <c r="F220" t="s">
        <v>266</v>
      </c>
      <c r="G220" t="s">
        <v>267</v>
      </c>
      <c r="H220" t="s">
        <v>31</v>
      </c>
      <c r="I220" t="s">
        <v>268</v>
      </c>
      <c r="J220" t="s">
        <v>269</v>
      </c>
      <c r="K220" t="s">
        <v>67</v>
      </c>
      <c r="L220" t="s">
        <v>270</v>
      </c>
      <c r="M220" t="s">
        <v>271</v>
      </c>
      <c r="N220">
        <v>9162338469</v>
      </c>
      <c r="O220" t="s">
        <v>98</v>
      </c>
      <c r="P220" t="s">
        <v>99</v>
      </c>
      <c r="Q220" t="s">
        <v>61</v>
      </c>
      <c r="R220">
        <v>44</v>
      </c>
      <c r="S220" t="s">
        <v>40</v>
      </c>
      <c r="T220" t="str">
        <f t="shared" si="197"/>
        <v>12</v>
      </c>
      <c r="U220">
        <v>5</v>
      </c>
      <c r="V220" s="3">
        <v>115.2</v>
      </c>
      <c r="W220">
        <v>4</v>
      </c>
      <c r="X220" s="3">
        <f t="shared" si="199"/>
        <v>28.8</v>
      </c>
      <c r="Y220" s="3">
        <f t="shared" ref="Y220:Z220" si="224">X220/T220</f>
        <v>2.4</v>
      </c>
      <c r="Z220" s="3">
        <f t="shared" si="224"/>
        <v>0.48</v>
      </c>
    </row>
    <row r="221" spans="1:26" x14ac:dyDescent="0.25">
      <c r="A221">
        <v>2.2025000000000001</v>
      </c>
      <c r="B221" t="s">
        <v>26</v>
      </c>
      <c r="C221" t="s">
        <v>84</v>
      </c>
      <c r="D221" t="s">
        <v>85</v>
      </c>
      <c r="E221">
        <v>10349243</v>
      </c>
      <c r="F221" t="s">
        <v>291</v>
      </c>
      <c r="G221" t="s">
        <v>30</v>
      </c>
      <c r="H221" t="s">
        <v>31</v>
      </c>
      <c r="I221" t="s">
        <v>292</v>
      </c>
      <c r="J221" t="s">
        <v>104</v>
      </c>
      <c r="K221" t="s">
        <v>96</v>
      </c>
      <c r="L221" t="s">
        <v>293</v>
      </c>
      <c r="M221" t="s">
        <v>294</v>
      </c>
      <c r="N221">
        <v>7754437931</v>
      </c>
      <c r="O221" t="s">
        <v>115</v>
      </c>
      <c r="P221" t="s">
        <v>116</v>
      </c>
      <c r="Q221" t="s">
        <v>39</v>
      </c>
      <c r="R221">
        <v>44</v>
      </c>
      <c r="S221" t="s">
        <v>40</v>
      </c>
      <c r="T221" t="str">
        <f t="shared" si="197"/>
        <v>12</v>
      </c>
      <c r="U221">
        <v>5</v>
      </c>
      <c r="V221" s="3">
        <v>59.4</v>
      </c>
      <c r="W221">
        <v>3</v>
      </c>
      <c r="X221" s="3">
        <f t="shared" si="199"/>
        <v>19.8</v>
      </c>
      <c r="Y221" s="3">
        <f t="shared" ref="Y221:Z221" si="225">X221/T221</f>
        <v>1.6500000000000001</v>
      </c>
      <c r="Z221" s="3">
        <f t="shared" si="225"/>
        <v>0.33</v>
      </c>
    </row>
    <row r="222" spans="1:26" x14ac:dyDescent="0.25">
      <c r="A222">
        <v>2.2025000000000001</v>
      </c>
      <c r="B222" t="s">
        <v>26</v>
      </c>
      <c r="C222" t="s">
        <v>62</v>
      </c>
      <c r="D222" t="s">
        <v>63</v>
      </c>
      <c r="E222">
        <v>10411295</v>
      </c>
      <c r="F222" t="s">
        <v>477</v>
      </c>
      <c r="G222" t="s">
        <v>168</v>
      </c>
      <c r="H222" t="s">
        <v>31</v>
      </c>
      <c r="I222" t="s">
        <v>478</v>
      </c>
      <c r="J222" t="s">
        <v>479</v>
      </c>
      <c r="K222" t="s">
        <v>67</v>
      </c>
      <c r="L222" t="s">
        <v>480</v>
      </c>
      <c r="M222" t="s">
        <v>481</v>
      </c>
      <c r="N222">
        <v>6614932663</v>
      </c>
      <c r="O222" t="s">
        <v>37</v>
      </c>
      <c r="P222" t="s">
        <v>38</v>
      </c>
      <c r="Q222" t="s">
        <v>39</v>
      </c>
      <c r="R222">
        <v>44</v>
      </c>
      <c r="S222" t="s">
        <v>40</v>
      </c>
      <c r="T222" t="str">
        <f t="shared" si="197"/>
        <v>12</v>
      </c>
      <c r="U222">
        <v>5</v>
      </c>
      <c r="V222" s="3">
        <v>19.8</v>
      </c>
      <c r="W222">
        <v>1</v>
      </c>
      <c r="X222" s="3">
        <f t="shared" si="199"/>
        <v>19.8</v>
      </c>
      <c r="Y222" s="3">
        <f t="shared" ref="Y222:Z222" si="226">X222/T222</f>
        <v>1.6500000000000001</v>
      </c>
      <c r="Z222" s="3">
        <f t="shared" si="226"/>
        <v>0.33</v>
      </c>
    </row>
    <row r="223" spans="1:26" x14ac:dyDescent="0.25">
      <c r="A223">
        <v>2.2025000000000001</v>
      </c>
      <c r="B223" t="s">
        <v>26</v>
      </c>
      <c r="C223" t="s">
        <v>62</v>
      </c>
      <c r="D223" t="s">
        <v>63</v>
      </c>
      <c r="E223">
        <v>10377830</v>
      </c>
      <c r="F223" t="s">
        <v>308</v>
      </c>
      <c r="G223" t="s">
        <v>168</v>
      </c>
      <c r="H223" t="s">
        <v>31</v>
      </c>
      <c r="I223" t="s">
        <v>309</v>
      </c>
      <c r="J223" t="s">
        <v>310</v>
      </c>
      <c r="K223" t="s">
        <v>67</v>
      </c>
      <c r="L223" t="s">
        <v>311</v>
      </c>
      <c r="M223" t="s">
        <v>312</v>
      </c>
      <c r="N223">
        <v>9096215566</v>
      </c>
      <c r="O223" t="s">
        <v>37</v>
      </c>
      <c r="P223" t="s">
        <v>38</v>
      </c>
      <c r="Q223" t="s">
        <v>39</v>
      </c>
      <c r="R223">
        <v>44</v>
      </c>
      <c r="S223" t="s">
        <v>40</v>
      </c>
      <c r="T223" t="str">
        <f t="shared" si="197"/>
        <v>12</v>
      </c>
      <c r="U223">
        <v>5</v>
      </c>
      <c r="V223" s="3">
        <v>19.8</v>
      </c>
      <c r="W223">
        <v>1</v>
      </c>
      <c r="X223" s="3">
        <f t="shared" si="199"/>
        <v>19.8</v>
      </c>
      <c r="Y223" s="3">
        <f t="shared" ref="Y223:Z223" si="227">X223/T223</f>
        <v>1.6500000000000001</v>
      </c>
      <c r="Z223" s="3">
        <f t="shared" si="227"/>
        <v>0.33</v>
      </c>
    </row>
    <row r="224" spans="1:26" x14ac:dyDescent="0.25">
      <c r="A224">
        <v>2.2025000000000001</v>
      </c>
      <c r="B224" t="s">
        <v>26</v>
      </c>
      <c r="C224" t="s">
        <v>62</v>
      </c>
      <c r="D224" t="s">
        <v>63</v>
      </c>
      <c r="E224">
        <v>10087568</v>
      </c>
      <c r="F224" t="s">
        <v>262</v>
      </c>
      <c r="G224" t="s">
        <v>168</v>
      </c>
      <c r="H224" t="s">
        <v>31</v>
      </c>
      <c r="I224" t="s">
        <v>263</v>
      </c>
      <c r="J224" t="s">
        <v>264</v>
      </c>
      <c r="K224" t="s">
        <v>67</v>
      </c>
      <c r="L224">
        <v>90025</v>
      </c>
      <c r="M224" t="s">
        <v>265</v>
      </c>
      <c r="N224">
        <v>3104781041</v>
      </c>
      <c r="O224" t="s">
        <v>37</v>
      </c>
      <c r="P224" t="s">
        <v>38</v>
      </c>
      <c r="Q224" t="s">
        <v>39</v>
      </c>
      <c r="R224">
        <v>44</v>
      </c>
      <c r="S224" t="s">
        <v>40</v>
      </c>
      <c r="T224" t="str">
        <f t="shared" si="197"/>
        <v>12</v>
      </c>
      <c r="U224">
        <v>5</v>
      </c>
      <c r="V224" s="3">
        <v>19.8</v>
      </c>
      <c r="W224">
        <v>1</v>
      </c>
      <c r="X224" s="3">
        <f t="shared" si="199"/>
        <v>19.8</v>
      </c>
      <c r="Y224" s="3">
        <f t="shared" ref="Y224:Z224" si="228">X224/T224</f>
        <v>1.6500000000000001</v>
      </c>
      <c r="Z224" s="3">
        <f t="shared" si="228"/>
        <v>0.33</v>
      </c>
    </row>
    <row r="225" spans="1:26" x14ac:dyDescent="0.25">
      <c r="A225">
        <v>2.2025000000000001</v>
      </c>
      <c r="B225" t="s">
        <v>26</v>
      </c>
      <c r="C225" t="s">
        <v>62</v>
      </c>
      <c r="D225" t="s">
        <v>63</v>
      </c>
      <c r="E225">
        <v>10087606</v>
      </c>
      <c r="F225" t="s">
        <v>388</v>
      </c>
      <c r="G225" t="s">
        <v>168</v>
      </c>
      <c r="H225" t="s">
        <v>31</v>
      </c>
      <c r="I225" t="s">
        <v>389</v>
      </c>
      <c r="J225" t="s">
        <v>390</v>
      </c>
      <c r="K225" t="s">
        <v>67</v>
      </c>
      <c r="L225">
        <v>90401</v>
      </c>
      <c r="M225" t="s">
        <v>391</v>
      </c>
      <c r="N225">
        <v>3103949744</v>
      </c>
      <c r="O225" t="s">
        <v>37</v>
      </c>
      <c r="P225" t="s">
        <v>38</v>
      </c>
      <c r="Q225" t="s">
        <v>39</v>
      </c>
      <c r="R225">
        <v>44</v>
      </c>
      <c r="S225" t="s">
        <v>40</v>
      </c>
      <c r="T225" t="str">
        <f t="shared" si="197"/>
        <v>12</v>
      </c>
      <c r="U225">
        <v>5</v>
      </c>
      <c r="V225" s="3">
        <v>19.8</v>
      </c>
      <c r="W225">
        <v>1</v>
      </c>
      <c r="X225" s="3">
        <f t="shared" si="199"/>
        <v>19.8</v>
      </c>
      <c r="Y225" s="3">
        <f t="shared" ref="Y225:Z225" si="229">X225/T225</f>
        <v>1.6500000000000001</v>
      </c>
      <c r="Z225" s="3">
        <f t="shared" si="229"/>
        <v>0.33</v>
      </c>
    </row>
    <row r="226" spans="1:26" x14ac:dyDescent="0.25">
      <c r="A226">
        <v>2.2025000000000001</v>
      </c>
      <c r="B226" t="s">
        <v>26</v>
      </c>
      <c r="C226" t="s">
        <v>62</v>
      </c>
      <c r="D226" t="s">
        <v>63</v>
      </c>
      <c r="E226">
        <v>10087612</v>
      </c>
      <c r="F226" t="s">
        <v>392</v>
      </c>
      <c r="G226" t="s">
        <v>168</v>
      </c>
      <c r="H226" t="s">
        <v>31</v>
      </c>
      <c r="I226" t="s">
        <v>393</v>
      </c>
      <c r="J226" t="s">
        <v>394</v>
      </c>
      <c r="K226" t="s">
        <v>67</v>
      </c>
      <c r="L226">
        <v>91316</v>
      </c>
      <c r="M226" t="s">
        <v>395</v>
      </c>
      <c r="N226">
        <v>8189819847</v>
      </c>
      <c r="O226" t="s">
        <v>37</v>
      </c>
      <c r="P226" t="s">
        <v>38</v>
      </c>
      <c r="Q226" t="s">
        <v>39</v>
      </c>
      <c r="R226">
        <v>44</v>
      </c>
      <c r="S226" t="s">
        <v>40</v>
      </c>
      <c r="T226" t="str">
        <f t="shared" si="197"/>
        <v>12</v>
      </c>
      <c r="U226">
        <v>5</v>
      </c>
      <c r="V226" s="3">
        <v>19.8</v>
      </c>
      <c r="W226">
        <v>1</v>
      </c>
      <c r="X226" s="3">
        <f t="shared" si="199"/>
        <v>19.8</v>
      </c>
      <c r="Y226" s="3">
        <f t="shared" ref="Y226:Z226" si="230">X226/T226</f>
        <v>1.6500000000000001</v>
      </c>
      <c r="Z226" s="3">
        <f t="shared" si="230"/>
        <v>0.33</v>
      </c>
    </row>
    <row r="227" spans="1:26" x14ac:dyDescent="0.25">
      <c r="A227">
        <v>2.2025000000000001</v>
      </c>
      <c r="B227" t="s">
        <v>26</v>
      </c>
      <c r="C227" t="s">
        <v>154</v>
      </c>
      <c r="D227" t="s">
        <v>155</v>
      </c>
      <c r="E227">
        <v>10433338</v>
      </c>
      <c r="F227" t="s">
        <v>321</v>
      </c>
      <c r="G227" t="s">
        <v>168</v>
      </c>
      <c r="H227" t="s">
        <v>31</v>
      </c>
      <c r="I227" t="s">
        <v>322</v>
      </c>
      <c r="J227" t="s">
        <v>323</v>
      </c>
      <c r="K227" t="s">
        <v>210</v>
      </c>
      <c r="L227" t="s">
        <v>324</v>
      </c>
      <c r="M227" t="s">
        <v>325</v>
      </c>
      <c r="N227">
        <v>2064508378</v>
      </c>
      <c r="O227" t="s">
        <v>37</v>
      </c>
      <c r="P227" t="s">
        <v>38</v>
      </c>
      <c r="Q227" t="s">
        <v>39</v>
      </c>
      <c r="R227">
        <v>44</v>
      </c>
      <c r="S227" t="s">
        <v>40</v>
      </c>
      <c r="T227" t="str">
        <f t="shared" si="197"/>
        <v>12</v>
      </c>
      <c r="U227">
        <v>5</v>
      </c>
      <c r="V227" s="3">
        <v>59.4</v>
      </c>
      <c r="W227">
        <v>3</v>
      </c>
      <c r="X227" s="3">
        <f t="shared" si="199"/>
        <v>19.8</v>
      </c>
      <c r="Y227" s="3">
        <f t="shared" ref="Y227:Z227" si="231">X227/T227</f>
        <v>1.6500000000000001</v>
      </c>
      <c r="Z227" s="3">
        <f t="shared" si="231"/>
        <v>0.33</v>
      </c>
    </row>
    <row r="228" spans="1:26" x14ac:dyDescent="0.25">
      <c r="A228">
        <v>2.2025000000000001</v>
      </c>
      <c r="B228" t="s">
        <v>26</v>
      </c>
      <c r="C228" t="s">
        <v>84</v>
      </c>
      <c r="D228" t="s">
        <v>85</v>
      </c>
      <c r="E228">
        <v>10373747</v>
      </c>
      <c r="F228" t="s">
        <v>467</v>
      </c>
      <c r="G228" t="s">
        <v>168</v>
      </c>
      <c r="H228" t="s">
        <v>31</v>
      </c>
      <c r="I228" t="s">
        <v>468</v>
      </c>
      <c r="J228" t="s">
        <v>469</v>
      </c>
      <c r="K228" t="s">
        <v>67</v>
      </c>
      <c r="L228" t="s">
        <v>470</v>
      </c>
      <c r="M228" t="s">
        <v>471</v>
      </c>
      <c r="N228">
        <v>8314403220</v>
      </c>
      <c r="O228" t="s">
        <v>37</v>
      </c>
      <c r="P228" t="s">
        <v>38</v>
      </c>
      <c r="Q228" t="s">
        <v>39</v>
      </c>
      <c r="R228">
        <v>44</v>
      </c>
      <c r="S228" t="s">
        <v>40</v>
      </c>
      <c r="T228" t="str">
        <f t="shared" si="197"/>
        <v>12</v>
      </c>
      <c r="U228">
        <v>5</v>
      </c>
      <c r="V228" s="3">
        <v>19.8</v>
      </c>
      <c r="W228">
        <v>1</v>
      </c>
      <c r="X228" s="3">
        <f t="shared" si="199"/>
        <v>19.8</v>
      </c>
      <c r="Y228" s="3">
        <f t="shared" ref="Y228:Z228" si="232">X228/T228</f>
        <v>1.6500000000000001</v>
      </c>
      <c r="Z228" s="3">
        <f t="shared" si="232"/>
        <v>0.33</v>
      </c>
    </row>
    <row r="229" spans="1:26" x14ac:dyDescent="0.25">
      <c r="A229">
        <v>2.2025000000000001</v>
      </c>
      <c r="B229" t="s">
        <v>26</v>
      </c>
      <c r="C229" t="s">
        <v>84</v>
      </c>
      <c r="D229" t="s">
        <v>85</v>
      </c>
      <c r="E229">
        <v>10373770</v>
      </c>
      <c r="F229" t="s">
        <v>202</v>
      </c>
      <c r="G229" t="s">
        <v>168</v>
      </c>
      <c r="H229" t="s">
        <v>31</v>
      </c>
      <c r="I229" t="s">
        <v>203</v>
      </c>
      <c r="J229" t="s">
        <v>204</v>
      </c>
      <c r="K229" t="s">
        <v>67</v>
      </c>
      <c r="L229" t="s">
        <v>205</v>
      </c>
      <c r="M229" t="s">
        <v>206</v>
      </c>
      <c r="N229">
        <v>5102770646</v>
      </c>
      <c r="O229" t="s">
        <v>37</v>
      </c>
      <c r="P229" t="s">
        <v>38</v>
      </c>
      <c r="Q229" t="s">
        <v>39</v>
      </c>
      <c r="R229">
        <v>44</v>
      </c>
      <c r="S229" t="s">
        <v>40</v>
      </c>
      <c r="T229" t="str">
        <f t="shared" si="197"/>
        <v>12</v>
      </c>
      <c r="U229">
        <v>5</v>
      </c>
      <c r="V229" s="3">
        <v>59.4</v>
      </c>
      <c r="W229">
        <v>3</v>
      </c>
      <c r="X229" s="3">
        <f t="shared" si="199"/>
        <v>19.8</v>
      </c>
      <c r="Y229" s="3">
        <f t="shared" ref="Y229:Z229" si="233">X229/T229</f>
        <v>1.6500000000000001</v>
      </c>
      <c r="Z229" s="3">
        <f t="shared" si="233"/>
        <v>0.33</v>
      </c>
    </row>
    <row r="230" spans="1:26" x14ac:dyDescent="0.25">
      <c r="A230">
        <v>2.2025000000000001</v>
      </c>
      <c r="B230" t="s">
        <v>26</v>
      </c>
      <c r="C230" t="s">
        <v>62</v>
      </c>
      <c r="D230" t="s">
        <v>63</v>
      </c>
      <c r="E230">
        <v>10512222</v>
      </c>
      <c r="F230" t="s">
        <v>1285</v>
      </c>
      <c r="G230" t="s">
        <v>348</v>
      </c>
      <c r="H230" t="s">
        <v>31</v>
      </c>
      <c r="I230" t="s">
        <v>1286</v>
      </c>
      <c r="J230" t="s">
        <v>1287</v>
      </c>
      <c r="K230" t="s">
        <v>67</v>
      </c>
      <c r="L230" t="s">
        <v>1288</v>
      </c>
      <c r="M230" t="s">
        <v>1289</v>
      </c>
      <c r="N230">
        <v>8182908964</v>
      </c>
      <c r="O230" t="s">
        <v>70</v>
      </c>
      <c r="P230" t="s">
        <v>71</v>
      </c>
      <c r="Q230" t="s">
        <v>61</v>
      </c>
      <c r="R230">
        <v>44</v>
      </c>
      <c r="S230" t="s">
        <v>40</v>
      </c>
      <c r="T230" t="str">
        <f t="shared" si="197"/>
        <v>12</v>
      </c>
      <c r="U230">
        <v>8</v>
      </c>
      <c r="V230" s="3">
        <v>97.2</v>
      </c>
      <c r="W230">
        <v>3</v>
      </c>
      <c r="X230" s="3">
        <f t="shared" si="199"/>
        <v>32.4</v>
      </c>
      <c r="Y230" s="3">
        <f t="shared" ref="Y230:Z230" si="234">X230/T230</f>
        <v>2.6999999999999997</v>
      </c>
      <c r="Z230" s="3">
        <f t="shared" si="234"/>
        <v>0.33749999999999997</v>
      </c>
    </row>
    <row r="231" spans="1:26" x14ac:dyDescent="0.25">
      <c r="A231">
        <v>2.2025000000000001</v>
      </c>
      <c r="B231" t="s">
        <v>26</v>
      </c>
      <c r="C231" t="s">
        <v>84</v>
      </c>
      <c r="D231" t="s">
        <v>85</v>
      </c>
      <c r="E231">
        <v>10053745</v>
      </c>
      <c r="F231" t="s">
        <v>300</v>
      </c>
      <c r="G231" t="s">
        <v>174</v>
      </c>
      <c r="H231" t="s">
        <v>31</v>
      </c>
      <c r="I231" t="s">
        <v>301</v>
      </c>
      <c r="J231" t="s">
        <v>302</v>
      </c>
      <c r="K231" t="s">
        <v>96</v>
      </c>
      <c r="L231">
        <v>89406</v>
      </c>
      <c r="M231" t="s">
        <v>303</v>
      </c>
      <c r="N231">
        <v>7755415699</v>
      </c>
      <c r="O231" t="s">
        <v>37</v>
      </c>
      <c r="P231" t="s">
        <v>38</v>
      </c>
      <c r="Q231" t="s">
        <v>39</v>
      </c>
      <c r="R231">
        <v>44</v>
      </c>
      <c r="S231" t="s">
        <v>40</v>
      </c>
      <c r="T231" t="str">
        <f t="shared" si="197"/>
        <v>12</v>
      </c>
      <c r="U231">
        <v>5</v>
      </c>
      <c r="V231" s="3">
        <v>39.6</v>
      </c>
      <c r="W231">
        <v>2</v>
      </c>
      <c r="X231" s="3">
        <f t="shared" si="199"/>
        <v>19.8</v>
      </c>
      <c r="Y231" s="3">
        <f t="shared" ref="Y231:Z231" si="235">X231/T231</f>
        <v>1.6500000000000001</v>
      </c>
      <c r="Z231" s="3">
        <f t="shared" si="235"/>
        <v>0.33</v>
      </c>
    </row>
    <row r="232" spans="1:26" x14ac:dyDescent="0.25">
      <c r="A232">
        <v>2.2025000000000001</v>
      </c>
      <c r="B232" t="s">
        <v>26</v>
      </c>
      <c r="C232" t="s">
        <v>84</v>
      </c>
      <c r="D232" t="s">
        <v>85</v>
      </c>
      <c r="E232">
        <v>10053745</v>
      </c>
      <c r="F232" t="s">
        <v>300</v>
      </c>
      <c r="G232" t="s">
        <v>174</v>
      </c>
      <c r="H232" t="s">
        <v>31</v>
      </c>
      <c r="I232" t="s">
        <v>301</v>
      </c>
      <c r="J232" t="s">
        <v>302</v>
      </c>
      <c r="K232" t="s">
        <v>96</v>
      </c>
      <c r="L232">
        <v>89406</v>
      </c>
      <c r="M232" t="s">
        <v>303</v>
      </c>
      <c r="N232">
        <v>7755415699</v>
      </c>
      <c r="O232" t="s">
        <v>115</v>
      </c>
      <c r="P232" t="s">
        <v>116</v>
      </c>
      <c r="Q232" t="s">
        <v>39</v>
      </c>
      <c r="R232">
        <v>44</v>
      </c>
      <c r="S232" t="s">
        <v>40</v>
      </c>
      <c r="T232" t="str">
        <f t="shared" si="197"/>
        <v>12</v>
      </c>
      <c r="U232">
        <v>5</v>
      </c>
      <c r="V232" s="3">
        <v>39.6</v>
      </c>
      <c r="W232">
        <v>2</v>
      </c>
      <c r="X232" s="3">
        <f t="shared" si="199"/>
        <v>19.8</v>
      </c>
      <c r="Y232" s="3">
        <f t="shared" ref="Y232:Z232" si="236">X232/T232</f>
        <v>1.6500000000000001</v>
      </c>
      <c r="Z232" s="3">
        <f t="shared" si="236"/>
        <v>0.33</v>
      </c>
    </row>
    <row r="233" spans="1:26" x14ac:dyDescent="0.25">
      <c r="A233">
        <v>2.2025000000000001</v>
      </c>
      <c r="B233" s="5" t="s">
        <v>26</v>
      </c>
      <c r="C233" s="5" t="s">
        <v>84</v>
      </c>
      <c r="D233" s="5" t="s">
        <v>85</v>
      </c>
      <c r="E233" s="5">
        <v>10053745</v>
      </c>
      <c r="F233" s="5" t="s">
        <v>300</v>
      </c>
      <c r="G233" s="5" t="s">
        <v>174</v>
      </c>
      <c r="H233" s="5" t="s">
        <v>31</v>
      </c>
      <c r="I233" s="5" t="s">
        <v>301</v>
      </c>
      <c r="J233" s="5" t="s">
        <v>302</v>
      </c>
      <c r="K233" s="5" t="s">
        <v>96</v>
      </c>
      <c r="L233" s="5">
        <v>89406</v>
      </c>
      <c r="M233" s="5" t="s">
        <v>303</v>
      </c>
      <c r="N233" s="5">
        <v>7755415699</v>
      </c>
      <c r="O233" s="5" t="s">
        <v>49</v>
      </c>
      <c r="P233" s="5" t="s">
        <v>50</v>
      </c>
      <c r="Q233" s="5" t="s">
        <v>39</v>
      </c>
      <c r="R233" s="5">
        <v>44</v>
      </c>
      <c r="S233" s="5" t="s">
        <v>40</v>
      </c>
      <c r="T233" s="5" t="str">
        <f t="shared" si="197"/>
        <v>12</v>
      </c>
      <c r="U233">
        <v>5</v>
      </c>
      <c r="V233" s="6">
        <v>99</v>
      </c>
      <c r="W233" s="5">
        <v>5</v>
      </c>
      <c r="X233" s="3">
        <f t="shared" si="199"/>
        <v>19.8</v>
      </c>
      <c r="Y233" s="3">
        <f t="shared" ref="Y233:Z233" si="237">X233/T233</f>
        <v>1.6500000000000001</v>
      </c>
      <c r="Z233" s="3">
        <f t="shared" si="237"/>
        <v>0.33</v>
      </c>
    </row>
    <row r="234" spans="1:26" x14ac:dyDescent="0.25">
      <c r="A234">
        <v>2.2025000000000001</v>
      </c>
      <c r="B234" t="s">
        <v>26</v>
      </c>
      <c r="C234" t="s">
        <v>154</v>
      </c>
      <c r="D234" t="s">
        <v>155</v>
      </c>
      <c r="E234">
        <v>10002553</v>
      </c>
      <c r="F234" t="s">
        <v>577</v>
      </c>
      <c r="G234" t="s">
        <v>174</v>
      </c>
      <c r="H234" t="s">
        <v>31</v>
      </c>
      <c r="I234" t="s">
        <v>578</v>
      </c>
      <c r="J234" t="s">
        <v>579</v>
      </c>
      <c r="K234" t="s">
        <v>210</v>
      </c>
      <c r="L234">
        <v>98314</v>
      </c>
      <c r="M234" t="s">
        <v>1295</v>
      </c>
      <c r="N234">
        <v>3606274887</v>
      </c>
      <c r="O234" t="s">
        <v>115</v>
      </c>
      <c r="P234" t="s">
        <v>116</v>
      </c>
      <c r="Q234" t="s">
        <v>39</v>
      </c>
      <c r="R234">
        <v>44</v>
      </c>
      <c r="S234" t="s">
        <v>40</v>
      </c>
      <c r="T234" t="str">
        <f t="shared" si="197"/>
        <v>12</v>
      </c>
      <c r="U234">
        <v>5</v>
      </c>
      <c r="V234" s="3">
        <v>89</v>
      </c>
      <c r="W234">
        <v>5</v>
      </c>
      <c r="X234" s="3">
        <f t="shared" si="199"/>
        <v>17.8</v>
      </c>
      <c r="Y234" s="3">
        <f t="shared" ref="Y234:Z234" si="238">X234/T234</f>
        <v>1.4833333333333334</v>
      </c>
      <c r="Z234" s="3">
        <f t="shared" si="238"/>
        <v>0.29666666666666669</v>
      </c>
    </row>
    <row r="235" spans="1:26" x14ac:dyDescent="0.25">
      <c r="A235">
        <v>2.2025000000000001</v>
      </c>
      <c r="B235" t="s">
        <v>26</v>
      </c>
      <c r="C235" t="s">
        <v>381</v>
      </c>
      <c r="D235" t="s">
        <v>382</v>
      </c>
      <c r="E235">
        <v>99999999999999</v>
      </c>
      <c r="F235" t="s">
        <v>142</v>
      </c>
      <c r="G235" t="s">
        <v>30</v>
      </c>
      <c r="H235" t="s">
        <v>144</v>
      </c>
      <c r="I235" t="s">
        <v>145</v>
      </c>
      <c r="J235" t="s">
        <v>146</v>
      </c>
      <c r="K235" t="s">
        <v>147</v>
      </c>
      <c r="L235">
        <v>999999999</v>
      </c>
      <c r="M235" t="s">
        <v>145</v>
      </c>
      <c r="N235">
        <v>9999999999</v>
      </c>
      <c r="O235" t="s">
        <v>37</v>
      </c>
      <c r="P235" t="s">
        <v>38</v>
      </c>
      <c r="Q235" t="s">
        <v>39</v>
      </c>
      <c r="R235">
        <v>44</v>
      </c>
      <c r="S235" t="s">
        <v>40</v>
      </c>
      <c r="T235" t="str">
        <f t="shared" si="197"/>
        <v>12</v>
      </c>
      <c r="U235">
        <v>5</v>
      </c>
      <c r="V235" s="3">
        <v>217.8</v>
      </c>
      <c r="W235">
        <v>11</v>
      </c>
      <c r="X235" s="3">
        <f t="shared" si="199"/>
        <v>19.8</v>
      </c>
      <c r="Y235" s="3">
        <f t="shared" ref="Y235:Z235" si="239">X235/T235</f>
        <v>1.6500000000000001</v>
      </c>
      <c r="Z235" s="3">
        <f t="shared" si="239"/>
        <v>0.33</v>
      </c>
    </row>
    <row r="236" spans="1:26" x14ac:dyDescent="0.25">
      <c r="A236">
        <v>2.2025000000000001</v>
      </c>
      <c r="B236" t="s">
        <v>26</v>
      </c>
      <c r="C236" t="s">
        <v>51</v>
      </c>
      <c r="D236" t="s">
        <v>52</v>
      </c>
      <c r="E236">
        <v>99999999999999</v>
      </c>
      <c r="F236" t="s">
        <v>142</v>
      </c>
      <c r="G236" t="s">
        <v>570</v>
      </c>
      <c r="H236" t="s">
        <v>144</v>
      </c>
      <c r="I236" t="s">
        <v>145</v>
      </c>
      <c r="J236" t="s">
        <v>146</v>
      </c>
      <c r="K236" t="s">
        <v>147</v>
      </c>
      <c r="L236">
        <v>999999999</v>
      </c>
      <c r="M236" t="s">
        <v>145</v>
      </c>
      <c r="N236">
        <v>9999999999</v>
      </c>
      <c r="O236" t="s">
        <v>81</v>
      </c>
      <c r="P236" t="s">
        <v>82</v>
      </c>
      <c r="Q236" t="s">
        <v>83</v>
      </c>
      <c r="R236">
        <v>44</v>
      </c>
      <c r="S236" t="s">
        <v>40</v>
      </c>
      <c r="T236" t="str">
        <f t="shared" si="197"/>
        <v>12</v>
      </c>
      <c r="U236">
        <v>8</v>
      </c>
      <c r="V236" s="3">
        <v>378</v>
      </c>
      <c r="W236">
        <v>14</v>
      </c>
      <c r="X236" s="3">
        <f t="shared" si="199"/>
        <v>27</v>
      </c>
      <c r="Y236" s="3">
        <f t="shared" ref="Y236:Z236" si="240">X236/T236</f>
        <v>2.25</v>
      </c>
      <c r="Z236" s="3">
        <f t="shared" si="240"/>
        <v>0.28125</v>
      </c>
    </row>
    <row r="237" spans="1:26" x14ac:dyDescent="0.25">
      <c r="A237">
        <v>2.2025000000000001</v>
      </c>
      <c r="B237" t="s">
        <v>26</v>
      </c>
      <c r="C237" t="s">
        <v>51</v>
      </c>
      <c r="D237" t="s">
        <v>52</v>
      </c>
      <c r="E237">
        <v>99999999999999</v>
      </c>
      <c r="F237" t="s">
        <v>142</v>
      </c>
      <c r="G237" t="s">
        <v>570</v>
      </c>
      <c r="H237" t="s">
        <v>144</v>
      </c>
      <c r="I237" t="s">
        <v>145</v>
      </c>
      <c r="J237" t="s">
        <v>146</v>
      </c>
      <c r="K237" t="s">
        <v>147</v>
      </c>
      <c r="L237">
        <v>999999999</v>
      </c>
      <c r="M237" t="s">
        <v>145</v>
      </c>
      <c r="N237">
        <v>9999999999</v>
      </c>
      <c r="O237" t="s">
        <v>224</v>
      </c>
      <c r="P237" t="s">
        <v>225</v>
      </c>
      <c r="Q237" t="s">
        <v>61</v>
      </c>
      <c r="R237">
        <v>44</v>
      </c>
      <c r="S237" t="s">
        <v>40</v>
      </c>
      <c r="T237" t="str">
        <f t="shared" si="197"/>
        <v>12</v>
      </c>
      <c r="U237">
        <v>5</v>
      </c>
      <c r="V237" s="3">
        <v>259.2</v>
      </c>
      <c r="W237">
        <v>9</v>
      </c>
      <c r="X237" s="3">
        <f t="shared" si="199"/>
        <v>28.799999999999997</v>
      </c>
      <c r="Y237" s="3">
        <f t="shared" ref="Y237:Z237" si="241">X237/T237</f>
        <v>2.4</v>
      </c>
      <c r="Z237" s="3">
        <f t="shared" si="241"/>
        <v>0.48</v>
      </c>
    </row>
    <row r="238" spans="1:26" x14ac:dyDescent="0.25">
      <c r="A238">
        <v>2.2025000000000001</v>
      </c>
      <c r="B238" t="s">
        <v>26</v>
      </c>
      <c r="C238" t="s">
        <v>84</v>
      </c>
      <c r="D238" t="s">
        <v>85</v>
      </c>
      <c r="E238">
        <v>99999999999999</v>
      </c>
      <c r="F238" t="s">
        <v>142</v>
      </c>
      <c r="G238" t="s">
        <v>143</v>
      </c>
      <c r="H238" t="s">
        <v>144</v>
      </c>
      <c r="I238" t="s">
        <v>145</v>
      </c>
      <c r="J238" t="s">
        <v>146</v>
      </c>
      <c r="K238" t="s">
        <v>147</v>
      </c>
      <c r="L238">
        <v>999999999</v>
      </c>
      <c r="M238" t="s">
        <v>145</v>
      </c>
      <c r="N238">
        <v>9999999999</v>
      </c>
      <c r="O238" t="s">
        <v>122</v>
      </c>
      <c r="P238" t="s">
        <v>123</v>
      </c>
      <c r="Q238" t="s">
        <v>124</v>
      </c>
      <c r="R238">
        <v>44</v>
      </c>
      <c r="S238" t="s">
        <v>40</v>
      </c>
      <c r="T238" t="str">
        <f t="shared" si="197"/>
        <v>12</v>
      </c>
      <c r="U238">
        <v>4.5</v>
      </c>
      <c r="V238" s="3">
        <v>39.6</v>
      </c>
      <c r="W238">
        <v>2</v>
      </c>
      <c r="X238" s="3">
        <f t="shared" si="199"/>
        <v>19.8</v>
      </c>
      <c r="Y238" s="3">
        <f t="shared" ref="Y238:Z238" si="242">X238/T238</f>
        <v>1.6500000000000001</v>
      </c>
      <c r="Z238" s="3">
        <f t="shared" si="242"/>
        <v>0.3666666666666667</v>
      </c>
    </row>
    <row r="239" spans="1:26" x14ac:dyDescent="0.25">
      <c r="A239">
        <v>2.2025000000000001</v>
      </c>
      <c r="B239" t="s">
        <v>26</v>
      </c>
      <c r="C239" t="s">
        <v>84</v>
      </c>
      <c r="D239" t="s">
        <v>85</v>
      </c>
      <c r="E239">
        <v>99999999999999</v>
      </c>
      <c r="F239" t="s">
        <v>142</v>
      </c>
      <c r="G239" t="s">
        <v>30</v>
      </c>
      <c r="H239" t="s">
        <v>144</v>
      </c>
      <c r="I239" t="s">
        <v>145</v>
      </c>
      <c r="J239" t="s">
        <v>146</v>
      </c>
      <c r="K239" t="s">
        <v>147</v>
      </c>
      <c r="L239">
        <v>999999999</v>
      </c>
      <c r="M239" t="s">
        <v>145</v>
      </c>
      <c r="N239">
        <v>9999999999</v>
      </c>
      <c r="O239" t="s">
        <v>72</v>
      </c>
      <c r="P239" t="s">
        <v>73</v>
      </c>
      <c r="Q239" t="s">
        <v>61</v>
      </c>
      <c r="R239">
        <v>44</v>
      </c>
      <c r="S239" t="s">
        <v>40</v>
      </c>
      <c r="T239" t="str">
        <f t="shared" si="197"/>
        <v>12</v>
      </c>
      <c r="U239">
        <v>8</v>
      </c>
      <c r="V239" s="3">
        <v>32.4</v>
      </c>
      <c r="W239">
        <v>1</v>
      </c>
      <c r="X239" s="3">
        <f t="shared" si="199"/>
        <v>32.4</v>
      </c>
      <c r="Y239" s="3">
        <f t="shared" ref="Y239:Z239" si="243">X239/T239</f>
        <v>2.6999999999999997</v>
      </c>
      <c r="Z239" s="3">
        <f t="shared" si="243"/>
        <v>0.33749999999999997</v>
      </c>
    </row>
    <row r="240" spans="1:26" x14ac:dyDescent="0.25">
      <c r="A240">
        <v>2.2025000000000001</v>
      </c>
      <c r="B240" t="s">
        <v>26</v>
      </c>
      <c r="C240" t="s">
        <v>62</v>
      </c>
      <c r="D240" t="s">
        <v>63</v>
      </c>
      <c r="E240">
        <v>99999999999999</v>
      </c>
      <c r="F240" t="s">
        <v>142</v>
      </c>
      <c r="G240" t="s">
        <v>570</v>
      </c>
      <c r="H240" t="s">
        <v>144</v>
      </c>
      <c r="I240" t="s">
        <v>145</v>
      </c>
      <c r="J240" t="s">
        <v>146</v>
      </c>
      <c r="K240" t="s">
        <v>147</v>
      </c>
      <c r="L240">
        <v>999999999</v>
      </c>
      <c r="M240" t="s">
        <v>145</v>
      </c>
      <c r="N240">
        <v>9999999999</v>
      </c>
      <c r="O240" t="s">
        <v>37</v>
      </c>
      <c r="P240" t="s">
        <v>38</v>
      </c>
      <c r="Q240" t="s">
        <v>39</v>
      </c>
      <c r="R240">
        <v>44</v>
      </c>
      <c r="S240" t="s">
        <v>40</v>
      </c>
      <c r="T240" t="str">
        <f t="shared" si="197"/>
        <v>12</v>
      </c>
      <c r="U240">
        <v>5</v>
      </c>
      <c r="V240" s="3">
        <v>17.8</v>
      </c>
      <c r="W240">
        <v>1</v>
      </c>
      <c r="X240" s="3">
        <f t="shared" si="199"/>
        <v>17.8</v>
      </c>
      <c r="Y240" s="3">
        <f t="shared" ref="Y240:Z240" si="244">X240/T240</f>
        <v>1.4833333333333334</v>
      </c>
      <c r="Z240" s="3">
        <f t="shared" si="244"/>
        <v>0.29666666666666669</v>
      </c>
    </row>
    <row r="241" spans="1:26" x14ac:dyDescent="0.25">
      <c r="A241">
        <v>2.2025000000000001</v>
      </c>
      <c r="B241" t="s">
        <v>26</v>
      </c>
      <c r="C241" t="s">
        <v>62</v>
      </c>
      <c r="D241" t="s">
        <v>63</v>
      </c>
      <c r="E241">
        <v>99999999999999</v>
      </c>
      <c r="F241" t="s">
        <v>142</v>
      </c>
      <c r="G241" t="s">
        <v>570</v>
      </c>
      <c r="H241" t="s">
        <v>144</v>
      </c>
      <c r="I241" t="s">
        <v>145</v>
      </c>
      <c r="J241" t="s">
        <v>146</v>
      </c>
      <c r="K241" t="s">
        <v>147</v>
      </c>
      <c r="L241">
        <v>999999999</v>
      </c>
      <c r="M241" t="s">
        <v>145</v>
      </c>
      <c r="N241">
        <v>9999999999</v>
      </c>
      <c r="O241" t="s">
        <v>70</v>
      </c>
      <c r="P241" t="s">
        <v>71</v>
      </c>
      <c r="Q241" t="s">
        <v>61</v>
      </c>
      <c r="R241">
        <v>44</v>
      </c>
      <c r="S241" t="s">
        <v>40</v>
      </c>
      <c r="T241" t="str">
        <f t="shared" si="197"/>
        <v>12</v>
      </c>
      <c r="U241">
        <v>8</v>
      </c>
      <c r="V241" s="3">
        <v>30.4</v>
      </c>
      <c r="W241">
        <v>1</v>
      </c>
      <c r="X241" s="3">
        <f t="shared" si="199"/>
        <v>30.4</v>
      </c>
      <c r="Y241" s="3">
        <f t="shared" ref="Y241:Z241" si="245">X241/T241</f>
        <v>2.5333333333333332</v>
      </c>
      <c r="Z241" s="3">
        <f t="shared" si="245"/>
        <v>0.31666666666666665</v>
      </c>
    </row>
    <row r="242" spans="1:26" x14ac:dyDescent="0.25">
      <c r="A242">
        <v>2.2025000000000001</v>
      </c>
      <c r="B242" t="s">
        <v>26</v>
      </c>
      <c r="C242" t="s">
        <v>134</v>
      </c>
      <c r="D242" t="s">
        <v>135</v>
      </c>
      <c r="E242">
        <v>99999999999999</v>
      </c>
      <c r="F242" t="s">
        <v>142</v>
      </c>
      <c r="G242" t="s">
        <v>30</v>
      </c>
      <c r="H242" t="s">
        <v>144</v>
      </c>
      <c r="I242" t="s">
        <v>145</v>
      </c>
      <c r="J242" t="s">
        <v>146</v>
      </c>
      <c r="K242" t="s">
        <v>147</v>
      </c>
      <c r="L242">
        <v>999999999</v>
      </c>
      <c r="M242" t="s">
        <v>145</v>
      </c>
      <c r="N242">
        <v>9999999999</v>
      </c>
      <c r="O242" t="s">
        <v>37</v>
      </c>
      <c r="P242" t="s">
        <v>38</v>
      </c>
      <c r="Q242" t="s">
        <v>39</v>
      </c>
      <c r="R242">
        <v>44</v>
      </c>
      <c r="S242" t="s">
        <v>40</v>
      </c>
      <c r="T242" t="str">
        <f t="shared" si="197"/>
        <v>12</v>
      </c>
      <c r="U242">
        <v>5</v>
      </c>
      <c r="V242" s="3">
        <v>19.8</v>
      </c>
      <c r="W242">
        <v>1</v>
      </c>
      <c r="X242" s="3">
        <f t="shared" si="199"/>
        <v>19.8</v>
      </c>
      <c r="Y242" s="3">
        <f t="shared" ref="Y242:Z242" si="246">X242/T242</f>
        <v>1.6500000000000001</v>
      </c>
      <c r="Z242" s="3">
        <f t="shared" si="246"/>
        <v>0.33</v>
      </c>
    </row>
    <row r="243" spans="1:26" x14ac:dyDescent="0.25">
      <c r="A243">
        <v>2.2025000000000001</v>
      </c>
      <c r="B243" t="s">
        <v>26</v>
      </c>
      <c r="C243" t="s">
        <v>134</v>
      </c>
      <c r="D243" t="s">
        <v>135</v>
      </c>
      <c r="E243">
        <v>99999999999999</v>
      </c>
      <c r="F243" t="s">
        <v>142</v>
      </c>
      <c r="G243" t="s">
        <v>30</v>
      </c>
      <c r="H243" t="s">
        <v>144</v>
      </c>
      <c r="I243" t="s">
        <v>145</v>
      </c>
      <c r="J243" t="s">
        <v>146</v>
      </c>
      <c r="K243" t="s">
        <v>147</v>
      </c>
      <c r="L243">
        <v>999999999</v>
      </c>
      <c r="M243" t="s">
        <v>145</v>
      </c>
      <c r="N243">
        <v>9999999999</v>
      </c>
      <c r="O243" t="s">
        <v>115</v>
      </c>
      <c r="P243" t="s">
        <v>116</v>
      </c>
      <c r="Q243" t="s">
        <v>39</v>
      </c>
      <c r="R243">
        <v>44</v>
      </c>
      <c r="S243" t="s">
        <v>40</v>
      </c>
      <c r="T243" t="str">
        <f t="shared" si="197"/>
        <v>12</v>
      </c>
      <c r="U243">
        <v>5</v>
      </c>
      <c r="V243" s="3">
        <v>19.8</v>
      </c>
      <c r="W243">
        <v>1</v>
      </c>
      <c r="X243" s="3">
        <f t="shared" si="199"/>
        <v>19.8</v>
      </c>
      <c r="Y243" s="3">
        <f t="shared" ref="Y243:Z243" si="247">X243/T243</f>
        <v>1.6500000000000001</v>
      </c>
      <c r="Z243" s="3">
        <f t="shared" si="247"/>
        <v>0.33</v>
      </c>
    </row>
    <row r="244" spans="1:26" x14ac:dyDescent="0.25">
      <c r="A244">
        <v>2.2025000000000001</v>
      </c>
      <c r="B244" t="s">
        <v>26</v>
      </c>
      <c r="C244" t="s">
        <v>154</v>
      </c>
      <c r="D244" t="s">
        <v>155</v>
      </c>
      <c r="E244">
        <v>10282571</v>
      </c>
      <c r="F244" t="s">
        <v>1207</v>
      </c>
      <c r="G244" t="s">
        <v>30</v>
      </c>
      <c r="H244" t="s">
        <v>31</v>
      </c>
      <c r="I244" t="s">
        <v>1208</v>
      </c>
      <c r="J244" t="s">
        <v>356</v>
      </c>
      <c r="K244" t="s">
        <v>239</v>
      </c>
      <c r="L244" t="s">
        <v>1209</v>
      </c>
      <c r="M244" t="s">
        <v>1210</v>
      </c>
      <c r="N244">
        <v>2086297948</v>
      </c>
      <c r="O244" t="s">
        <v>49</v>
      </c>
      <c r="P244" t="s">
        <v>50</v>
      </c>
      <c r="Q244" t="s">
        <v>39</v>
      </c>
      <c r="R244">
        <v>44</v>
      </c>
      <c r="S244" t="s">
        <v>40</v>
      </c>
      <c r="T244" t="str">
        <f t="shared" si="197"/>
        <v>12</v>
      </c>
      <c r="U244">
        <v>5</v>
      </c>
      <c r="V244" s="3">
        <v>39.6</v>
      </c>
      <c r="W244">
        <v>2</v>
      </c>
      <c r="X244" s="3">
        <f t="shared" si="199"/>
        <v>19.8</v>
      </c>
      <c r="Y244" s="3">
        <f t="shared" ref="Y244:Z244" si="248">X244/T244</f>
        <v>1.6500000000000001</v>
      </c>
      <c r="Z244" s="3">
        <f t="shared" si="248"/>
        <v>0.33</v>
      </c>
    </row>
    <row r="245" spans="1:26" x14ac:dyDescent="0.25">
      <c r="A245">
        <v>2.2025000000000001</v>
      </c>
      <c r="B245" t="s">
        <v>26</v>
      </c>
      <c r="C245" t="s">
        <v>84</v>
      </c>
      <c r="D245" t="s">
        <v>85</v>
      </c>
      <c r="E245">
        <v>10382844</v>
      </c>
      <c r="F245" t="s">
        <v>272</v>
      </c>
      <c r="G245" t="s">
        <v>30</v>
      </c>
      <c r="H245" t="s">
        <v>31</v>
      </c>
      <c r="I245" t="s">
        <v>273</v>
      </c>
      <c r="J245" t="s">
        <v>274</v>
      </c>
      <c r="K245" t="s">
        <v>67</v>
      </c>
      <c r="L245" t="s">
        <v>275</v>
      </c>
      <c r="M245" t="s">
        <v>276</v>
      </c>
      <c r="N245">
        <v>5107662337</v>
      </c>
      <c r="O245" t="s">
        <v>100</v>
      </c>
      <c r="P245" t="s">
        <v>101</v>
      </c>
      <c r="Q245" t="s">
        <v>61</v>
      </c>
      <c r="R245">
        <v>44</v>
      </c>
      <c r="S245" t="s">
        <v>40</v>
      </c>
      <c r="T245" t="str">
        <f t="shared" si="197"/>
        <v>12</v>
      </c>
      <c r="U245">
        <v>8</v>
      </c>
      <c r="V245" s="3">
        <v>129.6</v>
      </c>
      <c r="W245">
        <v>4</v>
      </c>
      <c r="X245" s="3">
        <f t="shared" si="199"/>
        <v>32.4</v>
      </c>
      <c r="Y245" s="3">
        <f t="shared" ref="Y245:Z245" si="249">X245/T245</f>
        <v>2.6999999999999997</v>
      </c>
      <c r="Z245" s="3">
        <f t="shared" si="249"/>
        <v>0.33749999999999997</v>
      </c>
    </row>
    <row r="246" spans="1:26" x14ac:dyDescent="0.25">
      <c r="A246">
        <v>2.2025000000000001</v>
      </c>
      <c r="B246" t="s">
        <v>26</v>
      </c>
      <c r="C246" t="s">
        <v>84</v>
      </c>
      <c r="D246" t="s">
        <v>85</v>
      </c>
      <c r="E246">
        <v>10382844</v>
      </c>
      <c r="F246" t="s">
        <v>272</v>
      </c>
      <c r="G246" t="s">
        <v>30</v>
      </c>
      <c r="H246" t="s">
        <v>31</v>
      </c>
      <c r="I246" t="s">
        <v>273</v>
      </c>
      <c r="J246" t="s">
        <v>274</v>
      </c>
      <c r="K246" t="s">
        <v>67</v>
      </c>
      <c r="L246" t="s">
        <v>275</v>
      </c>
      <c r="M246" t="s">
        <v>276</v>
      </c>
      <c r="N246">
        <v>5107662337</v>
      </c>
      <c r="O246" t="s">
        <v>59</v>
      </c>
      <c r="P246" t="s">
        <v>60</v>
      </c>
      <c r="Q246" t="s">
        <v>61</v>
      </c>
      <c r="R246">
        <v>44</v>
      </c>
      <c r="S246" t="s">
        <v>40</v>
      </c>
      <c r="T246" t="str">
        <f t="shared" si="197"/>
        <v>12</v>
      </c>
      <c r="U246">
        <v>4</v>
      </c>
      <c r="V246" s="3">
        <v>57.6</v>
      </c>
      <c r="W246">
        <v>2</v>
      </c>
      <c r="X246" s="3">
        <f t="shared" si="199"/>
        <v>28.8</v>
      </c>
      <c r="Y246" s="3">
        <f t="shared" ref="Y246:Z246" si="250">X246/T246</f>
        <v>2.4</v>
      </c>
      <c r="Z246" s="3">
        <f t="shared" si="250"/>
        <v>0.6</v>
      </c>
    </row>
    <row r="247" spans="1:26" x14ac:dyDescent="0.25">
      <c r="A247">
        <v>2.2025000000000001</v>
      </c>
      <c r="B247" t="s">
        <v>26</v>
      </c>
      <c r="C247" t="s">
        <v>84</v>
      </c>
      <c r="D247" t="s">
        <v>85</v>
      </c>
      <c r="E247">
        <v>10426435</v>
      </c>
      <c r="F247" t="s">
        <v>295</v>
      </c>
      <c r="G247" t="s">
        <v>168</v>
      </c>
      <c r="H247" t="s">
        <v>31</v>
      </c>
      <c r="I247" t="s">
        <v>296</v>
      </c>
      <c r="J247" t="s">
        <v>297</v>
      </c>
      <c r="K247" t="s">
        <v>67</v>
      </c>
      <c r="L247" t="s">
        <v>298</v>
      </c>
      <c r="M247" t="s">
        <v>299</v>
      </c>
      <c r="N247">
        <v>7078293456</v>
      </c>
      <c r="O247" t="s">
        <v>37</v>
      </c>
      <c r="P247" t="s">
        <v>38</v>
      </c>
      <c r="Q247" t="s">
        <v>39</v>
      </c>
      <c r="R247">
        <v>44</v>
      </c>
      <c r="S247" t="s">
        <v>40</v>
      </c>
      <c r="T247" t="str">
        <f t="shared" si="197"/>
        <v>12</v>
      </c>
      <c r="U247">
        <v>5</v>
      </c>
      <c r="V247" s="3">
        <v>39.6</v>
      </c>
      <c r="W247">
        <v>2</v>
      </c>
      <c r="X247" s="3">
        <f t="shared" si="199"/>
        <v>19.8</v>
      </c>
      <c r="Y247" s="3">
        <f t="shared" ref="Y247:Z247" si="251">X247/T247</f>
        <v>1.6500000000000001</v>
      </c>
      <c r="Z247" s="3">
        <f t="shared" si="251"/>
        <v>0.33</v>
      </c>
    </row>
    <row r="248" spans="1:26" x14ac:dyDescent="0.25">
      <c r="A248">
        <v>2.2025000000000001</v>
      </c>
      <c r="B248" t="s">
        <v>26</v>
      </c>
      <c r="C248" t="s">
        <v>84</v>
      </c>
      <c r="D248" t="s">
        <v>85</v>
      </c>
      <c r="E248">
        <v>10426435</v>
      </c>
      <c r="F248" t="s">
        <v>295</v>
      </c>
      <c r="G248" t="s">
        <v>168</v>
      </c>
      <c r="H248" t="s">
        <v>31</v>
      </c>
      <c r="I248" t="s">
        <v>296</v>
      </c>
      <c r="J248" t="s">
        <v>297</v>
      </c>
      <c r="K248" t="s">
        <v>67</v>
      </c>
      <c r="L248" t="s">
        <v>298</v>
      </c>
      <c r="M248" t="s">
        <v>299</v>
      </c>
      <c r="N248">
        <v>7078293456</v>
      </c>
      <c r="O248" t="s">
        <v>115</v>
      </c>
      <c r="P248" t="s">
        <v>116</v>
      </c>
      <c r="Q248" t="s">
        <v>39</v>
      </c>
      <c r="R248">
        <v>44</v>
      </c>
      <c r="S248" t="s">
        <v>40</v>
      </c>
      <c r="T248" t="str">
        <f t="shared" si="197"/>
        <v>12</v>
      </c>
      <c r="U248">
        <v>5</v>
      </c>
      <c r="V248" s="3">
        <v>39.6</v>
      </c>
      <c r="W248">
        <v>2</v>
      </c>
      <c r="X248" s="3">
        <f t="shared" si="199"/>
        <v>19.8</v>
      </c>
      <c r="Y248" s="3">
        <f t="shared" ref="Y248:Z248" si="252">X248/T248</f>
        <v>1.6500000000000001</v>
      </c>
      <c r="Z248" s="3">
        <f t="shared" si="252"/>
        <v>0.33</v>
      </c>
    </row>
    <row r="249" spans="1:26" x14ac:dyDescent="0.25">
      <c r="A249">
        <v>2.2025000000000001</v>
      </c>
      <c r="B249" t="s">
        <v>26</v>
      </c>
      <c r="C249" t="s">
        <v>154</v>
      </c>
      <c r="D249" t="s">
        <v>155</v>
      </c>
      <c r="E249">
        <v>10436246</v>
      </c>
      <c r="F249" t="s">
        <v>207</v>
      </c>
      <c r="G249" t="s">
        <v>30</v>
      </c>
      <c r="H249" t="s">
        <v>31</v>
      </c>
      <c r="I249" t="s">
        <v>208</v>
      </c>
      <c r="J249" t="s">
        <v>209</v>
      </c>
      <c r="K249" t="s">
        <v>210</v>
      </c>
      <c r="L249" t="s">
        <v>211</v>
      </c>
      <c r="M249" t="s">
        <v>212</v>
      </c>
      <c r="N249">
        <v>4255076664</v>
      </c>
      <c r="O249" t="s">
        <v>115</v>
      </c>
      <c r="P249" t="s">
        <v>116</v>
      </c>
      <c r="Q249" t="s">
        <v>39</v>
      </c>
      <c r="R249">
        <v>44</v>
      </c>
      <c r="S249" t="s">
        <v>40</v>
      </c>
      <c r="T249" t="str">
        <f t="shared" si="197"/>
        <v>12</v>
      </c>
      <c r="U249">
        <v>5</v>
      </c>
      <c r="V249" s="3">
        <v>35.6</v>
      </c>
      <c r="W249">
        <v>2</v>
      </c>
      <c r="X249" s="3">
        <f t="shared" si="199"/>
        <v>17.8</v>
      </c>
      <c r="Y249" s="3">
        <f t="shared" ref="Y249:Z249" si="253">X249/T249</f>
        <v>1.4833333333333334</v>
      </c>
      <c r="Z249" s="3">
        <f t="shared" si="253"/>
        <v>0.29666666666666669</v>
      </c>
    </row>
    <row r="250" spans="1:26" x14ac:dyDescent="0.25">
      <c r="A250">
        <v>2.2025000000000001</v>
      </c>
      <c r="B250" t="s">
        <v>26</v>
      </c>
      <c r="C250" t="s">
        <v>84</v>
      </c>
      <c r="D250" t="s">
        <v>85</v>
      </c>
      <c r="E250">
        <v>10446989</v>
      </c>
      <c r="F250" t="s">
        <v>586</v>
      </c>
      <c r="G250" t="s">
        <v>30</v>
      </c>
      <c r="H250" t="s">
        <v>31</v>
      </c>
      <c r="I250" t="s">
        <v>587</v>
      </c>
      <c r="J250" t="s">
        <v>588</v>
      </c>
      <c r="K250" t="s">
        <v>67</v>
      </c>
      <c r="L250" t="s">
        <v>589</v>
      </c>
      <c r="M250" t="s">
        <v>590</v>
      </c>
      <c r="N250">
        <v>4082104472</v>
      </c>
      <c r="O250" t="s">
        <v>74</v>
      </c>
      <c r="P250" t="s">
        <v>75</v>
      </c>
      <c r="Q250" t="s">
        <v>61</v>
      </c>
      <c r="R250">
        <v>44</v>
      </c>
      <c r="S250" t="s">
        <v>40</v>
      </c>
      <c r="T250" t="str">
        <f t="shared" si="197"/>
        <v>12</v>
      </c>
      <c r="U250">
        <v>5</v>
      </c>
      <c r="V250" s="3">
        <v>28.8</v>
      </c>
      <c r="W250">
        <v>1</v>
      </c>
      <c r="X250" s="3">
        <f t="shared" si="199"/>
        <v>28.8</v>
      </c>
      <c r="Y250" s="3">
        <f t="shared" ref="Y250:Z250" si="254">X250/T250</f>
        <v>2.4</v>
      </c>
      <c r="Z250" s="3">
        <f t="shared" si="254"/>
        <v>0.48</v>
      </c>
    </row>
    <row r="251" spans="1:26" x14ac:dyDescent="0.25">
      <c r="A251">
        <v>2.2025000000000001</v>
      </c>
      <c r="B251" t="s">
        <v>26</v>
      </c>
      <c r="C251" t="s">
        <v>84</v>
      </c>
      <c r="D251" t="s">
        <v>85</v>
      </c>
      <c r="E251">
        <v>10446989</v>
      </c>
      <c r="F251" t="s">
        <v>586</v>
      </c>
      <c r="G251" t="s">
        <v>30</v>
      </c>
      <c r="H251" t="s">
        <v>31</v>
      </c>
      <c r="I251" t="s">
        <v>587</v>
      </c>
      <c r="J251" t="s">
        <v>588</v>
      </c>
      <c r="K251" t="s">
        <v>67</v>
      </c>
      <c r="L251" t="s">
        <v>589</v>
      </c>
      <c r="M251" t="s">
        <v>590</v>
      </c>
      <c r="N251">
        <v>4082104472</v>
      </c>
      <c r="O251" t="s">
        <v>98</v>
      </c>
      <c r="P251" t="s">
        <v>99</v>
      </c>
      <c r="Q251" t="s">
        <v>61</v>
      </c>
      <c r="R251">
        <v>44</v>
      </c>
      <c r="S251" t="s">
        <v>40</v>
      </c>
      <c r="T251" t="str">
        <f t="shared" si="197"/>
        <v>12</v>
      </c>
      <c r="U251">
        <v>5</v>
      </c>
      <c r="V251" s="3">
        <v>28.8</v>
      </c>
      <c r="W251">
        <v>1</v>
      </c>
      <c r="X251" s="3">
        <f t="shared" si="199"/>
        <v>28.8</v>
      </c>
      <c r="Y251" s="3">
        <f t="shared" ref="Y251:Z251" si="255">X251/T251</f>
        <v>2.4</v>
      </c>
      <c r="Z251" s="3">
        <f t="shared" si="255"/>
        <v>0.48</v>
      </c>
    </row>
    <row r="252" spans="1:26" x14ac:dyDescent="0.25">
      <c r="A252">
        <v>2.2025000000000001</v>
      </c>
      <c r="B252" t="s">
        <v>26</v>
      </c>
      <c r="C252" t="s">
        <v>84</v>
      </c>
      <c r="D252" t="s">
        <v>85</v>
      </c>
      <c r="E252">
        <v>10446989</v>
      </c>
      <c r="F252" t="s">
        <v>586</v>
      </c>
      <c r="G252" t="s">
        <v>30</v>
      </c>
      <c r="H252" t="s">
        <v>31</v>
      </c>
      <c r="I252" t="s">
        <v>587</v>
      </c>
      <c r="J252" t="s">
        <v>588</v>
      </c>
      <c r="K252" t="s">
        <v>67</v>
      </c>
      <c r="L252" t="s">
        <v>589</v>
      </c>
      <c r="M252" t="s">
        <v>590</v>
      </c>
      <c r="N252">
        <v>4082104472</v>
      </c>
      <c r="O252" t="s">
        <v>224</v>
      </c>
      <c r="P252" t="s">
        <v>225</v>
      </c>
      <c r="Q252" t="s">
        <v>61</v>
      </c>
      <c r="R252">
        <v>44</v>
      </c>
      <c r="S252" t="s">
        <v>40</v>
      </c>
      <c r="T252" t="str">
        <f t="shared" si="197"/>
        <v>12</v>
      </c>
      <c r="U252">
        <v>5</v>
      </c>
      <c r="V252" s="3">
        <v>28.8</v>
      </c>
      <c r="W252">
        <v>1</v>
      </c>
      <c r="X252" s="3">
        <f t="shared" si="199"/>
        <v>28.8</v>
      </c>
      <c r="Y252" s="3">
        <f t="shared" ref="Y252:Z252" si="256">X252/T252</f>
        <v>2.4</v>
      </c>
      <c r="Z252" s="3">
        <f t="shared" si="256"/>
        <v>0.48</v>
      </c>
    </row>
    <row r="253" spans="1:26" x14ac:dyDescent="0.25">
      <c r="A253">
        <v>2.2025000000000001</v>
      </c>
      <c r="B253" t="s">
        <v>26</v>
      </c>
      <c r="C253" t="s">
        <v>84</v>
      </c>
      <c r="D253" t="s">
        <v>85</v>
      </c>
      <c r="E253">
        <v>10446989</v>
      </c>
      <c r="F253" t="s">
        <v>586</v>
      </c>
      <c r="G253" t="s">
        <v>30</v>
      </c>
      <c r="H253" t="s">
        <v>31</v>
      </c>
      <c r="I253" t="s">
        <v>587</v>
      </c>
      <c r="J253" t="s">
        <v>588</v>
      </c>
      <c r="K253" t="s">
        <v>67</v>
      </c>
      <c r="L253" t="s">
        <v>589</v>
      </c>
      <c r="M253" t="s">
        <v>590</v>
      </c>
      <c r="N253">
        <v>4082104472</v>
      </c>
      <c r="O253" t="s">
        <v>59</v>
      </c>
      <c r="P253" t="s">
        <v>60</v>
      </c>
      <c r="Q253" t="s">
        <v>61</v>
      </c>
      <c r="R253">
        <v>44</v>
      </c>
      <c r="S253" t="s">
        <v>40</v>
      </c>
      <c r="T253" t="str">
        <f t="shared" si="197"/>
        <v>12</v>
      </c>
      <c r="U253">
        <v>4</v>
      </c>
      <c r="V253" s="3">
        <v>28.8</v>
      </c>
      <c r="W253">
        <v>1</v>
      </c>
      <c r="X253" s="3">
        <f t="shared" si="199"/>
        <v>28.8</v>
      </c>
      <c r="Y253" s="3">
        <f t="shared" ref="Y253:Z253" si="257">X253/T253</f>
        <v>2.4</v>
      </c>
      <c r="Z253" s="3">
        <f t="shared" si="257"/>
        <v>0.6</v>
      </c>
    </row>
    <row r="254" spans="1:26" x14ac:dyDescent="0.25">
      <c r="A254">
        <v>2.2025000000000001</v>
      </c>
      <c r="B254" t="s">
        <v>26</v>
      </c>
      <c r="C254" t="s">
        <v>107</v>
      </c>
      <c r="D254" t="s">
        <v>108</v>
      </c>
      <c r="E254">
        <v>10355374</v>
      </c>
      <c r="F254" t="s">
        <v>1227</v>
      </c>
      <c r="G254" t="s">
        <v>348</v>
      </c>
      <c r="H254" t="s">
        <v>31</v>
      </c>
      <c r="I254" t="s">
        <v>1228</v>
      </c>
      <c r="J254" t="s">
        <v>1229</v>
      </c>
      <c r="K254" t="s">
        <v>199</v>
      </c>
      <c r="L254" t="s">
        <v>1230</v>
      </c>
      <c r="M254" t="s">
        <v>1231</v>
      </c>
      <c r="N254">
        <v>6304684100</v>
      </c>
      <c r="O254" t="s">
        <v>115</v>
      </c>
      <c r="P254" t="s">
        <v>116</v>
      </c>
      <c r="Q254" t="s">
        <v>39</v>
      </c>
      <c r="R254">
        <v>44</v>
      </c>
      <c r="S254" t="s">
        <v>40</v>
      </c>
      <c r="T254" t="str">
        <f t="shared" si="197"/>
        <v>12</v>
      </c>
      <c r="U254">
        <v>5</v>
      </c>
      <c r="V254" s="3">
        <v>19.8</v>
      </c>
      <c r="W254">
        <v>1</v>
      </c>
      <c r="X254" s="3">
        <f t="shared" si="199"/>
        <v>19.8</v>
      </c>
      <c r="Y254" s="3">
        <f t="shared" ref="Y254:Z254" si="258">X254/T254</f>
        <v>1.6500000000000001</v>
      </c>
      <c r="Z254" s="3">
        <f t="shared" si="258"/>
        <v>0.33</v>
      </c>
    </row>
    <row r="255" spans="1:26" x14ac:dyDescent="0.25">
      <c r="A255">
        <v>2.2025000000000001</v>
      </c>
      <c r="B255" t="s">
        <v>26</v>
      </c>
      <c r="C255" t="s">
        <v>84</v>
      </c>
      <c r="D255" t="s">
        <v>85</v>
      </c>
      <c r="E255">
        <v>10386097</v>
      </c>
      <c r="F255" t="s">
        <v>1256</v>
      </c>
      <c r="G255" t="s">
        <v>30</v>
      </c>
      <c r="H255" t="s">
        <v>31</v>
      </c>
      <c r="I255" t="s">
        <v>1257</v>
      </c>
      <c r="J255" t="s">
        <v>625</v>
      </c>
      <c r="K255" t="s">
        <v>67</v>
      </c>
      <c r="L255" t="s">
        <v>1258</v>
      </c>
      <c r="M255" t="s">
        <v>1259</v>
      </c>
      <c r="N255">
        <v>3475000155</v>
      </c>
      <c r="O255" t="s">
        <v>37</v>
      </c>
      <c r="P255" t="s">
        <v>38</v>
      </c>
      <c r="Q255" t="s">
        <v>39</v>
      </c>
      <c r="R255">
        <v>44</v>
      </c>
      <c r="S255" t="s">
        <v>40</v>
      </c>
      <c r="T255" t="str">
        <f t="shared" si="197"/>
        <v>12</v>
      </c>
      <c r="U255">
        <v>5</v>
      </c>
      <c r="V255" s="3">
        <v>237.6</v>
      </c>
      <c r="W255">
        <v>12</v>
      </c>
      <c r="X255" s="3">
        <f t="shared" si="199"/>
        <v>19.8</v>
      </c>
      <c r="Y255" s="3">
        <f t="shared" ref="Y255:Z255" si="259">X255/T255</f>
        <v>1.6500000000000001</v>
      </c>
      <c r="Z255" s="3">
        <f t="shared" si="259"/>
        <v>0.33</v>
      </c>
    </row>
    <row r="256" spans="1:26" x14ac:dyDescent="0.25">
      <c r="A256">
        <v>2.2025000000000001</v>
      </c>
      <c r="B256" t="s">
        <v>26</v>
      </c>
      <c r="C256" t="s">
        <v>62</v>
      </c>
      <c r="D256" t="s">
        <v>63</v>
      </c>
      <c r="E256">
        <v>10024859</v>
      </c>
      <c r="F256" t="s">
        <v>231</v>
      </c>
      <c r="G256" t="s">
        <v>30</v>
      </c>
      <c r="H256" t="s">
        <v>31</v>
      </c>
      <c r="I256" t="s">
        <v>232</v>
      </c>
      <c r="J256" t="s">
        <v>233</v>
      </c>
      <c r="K256" t="s">
        <v>67</v>
      </c>
      <c r="L256" t="s">
        <v>234</v>
      </c>
      <c r="M256" t="s">
        <v>235</v>
      </c>
      <c r="N256">
        <v>6612597310</v>
      </c>
      <c r="O256" t="s">
        <v>115</v>
      </c>
      <c r="P256" t="s">
        <v>116</v>
      </c>
      <c r="Q256" t="s">
        <v>39</v>
      </c>
      <c r="R256">
        <v>44</v>
      </c>
      <c r="S256" t="s">
        <v>40</v>
      </c>
      <c r="T256" t="str">
        <f t="shared" si="197"/>
        <v>12</v>
      </c>
      <c r="U256">
        <v>5</v>
      </c>
      <c r="V256" s="3">
        <v>17.8</v>
      </c>
      <c r="W256">
        <v>1</v>
      </c>
      <c r="X256" s="3">
        <f t="shared" si="199"/>
        <v>17.8</v>
      </c>
      <c r="Y256" s="3">
        <f t="shared" ref="Y256:Z256" si="260">X256/T256</f>
        <v>1.4833333333333334</v>
      </c>
      <c r="Z256" s="3">
        <f t="shared" si="260"/>
        <v>0.29666666666666669</v>
      </c>
    </row>
    <row r="257" spans="1:26" x14ac:dyDescent="0.25">
      <c r="A257">
        <v>2.2025000000000001</v>
      </c>
      <c r="B257" t="s">
        <v>26</v>
      </c>
      <c r="C257" t="s">
        <v>62</v>
      </c>
      <c r="D257" t="s">
        <v>63</v>
      </c>
      <c r="E257">
        <v>10024859</v>
      </c>
      <c r="F257" t="s">
        <v>231</v>
      </c>
      <c r="G257" t="s">
        <v>30</v>
      </c>
      <c r="H257" t="s">
        <v>31</v>
      </c>
      <c r="I257" t="s">
        <v>232</v>
      </c>
      <c r="J257" t="s">
        <v>233</v>
      </c>
      <c r="K257" t="s">
        <v>67</v>
      </c>
      <c r="L257" t="s">
        <v>234</v>
      </c>
      <c r="M257" t="s">
        <v>235</v>
      </c>
      <c r="N257">
        <v>6612597310</v>
      </c>
      <c r="O257" t="s">
        <v>70</v>
      </c>
      <c r="P257" t="s">
        <v>71</v>
      </c>
      <c r="Q257" t="s">
        <v>61</v>
      </c>
      <c r="R257">
        <v>44</v>
      </c>
      <c r="S257" t="s">
        <v>40</v>
      </c>
      <c r="T257" t="str">
        <f t="shared" si="197"/>
        <v>12</v>
      </c>
      <c r="U257">
        <v>8</v>
      </c>
      <c r="V257" s="3">
        <v>30.4</v>
      </c>
      <c r="W257">
        <v>1</v>
      </c>
      <c r="X257" s="3">
        <f t="shared" si="199"/>
        <v>30.4</v>
      </c>
      <c r="Y257" s="3">
        <f t="shared" ref="Y257:Z257" si="261">X257/T257</f>
        <v>2.5333333333333332</v>
      </c>
      <c r="Z257" s="3">
        <f t="shared" si="261"/>
        <v>0.31666666666666665</v>
      </c>
    </row>
    <row r="258" spans="1:26" x14ac:dyDescent="0.25">
      <c r="A258">
        <v>2.2025000000000001</v>
      </c>
      <c r="B258" t="s">
        <v>26</v>
      </c>
      <c r="C258" t="s">
        <v>84</v>
      </c>
      <c r="D258" t="s">
        <v>85</v>
      </c>
      <c r="E258">
        <v>10439798</v>
      </c>
      <c r="F258" t="s">
        <v>102</v>
      </c>
      <c r="G258" t="s">
        <v>30</v>
      </c>
      <c r="H258" t="s">
        <v>31</v>
      </c>
      <c r="I258" t="s">
        <v>103</v>
      </c>
      <c r="J258" t="s">
        <v>104</v>
      </c>
      <c r="K258" t="s">
        <v>96</v>
      </c>
      <c r="L258" t="s">
        <v>105</v>
      </c>
      <c r="M258" t="s">
        <v>106</v>
      </c>
      <c r="N258">
        <v>9076024285</v>
      </c>
      <c r="O258" t="s">
        <v>74</v>
      </c>
      <c r="P258" t="s">
        <v>75</v>
      </c>
      <c r="Q258" t="s">
        <v>61</v>
      </c>
      <c r="R258">
        <v>44</v>
      </c>
      <c r="S258" t="s">
        <v>40</v>
      </c>
      <c r="T258" t="str">
        <f t="shared" si="197"/>
        <v>12</v>
      </c>
      <c r="U258">
        <v>5</v>
      </c>
      <c r="V258" s="3">
        <v>201.6</v>
      </c>
      <c r="W258">
        <v>7</v>
      </c>
      <c r="X258" s="3">
        <f t="shared" si="199"/>
        <v>28.8</v>
      </c>
      <c r="Y258" s="3">
        <f t="shared" ref="Y258:Z258" si="262">X258/T258</f>
        <v>2.4</v>
      </c>
      <c r="Z258" s="3">
        <f t="shared" si="262"/>
        <v>0.48</v>
      </c>
    </row>
    <row r="259" spans="1:26" x14ac:dyDescent="0.25">
      <c r="A259">
        <v>2.2025000000000001</v>
      </c>
      <c r="B259" t="s">
        <v>26</v>
      </c>
      <c r="C259" t="s">
        <v>84</v>
      </c>
      <c r="D259" t="s">
        <v>85</v>
      </c>
      <c r="E259">
        <v>10439798</v>
      </c>
      <c r="F259" t="s">
        <v>102</v>
      </c>
      <c r="G259" t="s">
        <v>30</v>
      </c>
      <c r="H259" t="s">
        <v>31</v>
      </c>
      <c r="I259" t="s">
        <v>103</v>
      </c>
      <c r="J259" t="s">
        <v>104</v>
      </c>
      <c r="K259" t="s">
        <v>96</v>
      </c>
      <c r="L259" t="s">
        <v>105</v>
      </c>
      <c r="M259" t="s">
        <v>106</v>
      </c>
      <c r="N259">
        <v>9076024285</v>
      </c>
      <c r="O259" t="s">
        <v>49</v>
      </c>
      <c r="P259" t="s">
        <v>50</v>
      </c>
      <c r="Q259" t="s">
        <v>39</v>
      </c>
      <c r="R259">
        <v>44</v>
      </c>
      <c r="S259" t="s">
        <v>40</v>
      </c>
      <c r="T259" t="str">
        <f t="shared" ref="T259:T322" si="263">"12"</f>
        <v>12</v>
      </c>
      <c r="U259">
        <v>5</v>
      </c>
      <c r="V259" s="3">
        <v>79.2</v>
      </c>
      <c r="W259">
        <v>4</v>
      </c>
      <c r="X259" s="3">
        <f t="shared" si="199"/>
        <v>19.8</v>
      </c>
      <c r="Y259" s="3">
        <f t="shared" ref="Y259:Z259" si="264">X259/T259</f>
        <v>1.6500000000000001</v>
      </c>
      <c r="Z259" s="3">
        <f t="shared" si="264"/>
        <v>0.33</v>
      </c>
    </row>
    <row r="260" spans="1:26" x14ac:dyDescent="0.25">
      <c r="A260">
        <v>2.2025000000000001</v>
      </c>
      <c r="B260" t="s">
        <v>26</v>
      </c>
      <c r="C260" t="s">
        <v>84</v>
      </c>
      <c r="D260" t="s">
        <v>85</v>
      </c>
      <c r="E260">
        <v>10439798</v>
      </c>
      <c r="F260" t="s">
        <v>102</v>
      </c>
      <c r="G260" t="s">
        <v>30</v>
      </c>
      <c r="H260" t="s">
        <v>31</v>
      </c>
      <c r="I260" t="s">
        <v>103</v>
      </c>
      <c r="J260" t="s">
        <v>104</v>
      </c>
      <c r="K260" t="s">
        <v>96</v>
      </c>
      <c r="L260" t="s">
        <v>105</v>
      </c>
      <c r="M260" t="s">
        <v>106</v>
      </c>
      <c r="N260">
        <v>9076024285</v>
      </c>
      <c r="O260" t="s">
        <v>70</v>
      </c>
      <c r="P260" t="s">
        <v>71</v>
      </c>
      <c r="Q260" t="s">
        <v>61</v>
      </c>
      <c r="R260">
        <v>44</v>
      </c>
      <c r="S260" t="s">
        <v>40</v>
      </c>
      <c r="T260" t="str">
        <f t="shared" si="263"/>
        <v>12</v>
      </c>
      <c r="U260">
        <v>8</v>
      </c>
      <c r="V260" s="3">
        <v>226.8</v>
      </c>
      <c r="W260">
        <v>7</v>
      </c>
      <c r="X260" s="3">
        <f t="shared" ref="X260:X323" si="265">V260/W260</f>
        <v>32.4</v>
      </c>
      <c r="Y260" s="3">
        <f t="shared" ref="Y260:Z260" si="266">X260/T260</f>
        <v>2.6999999999999997</v>
      </c>
      <c r="Z260" s="3">
        <f t="shared" si="266"/>
        <v>0.33749999999999997</v>
      </c>
    </row>
    <row r="261" spans="1:26" x14ac:dyDescent="0.25">
      <c r="A261">
        <v>2.2025000000000001</v>
      </c>
      <c r="B261" t="s">
        <v>26</v>
      </c>
      <c r="C261" t="s">
        <v>62</v>
      </c>
      <c r="D261" t="s">
        <v>63</v>
      </c>
      <c r="E261">
        <v>10285058</v>
      </c>
      <c r="F261" t="s">
        <v>1282</v>
      </c>
      <c r="G261" t="s">
        <v>348</v>
      </c>
      <c r="H261" t="s">
        <v>31</v>
      </c>
      <c r="I261" t="s">
        <v>1283</v>
      </c>
      <c r="J261" t="s">
        <v>264</v>
      </c>
      <c r="K261" t="s">
        <v>67</v>
      </c>
      <c r="L261">
        <v>90059</v>
      </c>
      <c r="M261" t="s">
        <v>1284</v>
      </c>
      <c r="N261">
        <v>3235683501</v>
      </c>
      <c r="O261" t="s">
        <v>70</v>
      </c>
      <c r="P261" t="s">
        <v>71</v>
      </c>
      <c r="Q261" t="s">
        <v>61</v>
      </c>
      <c r="R261">
        <v>44</v>
      </c>
      <c r="S261" t="s">
        <v>40</v>
      </c>
      <c r="T261" t="str">
        <f t="shared" si="263"/>
        <v>12</v>
      </c>
      <c r="U261">
        <v>8</v>
      </c>
      <c r="V261" s="3">
        <v>32.4</v>
      </c>
      <c r="W261">
        <v>1</v>
      </c>
      <c r="X261" s="3">
        <f t="shared" si="265"/>
        <v>32.4</v>
      </c>
      <c r="Y261" s="3">
        <f t="shared" ref="Y261:Z261" si="267">X261/T261</f>
        <v>2.6999999999999997</v>
      </c>
      <c r="Z261" s="3">
        <f t="shared" si="267"/>
        <v>0.33749999999999997</v>
      </c>
    </row>
    <row r="262" spans="1:26" x14ac:dyDescent="0.25">
      <c r="A262">
        <v>2.2025000000000001</v>
      </c>
      <c r="B262" t="s">
        <v>26</v>
      </c>
      <c r="C262" t="s">
        <v>51</v>
      </c>
      <c r="D262" t="s">
        <v>52</v>
      </c>
      <c r="E262">
        <v>10392195</v>
      </c>
      <c r="F262" t="s">
        <v>571</v>
      </c>
      <c r="G262" t="s">
        <v>30</v>
      </c>
      <c r="H262" t="s">
        <v>31</v>
      </c>
      <c r="I262" t="s">
        <v>572</v>
      </c>
      <c r="J262" t="s">
        <v>573</v>
      </c>
      <c r="K262" t="s">
        <v>574</v>
      </c>
      <c r="L262" t="s">
        <v>575</v>
      </c>
      <c r="M262" t="s">
        <v>1252</v>
      </c>
      <c r="N262">
        <v>7247054938</v>
      </c>
      <c r="O262" t="s">
        <v>59</v>
      </c>
      <c r="P262" t="s">
        <v>60</v>
      </c>
      <c r="Q262" t="s">
        <v>61</v>
      </c>
      <c r="R262">
        <v>44</v>
      </c>
      <c r="S262" t="s">
        <v>40</v>
      </c>
      <c r="T262" t="str">
        <f t="shared" si="263"/>
        <v>12</v>
      </c>
      <c r="U262">
        <v>4</v>
      </c>
      <c r="V262" s="3">
        <v>57.6</v>
      </c>
      <c r="W262">
        <v>2</v>
      </c>
      <c r="X262" s="3">
        <f t="shared" si="265"/>
        <v>28.8</v>
      </c>
      <c r="Y262" s="3">
        <f t="shared" ref="Y262:Z262" si="268">X262/T262</f>
        <v>2.4</v>
      </c>
      <c r="Z262" s="3">
        <f t="shared" si="268"/>
        <v>0.6</v>
      </c>
    </row>
    <row r="263" spans="1:26" x14ac:dyDescent="0.25">
      <c r="A263">
        <v>2.2025000000000001</v>
      </c>
      <c r="B263" t="s">
        <v>26</v>
      </c>
      <c r="C263" t="s">
        <v>154</v>
      </c>
      <c r="D263" t="s">
        <v>155</v>
      </c>
      <c r="E263">
        <v>10347125</v>
      </c>
      <c r="F263" t="s">
        <v>354</v>
      </c>
      <c r="G263" t="s">
        <v>30</v>
      </c>
      <c r="H263" t="s">
        <v>31</v>
      </c>
      <c r="I263" t="s">
        <v>355</v>
      </c>
      <c r="J263" t="s">
        <v>356</v>
      </c>
      <c r="K263" t="s">
        <v>239</v>
      </c>
      <c r="L263" t="s">
        <v>357</v>
      </c>
      <c r="M263" t="s">
        <v>358</v>
      </c>
      <c r="N263">
        <v>2083812442</v>
      </c>
      <c r="O263" t="s">
        <v>242</v>
      </c>
      <c r="P263" t="s">
        <v>243</v>
      </c>
      <c r="Q263" t="s">
        <v>83</v>
      </c>
      <c r="R263">
        <v>44</v>
      </c>
      <c r="S263" t="s">
        <v>40</v>
      </c>
      <c r="T263" t="str">
        <f t="shared" si="263"/>
        <v>12</v>
      </c>
      <c r="U263">
        <v>8</v>
      </c>
      <c r="V263" s="3">
        <v>32.4</v>
      </c>
      <c r="W263">
        <v>1</v>
      </c>
      <c r="X263" s="3">
        <f t="shared" si="265"/>
        <v>32.4</v>
      </c>
      <c r="Y263" s="3">
        <f t="shared" ref="Y263:Z263" si="269">X263/T263</f>
        <v>2.6999999999999997</v>
      </c>
      <c r="Z263" s="3">
        <f t="shared" si="269"/>
        <v>0.33749999999999997</v>
      </c>
    </row>
    <row r="264" spans="1:26" x14ac:dyDescent="0.25">
      <c r="A264">
        <v>2.2025000000000001</v>
      </c>
      <c r="B264" t="s">
        <v>26</v>
      </c>
      <c r="C264" t="s">
        <v>154</v>
      </c>
      <c r="D264" t="s">
        <v>155</v>
      </c>
      <c r="E264">
        <v>10347339</v>
      </c>
      <c r="F264" t="s">
        <v>236</v>
      </c>
      <c r="G264" t="s">
        <v>30</v>
      </c>
      <c r="H264" t="s">
        <v>31</v>
      </c>
      <c r="I264" t="s">
        <v>237</v>
      </c>
      <c r="J264" t="s">
        <v>238</v>
      </c>
      <c r="K264" t="s">
        <v>239</v>
      </c>
      <c r="L264" t="s">
        <v>240</v>
      </c>
      <c r="M264" t="s">
        <v>1296</v>
      </c>
      <c r="N264">
        <v>2087065205</v>
      </c>
      <c r="O264" t="s">
        <v>242</v>
      </c>
      <c r="P264" t="s">
        <v>243</v>
      </c>
      <c r="Q264" t="s">
        <v>83</v>
      </c>
      <c r="R264">
        <v>44</v>
      </c>
      <c r="S264" t="s">
        <v>40</v>
      </c>
      <c r="T264" t="str">
        <f t="shared" si="263"/>
        <v>12</v>
      </c>
      <c r="U264">
        <v>8</v>
      </c>
      <c r="V264" s="3">
        <v>32.4</v>
      </c>
      <c r="W264">
        <v>1</v>
      </c>
      <c r="X264" s="3">
        <f t="shared" si="265"/>
        <v>32.4</v>
      </c>
      <c r="Y264" s="3">
        <f t="shared" ref="Y264:Z264" si="270">X264/T264</f>
        <v>2.6999999999999997</v>
      </c>
      <c r="Z264" s="3">
        <f t="shared" si="270"/>
        <v>0.33749999999999997</v>
      </c>
    </row>
    <row r="265" spans="1:26" x14ac:dyDescent="0.25">
      <c r="A265">
        <v>2.2025000000000001</v>
      </c>
      <c r="B265" t="s">
        <v>26</v>
      </c>
      <c r="C265" t="s">
        <v>84</v>
      </c>
      <c r="D265" t="s">
        <v>85</v>
      </c>
      <c r="E265">
        <v>10138941</v>
      </c>
      <c r="F265" t="s">
        <v>591</v>
      </c>
      <c r="G265" t="s">
        <v>592</v>
      </c>
      <c r="H265" t="s">
        <v>31</v>
      </c>
      <c r="I265" t="s">
        <v>593</v>
      </c>
      <c r="J265" t="s">
        <v>594</v>
      </c>
      <c r="K265" t="s">
        <v>96</v>
      </c>
      <c r="L265">
        <v>89557</v>
      </c>
      <c r="M265" t="s">
        <v>1171</v>
      </c>
      <c r="N265">
        <v>7753222537</v>
      </c>
      <c r="O265" t="s">
        <v>98</v>
      </c>
      <c r="P265" t="s">
        <v>99</v>
      </c>
      <c r="Q265" t="s">
        <v>61</v>
      </c>
      <c r="R265">
        <v>44</v>
      </c>
      <c r="S265" t="s">
        <v>40</v>
      </c>
      <c r="T265" t="str">
        <f t="shared" si="263"/>
        <v>12</v>
      </c>
      <c r="U265">
        <v>5</v>
      </c>
      <c r="V265" s="3">
        <v>28.8</v>
      </c>
      <c r="W265">
        <v>1</v>
      </c>
      <c r="X265" s="3">
        <f t="shared" si="265"/>
        <v>28.8</v>
      </c>
      <c r="Y265" s="3">
        <f t="shared" ref="Y265:Z265" si="271">X265/T265</f>
        <v>2.4</v>
      </c>
      <c r="Z265" s="3">
        <f t="shared" si="271"/>
        <v>0.48</v>
      </c>
    </row>
    <row r="266" spans="1:26" x14ac:dyDescent="0.25">
      <c r="A266">
        <v>2.2025000000000001</v>
      </c>
      <c r="B266" t="s">
        <v>26</v>
      </c>
      <c r="C266" t="s">
        <v>84</v>
      </c>
      <c r="D266" t="s">
        <v>85</v>
      </c>
      <c r="E266">
        <v>10138941</v>
      </c>
      <c r="F266" t="s">
        <v>591</v>
      </c>
      <c r="G266" t="s">
        <v>592</v>
      </c>
      <c r="H266" t="s">
        <v>31</v>
      </c>
      <c r="I266" t="s">
        <v>593</v>
      </c>
      <c r="J266" t="s">
        <v>594</v>
      </c>
      <c r="K266" t="s">
        <v>96</v>
      </c>
      <c r="L266">
        <v>89557</v>
      </c>
      <c r="M266" t="s">
        <v>1171</v>
      </c>
      <c r="N266">
        <v>7753222537</v>
      </c>
      <c r="O266" t="s">
        <v>59</v>
      </c>
      <c r="P266" t="s">
        <v>60</v>
      </c>
      <c r="Q266" t="s">
        <v>61</v>
      </c>
      <c r="R266">
        <v>44</v>
      </c>
      <c r="S266" t="s">
        <v>40</v>
      </c>
      <c r="T266" t="str">
        <f t="shared" si="263"/>
        <v>12</v>
      </c>
      <c r="U266">
        <v>4</v>
      </c>
      <c r="V266" s="3">
        <v>86.4</v>
      </c>
      <c r="W266">
        <v>3</v>
      </c>
      <c r="X266" s="3">
        <f t="shared" si="265"/>
        <v>28.8</v>
      </c>
      <c r="Y266" s="3">
        <f t="shared" ref="Y266:Z266" si="272">X266/T266</f>
        <v>2.4</v>
      </c>
      <c r="Z266" s="3">
        <f t="shared" si="272"/>
        <v>0.6</v>
      </c>
    </row>
    <row r="267" spans="1:26" x14ac:dyDescent="0.25">
      <c r="A267">
        <v>2.2025000000000001</v>
      </c>
      <c r="B267" t="s">
        <v>26</v>
      </c>
      <c r="C267" t="s">
        <v>84</v>
      </c>
      <c r="D267" t="s">
        <v>85</v>
      </c>
      <c r="E267">
        <v>10124473</v>
      </c>
      <c r="F267" t="s">
        <v>220</v>
      </c>
      <c r="G267" t="s">
        <v>30</v>
      </c>
      <c r="H267" t="s">
        <v>31</v>
      </c>
      <c r="I267" t="s">
        <v>221</v>
      </c>
      <c r="J267" t="s">
        <v>222</v>
      </c>
      <c r="K267" t="s">
        <v>67</v>
      </c>
      <c r="L267">
        <v>95370</v>
      </c>
      <c r="M267" t="s">
        <v>223</v>
      </c>
      <c r="N267">
        <v>2095363674</v>
      </c>
      <c r="O267" t="s">
        <v>98</v>
      </c>
      <c r="P267" t="s">
        <v>99</v>
      </c>
      <c r="Q267" t="s">
        <v>61</v>
      </c>
      <c r="R267">
        <v>44</v>
      </c>
      <c r="S267" t="s">
        <v>40</v>
      </c>
      <c r="T267" t="str">
        <f t="shared" si="263"/>
        <v>12</v>
      </c>
      <c r="U267">
        <v>5</v>
      </c>
      <c r="V267" s="3">
        <v>86.4</v>
      </c>
      <c r="W267">
        <v>3</v>
      </c>
      <c r="X267" s="3">
        <f t="shared" si="265"/>
        <v>28.8</v>
      </c>
      <c r="Y267" s="3">
        <f t="shared" ref="Y267:Z267" si="273">X267/T267</f>
        <v>2.4</v>
      </c>
      <c r="Z267" s="3">
        <f t="shared" si="273"/>
        <v>0.48</v>
      </c>
    </row>
    <row r="268" spans="1:26" x14ac:dyDescent="0.25">
      <c r="A268">
        <v>2.2025000000000001</v>
      </c>
      <c r="B268" t="s">
        <v>26</v>
      </c>
      <c r="C268" t="s">
        <v>84</v>
      </c>
      <c r="D268" t="s">
        <v>85</v>
      </c>
      <c r="E268">
        <v>10124473</v>
      </c>
      <c r="F268" t="s">
        <v>220</v>
      </c>
      <c r="G268" t="s">
        <v>30</v>
      </c>
      <c r="H268" t="s">
        <v>31</v>
      </c>
      <c r="I268" t="s">
        <v>221</v>
      </c>
      <c r="J268" t="s">
        <v>222</v>
      </c>
      <c r="K268" t="s">
        <v>67</v>
      </c>
      <c r="L268">
        <v>95370</v>
      </c>
      <c r="M268" t="s">
        <v>223</v>
      </c>
      <c r="N268">
        <v>2095363674</v>
      </c>
      <c r="O268" t="s">
        <v>224</v>
      </c>
      <c r="P268" t="s">
        <v>225</v>
      </c>
      <c r="Q268" t="s">
        <v>61</v>
      </c>
      <c r="R268">
        <v>44</v>
      </c>
      <c r="S268" t="s">
        <v>40</v>
      </c>
      <c r="T268" t="str">
        <f t="shared" si="263"/>
        <v>12</v>
      </c>
      <c r="U268">
        <v>5</v>
      </c>
      <c r="V268" s="3">
        <v>57.6</v>
      </c>
      <c r="W268">
        <v>2</v>
      </c>
      <c r="X268" s="3">
        <f t="shared" si="265"/>
        <v>28.8</v>
      </c>
      <c r="Y268" s="3">
        <f t="shared" ref="Y268:Z268" si="274">X268/T268</f>
        <v>2.4</v>
      </c>
      <c r="Z268" s="3">
        <f t="shared" si="274"/>
        <v>0.48</v>
      </c>
    </row>
    <row r="269" spans="1:26" x14ac:dyDescent="0.25">
      <c r="A269">
        <v>2.2025000000000001</v>
      </c>
      <c r="B269" t="s">
        <v>26</v>
      </c>
      <c r="C269" t="s">
        <v>84</v>
      </c>
      <c r="D269" t="s">
        <v>85</v>
      </c>
      <c r="E269">
        <v>10124473</v>
      </c>
      <c r="F269" t="s">
        <v>220</v>
      </c>
      <c r="G269" t="s">
        <v>30</v>
      </c>
      <c r="H269" t="s">
        <v>31</v>
      </c>
      <c r="I269" t="s">
        <v>221</v>
      </c>
      <c r="J269" t="s">
        <v>222</v>
      </c>
      <c r="K269" t="s">
        <v>67</v>
      </c>
      <c r="L269">
        <v>95370</v>
      </c>
      <c r="M269" t="s">
        <v>223</v>
      </c>
      <c r="N269">
        <v>2095363674</v>
      </c>
      <c r="O269" t="s">
        <v>218</v>
      </c>
      <c r="P269" t="s">
        <v>219</v>
      </c>
      <c r="Q269" t="s">
        <v>61</v>
      </c>
      <c r="R269">
        <v>44</v>
      </c>
      <c r="S269" t="s">
        <v>40</v>
      </c>
      <c r="T269" t="str">
        <f t="shared" si="263"/>
        <v>12</v>
      </c>
      <c r="U269">
        <v>8</v>
      </c>
      <c r="V269" s="3">
        <v>97.2</v>
      </c>
      <c r="W269">
        <v>3</v>
      </c>
      <c r="X269" s="3">
        <f t="shared" si="265"/>
        <v>32.4</v>
      </c>
      <c r="Y269" s="3">
        <f t="shared" ref="Y269:Z269" si="275">X269/T269</f>
        <v>2.6999999999999997</v>
      </c>
      <c r="Z269" s="3">
        <f t="shared" si="275"/>
        <v>0.33749999999999997</v>
      </c>
    </row>
    <row r="270" spans="1:26" x14ac:dyDescent="0.25">
      <c r="A270">
        <v>2.2025000000000001</v>
      </c>
      <c r="B270" t="s">
        <v>26</v>
      </c>
      <c r="C270" t="s">
        <v>326</v>
      </c>
      <c r="D270" t="s">
        <v>327</v>
      </c>
      <c r="E270">
        <v>10117239</v>
      </c>
      <c r="F270" t="s">
        <v>679</v>
      </c>
      <c r="G270" t="s">
        <v>30</v>
      </c>
      <c r="H270" t="s">
        <v>31</v>
      </c>
      <c r="I270" t="s">
        <v>680</v>
      </c>
      <c r="J270" t="s">
        <v>681</v>
      </c>
      <c r="K270" t="s">
        <v>331</v>
      </c>
      <c r="L270">
        <v>85027</v>
      </c>
      <c r="M270" t="s">
        <v>1211</v>
      </c>
      <c r="N270">
        <v>6237803036</v>
      </c>
      <c r="O270" t="s">
        <v>74</v>
      </c>
      <c r="P270" t="s">
        <v>75</v>
      </c>
      <c r="Q270" t="s">
        <v>61</v>
      </c>
      <c r="R270">
        <v>44</v>
      </c>
      <c r="S270" t="s">
        <v>40</v>
      </c>
      <c r="T270" t="str">
        <f t="shared" si="263"/>
        <v>12</v>
      </c>
      <c r="U270">
        <v>5</v>
      </c>
      <c r="V270" s="3">
        <v>288</v>
      </c>
      <c r="W270">
        <v>10</v>
      </c>
      <c r="X270" s="3">
        <f t="shared" si="265"/>
        <v>28.8</v>
      </c>
      <c r="Y270" s="3">
        <f t="shared" ref="Y270:Z270" si="276">X270/T270</f>
        <v>2.4</v>
      </c>
      <c r="Z270" s="3">
        <f t="shared" si="276"/>
        <v>0.48</v>
      </c>
    </row>
    <row r="271" spans="1:26" x14ac:dyDescent="0.25">
      <c r="A271">
        <v>2.2025000000000001</v>
      </c>
      <c r="B271" t="s">
        <v>26</v>
      </c>
      <c r="C271" t="s">
        <v>107</v>
      </c>
      <c r="D271" t="s">
        <v>108</v>
      </c>
      <c r="E271">
        <v>10427934</v>
      </c>
      <c r="F271" t="s">
        <v>1241</v>
      </c>
      <c r="G271" t="s">
        <v>30</v>
      </c>
      <c r="H271" t="s">
        <v>31</v>
      </c>
      <c r="I271" t="s">
        <v>1242</v>
      </c>
      <c r="J271" t="s">
        <v>1243</v>
      </c>
      <c r="K271" t="s">
        <v>193</v>
      </c>
      <c r="L271" t="s">
        <v>1244</v>
      </c>
      <c r="M271" t="s">
        <v>1245</v>
      </c>
      <c r="N271">
        <v>2606245474</v>
      </c>
      <c r="O271" t="s">
        <v>49</v>
      </c>
      <c r="P271" t="s">
        <v>50</v>
      </c>
      <c r="Q271" t="s">
        <v>39</v>
      </c>
      <c r="R271">
        <v>44</v>
      </c>
      <c r="S271" t="s">
        <v>40</v>
      </c>
      <c r="T271" t="str">
        <f t="shared" si="263"/>
        <v>12</v>
      </c>
      <c r="U271">
        <v>5</v>
      </c>
      <c r="V271" s="3">
        <v>19.8</v>
      </c>
      <c r="W271">
        <v>1</v>
      </c>
      <c r="X271" s="3">
        <f t="shared" si="265"/>
        <v>19.8</v>
      </c>
      <c r="Y271" s="3">
        <f t="shared" ref="Y271:Z271" si="277">X271/T271</f>
        <v>1.6500000000000001</v>
      </c>
      <c r="Z271" s="3">
        <f t="shared" si="277"/>
        <v>0.33</v>
      </c>
    </row>
    <row r="272" spans="1:26" x14ac:dyDescent="0.25">
      <c r="A272">
        <v>2.2025000000000001</v>
      </c>
      <c r="B272" t="s">
        <v>26</v>
      </c>
      <c r="C272" t="s">
        <v>41</v>
      </c>
      <c r="D272" t="s">
        <v>42</v>
      </c>
      <c r="E272">
        <v>10131256</v>
      </c>
      <c r="F272" t="s">
        <v>184</v>
      </c>
      <c r="G272" t="s">
        <v>30</v>
      </c>
      <c r="H272" t="s">
        <v>31</v>
      </c>
      <c r="I272" t="s">
        <v>185</v>
      </c>
      <c r="J272" t="s">
        <v>186</v>
      </c>
      <c r="K272" t="s">
        <v>46</v>
      </c>
      <c r="L272">
        <v>55016</v>
      </c>
      <c r="M272" t="s">
        <v>187</v>
      </c>
      <c r="N272">
        <v>6517346268</v>
      </c>
      <c r="O272" t="s">
        <v>74</v>
      </c>
      <c r="P272" t="s">
        <v>75</v>
      </c>
      <c r="Q272" t="s">
        <v>61</v>
      </c>
      <c r="R272">
        <v>44</v>
      </c>
      <c r="S272" t="s">
        <v>40</v>
      </c>
      <c r="T272" t="str">
        <f t="shared" si="263"/>
        <v>12</v>
      </c>
      <c r="U272">
        <v>5</v>
      </c>
      <c r="V272" s="3">
        <v>28.8</v>
      </c>
      <c r="W272">
        <v>1</v>
      </c>
      <c r="X272" s="3">
        <f t="shared" si="265"/>
        <v>28.8</v>
      </c>
      <c r="Y272" s="3">
        <f t="shared" ref="Y272:Z272" si="278">X272/T272</f>
        <v>2.4</v>
      </c>
      <c r="Z272" s="3">
        <f t="shared" si="278"/>
        <v>0.48</v>
      </c>
    </row>
    <row r="273" spans="1:26" x14ac:dyDescent="0.25">
      <c r="A273">
        <v>2.2025000000000001</v>
      </c>
      <c r="B273" t="s">
        <v>26</v>
      </c>
      <c r="C273" t="s">
        <v>41</v>
      </c>
      <c r="D273" t="s">
        <v>42</v>
      </c>
      <c r="E273">
        <v>10131256</v>
      </c>
      <c r="F273" t="s">
        <v>184</v>
      </c>
      <c r="G273" t="s">
        <v>30</v>
      </c>
      <c r="H273" t="s">
        <v>31</v>
      </c>
      <c r="I273" t="s">
        <v>185</v>
      </c>
      <c r="J273" t="s">
        <v>186</v>
      </c>
      <c r="K273" t="s">
        <v>46</v>
      </c>
      <c r="L273">
        <v>55016</v>
      </c>
      <c r="M273" t="s">
        <v>187</v>
      </c>
      <c r="N273">
        <v>6517346268</v>
      </c>
      <c r="O273" t="s">
        <v>115</v>
      </c>
      <c r="P273" t="s">
        <v>116</v>
      </c>
      <c r="Q273" t="s">
        <v>39</v>
      </c>
      <c r="R273">
        <v>44</v>
      </c>
      <c r="S273" t="s">
        <v>40</v>
      </c>
      <c r="T273" t="str">
        <f t="shared" si="263"/>
        <v>12</v>
      </c>
      <c r="U273">
        <v>5</v>
      </c>
      <c r="V273" s="3">
        <v>19.8</v>
      </c>
      <c r="W273">
        <v>1</v>
      </c>
      <c r="X273" s="3">
        <f t="shared" si="265"/>
        <v>19.8</v>
      </c>
      <c r="Y273" s="3">
        <f t="shared" ref="Y273:Z273" si="279">X273/T273</f>
        <v>1.6500000000000001</v>
      </c>
      <c r="Z273" s="3">
        <f t="shared" si="279"/>
        <v>0.33</v>
      </c>
    </row>
    <row r="274" spans="1:26" x14ac:dyDescent="0.25">
      <c r="A274">
        <v>2.2025000000000001</v>
      </c>
      <c r="B274" t="s">
        <v>26</v>
      </c>
      <c r="C274" t="s">
        <v>41</v>
      </c>
      <c r="D274" t="s">
        <v>42</v>
      </c>
      <c r="E274">
        <v>10131256</v>
      </c>
      <c r="F274" t="s">
        <v>184</v>
      </c>
      <c r="G274" t="s">
        <v>30</v>
      </c>
      <c r="H274" t="s">
        <v>31</v>
      </c>
      <c r="I274" t="s">
        <v>185</v>
      </c>
      <c r="J274" t="s">
        <v>186</v>
      </c>
      <c r="K274" t="s">
        <v>46</v>
      </c>
      <c r="L274">
        <v>55016</v>
      </c>
      <c r="M274" t="s">
        <v>187</v>
      </c>
      <c r="N274">
        <v>6517346268</v>
      </c>
      <c r="O274" t="s">
        <v>49</v>
      </c>
      <c r="P274" t="s">
        <v>50</v>
      </c>
      <c r="Q274" t="s">
        <v>39</v>
      </c>
      <c r="R274">
        <v>44</v>
      </c>
      <c r="S274" t="s">
        <v>40</v>
      </c>
      <c r="T274" t="str">
        <f t="shared" si="263"/>
        <v>12</v>
      </c>
      <c r="U274">
        <v>5</v>
      </c>
      <c r="V274" s="3">
        <v>19.8</v>
      </c>
      <c r="W274">
        <v>1</v>
      </c>
      <c r="X274" s="3">
        <f t="shared" si="265"/>
        <v>19.8</v>
      </c>
      <c r="Y274" s="3">
        <f t="shared" ref="Y274:Z274" si="280">X274/T274</f>
        <v>1.6500000000000001</v>
      </c>
      <c r="Z274" s="3">
        <f t="shared" si="280"/>
        <v>0.33</v>
      </c>
    </row>
    <row r="275" spans="1:26" x14ac:dyDescent="0.25">
      <c r="A275">
        <v>2.2025000000000001</v>
      </c>
      <c r="B275" t="s">
        <v>26</v>
      </c>
      <c r="C275" t="s">
        <v>154</v>
      </c>
      <c r="D275" t="s">
        <v>155</v>
      </c>
      <c r="E275">
        <v>10090382</v>
      </c>
      <c r="F275" t="s">
        <v>448</v>
      </c>
      <c r="G275" t="s">
        <v>30</v>
      </c>
      <c r="H275" t="s">
        <v>31</v>
      </c>
      <c r="I275" t="s">
        <v>449</v>
      </c>
      <c r="J275" t="s">
        <v>450</v>
      </c>
      <c r="K275" t="s">
        <v>210</v>
      </c>
      <c r="L275" t="s">
        <v>451</v>
      </c>
      <c r="M275" t="s">
        <v>452</v>
      </c>
      <c r="N275">
        <v>2085539584</v>
      </c>
      <c r="O275" t="s">
        <v>115</v>
      </c>
      <c r="P275" t="s">
        <v>116</v>
      </c>
      <c r="Q275" t="s">
        <v>39</v>
      </c>
      <c r="R275">
        <v>44</v>
      </c>
      <c r="S275" t="s">
        <v>40</v>
      </c>
      <c r="T275" t="str">
        <f t="shared" si="263"/>
        <v>12</v>
      </c>
      <c r="U275">
        <v>5</v>
      </c>
      <c r="V275" s="3">
        <v>19.8</v>
      </c>
      <c r="W275">
        <v>1</v>
      </c>
      <c r="X275" s="3">
        <f t="shared" si="265"/>
        <v>19.8</v>
      </c>
      <c r="Y275" s="3">
        <f t="shared" ref="Y275:Z275" si="281">X275/T275</f>
        <v>1.6500000000000001</v>
      </c>
      <c r="Z275" s="3">
        <f t="shared" si="281"/>
        <v>0.33</v>
      </c>
    </row>
    <row r="276" spans="1:26" x14ac:dyDescent="0.25">
      <c r="A276">
        <v>2.2025000000000001</v>
      </c>
      <c r="B276" t="s">
        <v>26</v>
      </c>
      <c r="C276" t="s">
        <v>41</v>
      </c>
      <c r="D276" t="s">
        <v>42</v>
      </c>
      <c r="E276">
        <v>10033732</v>
      </c>
      <c r="F276" t="s">
        <v>283</v>
      </c>
      <c r="G276" t="s">
        <v>30</v>
      </c>
      <c r="H276" t="s">
        <v>31</v>
      </c>
      <c r="I276" t="s">
        <v>284</v>
      </c>
      <c r="J276" t="s">
        <v>285</v>
      </c>
      <c r="K276" t="s">
        <v>46</v>
      </c>
      <c r="L276">
        <v>56301</v>
      </c>
      <c r="M276" t="s">
        <v>286</v>
      </c>
      <c r="N276">
        <v>3202515678</v>
      </c>
      <c r="O276" t="s">
        <v>37</v>
      </c>
      <c r="P276" t="s">
        <v>38</v>
      </c>
      <c r="Q276" t="s">
        <v>39</v>
      </c>
      <c r="R276">
        <v>44</v>
      </c>
      <c r="S276" t="s">
        <v>40</v>
      </c>
      <c r="T276" t="str">
        <f t="shared" si="263"/>
        <v>12</v>
      </c>
      <c r="U276">
        <v>5</v>
      </c>
      <c r="V276" s="3">
        <v>39.6</v>
      </c>
      <c r="W276">
        <v>2</v>
      </c>
      <c r="X276" s="3">
        <f t="shared" si="265"/>
        <v>19.8</v>
      </c>
      <c r="Y276" s="3">
        <f t="shared" ref="Y276:Z276" si="282">X276/T276</f>
        <v>1.6500000000000001</v>
      </c>
      <c r="Z276" s="3">
        <f t="shared" si="282"/>
        <v>0.33</v>
      </c>
    </row>
    <row r="277" spans="1:26" x14ac:dyDescent="0.25">
      <c r="A277">
        <v>2.2025000000000001</v>
      </c>
      <c r="B277" t="s">
        <v>26</v>
      </c>
      <c r="C277" t="s">
        <v>41</v>
      </c>
      <c r="D277" t="s">
        <v>42</v>
      </c>
      <c r="E277">
        <v>10033732</v>
      </c>
      <c r="F277" t="s">
        <v>283</v>
      </c>
      <c r="G277" t="s">
        <v>30</v>
      </c>
      <c r="H277" t="s">
        <v>31</v>
      </c>
      <c r="I277" t="s">
        <v>284</v>
      </c>
      <c r="J277" t="s">
        <v>285</v>
      </c>
      <c r="K277" t="s">
        <v>46</v>
      </c>
      <c r="L277">
        <v>56301</v>
      </c>
      <c r="M277" t="s">
        <v>286</v>
      </c>
      <c r="N277">
        <v>3202515678</v>
      </c>
      <c r="O277" t="s">
        <v>115</v>
      </c>
      <c r="P277" t="s">
        <v>116</v>
      </c>
      <c r="Q277" t="s">
        <v>39</v>
      </c>
      <c r="R277">
        <v>44</v>
      </c>
      <c r="S277" t="s">
        <v>40</v>
      </c>
      <c r="T277" t="str">
        <f t="shared" si="263"/>
        <v>12</v>
      </c>
      <c r="U277">
        <v>5</v>
      </c>
      <c r="V277" s="3">
        <v>19.8</v>
      </c>
      <c r="W277">
        <v>1</v>
      </c>
      <c r="X277" s="3">
        <f t="shared" si="265"/>
        <v>19.8</v>
      </c>
      <c r="Y277" s="3">
        <f t="shared" ref="Y277:Z277" si="283">X277/T277</f>
        <v>1.6500000000000001</v>
      </c>
      <c r="Z277" s="3">
        <f t="shared" si="283"/>
        <v>0.33</v>
      </c>
    </row>
    <row r="278" spans="1:26" x14ac:dyDescent="0.25">
      <c r="A278">
        <v>2.2025000000000001</v>
      </c>
      <c r="B278" t="s">
        <v>26</v>
      </c>
      <c r="C278" t="s">
        <v>41</v>
      </c>
      <c r="D278" t="s">
        <v>42</v>
      </c>
      <c r="E278">
        <v>10033732</v>
      </c>
      <c r="F278" t="s">
        <v>283</v>
      </c>
      <c r="G278" t="s">
        <v>30</v>
      </c>
      <c r="H278" t="s">
        <v>31</v>
      </c>
      <c r="I278" t="s">
        <v>284</v>
      </c>
      <c r="J278" t="s">
        <v>285</v>
      </c>
      <c r="K278" t="s">
        <v>46</v>
      </c>
      <c r="L278">
        <v>56301</v>
      </c>
      <c r="M278" t="s">
        <v>286</v>
      </c>
      <c r="N278">
        <v>3202515678</v>
      </c>
      <c r="O278" t="s">
        <v>49</v>
      </c>
      <c r="P278" t="s">
        <v>50</v>
      </c>
      <c r="Q278" t="s">
        <v>39</v>
      </c>
      <c r="R278">
        <v>44</v>
      </c>
      <c r="S278" t="s">
        <v>40</v>
      </c>
      <c r="T278" t="str">
        <f t="shared" si="263"/>
        <v>12</v>
      </c>
      <c r="U278">
        <v>5</v>
      </c>
      <c r="V278" s="3">
        <v>39.6</v>
      </c>
      <c r="W278">
        <v>2</v>
      </c>
      <c r="X278" s="3">
        <f t="shared" si="265"/>
        <v>19.8</v>
      </c>
      <c r="Y278" s="3">
        <f t="shared" ref="Y278:Z278" si="284">X278/T278</f>
        <v>1.6500000000000001</v>
      </c>
      <c r="Z278" s="3">
        <f t="shared" si="284"/>
        <v>0.33</v>
      </c>
    </row>
    <row r="279" spans="1:26" x14ac:dyDescent="0.25">
      <c r="A279">
        <v>2.2025000000000001</v>
      </c>
      <c r="B279" t="s">
        <v>26</v>
      </c>
      <c r="C279" t="s">
        <v>107</v>
      </c>
      <c r="D279" t="s">
        <v>108</v>
      </c>
      <c r="E279">
        <v>10396746</v>
      </c>
      <c r="F279" t="s">
        <v>1237</v>
      </c>
      <c r="G279" t="s">
        <v>30</v>
      </c>
      <c r="H279" t="s">
        <v>31</v>
      </c>
      <c r="I279" t="s">
        <v>1238</v>
      </c>
      <c r="J279" t="s">
        <v>1239</v>
      </c>
      <c r="K279" t="s">
        <v>139</v>
      </c>
      <c r="L279">
        <v>53037</v>
      </c>
      <c r="M279" t="s">
        <v>1240</v>
      </c>
      <c r="N279">
        <v>2626774080</v>
      </c>
      <c r="O279" t="s">
        <v>49</v>
      </c>
      <c r="P279" t="s">
        <v>50</v>
      </c>
      <c r="Q279" t="s">
        <v>39</v>
      </c>
      <c r="R279">
        <v>44</v>
      </c>
      <c r="S279" t="s">
        <v>40</v>
      </c>
      <c r="T279" t="str">
        <f t="shared" si="263"/>
        <v>12</v>
      </c>
      <c r="U279">
        <v>5</v>
      </c>
      <c r="V279" s="3">
        <v>19.8</v>
      </c>
      <c r="W279">
        <v>1</v>
      </c>
      <c r="X279" s="3">
        <f t="shared" si="265"/>
        <v>19.8</v>
      </c>
      <c r="Y279" s="3">
        <f t="shared" ref="Y279:Z279" si="285">X279/T279</f>
        <v>1.6500000000000001</v>
      </c>
      <c r="Z279" s="3">
        <f t="shared" si="285"/>
        <v>0.33</v>
      </c>
    </row>
    <row r="280" spans="1:26" x14ac:dyDescent="0.25">
      <c r="A280">
        <v>3.2025000000000001</v>
      </c>
      <c r="B280" t="s">
        <v>26</v>
      </c>
      <c r="C280" t="s">
        <v>107</v>
      </c>
      <c r="D280" t="s">
        <v>108</v>
      </c>
      <c r="E280">
        <v>10006801</v>
      </c>
      <c r="F280" t="s">
        <v>1880</v>
      </c>
      <c r="G280" t="s">
        <v>30</v>
      </c>
      <c r="H280" t="s">
        <v>31</v>
      </c>
      <c r="I280" t="s">
        <v>1881</v>
      </c>
      <c r="J280" t="s">
        <v>1882</v>
      </c>
      <c r="K280" t="s">
        <v>199</v>
      </c>
      <c r="L280" t="s">
        <v>1883</v>
      </c>
      <c r="M280" t="s">
        <v>1884</v>
      </c>
      <c r="N280">
        <v>8152883288</v>
      </c>
      <c r="O280" t="s">
        <v>37</v>
      </c>
      <c r="P280" t="s">
        <v>38</v>
      </c>
      <c r="Q280" t="s">
        <v>39</v>
      </c>
      <c r="R280">
        <v>44</v>
      </c>
      <c r="S280" t="s">
        <v>40</v>
      </c>
      <c r="T280" t="str">
        <f t="shared" si="263"/>
        <v>12</v>
      </c>
      <c r="U280">
        <v>5</v>
      </c>
      <c r="V280" s="3">
        <v>39.6</v>
      </c>
      <c r="W280">
        <v>2</v>
      </c>
      <c r="X280" s="3">
        <f t="shared" si="265"/>
        <v>19.8</v>
      </c>
      <c r="Y280" s="3">
        <f t="shared" ref="Y280:Z280" si="286">X280/T280</f>
        <v>1.6500000000000001</v>
      </c>
      <c r="Z280" s="3">
        <f t="shared" si="286"/>
        <v>0.33</v>
      </c>
    </row>
    <row r="281" spans="1:26" x14ac:dyDescent="0.25">
      <c r="A281">
        <v>3.2025000000000001</v>
      </c>
      <c r="B281" t="s">
        <v>26</v>
      </c>
      <c r="C281" t="s">
        <v>84</v>
      </c>
      <c r="D281" t="s">
        <v>85</v>
      </c>
      <c r="E281">
        <v>10299917</v>
      </c>
      <c r="F281" t="s">
        <v>634</v>
      </c>
      <c r="G281" t="s">
        <v>30</v>
      </c>
      <c r="H281" t="s">
        <v>31</v>
      </c>
      <c r="I281" t="s">
        <v>635</v>
      </c>
      <c r="J281" t="s">
        <v>588</v>
      </c>
      <c r="K281" t="s">
        <v>67</v>
      </c>
      <c r="L281" t="s">
        <v>636</v>
      </c>
      <c r="M281" t="s">
        <v>637</v>
      </c>
      <c r="N281">
        <v>6503228363</v>
      </c>
      <c r="O281" t="s">
        <v>122</v>
      </c>
      <c r="P281" t="s">
        <v>123</v>
      </c>
      <c r="Q281" t="s">
        <v>124</v>
      </c>
      <c r="R281">
        <v>44</v>
      </c>
      <c r="S281" t="s">
        <v>40</v>
      </c>
      <c r="T281" t="str">
        <f t="shared" si="263"/>
        <v>12</v>
      </c>
      <c r="U281">
        <v>4.5</v>
      </c>
      <c r="V281" s="3">
        <v>39.6</v>
      </c>
      <c r="W281">
        <v>2</v>
      </c>
      <c r="X281" s="3">
        <f t="shared" si="265"/>
        <v>19.8</v>
      </c>
      <c r="Y281" s="3">
        <f t="shared" ref="Y281:Z281" si="287">X281/T281</f>
        <v>1.6500000000000001</v>
      </c>
      <c r="Z281" s="3">
        <f t="shared" si="287"/>
        <v>0.3666666666666667</v>
      </c>
    </row>
    <row r="282" spans="1:26" x14ac:dyDescent="0.25">
      <c r="A282">
        <v>3.2025000000000001</v>
      </c>
      <c r="B282" t="s">
        <v>26</v>
      </c>
      <c r="C282" t="s">
        <v>62</v>
      </c>
      <c r="D282" t="s">
        <v>63</v>
      </c>
      <c r="E282">
        <v>10338593</v>
      </c>
      <c r="F282" t="s">
        <v>458</v>
      </c>
      <c r="G282" t="s">
        <v>30</v>
      </c>
      <c r="H282" t="s">
        <v>31</v>
      </c>
      <c r="I282" t="s">
        <v>459</v>
      </c>
      <c r="J282" t="s">
        <v>460</v>
      </c>
      <c r="K282" t="s">
        <v>67</v>
      </c>
      <c r="L282" t="s">
        <v>461</v>
      </c>
      <c r="M282" t="s">
        <v>462</v>
      </c>
      <c r="N282">
        <v>6612109436</v>
      </c>
      <c r="O282" t="s">
        <v>74</v>
      </c>
      <c r="P282" t="s">
        <v>75</v>
      </c>
      <c r="Q282" t="s">
        <v>61</v>
      </c>
      <c r="R282">
        <v>44</v>
      </c>
      <c r="S282" t="s">
        <v>40</v>
      </c>
      <c r="T282" t="str">
        <f t="shared" si="263"/>
        <v>12</v>
      </c>
      <c r="U282">
        <v>5</v>
      </c>
      <c r="V282" s="3">
        <v>53.6</v>
      </c>
      <c r="W282">
        <v>2</v>
      </c>
      <c r="X282" s="3">
        <f t="shared" si="265"/>
        <v>26.8</v>
      </c>
      <c r="Y282" s="3">
        <f t="shared" ref="Y282:Z282" si="288">X282/T282</f>
        <v>2.2333333333333334</v>
      </c>
      <c r="Z282" s="3">
        <f t="shared" si="288"/>
        <v>0.44666666666666666</v>
      </c>
    </row>
    <row r="283" spans="1:26" x14ac:dyDescent="0.25">
      <c r="A283">
        <v>3.2025000000000001</v>
      </c>
      <c r="B283" t="s">
        <v>26</v>
      </c>
      <c r="C283" t="s">
        <v>62</v>
      </c>
      <c r="D283" t="s">
        <v>63</v>
      </c>
      <c r="E283">
        <v>10338593</v>
      </c>
      <c r="F283" t="s">
        <v>458</v>
      </c>
      <c r="G283" t="s">
        <v>30</v>
      </c>
      <c r="H283" t="s">
        <v>31</v>
      </c>
      <c r="I283" t="s">
        <v>459</v>
      </c>
      <c r="J283" t="s">
        <v>460</v>
      </c>
      <c r="K283" t="s">
        <v>67</v>
      </c>
      <c r="L283" t="s">
        <v>461</v>
      </c>
      <c r="M283" t="s">
        <v>462</v>
      </c>
      <c r="N283">
        <v>6612109436</v>
      </c>
      <c r="O283" t="s">
        <v>70</v>
      </c>
      <c r="P283" t="s">
        <v>71</v>
      </c>
      <c r="Q283" t="s">
        <v>61</v>
      </c>
      <c r="R283">
        <v>44</v>
      </c>
      <c r="S283" t="s">
        <v>40</v>
      </c>
      <c r="T283" t="str">
        <f t="shared" si="263"/>
        <v>12</v>
      </c>
      <c r="U283">
        <v>8</v>
      </c>
      <c r="V283" s="3">
        <v>60.8</v>
      </c>
      <c r="W283">
        <v>2</v>
      </c>
      <c r="X283" s="3">
        <f t="shared" si="265"/>
        <v>30.4</v>
      </c>
      <c r="Y283" s="3">
        <f t="shared" ref="Y283:Z283" si="289">X283/T283</f>
        <v>2.5333333333333332</v>
      </c>
      <c r="Z283" s="3">
        <f t="shared" si="289"/>
        <v>0.31666666666666665</v>
      </c>
    </row>
    <row r="284" spans="1:26" x14ac:dyDescent="0.25">
      <c r="A284">
        <v>3.2025000000000001</v>
      </c>
      <c r="B284" t="s">
        <v>26</v>
      </c>
      <c r="C284" t="s">
        <v>62</v>
      </c>
      <c r="D284" t="s">
        <v>63</v>
      </c>
      <c r="E284">
        <v>10338593</v>
      </c>
      <c r="F284" t="s">
        <v>458</v>
      </c>
      <c r="G284" t="s">
        <v>30</v>
      </c>
      <c r="H284" t="s">
        <v>31</v>
      </c>
      <c r="I284" t="s">
        <v>459</v>
      </c>
      <c r="J284" t="s">
        <v>460</v>
      </c>
      <c r="K284" t="s">
        <v>67</v>
      </c>
      <c r="L284" t="s">
        <v>461</v>
      </c>
      <c r="M284" t="s">
        <v>462</v>
      </c>
      <c r="N284">
        <v>6612109436</v>
      </c>
      <c r="O284" t="s">
        <v>100</v>
      </c>
      <c r="P284" t="s">
        <v>101</v>
      </c>
      <c r="Q284" t="s">
        <v>61</v>
      </c>
      <c r="R284">
        <v>44</v>
      </c>
      <c r="S284" t="s">
        <v>40</v>
      </c>
      <c r="T284" t="str">
        <f t="shared" si="263"/>
        <v>12</v>
      </c>
      <c r="U284">
        <v>8</v>
      </c>
      <c r="V284" s="3">
        <v>60.8</v>
      </c>
      <c r="W284">
        <v>2</v>
      </c>
      <c r="X284" s="3">
        <f t="shared" si="265"/>
        <v>30.4</v>
      </c>
      <c r="Y284" s="3">
        <f t="shared" ref="Y284:Z284" si="290">X284/T284</f>
        <v>2.5333333333333332</v>
      </c>
      <c r="Z284" s="3">
        <f t="shared" si="290"/>
        <v>0.31666666666666665</v>
      </c>
    </row>
    <row r="285" spans="1:26" x14ac:dyDescent="0.25">
      <c r="A285">
        <v>3.2025000000000001</v>
      </c>
      <c r="B285" t="s">
        <v>26</v>
      </c>
      <c r="C285" t="s">
        <v>51</v>
      </c>
      <c r="D285" t="s">
        <v>52</v>
      </c>
      <c r="E285">
        <v>10003045</v>
      </c>
      <c r="F285" t="s">
        <v>125</v>
      </c>
      <c r="G285" t="s">
        <v>30</v>
      </c>
      <c r="H285" t="s">
        <v>31</v>
      </c>
      <c r="I285" t="s">
        <v>126</v>
      </c>
      <c r="J285" t="s">
        <v>127</v>
      </c>
      <c r="K285" t="s">
        <v>34</v>
      </c>
      <c r="L285" s="4" t="s">
        <v>128</v>
      </c>
      <c r="M285" t="s">
        <v>129</v>
      </c>
      <c r="N285">
        <v>6098354400</v>
      </c>
      <c r="O285" t="s">
        <v>74</v>
      </c>
      <c r="P285" t="s">
        <v>75</v>
      </c>
      <c r="Q285" t="s">
        <v>61</v>
      </c>
      <c r="R285">
        <v>44</v>
      </c>
      <c r="S285" t="s">
        <v>40</v>
      </c>
      <c r="T285" t="str">
        <f t="shared" si="263"/>
        <v>12</v>
      </c>
      <c r="U285">
        <v>5</v>
      </c>
      <c r="V285" s="3">
        <v>201.6</v>
      </c>
      <c r="W285">
        <v>7</v>
      </c>
      <c r="X285" s="3">
        <f t="shared" si="265"/>
        <v>28.8</v>
      </c>
      <c r="Y285" s="3">
        <f t="shared" ref="Y285:Z285" si="291">X285/T285</f>
        <v>2.4</v>
      </c>
      <c r="Z285" s="3">
        <f t="shared" si="291"/>
        <v>0.48</v>
      </c>
    </row>
    <row r="286" spans="1:26" x14ac:dyDescent="0.25">
      <c r="A286">
        <v>3.2025000000000001</v>
      </c>
      <c r="B286" t="s">
        <v>26</v>
      </c>
      <c r="C286" t="s">
        <v>51</v>
      </c>
      <c r="D286" t="s">
        <v>52</v>
      </c>
      <c r="E286">
        <v>10003045</v>
      </c>
      <c r="F286" t="s">
        <v>125</v>
      </c>
      <c r="G286" t="s">
        <v>30</v>
      </c>
      <c r="H286" t="s">
        <v>31</v>
      </c>
      <c r="I286" t="s">
        <v>126</v>
      </c>
      <c r="J286" t="s">
        <v>127</v>
      </c>
      <c r="K286" t="s">
        <v>34</v>
      </c>
      <c r="L286" s="4" t="s">
        <v>128</v>
      </c>
      <c r="M286" t="s">
        <v>129</v>
      </c>
      <c r="N286">
        <v>6098354400</v>
      </c>
      <c r="O286" t="s">
        <v>81</v>
      </c>
      <c r="P286" t="s">
        <v>82</v>
      </c>
      <c r="Q286" t="s">
        <v>83</v>
      </c>
      <c r="R286">
        <v>44</v>
      </c>
      <c r="S286" t="s">
        <v>40</v>
      </c>
      <c r="T286" t="str">
        <f t="shared" si="263"/>
        <v>12</v>
      </c>
      <c r="U286">
        <v>8</v>
      </c>
      <c r="V286" s="3">
        <v>108</v>
      </c>
      <c r="W286">
        <v>4</v>
      </c>
      <c r="X286" s="3">
        <f t="shared" si="265"/>
        <v>27</v>
      </c>
      <c r="Y286" s="3">
        <f t="shared" ref="Y286:Z286" si="292">X286/T286</f>
        <v>2.25</v>
      </c>
      <c r="Z286" s="3">
        <f t="shared" si="292"/>
        <v>0.28125</v>
      </c>
    </row>
    <row r="287" spans="1:26" x14ac:dyDescent="0.25">
      <c r="A287">
        <v>3.2025000000000001</v>
      </c>
      <c r="B287" t="s">
        <v>26</v>
      </c>
      <c r="C287" t="s">
        <v>51</v>
      </c>
      <c r="D287" t="s">
        <v>52</v>
      </c>
      <c r="E287">
        <v>10003045</v>
      </c>
      <c r="F287" t="s">
        <v>125</v>
      </c>
      <c r="G287" t="s">
        <v>30</v>
      </c>
      <c r="H287" t="s">
        <v>31</v>
      </c>
      <c r="I287" t="s">
        <v>126</v>
      </c>
      <c r="J287" t="s">
        <v>127</v>
      </c>
      <c r="K287" t="s">
        <v>34</v>
      </c>
      <c r="L287" s="4" t="s">
        <v>128</v>
      </c>
      <c r="M287" t="s">
        <v>129</v>
      </c>
      <c r="N287">
        <v>6098354400</v>
      </c>
      <c r="O287" t="s">
        <v>59</v>
      </c>
      <c r="P287" t="s">
        <v>60</v>
      </c>
      <c r="Q287" t="s">
        <v>61</v>
      </c>
      <c r="R287">
        <v>44</v>
      </c>
      <c r="S287" t="s">
        <v>40</v>
      </c>
      <c r="T287" t="str">
        <f t="shared" si="263"/>
        <v>12</v>
      </c>
      <c r="U287">
        <v>4</v>
      </c>
      <c r="V287" s="3">
        <v>115.2</v>
      </c>
      <c r="W287">
        <v>4</v>
      </c>
      <c r="X287" s="3">
        <f t="shared" si="265"/>
        <v>28.8</v>
      </c>
      <c r="Y287" s="3">
        <f t="shared" ref="Y287:Z287" si="293">X287/T287</f>
        <v>2.4</v>
      </c>
      <c r="Z287" s="3">
        <f t="shared" si="293"/>
        <v>0.6</v>
      </c>
    </row>
    <row r="288" spans="1:26" x14ac:dyDescent="0.25">
      <c r="A288">
        <v>3.2025000000000001</v>
      </c>
      <c r="B288" t="s">
        <v>26</v>
      </c>
      <c r="C288" t="s">
        <v>27</v>
      </c>
      <c r="D288" t="s">
        <v>28</v>
      </c>
      <c r="E288">
        <v>10337195</v>
      </c>
      <c r="F288" t="s">
        <v>581</v>
      </c>
      <c r="G288" t="s">
        <v>30</v>
      </c>
      <c r="H288" t="s">
        <v>31</v>
      </c>
      <c r="I288" t="s">
        <v>582</v>
      </c>
      <c r="J288" t="s">
        <v>583</v>
      </c>
      <c r="K288" t="s">
        <v>56</v>
      </c>
      <c r="L288" t="s">
        <v>584</v>
      </c>
      <c r="M288" t="s">
        <v>585</v>
      </c>
      <c r="N288">
        <v>5708763560</v>
      </c>
      <c r="O288" t="s">
        <v>74</v>
      </c>
      <c r="P288" t="s">
        <v>75</v>
      </c>
      <c r="Q288" t="s">
        <v>61</v>
      </c>
      <c r="R288">
        <v>44</v>
      </c>
      <c r="S288" t="s">
        <v>40</v>
      </c>
      <c r="T288" t="str">
        <f t="shared" si="263"/>
        <v>12</v>
      </c>
      <c r="U288">
        <v>5</v>
      </c>
      <c r="V288" s="3">
        <v>115.2</v>
      </c>
      <c r="W288">
        <v>4</v>
      </c>
      <c r="X288" s="3">
        <f t="shared" si="265"/>
        <v>28.8</v>
      </c>
      <c r="Y288" s="3">
        <f t="shared" ref="Y288:Z288" si="294">X288/T288</f>
        <v>2.4</v>
      </c>
      <c r="Z288" s="3">
        <f t="shared" si="294"/>
        <v>0.48</v>
      </c>
    </row>
    <row r="289" spans="1:26" x14ac:dyDescent="0.25">
      <c r="A289">
        <v>3.2025000000000001</v>
      </c>
      <c r="B289" t="s">
        <v>26</v>
      </c>
      <c r="C289" t="s">
        <v>27</v>
      </c>
      <c r="D289" t="s">
        <v>28</v>
      </c>
      <c r="E289">
        <v>10337195</v>
      </c>
      <c r="F289" t="s">
        <v>581</v>
      </c>
      <c r="G289" t="s">
        <v>30</v>
      </c>
      <c r="H289" t="s">
        <v>31</v>
      </c>
      <c r="I289" t="s">
        <v>582</v>
      </c>
      <c r="J289" t="s">
        <v>583</v>
      </c>
      <c r="K289" t="s">
        <v>56</v>
      </c>
      <c r="L289" t="s">
        <v>584</v>
      </c>
      <c r="M289" t="s">
        <v>585</v>
      </c>
      <c r="N289">
        <v>5708763560</v>
      </c>
      <c r="O289" t="s">
        <v>37</v>
      </c>
      <c r="P289" t="s">
        <v>38</v>
      </c>
      <c r="Q289" t="s">
        <v>39</v>
      </c>
      <c r="R289">
        <v>44</v>
      </c>
      <c r="S289" t="s">
        <v>40</v>
      </c>
      <c r="T289" t="str">
        <f t="shared" si="263"/>
        <v>12</v>
      </c>
      <c r="U289">
        <v>5</v>
      </c>
      <c r="V289" s="3">
        <v>79.2</v>
      </c>
      <c r="W289">
        <v>4</v>
      </c>
      <c r="X289" s="3">
        <f t="shared" si="265"/>
        <v>19.8</v>
      </c>
      <c r="Y289" s="3">
        <f t="shared" ref="Y289:Z289" si="295">X289/T289</f>
        <v>1.6500000000000001</v>
      </c>
      <c r="Z289" s="3">
        <f t="shared" si="295"/>
        <v>0.33</v>
      </c>
    </row>
    <row r="290" spans="1:26" x14ac:dyDescent="0.25">
      <c r="A290">
        <v>3.2025000000000001</v>
      </c>
      <c r="B290" t="s">
        <v>26</v>
      </c>
      <c r="C290" t="s">
        <v>27</v>
      </c>
      <c r="D290" t="s">
        <v>28</v>
      </c>
      <c r="E290">
        <v>10337195</v>
      </c>
      <c r="F290" t="s">
        <v>581</v>
      </c>
      <c r="G290" t="s">
        <v>30</v>
      </c>
      <c r="H290" t="s">
        <v>31</v>
      </c>
      <c r="I290" t="s">
        <v>582</v>
      </c>
      <c r="J290" t="s">
        <v>583</v>
      </c>
      <c r="K290" t="s">
        <v>56</v>
      </c>
      <c r="L290" t="s">
        <v>584</v>
      </c>
      <c r="M290" t="s">
        <v>585</v>
      </c>
      <c r="N290">
        <v>5708763560</v>
      </c>
      <c r="O290" t="s">
        <v>115</v>
      </c>
      <c r="P290" t="s">
        <v>116</v>
      </c>
      <c r="Q290" t="s">
        <v>39</v>
      </c>
      <c r="R290">
        <v>44</v>
      </c>
      <c r="S290" t="s">
        <v>40</v>
      </c>
      <c r="T290" t="str">
        <f t="shared" si="263"/>
        <v>12</v>
      </c>
      <c r="U290">
        <v>5</v>
      </c>
      <c r="V290" s="3">
        <v>79.2</v>
      </c>
      <c r="W290">
        <v>4</v>
      </c>
      <c r="X290" s="3">
        <f t="shared" si="265"/>
        <v>19.8</v>
      </c>
      <c r="Y290" s="3">
        <f t="shared" ref="Y290:Z290" si="296">X290/T290</f>
        <v>1.6500000000000001</v>
      </c>
      <c r="Z290" s="3">
        <f t="shared" si="296"/>
        <v>0.33</v>
      </c>
    </row>
    <row r="291" spans="1:26" x14ac:dyDescent="0.25">
      <c r="A291">
        <v>3.2025000000000001</v>
      </c>
      <c r="B291" t="s">
        <v>26</v>
      </c>
      <c r="C291" t="s">
        <v>27</v>
      </c>
      <c r="D291" t="s">
        <v>28</v>
      </c>
      <c r="E291">
        <v>10337195</v>
      </c>
      <c r="F291" t="s">
        <v>581</v>
      </c>
      <c r="G291" t="s">
        <v>30</v>
      </c>
      <c r="H291" t="s">
        <v>31</v>
      </c>
      <c r="I291" t="s">
        <v>582</v>
      </c>
      <c r="J291" t="s">
        <v>583</v>
      </c>
      <c r="K291" t="s">
        <v>56</v>
      </c>
      <c r="L291" t="s">
        <v>584</v>
      </c>
      <c r="M291" t="s">
        <v>585</v>
      </c>
      <c r="N291">
        <v>5708763560</v>
      </c>
      <c r="O291" t="s">
        <v>49</v>
      </c>
      <c r="P291" t="s">
        <v>50</v>
      </c>
      <c r="Q291" t="s">
        <v>39</v>
      </c>
      <c r="R291">
        <v>44</v>
      </c>
      <c r="S291" t="s">
        <v>40</v>
      </c>
      <c r="T291" t="str">
        <f t="shared" si="263"/>
        <v>12</v>
      </c>
      <c r="U291">
        <v>5</v>
      </c>
      <c r="V291" s="3">
        <v>79.2</v>
      </c>
      <c r="W291">
        <v>4</v>
      </c>
      <c r="X291" s="3">
        <f t="shared" si="265"/>
        <v>19.8</v>
      </c>
      <c r="Y291" s="3">
        <f t="shared" ref="Y291:Z291" si="297">X291/T291</f>
        <v>1.6500000000000001</v>
      </c>
      <c r="Z291" s="3">
        <f t="shared" si="297"/>
        <v>0.33</v>
      </c>
    </row>
    <row r="292" spans="1:26" x14ac:dyDescent="0.25">
      <c r="A292">
        <v>3.2025000000000001</v>
      </c>
      <c r="B292" t="s">
        <v>26</v>
      </c>
      <c r="C292" t="s">
        <v>27</v>
      </c>
      <c r="D292" t="s">
        <v>28</v>
      </c>
      <c r="E292">
        <v>10337195</v>
      </c>
      <c r="F292" t="s">
        <v>581</v>
      </c>
      <c r="G292" t="s">
        <v>30</v>
      </c>
      <c r="H292" t="s">
        <v>31</v>
      </c>
      <c r="I292" t="s">
        <v>582</v>
      </c>
      <c r="J292" t="s">
        <v>583</v>
      </c>
      <c r="K292" t="s">
        <v>56</v>
      </c>
      <c r="L292" t="s">
        <v>584</v>
      </c>
      <c r="M292" t="s">
        <v>585</v>
      </c>
      <c r="N292">
        <v>5708763560</v>
      </c>
      <c r="O292" t="s">
        <v>224</v>
      </c>
      <c r="P292" t="s">
        <v>225</v>
      </c>
      <c r="Q292" t="s">
        <v>61</v>
      </c>
      <c r="R292">
        <v>44</v>
      </c>
      <c r="S292" t="s">
        <v>40</v>
      </c>
      <c r="T292" t="str">
        <f t="shared" si="263"/>
        <v>12</v>
      </c>
      <c r="U292">
        <v>5</v>
      </c>
      <c r="V292" s="3">
        <v>115.2</v>
      </c>
      <c r="W292">
        <v>4</v>
      </c>
      <c r="X292" s="3">
        <f t="shared" si="265"/>
        <v>28.8</v>
      </c>
      <c r="Y292" s="3">
        <f t="shared" ref="Y292:Z292" si="298">X292/T292</f>
        <v>2.4</v>
      </c>
      <c r="Z292" s="3">
        <f t="shared" si="298"/>
        <v>0.48</v>
      </c>
    </row>
    <row r="293" spans="1:26" x14ac:dyDescent="0.25">
      <c r="A293">
        <v>3.2025000000000001</v>
      </c>
      <c r="B293" t="s">
        <v>26</v>
      </c>
      <c r="C293" t="s">
        <v>27</v>
      </c>
      <c r="D293" t="s">
        <v>28</v>
      </c>
      <c r="E293">
        <v>10337195</v>
      </c>
      <c r="F293" t="s">
        <v>581</v>
      </c>
      <c r="G293" t="s">
        <v>30</v>
      </c>
      <c r="H293" t="s">
        <v>31</v>
      </c>
      <c r="I293" t="s">
        <v>582</v>
      </c>
      <c r="J293" t="s">
        <v>583</v>
      </c>
      <c r="K293" t="s">
        <v>56</v>
      </c>
      <c r="L293" t="s">
        <v>584</v>
      </c>
      <c r="M293" t="s">
        <v>585</v>
      </c>
      <c r="N293">
        <v>5708763560</v>
      </c>
      <c r="O293" t="s">
        <v>100</v>
      </c>
      <c r="P293" t="s">
        <v>101</v>
      </c>
      <c r="Q293" t="s">
        <v>61</v>
      </c>
      <c r="R293">
        <v>44</v>
      </c>
      <c r="S293" t="s">
        <v>40</v>
      </c>
      <c r="T293" t="str">
        <f t="shared" si="263"/>
        <v>12</v>
      </c>
      <c r="U293">
        <v>8</v>
      </c>
      <c r="V293" s="3">
        <v>129.6</v>
      </c>
      <c r="W293">
        <v>4</v>
      </c>
      <c r="X293" s="3">
        <f t="shared" si="265"/>
        <v>32.4</v>
      </c>
      <c r="Y293" s="3">
        <f t="shared" ref="Y293:Z293" si="299">X293/T293</f>
        <v>2.6999999999999997</v>
      </c>
      <c r="Z293" s="3">
        <f t="shared" si="299"/>
        <v>0.33749999999999997</v>
      </c>
    </row>
    <row r="294" spans="1:26" x14ac:dyDescent="0.25">
      <c r="A294">
        <v>3.2025000000000001</v>
      </c>
      <c r="B294" t="s">
        <v>26</v>
      </c>
      <c r="C294" t="s">
        <v>62</v>
      </c>
      <c r="D294" t="s">
        <v>63</v>
      </c>
      <c r="E294">
        <v>10241994</v>
      </c>
      <c r="F294" t="s">
        <v>64</v>
      </c>
      <c r="G294" t="s">
        <v>30</v>
      </c>
      <c r="H294" t="s">
        <v>31</v>
      </c>
      <c r="I294" t="s">
        <v>65</v>
      </c>
      <c r="J294" t="s">
        <v>66</v>
      </c>
      <c r="K294" t="s">
        <v>67</v>
      </c>
      <c r="L294" t="s">
        <v>1281</v>
      </c>
      <c r="M294" t="s">
        <v>69</v>
      </c>
      <c r="N294">
        <v>9099838425</v>
      </c>
      <c r="O294" t="s">
        <v>74</v>
      </c>
      <c r="P294" t="s">
        <v>75</v>
      </c>
      <c r="Q294" t="s">
        <v>61</v>
      </c>
      <c r="R294">
        <v>44</v>
      </c>
      <c r="S294" t="s">
        <v>40</v>
      </c>
      <c r="T294" t="str">
        <f t="shared" si="263"/>
        <v>12</v>
      </c>
      <c r="U294">
        <v>5</v>
      </c>
      <c r="V294" s="3">
        <v>804</v>
      </c>
      <c r="W294">
        <v>30</v>
      </c>
      <c r="X294" s="3">
        <f t="shared" si="265"/>
        <v>26.8</v>
      </c>
      <c r="Y294" s="3">
        <f t="shared" ref="Y294:Z294" si="300">X294/T294</f>
        <v>2.2333333333333334</v>
      </c>
      <c r="Z294" s="3">
        <f t="shared" si="300"/>
        <v>0.44666666666666666</v>
      </c>
    </row>
    <row r="295" spans="1:26" x14ac:dyDescent="0.25">
      <c r="A295">
        <v>3.2025000000000001</v>
      </c>
      <c r="B295" t="s">
        <v>26</v>
      </c>
      <c r="C295" t="s">
        <v>62</v>
      </c>
      <c r="D295" t="s">
        <v>63</v>
      </c>
      <c r="E295">
        <v>10241994</v>
      </c>
      <c r="F295" t="s">
        <v>64</v>
      </c>
      <c r="G295" t="s">
        <v>30</v>
      </c>
      <c r="H295" t="s">
        <v>31</v>
      </c>
      <c r="I295" t="s">
        <v>65</v>
      </c>
      <c r="J295" t="s">
        <v>66</v>
      </c>
      <c r="K295" t="s">
        <v>67</v>
      </c>
      <c r="L295" t="s">
        <v>1281</v>
      </c>
      <c r="M295" t="s">
        <v>69</v>
      </c>
      <c r="N295">
        <v>9099838425</v>
      </c>
      <c r="O295" t="s">
        <v>37</v>
      </c>
      <c r="P295" t="s">
        <v>38</v>
      </c>
      <c r="Q295" t="s">
        <v>39</v>
      </c>
      <c r="R295">
        <v>44</v>
      </c>
      <c r="S295" t="s">
        <v>40</v>
      </c>
      <c r="T295" t="str">
        <f t="shared" si="263"/>
        <v>12</v>
      </c>
      <c r="U295">
        <v>5</v>
      </c>
      <c r="V295" s="3">
        <v>1466.2</v>
      </c>
      <c r="W295">
        <v>79</v>
      </c>
      <c r="X295" s="3">
        <f t="shared" si="265"/>
        <v>18.559493670886077</v>
      </c>
      <c r="Y295" s="3">
        <f t="shared" ref="Y295:Z295" si="301">X295/T295</f>
        <v>1.5466244725738398</v>
      </c>
      <c r="Z295" s="3">
        <f t="shared" si="301"/>
        <v>0.30932489451476797</v>
      </c>
    </row>
    <row r="296" spans="1:26" x14ac:dyDescent="0.25">
      <c r="A296">
        <v>3.2025000000000001</v>
      </c>
      <c r="B296" t="s">
        <v>26</v>
      </c>
      <c r="C296" t="s">
        <v>62</v>
      </c>
      <c r="D296" t="s">
        <v>63</v>
      </c>
      <c r="E296">
        <v>10241994</v>
      </c>
      <c r="F296" t="s">
        <v>64</v>
      </c>
      <c r="G296" t="s">
        <v>30</v>
      </c>
      <c r="H296" t="s">
        <v>31</v>
      </c>
      <c r="I296" t="s">
        <v>65</v>
      </c>
      <c r="J296" t="s">
        <v>66</v>
      </c>
      <c r="K296" t="s">
        <v>67</v>
      </c>
      <c r="L296" t="s">
        <v>1281</v>
      </c>
      <c r="M296" t="s">
        <v>69</v>
      </c>
      <c r="N296">
        <v>9099838425</v>
      </c>
      <c r="O296" t="s">
        <v>70</v>
      </c>
      <c r="P296" t="s">
        <v>71</v>
      </c>
      <c r="Q296" t="s">
        <v>61</v>
      </c>
      <c r="R296">
        <v>44</v>
      </c>
      <c r="S296" t="s">
        <v>40</v>
      </c>
      <c r="T296" t="str">
        <f t="shared" si="263"/>
        <v>12</v>
      </c>
      <c r="U296">
        <v>8</v>
      </c>
      <c r="V296" s="3">
        <v>912</v>
      </c>
      <c r="W296">
        <v>30</v>
      </c>
      <c r="X296" s="3">
        <f t="shared" si="265"/>
        <v>30.4</v>
      </c>
      <c r="Y296" s="3">
        <f t="shared" ref="Y296:Z296" si="302">X296/T296</f>
        <v>2.5333333333333332</v>
      </c>
      <c r="Z296" s="3">
        <f t="shared" si="302"/>
        <v>0.31666666666666665</v>
      </c>
    </row>
    <row r="297" spans="1:26" x14ac:dyDescent="0.25">
      <c r="A297">
        <v>3.2025000000000001</v>
      </c>
      <c r="B297" t="s">
        <v>26</v>
      </c>
      <c r="C297" t="s">
        <v>62</v>
      </c>
      <c r="D297" t="s">
        <v>63</v>
      </c>
      <c r="E297">
        <v>10013840</v>
      </c>
      <c r="F297" t="s">
        <v>1279</v>
      </c>
      <c r="G297" t="s">
        <v>30</v>
      </c>
      <c r="H297" t="s">
        <v>31</v>
      </c>
      <c r="I297" t="s">
        <v>1186</v>
      </c>
      <c r="J297" t="s">
        <v>1187</v>
      </c>
      <c r="K297" t="s">
        <v>67</v>
      </c>
      <c r="L297">
        <v>92841</v>
      </c>
      <c r="M297" t="s">
        <v>1280</v>
      </c>
      <c r="N297">
        <v>7148992539</v>
      </c>
      <c r="O297" t="s">
        <v>74</v>
      </c>
      <c r="P297" t="s">
        <v>75</v>
      </c>
      <c r="Q297" t="s">
        <v>61</v>
      </c>
      <c r="R297">
        <v>44</v>
      </c>
      <c r="S297" t="s">
        <v>40</v>
      </c>
      <c r="T297" t="str">
        <f t="shared" si="263"/>
        <v>12</v>
      </c>
      <c r="U297">
        <v>5</v>
      </c>
      <c r="V297" s="3">
        <v>2948</v>
      </c>
      <c r="W297">
        <v>110</v>
      </c>
      <c r="X297" s="3">
        <f t="shared" si="265"/>
        <v>26.8</v>
      </c>
      <c r="Y297" s="3">
        <f t="shared" ref="Y297:Z297" si="303">X297/T297</f>
        <v>2.2333333333333334</v>
      </c>
      <c r="Z297" s="3">
        <f t="shared" si="303"/>
        <v>0.44666666666666666</v>
      </c>
    </row>
    <row r="298" spans="1:26" x14ac:dyDescent="0.25">
      <c r="A298">
        <v>3.2025000000000001</v>
      </c>
      <c r="B298" t="s">
        <v>26</v>
      </c>
      <c r="C298" t="s">
        <v>62</v>
      </c>
      <c r="D298" t="s">
        <v>63</v>
      </c>
      <c r="E298">
        <v>10013840</v>
      </c>
      <c r="F298" t="s">
        <v>1279</v>
      </c>
      <c r="G298" t="s">
        <v>30</v>
      </c>
      <c r="H298" t="s">
        <v>31</v>
      </c>
      <c r="I298" t="s">
        <v>1186</v>
      </c>
      <c r="J298" t="s">
        <v>1187</v>
      </c>
      <c r="K298" t="s">
        <v>67</v>
      </c>
      <c r="L298">
        <v>92841</v>
      </c>
      <c r="M298" t="s">
        <v>1280</v>
      </c>
      <c r="N298">
        <v>7148992539</v>
      </c>
      <c r="O298" t="s">
        <v>37</v>
      </c>
      <c r="P298" t="s">
        <v>38</v>
      </c>
      <c r="Q298" t="s">
        <v>39</v>
      </c>
      <c r="R298">
        <v>44</v>
      </c>
      <c r="S298" t="s">
        <v>40</v>
      </c>
      <c r="T298" t="str">
        <f t="shared" si="263"/>
        <v>12</v>
      </c>
      <c r="U298">
        <v>5</v>
      </c>
      <c r="V298" s="3">
        <v>1068</v>
      </c>
      <c r="W298">
        <v>60</v>
      </c>
      <c r="X298" s="3">
        <f t="shared" si="265"/>
        <v>17.8</v>
      </c>
      <c r="Y298" s="3">
        <f t="shared" ref="Y298:Z298" si="304">X298/T298</f>
        <v>1.4833333333333334</v>
      </c>
      <c r="Z298" s="3">
        <f t="shared" si="304"/>
        <v>0.29666666666666669</v>
      </c>
    </row>
    <row r="299" spans="1:26" x14ac:dyDescent="0.25">
      <c r="A299">
        <v>3.2025000000000001</v>
      </c>
      <c r="B299" t="s">
        <v>26</v>
      </c>
      <c r="C299" t="s">
        <v>62</v>
      </c>
      <c r="D299" t="s">
        <v>63</v>
      </c>
      <c r="E299">
        <v>10013840</v>
      </c>
      <c r="F299" t="s">
        <v>1279</v>
      </c>
      <c r="G299" t="s">
        <v>30</v>
      </c>
      <c r="H299" t="s">
        <v>31</v>
      </c>
      <c r="I299" t="s">
        <v>1186</v>
      </c>
      <c r="J299" t="s">
        <v>1187</v>
      </c>
      <c r="K299" t="s">
        <v>67</v>
      </c>
      <c r="L299">
        <v>92841</v>
      </c>
      <c r="M299" t="s">
        <v>1280</v>
      </c>
      <c r="N299">
        <v>7148992539</v>
      </c>
      <c r="O299" t="s">
        <v>70</v>
      </c>
      <c r="P299" t="s">
        <v>71</v>
      </c>
      <c r="Q299" t="s">
        <v>61</v>
      </c>
      <c r="R299">
        <v>44</v>
      </c>
      <c r="S299" t="s">
        <v>40</v>
      </c>
      <c r="T299" t="str">
        <f t="shared" si="263"/>
        <v>12</v>
      </c>
      <c r="U299">
        <v>8</v>
      </c>
      <c r="V299" s="3">
        <v>3496</v>
      </c>
      <c r="W299">
        <v>115</v>
      </c>
      <c r="X299" s="3">
        <f t="shared" si="265"/>
        <v>30.4</v>
      </c>
      <c r="Y299" s="3">
        <f t="shared" ref="Y299:Z299" si="305">X299/T299</f>
        <v>2.5333333333333332</v>
      </c>
      <c r="Z299" s="3">
        <f t="shared" si="305"/>
        <v>0.31666666666666665</v>
      </c>
    </row>
    <row r="300" spans="1:26" x14ac:dyDescent="0.25">
      <c r="A300">
        <v>3.2025000000000001</v>
      </c>
      <c r="B300" t="s">
        <v>26</v>
      </c>
      <c r="C300" t="s">
        <v>107</v>
      </c>
      <c r="D300" t="s">
        <v>108</v>
      </c>
      <c r="E300">
        <v>10388714</v>
      </c>
      <c r="F300" t="s">
        <v>1149</v>
      </c>
      <c r="G300" t="s">
        <v>570</v>
      </c>
      <c r="H300" t="s">
        <v>31</v>
      </c>
      <c r="I300" t="s">
        <v>191</v>
      </c>
      <c r="J300" t="s">
        <v>192</v>
      </c>
      <c r="K300" t="s">
        <v>193</v>
      </c>
      <c r="L300" t="s">
        <v>194</v>
      </c>
      <c r="M300" t="s">
        <v>607</v>
      </c>
      <c r="N300">
        <v>2604827475</v>
      </c>
      <c r="O300" t="s">
        <v>37</v>
      </c>
      <c r="P300" t="s">
        <v>38</v>
      </c>
      <c r="Q300" t="s">
        <v>39</v>
      </c>
      <c r="R300">
        <v>44</v>
      </c>
      <c r="S300" t="s">
        <v>40</v>
      </c>
      <c r="T300" t="str">
        <f t="shared" si="263"/>
        <v>12</v>
      </c>
      <c r="U300">
        <v>5</v>
      </c>
      <c r="V300" s="3">
        <v>138.6</v>
      </c>
      <c r="W300">
        <v>7</v>
      </c>
      <c r="X300" s="3">
        <f t="shared" si="265"/>
        <v>19.8</v>
      </c>
      <c r="Y300" s="3">
        <f t="shared" ref="Y300:Z300" si="306">X300/T300</f>
        <v>1.6500000000000001</v>
      </c>
      <c r="Z300" s="3">
        <f t="shared" si="306"/>
        <v>0.33</v>
      </c>
    </row>
    <row r="301" spans="1:26" x14ac:dyDescent="0.25">
      <c r="A301">
        <v>3.2025000000000001</v>
      </c>
      <c r="B301" t="s">
        <v>26</v>
      </c>
      <c r="C301" t="s">
        <v>107</v>
      </c>
      <c r="D301" t="s">
        <v>108</v>
      </c>
      <c r="E301">
        <v>10388714</v>
      </c>
      <c r="F301" t="s">
        <v>1149</v>
      </c>
      <c r="G301" t="s">
        <v>570</v>
      </c>
      <c r="H301" t="s">
        <v>31</v>
      </c>
      <c r="I301" t="s">
        <v>191</v>
      </c>
      <c r="J301" t="s">
        <v>192</v>
      </c>
      <c r="K301" t="s">
        <v>193</v>
      </c>
      <c r="L301" t="s">
        <v>194</v>
      </c>
      <c r="M301" t="s">
        <v>607</v>
      </c>
      <c r="N301">
        <v>2604827475</v>
      </c>
      <c r="O301" t="s">
        <v>115</v>
      </c>
      <c r="P301" t="s">
        <v>116</v>
      </c>
      <c r="Q301" t="s">
        <v>39</v>
      </c>
      <c r="R301">
        <v>44</v>
      </c>
      <c r="S301" t="s">
        <v>40</v>
      </c>
      <c r="T301" t="str">
        <f t="shared" si="263"/>
        <v>12</v>
      </c>
      <c r="U301">
        <v>5</v>
      </c>
      <c r="V301" s="3">
        <v>138.6</v>
      </c>
      <c r="W301">
        <v>7</v>
      </c>
      <c r="X301" s="3">
        <f t="shared" si="265"/>
        <v>19.8</v>
      </c>
      <c r="Y301" s="3">
        <f t="shared" ref="Y301:Z301" si="307">X301/T301</f>
        <v>1.6500000000000001</v>
      </c>
      <c r="Z301" s="3">
        <f t="shared" si="307"/>
        <v>0.33</v>
      </c>
    </row>
    <row r="302" spans="1:26" x14ac:dyDescent="0.25">
      <c r="A302">
        <v>3.2025000000000001</v>
      </c>
      <c r="B302" t="s">
        <v>26</v>
      </c>
      <c r="C302" t="s">
        <v>107</v>
      </c>
      <c r="D302" t="s">
        <v>108</v>
      </c>
      <c r="E302">
        <v>10388714</v>
      </c>
      <c r="F302" t="s">
        <v>1149</v>
      </c>
      <c r="G302" t="s">
        <v>570</v>
      </c>
      <c r="H302" t="s">
        <v>31</v>
      </c>
      <c r="I302" t="s">
        <v>191</v>
      </c>
      <c r="J302" t="s">
        <v>192</v>
      </c>
      <c r="K302" t="s">
        <v>193</v>
      </c>
      <c r="L302" t="s">
        <v>194</v>
      </c>
      <c r="M302" t="s">
        <v>607</v>
      </c>
      <c r="N302">
        <v>2604827475</v>
      </c>
      <c r="O302" t="s">
        <v>49</v>
      </c>
      <c r="P302" t="s">
        <v>50</v>
      </c>
      <c r="Q302" t="s">
        <v>39</v>
      </c>
      <c r="R302">
        <v>44</v>
      </c>
      <c r="S302" t="s">
        <v>40</v>
      </c>
      <c r="T302" t="str">
        <f t="shared" si="263"/>
        <v>12</v>
      </c>
      <c r="U302">
        <v>5</v>
      </c>
      <c r="V302" s="3">
        <v>138.6</v>
      </c>
      <c r="W302">
        <v>7</v>
      </c>
      <c r="X302" s="3">
        <f t="shared" si="265"/>
        <v>19.8</v>
      </c>
      <c r="Y302" s="3">
        <f t="shared" ref="Y302:Z302" si="308">X302/T302</f>
        <v>1.6500000000000001</v>
      </c>
      <c r="Z302" s="3">
        <f t="shared" si="308"/>
        <v>0.33</v>
      </c>
    </row>
    <row r="303" spans="1:26" x14ac:dyDescent="0.25">
      <c r="A303">
        <v>3.2025000000000001</v>
      </c>
      <c r="B303" t="s">
        <v>26</v>
      </c>
      <c r="C303" t="s">
        <v>84</v>
      </c>
      <c r="D303" t="s">
        <v>85</v>
      </c>
      <c r="E303">
        <v>10019784</v>
      </c>
      <c r="F303" t="s">
        <v>86</v>
      </c>
      <c r="G303" t="s">
        <v>30</v>
      </c>
      <c r="H303" t="s">
        <v>31</v>
      </c>
      <c r="I303" t="s">
        <v>87</v>
      </c>
      <c r="J303" t="s">
        <v>88</v>
      </c>
      <c r="K303" t="s">
        <v>67</v>
      </c>
      <c r="L303">
        <v>95354</v>
      </c>
      <c r="M303" t="s">
        <v>90</v>
      </c>
      <c r="N303">
        <v>2095295350</v>
      </c>
      <c r="O303" t="s">
        <v>74</v>
      </c>
      <c r="P303" t="s">
        <v>75</v>
      </c>
      <c r="Q303" t="s">
        <v>61</v>
      </c>
      <c r="R303">
        <v>44</v>
      </c>
      <c r="S303" t="s">
        <v>40</v>
      </c>
      <c r="T303" t="str">
        <f t="shared" si="263"/>
        <v>12</v>
      </c>
      <c r="U303">
        <v>5</v>
      </c>
      <c r="V303" s="3">
        <v>325.60000000000002</v>
      </c>
      <c r="W303">
        <v>12</v>
      </c>
      <c r="X303" s="3">
        <f t="shared" si="265"/>
        <v>27.133333333333336</v>
      </c>
      <c r="Y303" s="3">
        <f t="shared" ref="Y303:Z303" si="309">X303/T303</f>
        <v>2.2611111111111115</v>
      </c>
      <c r="Z303" s="3">
        <f t="shared" si="309"/>
        <v>0.4522222222222223</v>
      </c>
    </row>
    <row r="304" spans="1:26" x14ac:dyDescent="0.25">
      <c r="A304">
        <v>3.2025000000000001</v>
      </c>
      <c r="B304" t="s">
        <v>26</v>
      </c>
      <c r="C304" t="s">
        <v>84</v>
      </c>
      <c r="D304" t="s">
        <v>85</v>
      </c>
      <c r="E304">
        <v>10019784</v>
      </c>
      <c r="F304" t="s">
        <v>86</v>
      </c>
      <c r="G304" t="s">
        <v>30</v>
      </c>
      <c r="H304" t="s">
        <v>31</v>
      </c>
      <c r="I304" t="s">
        <v>87</v>
      </c>
      <c r="J304" t="s">
        <v>88</v>
      </c>
      <c r="K304" t="s">
        <v>67</v>
      </c>
      <c r="L304">
        <v>95354</v>
      </c>
      <c r="M304" t="s">
        <v>90</v>
      </c>
      <c r="N304">
        <v>2095295350</v>
      </c>
      <c r="O304" t="s">
        <v>91</v>
      </c>
      <c r="P304" t="s">
        <v>92</v>
      </c>
      <c r="Q304" t="s">
        <v>61</v>
      </c>
      <c r="R304">
        <v>44</v>
      </c>
      <c r="S304" t="s">
        <v>40</v>
      </c>
      <c r="T304" t="str">
        <f t="shared" si="263"/>
        <v>12</v>
      </c>
      <c r="U304">
        <v>8</v>
      </c>
      <c r="V304" s="3">
        <v>259.2</v>
      </c>
      <c r="W304">
        <v>8</v>
      </c>
      <c r="X304" s="3">
        <f t="shared" si="265"/>
        <v>32.4</v>
      </c>
      <c r="Y304" s="3">
        <f t="shared" ref="Y304:Z304" si="310">X304/T304</f>
        <v>2.6999999999999997</v>
      </c>
      <c r="Z304" s="3">
        <f t="shared" si="310"/>
        <v>0.33749999999999997</v>
      </c>
    </row>
    <row r="305" spans="1:26" x14ac:dyDescent="0.25">
      <c r="A305">
        <v>3.2025000000000001</v>
      </c>
      <c r="B305" t="s">
        <v>26</v>
      </c>
      <c r="C305" t="s">
        <v>84</v>
      </c>
      <c r="D305" t="s">
        <v>85</v>
      </c>
      <c r="E305">
        <v>10019784</v>
      </c>
      <c r="F305" t="s">
        <v>86</v>
      </c>
      <c r="G305" t="s">
        <v>30</v>
      </c>
      <c r="H305" t="s">
        <v>31</v>
      </c>
      <c r="I305" t="s">
        <v>87</v>
      </c>
      <c r="J305" t="s">
        <v>88</v>
      </c>
      <c r="K305" t="s">
        <v>67</v>
      </c>
      <c r="L305">
        <v>95354</v>
      </c>
      <c r="M305" t="s">
        <v>90</v>
      </c>
      <c r="N305">
        <v>2095295350</v>
      </c>
      <c r="O305" t="s">
        <v>70</v>
      </c>
      <c r="P305" t="s">
        <v>71</v>
      </c>
      <c r="Q305" t="s">
        <v>61</v>
      </c>
      <c r="R305">
        <v>44</v>
      </c>
      <c r="S305" t="s">
        <v>40</v>
      </c>
      <c r="T305" t="str">
        <f t="shared" si="263"/>
        <v>12</v>
      </c>
      <c r="U305">
        <v>8</v>
      </c>
      <c r="V305" s="3">
        <v>304</v>
      </c>
      <c r="W305">
        <v>10</v>
      </c>
      <c r="X305" s="3">
        <f t="shared" si="265"/>
        <v>30.4</v>
      </c>
      <c r="Y305" s="3">
        <f t="shared" ref="Y305:Z305" si="311">X305/T305</f>
        <v>2.5333333333333332</v>
      </c>
      <c r="Z305" s="3">
        <f t="shared" si="311"/>
        <v>0.31666666666666665</v>
      </c>
    </row>
    <row r="306" spans="1:26" x14ac:dyDescent="0.25">
      <c r="A306">
        <v>3.2025000000000001</v>
      </c>
      <c r="B306" t="s">
        <v>26</v>
      </c>
      <c r="C306" t="s">
        <v>84</v>
      </c>
      <c r="D306" t="s">
        <v>85</v>
      </c>
      <c r="E306">
        <v>10019784</v>
      </c>
      <c r="F306" t="s">
        <v>86</v>
      </c>
      <c r="G306" t="s">
        <v>30</v>
      </c>
      <c r="H306" t="s">
        <v>31</v>
      </c>
      <c r="I306" t="s">
        <v>87</v>
      </c>
      <c r="J306" t="s">
        <v>88</v>
      </c>
      <c r="K306" t="s">
        <v>67</v>
      </c>
      <c r="L306">
        <v>95354</v>
      </c>
      <c r="M306" t="s">
        <v>90</v>
      </c>
      <c r="N306">
        <v>2095295350</v>
      </c>
      <c r="O306" t="s">
        <v>100</v>
      </c>
      <c r="P306" t="s">
        <v>101</v>
      </c>
      <c r="Q306" t="s">
        <v>61</v>
      </c>
      <c r="R306">
        <v>44</v>
      </c>
      <c r="S306" t="s">
        <v>40</v>
      </c>
      <c r="T306" t="str">
        <f t="shared" si="263"/>
        <v>12</v>
      </c>
      <c r="U306">
        <v>8</v>
      </c>
      <c r="V306" s="3">
        <v>494.4</v>
      </c>
      <c r="W306">
        <v>16</v>
      </c>
      <c r="X306" s="3">
        <f t="shared" si="265"/>
        <v>30.9</v>
      </c>
      <c r="Y306" s="3">
        <f t="shared" ref="Y306:Z306" si="312">X306/T306</f>
        <v>2.5749999999999997</v>
      </c>
      <c r="Z306" s="3">
        <f t="shared" si="312"/>
        <v>0.32187499999999997</v>
      </c>
    </row>
    <row r="307" spans="1:26" x14ac:dyDescent="0.25">
      <c r="A307">
        <v>3.2025000000000001</v>
      </c>
      <c r="B307" t="s">
        <v>26</v>
      </c>
      <c r="C307" t="s">
        <v>84</v>
      </c>
      <c r="D307" t="s">
        <v>85</v>
      </c>
      <c r="E307">
        <v>10019758</v>
      </c>
      <c r="F307" t="s">
        <v>117</v>
      </c>
      <c r="G307" t="s">
        <v>30</v>
      </c>
      <c r="H307" t="s">
        <v>31</v>
      </c>
      <c r="I307" t="s">
        <v>118</v>
      </c>
      <c r="J307" t="s">
        <v>119</v>
      </c>
      <c r="K307" t="s">
        <v>67</v>
      </c>
      <c r="L307">
        <v>95819</v>
      </c>
      <c r="M307" t="s">
        <v>994</v>
      </c>
      <c r="N307">
        <v>9164524041</v>
      </c>
      <c r="O307" t="s">
        <v>74</v>
      </c>
      <c r="P307" t="s">
        <v>75</v>
      </c>
      <c r="Q307" t="s">
        <v>61</v>
      </c>
      <c r="R307">
        <v>44</v>
      </c>
      <c r="S307" t="s">
        <v>40</v>
      </c>
      <c r="T307" t="str">
        <f t="shared" si="263"/>
        <v>12</v>
      </c>
      <c r="U307">
        <v>5</v>
      </c>
      <c r="V307" s="3">
        <v>402</v>
      </c>
      <c r="W307">
        <v>15</v>
      </c>
      <c r="X307" s="3">
        <f t="shared" si="265"/>
        <v>26.8</v>
      </c>
      <c r="Y307" s="3">
        <f t="shared" ref="Y307:Z307" si="313">X307/T307</f>
        <v>2.2333333333333334</v>
      </c>
      <c r="Z307" s="3">
        <f t="shared" si="313"/>
        <v>0.44666666666666666</v>
      </c>
    </row>
    <row r="308" spans="1:26" x14ac:dyDescent="0.25">
      <c r="A308">
        <v>3.2025000000000001</v>
      </c>
      <c r="B308" t="s">
        <v>26</v>
      </c>
      <c r="C308" t="s">
        <v>84</v>
      </c>
      <c r="D308" t="s">
        <v>85</v>
      </c>
      <c r="E308">
        <v>10019758</v>
      </c>
      <c r="F308" t="s">
        <v>117</v>
      </c>
      <c r="G308" t="s">
        <v>30</v>
      </c>
      <c r="H308" t="s">
        <v>31</v>
      </c>
      <c r="I308" t="s">
        <v>118</v>
      </c>
      <c r="J308" t="s">
        <v>119</v>
      </c>
      <c r="K308" t="s">
        <v>67</v>
      </c>
      <c r="L308">
        <v>95819</v>
      </c>
      <c r="M308" t="s">
        <v>994</v>
      </c>
      <c r="N308">
        <v>9164524041</v>
      </c>
      <c r="O308" t="s">
        <v>115</v>
      </c>
      <c r="P308" t="s">
        <v>116</v>
      </c>
      <c r="Q308" t="s">
        <v>39</v>
      </c>
      <c r="R308">
        <v>44</v>
      </c>
      <c r="S308" t="s">
        <v>40</v>
      </c>
      <c r="T308" t="str">
        <f t="shared" si="263"/>
        <v>12</v>
      </c>
      <c r="U308">
        <v>5</v>
      </c>
      <c r="V308" s="3">
        <v>267</v>
      </c>
      <c r="W308">
        <v>15</v>
      </c>
      <c r="X308" s="3">
        <f t="shared" si="265"/>
        <v>17.8</v>
      </c>
      <c r="Y308" s="3">
        <f t="shared" ref="Y308:Z308" si="314">X308/T308</f>
        <v>1.4833333333333334</v>
      </c>
      <c r="Z308" s="3">
        <f t="shared" si="314"/>
        <v>0.29666666666666669</v>
      </c>
    </row>
    <row r="309" spans="1:26" x14ac:dyDescent="0.25">
      <c r="A309">
        <v>3.2025000000000001</v>
      </c>
      <c r="B309" t="s">
        <v>26</v>
      </c>
      <c r="C309" t="s">
        <v>84</v>
      </c>
      <c r="D309" t="s">
        <v>85</v>
      </c>
      <c r="E309">
        <v>10019758</v>
      </c>
      <c r="F309" t="s">
        <v>117</v>
      </c>
      <c r="G309" t="s">
        <v>30</v>
      </c>
      <c r="H309" t="s">
        <v>31</v>
      </c>
      <c r="I309" t="s">
        <v>118</v>
      </c>
      <c r="J309" t="s">
        <v>119</v>
      </c>
      <c r="K309" t="s">
        <v>67</v>
      </c>
      <c r="L309">
        <v>95819</v>
      </c>
      <c r="M309" t="s">
        <v>994</v>
      </c>
      <c r="N309">
        <v>9164524041</v>
      </c>
      <c r="O309" t="s">
        <v>70</v>
      </c>
      <c r="P309" t="s">
        <v>71</v>
      </c>
      <c r="Q309" t="s">
        <v>61</v>
      </c>
      <c r="R309">
        <v>44</v>
      </c>
      <c r="S309" t="s">
        <v>40</v>
      </c>
      <c r="T309" t="str">
        <f t="shared" si="263"/>
        <v>12</v>
      </c>
      <c r="U309">
        <v>8</v>
      </c>
      <c r="V309" s="3">
        <v>456</v>
      </c>
      <c r="W309">
        <v>15</v>
      </c>
      <c r="X309" s="3">
        <f t="shared" si="265"/>
        <v>30.4</v>
      </c>
      <c r="Y309" s="3">
        <f t="shared" ref="Y309:Z309" si="315">X309/T309</f>
        <v>2.5333333333333332</v>
      </c>
      <c r="Z309" s="3">
        <f t="shared" si="315"/>
        <v>0.31666666666666665</v>
      </c>
    </row>
    <row r="310" spans="1:26" x14ac:dyDescent="0.25">
      <c r="A310">
        <v>3.2025000000000001</v>
      </c>
      <c r="B310" t="s">
        <v>26</v>
      </c>
      <c r="C310" t="s">
        <v>84</v>
      </c>
      <c r="D310" t="s">
        <v>85</v>
      </c>
      <c r="E310">
        <v>10019758</v>
      </c>
      <c r="F310" t="s">
        <v>117</v>
      </c>
      <c r="G310" t="s">
        <v>30</v>
      </c>
      <c r="H310" t="s">
        <v>31</v>
      </c>
      <c r="I310" t="s">
        <v>118</v>
      </c>
      <c r="J310" t="s">
        <v>119</v>
      </c>
      <c r="K310" t="s">
        <v>67</v>
      </c>
      <c r="L310">
        <v>95819</v>
      </c>
      <c r="M310" t="s">
        <v>994</v>
      </c>
      <c r="N310">
        <v>9164524041</v>
      </c>
      <c r="O310" t="s">
        <v>100</v>
      </c>
      <c r="P310" t="s">
        <v>101</v>
      </c>
      <c r="Q310" t="s">
        <v>61</v>
      </c>
      <c r="R310">
        <v>44</v>
      </c>
      <c r="S310" t="s">
        <v>40</v>
      </c>
      <c r="T310" t="str">
        <f t="shared" si="263"/>
        <v>12</v>
      </c>
      <c r="U310">
        <v>8</v>
      </c>
      <c r="V310" s="3">
        <v>456</v>
      </c>
      <c r="W310">
        <v>15</v>
      </c>
      <c r="X310" s="3">
        <f t="shared" si="265"/>
        <v>30.4</v>
      </c>
      <c r="Y310" s="3">
        <f t="shared" ref="Y310:Z310" si="316">X310/T310</f>
        <v>2.5333333333333332</v>
      </c>
      <c r="Z310" s="3">
        <f t="shared" si="316"/>
        <v>0.31666666666666665</v>
      </c>
    </row>
    <row r="311" spans="1:26" x14ac:dyDescent="0.25">
      <c r="A311">
        <v>3.2025000000000001</v>
      </c>
      <c r="B311" t="s">
        <v>26</v>
      </c>
      <c r="C311" t="s">
        <v>107</v>
      </c>
      <c r="D311" t="s">
        <v>108</v>
      </c>
      <c r="E311">
        <v>10259978</v>
      </c>
      <c r="F311" t="s">
        <v>109</v>
      </c>
      <c r="G311" t="s">
        <v>30</v>
      </c>
      <c r="H311" t="s">
        <v>31</v>
      </c>
      <c r="I311" t="s">
        <v>110</v>
      </c>
      <c r="J311" t="s">
        <v>111</v>
      </c>
      <c r="K311" t="s">
        <v>112</v>
      </c>
      <c r="L311" t="s">
        <v>1885</v>
      </c>
      <c r="M311" t="s">
        <v>114</v>
      </c>
      <c r="N311">
        <v>5632132567</v>
      </c>
      <c r="O311" t="s">
        <v>115</v>
      </c>
      <c r="P311" t="s">
        <v>116</v>
      </c>
      <c r="Q311" t="s">
        <v>39</v>
      </c>
      <c r="R311">
        <v>44</v>
      </c>
      <c r="S311" t="s">
        <v>40</v>
      </c>
      <c r="T311" t="str">
        <f t="shared" si="263"/>
        <v>12</v>
      </c>
      <c r="U311">
        <v>5</v>
      </c>
      <c r="V311" s="3">
        <v>213.6</v>
      </c>
      <c r="W311">
        <v>12</v>
      </c>
      <c r="X311" s="3">
        <f t="shared" si="265"/>
        <v>17.8</v>
      </c>
      <c r="Y311" s="3">
        <f t="shared" ref="Y311:Z311" si="317">X311/T311</f>
        <v>1.4833333333333334</v>
      </c>
      <c r="Z311" s="3">
        <f t="shared" si="317"/>
        <v>0.29666666666666669</v>
      </c>
    </row>
    <row r="312" spans="1:26" x14ac:dyDescent="0.25">
      <c r="A312">
        <v>3.2025000000000001</v>
      </c>
      <c r="B312" t="s">
        <v>26</v>
      </c>
      <c r="C312" t="s">
        <v>62</v>
      </c>
      <c r="D312" t="s">
        <v>63</v>
      </c>
      <c r="E312">
        <v>10254333</v>
      </c>
      <c r="F312" t="s">
        <v>556</v>
      </c>
      <c r="G312" t="s">
        <v>30</v>
      </c>
      <c r="H312" t="s">
        <v>31</v>
      </c>
      <c r="I312" t="s">
        <v>1057</v>
      </c>
      <c r="J312" t="s">
        <v>445</v>
      </c>
      <c r="K312" t="s">
        <v>67</v>
      </c>
      <c r="L312">
        <v>92083</v>
      </c>
      <c r="M312" t="s">
        <v>559</v>
      </c>
      <c r="N312">
        <v>6195271900</v>
      </c>
      <c r="O312" t="s">
        <v>74</v>
      </c>
      <c r="P312" t="s">
        <v>75</v>
      </c>
      <c r="Q312" t="s">
        <v>61</v>
      </c>
      <c r="R312">
        <v>44</v>
      </c>
      <c r="S312" t="s">
        <v>40</v>
      </c>
      <c r="T312" t="str">
        <f t="shared" si="263"/>
        <v>12</v>
      </c>
      <c r="U312">
        <v>5</v>
      </c>
      <c r="V312" s="3">
        <v>482.4</v>
      </c>
      <c r="W312">
        <v>18</v>
      </c>
      <c r="X312" s="3">
        <f t="shared" si="265"/>
        <v>26.799999999999997</v>
      </c>
      <c r="Y312" s="3">
        <f t="shared" ref="Y312:Z312" si="318">X312/T312</f>
        <v>2.2333333333333329</v>
      </c>
      <c r="Z312" s="3">
        <f t="shared" si="318"/>
        <v>0.4466666666666666</v>
      </c>
    </row>
    <row r="313" spans="1:26" x14ac:dyDescent="0.25">
      <c r="A313">
        <v>3.2025000000000001</v>
      </c>
      <c r="B313" t="s">
        <v>26</v>
      </c>
      <c r="C313" t="s">
        <v>62</v>
      </c>
      <c r="D313" t="s">
        <v>63</v>
      </c>
      <c r="E313">
        <v>10254333</v>
      </c>
      <c r="F313" t="s">
        <v>556</v>
      </c>
      <c r="G313" t="s">
        <v>30</v>
      </c>
      <c r="H313" t="s">
        <v>31</v>
      </c>
      <c r="I313" t="s">
        <v>1057</v>
      </c>
      <c r="J313" t="s">
        <v>445</v>
      </c>
      <c r="K313" t="s">
        <v>67</v>
      </c>
      <c r="L313">
        <v>92083</v>
      </c>
      <c r="M313" t="s">
        <v>559</v>
      </c>
      <c r="N313">
        <v>6195271900</v>
      </c>
      <c r="O313" t="s">
        <v>70</v>
      </c>
      <c r="P313" t="s">
        <v>71</v>
      </c>
      <c r="Q313" t="s">
        <v>61</v>
      </c>
      <c r="R313">
        <v>44</v>
      </c>
      <c r="S313" t="s">
        <v>40</v>
      </c>
      <c r="T313" t="str">
        <f t="shared" si="263"/>
        <v>12</v>
      </c>
      <c r="U313">
        <v>8</v>
      </c>
      <c r="V313" s="3">
        <v>547.20000000000005</v>
      </c>
      <c r="W313">
        <v>18</v>
      </c>
      <c r="X313" s="3">
        <f t="shared" si="265"/>
        <v>30.400000000000002</v>
      </c>
      <c r="Y313" s="3">
        <f t="shared" ref="Y313:Z313" si="319">X313/T313</f>
        <v>2.5333333333333337</v>
      </c>
      <c r="Z313" s="3">
        <f t="shared" si="319"/>
        <v>0.31666666666666671</v>
      </c>
    </row>
    <row r="314" spans="1:26" x14ac:dyDescent="0.25">
      <c r="A314">
        <v>3.2025000000000001</v>
      </c>
      <c r="B314" t="s">
        <v>26</v>
      </c>
      <c r="C314" t="s">
        <v>62</v>
      </c>
      <c r="D314" t="s">
        <v>63</v>
      </c>
      <c r="E314">
        <v>10254333</v>
      </c>
      <c r="F314" t="s">
        <v>556</v>
      </c>
      <c r="G314" t="s">
        <v>30</v>
      </c>
      <c r="H314" t="s">
        <v>31</v>
      </c>
      <c r="I314" t="s">
        <v>1057</v>
      </c>
      <c r="J314" t="s">
        <v>445</v>
      </c>
      <c r="K314" t="s">
        <v>67</v>
      </c>
      <c r="L314">
        <v>92083</v>
      </c>
      <c r="M314" t="s">
        <v>559</v>
      </c>
      <c r="N314">
        <v>6195271900</v>
      </c>
      <c r="O314" t="s">
        <v>100</v>
      </c>
      <c r="P314" t="s">
        <v>101</v>
      </c>
      <c r="Q314" t="s">
        <v>61</v>
      </c>
      <c r="R314">
        <v>44</v>
      </c>
      <c r="S314" t="s">
        <v>40</v>
      </c>
      <c r="T314" t="str">
        <f t="shared" si="263"/>
        <v>12</v>
      </c>
      <c r="U314">
        <v>8</v>
      </c>
      <c r="V314" s="3">
        <v>1195.2</v>
      </c>
      <c r="W314">
        <v>38</v>
      </c>
      <c r="X314" s="3">
        <f t="shared" si="265"/>
        <v>31.452631578947368</v>
      </c>
      <c r="Y314" s="3">
        <f t="shared" ref="Y314:Z314" si="320">X314/T314</f>
        <v>2.6210526315789475</v>
      </c>
      <c r="Z314" s="3">
        <f t="shared" si="320"/>
        <v>0.32763157894736844</v>
      </c>
    </row>
    <row r="315" spans="1:26" x14ac:dyDescent="0.25">
      <c r="A315">
        <v>3.2025000000000001</v>
      </c>
      <c r="B315" t="s">
        <v>26</v>
      </c>
      <c r="C315" t="s">
        <v>62</v>
      </c>
      <c r="D315" t="s">
        <v>63</v>
      </c>
      <c r="E315">
        <v>10092651</v>
      </c>
      <c r="F315" t="s">
        <v>1185</v>
      </c>
      <c r="G315" t="s">
        <v>570</v>
      </c>
      <c r="H315" t="s">
        <v>31</v>
      </c>
      <c r="I315" t="s">
        <v>1186</v>
      </c>
      <c r="J315" t="s">
        <v>1187</v>
      </c>
      <c r="K315" t="s">
        <v>67</v>
      </c>
      <c r="L315">
        <v>92841</v>
      </c>
      <c r="M315" t="s">
        <v>1188</v>
      </c>
      <c r="N315">
        <v>7148992524</v>
      </c>
      <c r="O315" t="s">
        <v>74</v>
      </c>
      <c r="P315" t="s">
        <v>75</v>
      </c>
      <c r="Q315" t="s">
        <v>61</v>
      </c>
      <c r="R315">
        <v>44</v>
      </c>
      <c r="S315" t="s">
        <v>40</v>
      </c>
      <c r="T315" t="str">
        <f t="shared" si="263"/>
        <v>12</v>
      </c>
      <c r="U315">
        <v>5</v>
      </c>
      <c r="V315" s="3">
        <v>432</v>
      </c>
      <c r="W315">
        <v>15</v>
      </c>
      <c r="X315" s="3">
        <f t="shared" si="265"/>
        <v>28.8</v>
      </c>
      <c r="Y315" s="3">
        <f t="shared" ref="Y315:Z315" si="321">X315/T315</f>
        <v>2.4</v>
      </c>
      <c r="Z315" s="3">
        <f t="shared" si="321"/>
        <v>0.48</v>
      </c>
    </row>
    <row r="316" spans="1:26" x14ac:dyDescent="0.25">
      <c r="A316">
        <v>3.2025000000000001</v>
      </c>
      <c r="B316" t="s">
        <v>26</v>
      </c>
      <c r="C316" t="s">
        <v>62</v>
      </c>
      <c r="D316" t="s">
        <v>63</v>
      </c>
      <c r="E316">
        <v>10092651</v>
      </c>
      <c r="F316" t="s">
        <v>1185</v>
      </c>
      <c r="G316" t="s">
        <v>570</v>
      </c>
      <c r="H316" t="s">
        <v>31</v>
      </c>
      <c r="I316" t="s">
        <v>1186</v>
      </c>
      <c r="J316" t="s">
        <v>1187</v>
      </c>
      <c r="K316" t="s">
        <v>67</v>
      </c>
      <c r="L316">
        <v>92841</v>
      </c>
      <c r="M316" t="s">
        <v>1188</v>
      </c>
      <c r="N316">
        <v>7148992524</v>
      </c>
      <c r="O316" t="s">
        <v>37</v>
      </c>
      <c r="P316" t="s">
        <v>38</v>
      </c>
      <c r="Q316" t="s">
        <v>39</v>
      </c>
      <c r="R316">
        <v>44</v>
      </c>
      <c r="S316" t="s">
        <v>40</v>
      </c>
      <c r="T316" t="str">
        <f t="shared" si="263"/>
        <v>12</v>
      </c>
      <c r="U316">
        <v>5</v>
      </c>
      <c r="V316" s="3">
        <v>594</v>
      </c>
      <c r="W316">
        <v>30</v>
      </c>
      <c r="X316" s="3">
        <f t="shared" si="265"/>
        <v>19.8</v>
      </c>
      <c r="Y316" s="3">
        <f t="shared" ref="Y316:Z316" si="322">X316/T316</f>
        <v>1.6500000000000001</v>
      </c>
      <c r="Z316" s="3">
        <f t="shared" si="322"/>
        <v>0.33</v>
      </c>
    </row>
    <row r="317" spans="1:26" x14ac:dyDescent="0.25">
      <c r="A317">
        <v>3.2025000000000001</v>
      </c>
      <c r="B317" t="s">
        <v>26</v>
      </c>
      <c r="C317" t="s">
        <v>62</v>
      </c>
      <c r="D317" t="s">
        <v>63</v>
      </c>
      <c r="E317">
        <v>10092651</v>
      </c>
      <c r="F317" t="s">
        <v>1185</v>
      </c>
      <c r="G317" t="s">
        <v>570</v>
      </c>
      <c r="H317" t="s">
        <v>31</v>
      </c>
      <c r="I317" t="s">
        <v>1186</v>
      </c>
      <c r="J317" t="s">
        <v>1187</v>
      </c>
      <c r="K317" t="s">
        <v>67</v>
      </c>
      <c r="L317">
        <v>92841</v>
      </c>
      <c r="M317" t="s">
        <v>1188</v>
      </c>
      <c r="N317">
        <v>7148992524</v>
      </c>
      <c r="O317" t="s">
        <v>72</v>
      </c>
      <c r="P317" t="s">
        <v>73</v>
      </c>
      <c r="Q317" t="s">
        <v>61</v>
      </c>
      <c r="R317">
        <v>44</v>
      </c>
      <c r="S317" t="s">
        <v>40</v>
      </c>
      <c r="T317" t="str">
        <f t="shared" si="263"/>
        <v>12</v>
      </c>
      <c r="U317">
        <v>8</v>
      </c>
      <c r="V317" s="3">
        <v>324</v>
      </c>
      <c r="W317">
        <v>10</v>
      </c>
      <c r="X317" s="3">
        <f t="shared" si="265"/>
        <v>32.4</v>
      </c>
      <c r="Y317" s="3">
        <f t="shared" ref="Y317:Z317" si="323">X317/T317</f>
        <v>2.6999999999999997</v>
      </c>
      <c r="Z317" s="3">
        <f t="shared" si="323"/>
        <v>0.33749999999999997</v>
      </c>
    </row>
    <row r="318" spans="1:26" x14ac:dyDescent="0.25">
      <c r="A318">
        <v>3.2025000000000001</v>
      </c>
      <c r="B318" t="s">
        <v>26</v>
      </c>
      <c r="C318" t="s">
        <v>84</v>
      </c>
      <c r="D318" t="s">
        <v>85</v>
      </c>
      <c r="E318">
        <v>10019773</v>
      </c>
      <c r="F318" t="s">
        <v>130</v>
      </c>
      <c r="G318" t="s">
        <v>30</v>
      </c>
      <c r="H318" t="s">
        <v>31</v>
      </c>
      <c r="I318" t="s">
        <v>131</v>
      </c>
      <c r="J318" t="s">
        <v>132</v>
      </c>
      <c r="K318" t="s">
        <v>67</v>
      </c>
      <c r="L318">
        <v>95407</v>
      </c>
      <c r="M318" t="s">
        <v>133</v>
      </c>
      <c r="N318">
        <v>7075464544</v>
      </c>
      <c r="O318" t="s">
        <v>122</v>
      </c>
      <c r="P318" t="s">
        <v>123</v>
      </c>
      <c r="Q318" t="s">
        <v>124</v>
      </c>
      <c r="R318">
        <v>44</v>
      </c>
      <c r="S318" t="s">
        <v>40</v>
      </c>
      <c r="T318" t="str">
        <f t="shared" si="263"/>
        <v>12</v>
      </c>
      <c r="U318">
        <v>4.5</v>
      </c>
      <c r="V318" s="3">
        <v>118.8</v>
      </c>
      <c r="W318">
        <v>6</v>
      </c>
      <c r="X318" s="3">
        <f t="shared" si="265"/>
        <v>19.8</v>
      </c>
      <c r="Y318" s="3">
        <f t="shared" ref="Y318:Z318" si="324">X318/T318</f>
        <v>1.6500000000000001</v>
      </c>
      <c r="Z318" s="3">
        <f t="shared" si="324"/>
        <v>0.3666666666666667</v>
      </c>
    </row>
    <row r="319" spans="1:26" x14ac:dyDescent="0.25">
      <c r="A319">
        <v>3.2025000000000001</v>
      </c>
      <c r="B319" t="s">
        <v>26</v>
      </c>
      <c r="C319" t="s">
        <v>84</v>
      </c>
      <c r="D319" t="s">
        <v>85</v>
      </c>
      <c r="E319">
        <v>10019773</v>
      </c>
      <c r="F319" t="s">
        <v>130</v>
      </c>
      <c r="G319" t="s">
        <v>30</v>
      </c>
      <c r="H319" t="s">
        <v>31</v>
      </c>
      <c r="I319" t="s">
        <v>131</v>
      </c>
      <c r="J319" t="s">
        <v>132</v>
      </c>
      <c r="K319" t="s">
        <v>67</v>
      </c>
      <c r="L319">
        <v>95407</v>
      </c>
      <c r="M319" t="s">
        <v>133</v>
      </c>
      <c r="N319">
        <v>7075464544</v>
      </c>
      <c r="O319" t="s">
        <v>37</v>
      </c>
      <c r="P319" t="s">
        <v>38</v>
      </c>
      <c r="Q319" t="s">
        <v>39</v>
      </c>
      <c r="R319">
        <v>44</v>
      </c>
      <c r="S319" t="s">
        <v>40</v>
      </c>
      <c r="T319" t="str">
        <f t="shared" si="263"/>
        <v>12</v>
      </c>
      <c r="U319">
        <v>5</v>
      </c>
      <c r="V319" s="3">
        <v>237.6</v>
      </c>
      <c r="W319">
        <v>12</v>
      </c>
      <c r="X319" s="3">
        <f t="shared" si="265"/>
        <v>19.8</v>
      </c>
      <c r="Y319" s="3">
        <f t="shared" ref="Y319:Z319" si="325">X319/T319</f>
        <v>1.6500000000000001</v>
      </c>
      <c r="Z319" s="3">
        <f t="shared" si="325"/>
        <v>0.33</v>
      </c>
    </row>
    <row r="320" spans="1:26" x14ac:dyDescent="0.25">
      <c r="A320">
        <v>3.2025000000000001</v>
      </c>
      <c r="B320" t="s">
        <v>26</v>
      </c>
      <c r="C320" t="s">
        <v>107</v>
      </c>
      <c r="D320" t="s">
        <v>108</v>
      </c>
      <c r="E320">
        <v>10192843</v>
      </c>
      <c r="F320" t="s">
        <v>248</v>
      </c>
      <c r="G320" t="s">
        <v>30</v>
      </c>
      <c r="H320" t="s">
        <v>31</v>
      </c>
      <c r="I320" t="s">
        <v>249</v>
      </c>
      <c r="J320" t="s">
        <v>250</v>
      </c>
      <c r="K320" t="s">
        <v>199</v>
      </c>
      <c r="L320">
        <v>62305</v>
      </c>
      <c r="M320" t="s">
        <v>251</v>
      </c>
      <c r="N320">
        <v>2172223343</v>
      </c>
      <c r="O320" t="s">
        <v>49</v>
      </c>
      <c r="P320" t="s">
        <v>50</v>
      </c>
      <c r="Q320" t="s">
        <v>39</v>
      </c>
      <c r="R320">
        <v>44</v>
      </c>
      <c r="S320" t="s">
        <v>40</v>
      </c>
      <c r="T320" t="str">
        <f t="shared" si="263"/>
        <v>12</v>
      </c>
      <c r="U320">
        <v>5</v>
      </c>
      <c r="V320" s="3">
        <v>118.8</v>
      </c>
      <c r="W320">
        <v>6</v>
      </c>
      <c r="X320" s="3">
        <f t="shared" si="265"/>
        <v>19.8</v>
      </c>
      <c r="Y320" s="3">
        <f t="shared" ref="Y320:Z320" si="326">X320/T320</f>
        <v>1.6500000000000001</v>
      </c>
      <c r="Z320" s="3">
        <f t="shared" si="326"/>
        <v>0.33</v>
      </c>
    </row>
    <row r="321" spans="1:26" x14ac:dyDescent="0.25">
      <c r="A321">
        <v>3.2025000000000001</v>
      </c>
      <c r="B321" t="s">
        <v>26</v>
      </c>
      <c r="C321" t="s">
        <v>154</v>
      </c>
      <c r="D321" t="s">
        <v>155</v>
      </c>
      <c r="E321">
        <v>10090300</v>
      </c>
      <c r="F321" t="s">
        <v>156</v>
      </c>
      <c r="G321" t="s">
        <v>30</v>
      </c>
      <c r="H321" t="s">
        <v>31</v>
      </c>
      <c r="I321" t="s">
        <v>157</v>
      </c>
      <c r="J321" t="s">
        <v>158</v>
      </c>
      <c r="K321" t="s">
        <v>159</v>
      </c>
      <c r="L321">
        <v>97223</v>
      </c>
      <c r="M321" t="s">
        <v>161</v>
      </c>
      <c r="N321">
        <v>5034902132</v>
      </c>
      <c r="O321" t="s">
        <v>37</v>
      </c>
      <c r="P321" t="s">
        <v>38</v>
      </c>
      <c r="Q321" t="s">
        <v>39</v>
      </c>
      <c r="R321">
        <v>44</v>
      </c>
      <c r="S321" t="s">
        <v>40</v>
      </c>
      <c r="T321" t="str">
        <f t="shared" si="263"/>
        <v>12</v>
      </c>
      <c r="U321">
        <v>5</v>
      </c>
      <c r="V321" s="3">
        <v>688.8</v>
      </c>
      <c r="W321">
        <v>36</v>
      </c>
      <c r="X321" s="3">
        <f t="shared" si="265"/>
        <v>19.133333333333333</v>
      </c>
      <c r="Y321" s="3">
        <f t="shared" ref="Y321:Z321" si="327">X321/T321</f>
        <v>1.5944444444444443</v>
      </c>
      <c r="Z321" s="3">
        <f t="shared" si="327"/>
        <v>0.31888888888888889</v>
      </c>
    </row>
    <row r="322" spans="1:26" x14ac:dyDescent="0.25">
      <c r="A322">
        <v>3.2025000000000001</v>
      </c>
      <c r="B322" t="s">
        <v>26</v>
      </c>
      <c r="C322" t="s">
        <v>154</v>
      </c>
      <c r="D322" t="s">
        <v>155</v>
      </c>
      <c r="E322">
        <v>10090300</v>
      </c>
      <c r="F322" t="s">
        <v>156</v>
      </c>
      <c r="G322" t="s">
        <v>30</v>
      </c>
      <c r="H322" t="s">
        <v>31</v>
      </c>
      <c r="I322" t="s">
        <v>157</v>
      </c>
      <c r="J322" t="s">
        <v>158</v>
      </c>
      <c r="K322" t="s">
        <v>159</v>
      </c>
      <c r="L322">
        <v>97223</v>
      </c>
      <c r="M322" t="s">
        <v>161</v>
      </c>
      <c r="N322">
        <v>5034902132</v>
      </c>
      <c r="O322" t="s">
        <v>115</v>
      </c>
      <c r="P322" t="s">
        <v>116</v>
      </c>
      <c r="Q322" t="s">
        <v>39</v>
      </c>
      <c r="R322">
        <v>44</v>
      </c>
      <c r="S322" t="s">
        <v>40</v>
      </c>
      <c r="T322" t="str">
        <f t="shared" si="263"/>
        <v>12</v>
      </c>
      <c r="U322">
        <v>5</v>
      </c>
      <c r="V322" s="3">
        <v>190</v>
      </c>
      <c r="W322">
        <v>10</v>
      </c>
      <c r="X322" s="3">
        <f t="shared" si="265"/>
        <v>19</v>
      </c>
      <c r="Y322" s="3">
        <f t="shared" ref="Y322:Z322" si="328">X322/T322</f>
        <v>1.5833333333333333</v>
      </c>
      <c r="Z322" s="3">
        <f t="shared" si="328"/>
        <v>0.31666666666666665</v>
      </c>
    </row>
    <row r="323" spans="1:26" x14ac:dyDescent="0.25">
      <c r="A323">
        <v>3.2025000000000001</v>
      </c>
      <c r="B323" t="s">
        <v>26</v>
      </c>
      <c r="C323" t="s">
        <v>51</v>
      </c>
      <c r="D323" t="s">
        <v>52</v>
      </c>
      <c r="E323">
        <v>10067691</v>
      </c>
      <c r="F323" t="s">
        <v>53</v>
      </c>
      <c r="G323" t="s">
        <v>30</v>
      </c>
      <c r="H323" t="s">
        <v>31</v>
      </c>
      <c r="I323" t="s">
        <v>54</v>
      </c>
      <c r="J323" t="s">
        <v>55</v>
      </c>
      <c r="K323" t="s">
        <v>56</v>
      </c>
      <c r="L323" t="s">
        <v>57</v>
      </c>
      <c r="M323" t="s">
        <v>58</v>
      </c>
      <c r="N323">
        <v>6109350885</v>
      </c>
      <c r="O323" t="s">
        <v>74</v>
      </c>
      <c r="P323" t="s">
        <v>75</v>
      </c>
      <c r="Q323" t="s">
        <v>61</v>
      </c>
      <c r="R323">
        <v>44</v>
      </c>
      <c r="S323" t="s">
        <v>40</v>
      </c>
      <c r="T323" t="str">
        <f t="shared" ref="T323:T386" si="329">"12"</f>
        <v>12</v>
      </c>
      <c r="U323">
        <v>5</v>
      </c>
      <c r="V323" s="3">
        <v>720</v>
      </c>
      <c r="W323">
        <v>25</v>
      </c>
      <c r="X323" s="3">
        <f t="shared" si="265"/>
        <v>28.8</v>
      </c>
      <c r="Y323" s="3">
        <f t="shared" ref="Y323:Z323" si="330">X323/T323</f>
        <v>2.4</v>
      </c>
      <c r="Z323" s="3">
        <f t="shared" si="330"/>
        <v>0.48</v>
      </c>
    </row>
    <row r="324" spans="1:26" x14ac:dyDescent="0.25">
      <c r="A324">
        <v>3.2025000000000001</v>
      </c>
      <c r="B324" t="s">
        <v>26</v>
      </c>
      <c r="C324" t="s">
        <v>51</v>
      </c>
      <c r="D324" t="s">
        <v>52</v>
      </c>
      <c r="E324">
        <v>10067691</v>
      </c>
      <c r="F324" t="s">
        <v>53</v>
      </c>
      <c r="G324" t="s">
        <v>30</v>
      </c>
      <c r="H324" t="s">
        <v>31</v>
      </c>
      <c r="I324" t="s">
        <v>54</v>
      </c>
      <c r="J324" t="s">
        <v>55</v>
      </c>
      <c r="K324" t="s">
        <v>56</v>
      </c>
      <c r="L324" t="s">
        <v>57</v>
      </c>
      <c r="M324" t="s">
        <v>58</v>
      </c>
      <c r="N324">
        <v>6109350885</v>
      </c>
      <c r="O324" t="s">
        <v>81</v>
      </c>
      <c r="P324" t="s">
        <v>82</v>
      </c>
      <c r="Q324" t="s">
        <v>83</v>
      </c>
      <c r="R324">
        <v>44</v>
      </c>
      <c r="S324" t="s">
        <v>40</v>
      </c>
      <c r="T324" t="str">
        <f t="shared" si="329"/>
        <v>12</v>
      </c>
      <c r="U324">
        <v>8</v>
      </c>
      <c r="V324" s="3">
        <v>810</v>
      </c>
      <c r="W324">
        <v>30</v>
      </c>
      <c r="X324" s="3">
        <f t="shared" ref="X324:X387" si="331">V324/W324</f>
        <v>27</v>
      </c>
      <c r="Y324" s="3">
        <f t="shared" ref="Y324:Z324" si="332">X324/T324</f>
        <v>2.25</v>
      </c>
      <c r="Z324" s="3">
        <f t="shared" si="332"/>
        <v>0.28125</v>
      </c>
    </row>
    <row r="325" spans="1:26" x14ac:dyDescent="0.25">
      <c r="A325">
        <v>3.2025000000000001</v>
      </c>
      <c r="B325" t="s">
        <v>26</v>
      </c>
      <c r="C325" t="s">
        <v>51</v>
      </c>
      <c r="D325" t="s">
        <v>52</v>
      </c>
      <c r="E325">
        <v>10067691</v>
      </c>
      <c r="F325" t="s">
        <v>53</v>
      </c>
      <c r="G325" t="s">
        <v>30</v>
      </c>
      <c r="H325" t="s">
        <v>31</v>
      </c>
      <c r="I325" t="s">
        <v>54</v>
      </c>
      <c r="J325" t="s">
        <v>55</v>
      </c>
      <c r="K325" t="s">
        <v>56</v>
      </c>
      <c r="L325" t="s">
        <v>57</v>
      </c>
      <c r="M325" t="s">
        <v>58</v>
      </c>
      <c r="N325">
        <v>6109350885</v>
      </c>
      <c r="O325" t="s">
        <v>224</v>
      </c>
      <c r="P325" t="s">
        <v>225</v>
      </c>
      <c r="Q325" t="s">
        <v>61</v>
      </c>
      <c r="R325">
        <v>44</v>
      </c>
      <c r="S325" t="s">
        <v>40</v>
      </c>
      <c r="T325" t="str">
        <f t="shared" si="329"/>
        <v>12</v>
      </c>
      <c r="U325">
        <v>5</v>
      </c>
      <c r="V325" s="3">
        <v>432</v>
      </c>
      <c r="W325">
        <v>15</v>
      </c>
      <c r="X325" s="3">
        <f t="shared" si="331"/>
        <v>28.8</v>
      </c>
      <c r="Y325" s="3">
        <f t="shared" ref="Y325:Z325" si="333">X325/T325</f>
        <v>2.4</v>
      </c>
      <c r="Z325" s="3">
        <f t="shared" si="333"/>
        <v>0.48</v>
      </c>
    </row>
    <row r="326" spans="1:26" x14ac:dyDescent="0.25">
      <c r="A326">
        <v>3.2025000000000001</v>
      </c>
      <c r="B326" t="s">
        <v>26</v>
      </c>
      <c r="C326" t="s">
        <v>51</v>
      </c>
      <c r="D326" t="s">
        <v>52</v>
      </c>
      <c r="E326">
        <v>10067691</v>
      </c>
      <c r="F326" t="s">
        <v>53</v>
      </c>
      <c r="G326" t="s">
        <v>30</v>
      </c>
      <c r="H326" t="s">
        <v>31</v>
      </c>
      <c r="I326" t="s">
        <v>54</v>
      </c>
      <c r="J326" t="s">
        <v>55</v>
      </c>
      <c r="K326" t="s">
        <v>56</v>
      </c>
      <c r="L326" t="s">
        <v>57</v>
      </c>
      <c r="M326" t="s">
        <v>58</v>
      </c>
      <c r="N326">
        <v>6109350885</v>
      </c>
      <c r="O326" t="s">
        <v>59</v>
      </c>
      <c r="P326" t="s">
        <v>60</v>
      </c>
      <c r="Q326" t="s">
        <v>61</v>
      </c>
      <c r="R326">
        <v>44</v>
      </c>
      <c r="S326" t="s">
        <v>40</v>
      </c>
      <c r="T326" t="str">
        <f t="shared" si="329"/>
        <v>12</v>
      </c>
      <c r="U326">
        <v>4</v>
      </c>
      <c r="V326" s="3">
        <v>1900.8</v>
      </c>
      <c r="W326">
        <v>66</v>
      </c>
      <c r="X326" s="3">
        <f t="shared" si="331"/>
        <v>28.8</v>
      </c>
      <c r="Y326" s="3">
        <f t="shared" ref="Y326:Z326" si="334">X326/T326</f>
        <v>2.4</v>
      </c>
      <c r="Z326" s="3">
        <f t="shared" si="334"/>
        <v>0.6</v>
      </c>
    </row>
    <row r="327" spans="1:26" x14ac:dyDescent="0.25">
      <c r="A327">
        <v>3.2025000000000001</v>
      </c>
      <c r="B327" t="s">
        <v>26</v>
      </c>
      <c r="C327" t="s">
        <v>62</v>
      </c>
      <c r="D327" t="s">
        <v>63</v>
      </c>
      <c r="E327">
        <v>10053983</v>
      </c>
      <c r="F327" t="s">
        <v>76</v>
      </c>
      <c r="G327" t="s">
        <v>30</v>
      </c>
      <c r="H327" t="s">
        <v>31</v>
      </c>
      <c r="I327" t="s">
        <v>77</v>
      </c>
      <c r="J327" t="s">
        <v>78</v>
      </c>
      <c r="K327" t="s">
        <v>67</v>
      </c>
      <c r="L327" t="s">
        <v>79</v>
      </c>
      <c r="M327" t="s">
        <v>80</v>
      </c>
      <c r="N327">
        <v>8189423379</v>
      </c>
      <c r="O327" t="s">
        <v>74</v>
      </c>
      <c r="P327" t="s">
        <v>75</v>
      </c>
      <c r="Q327" t="s">
        <v>61</v>
      </c>
      <c r="R327">
        <v>44</v>
      </c>
      <c r="S327" t="s">
        <v>40</v>
      </c>
      <c r="T327" t="str">
        <f t="shared" si="329"/>
        <v>12</v>
      </c>
      <c r="U327">
        <v>5</v>
      </c>
      <c r="V327" s="3">
        <v>938</v>
      </c>
      <c r="W327">
        <v>35</v>
      </c>
      <c r="X327" s="3">
        <f t="shared" si="331"/>
        <v>26.8</v>
      </c>
      <c r="Y327" s="3">
        <f t="shared" ref="Y327:Z327" si="335">X327/T327</f>
        <v>2.2333333333333334</v>
      </c>
      <c r="Z327" s="3">
        <f t="shared" si="335"/>
        <v>0.44666666666666666</v>
      </c>
    </row>
    <row r="328" spans="1:26" x14ac:dyDescent="0.25">
      <c r="A328">
        <v>3.2025000000000001</v>
      </c>
      <c r="B328" t="s">
        <v>26</v>
      </c>
      <c r="C328" t="s">
        <v>62</v>
      </c>
      <c r="D328" t="s">
        <v>63</v>
      </c>
      <c r="E328">
        <v>10053983</v>
      </c>
      <c r="F328" t="s">
        <v>76</v>
      </c>
      <c r="G328" t="s">
        <v>30</v>
      </c>
      <c r="H328" t="s">
        <v>31</v>
      </c>
      <c r="I328" t="s">
        <v>77</v>
      </c>
      <c r="J328" t="s">
        <v>78</v>
      </c>
      <c r="K328" t="s">
        <v>67</v>
      </c>
      <c r="L328" t="s">
        <v>79</v>
      </c>
      <c r="M328" t="s">
        <v>80</v>
      </c>
      <c r="N328">
        <v>8189423379</v>
      </c>
      <c r="O328" t="s">
        <v>37</v>
      </c>
      <c r="P328" t="s">
        <v>38</v>
      </c>
      <c r="Q328" t="s">
        <v>39</v>
      </c>
      <c r="R328">
        <v>44</v>
      </c>
      <c r="S328" t="s">
        <v>40</v>
      </c>
      <c r="T328" t="str">
        <f t="shared" si="329"/>
        <v>12</v>
      </c>
      <c r="U328">
        <v>5</v>
      </c>
      <c r="V328" s="3">
        <v>267</v>
      </c>
      <c r="W328">
        <v>15</v>
      </c>
      <c r="X328" s="3">
        <f t="shared" si="331"/>
        <v>17.8</v>
      </c>
      <c r="Y328" s="3">
        <f t="shared" ref="Y328:Z328" si="336">X328/T328</f>
        <v>1.4833333333333334</v>
      </c>
      <c r="Z328" s="3">
        <f t="shared" si="336"/>
        <v>0.29666666666666669</v>
      </c>
    </row>
    <row r="329" spans="1:26" x14ac:dyDescent="0.25">
      <c r="A329">
        <v>3.2025000000000001</v>
      </c>
      <c r="B329" t="s">
        <v>26</v>
      </c>
      <c r="C329" t="s">
        <v>62</v>
      </c>
      <c r="D329" t="s">
        <v>63</v>
      </c>
      <c r="E329">
        <v>10053983</v>
      </c>
      <c r="F329" t="s">
        <v>76</v>
      </c>
      <c r="G329" t="s">
        <v>30</v>
      </c>
      <c r="H329" t="s">
        <v>31</v>
      </c>
      <c r="I329" t="s">
        <v>77</v>
      </c>
      <c r="J329" t="s">
        <v>78</v>
      </c>
      <c r="K329" t="s">
        <v>67</v>
      </c>
      <c r="L329" t="s">
        <v>79</v>
      </c>
      <c r="M329" t="s">
        <v>80</v>
      </c>
      <c r="N329">
        <v>8189423379</v>
      </c>
      <c r="O329" t="s">
        <v>70</v>
      </c>
      <c r="P329" t="s">
        <v>71</v>
      </c>
      <c r="Q329" t="s">
        <v>61</v>
      </c>
      <c r="R329">
        <v>44</v>
      </c>
      <c r="S329" t="s">
        <v>40</v>
      </c>
      <c r="T329" t="str">
        <f t="shared" si="329"/>
        <v>12</v>
      </c>
      <c r="U329">
        <v>8</v>
      </c>
      <c r="V329" s="3">
        <v>650.4</v>
      </c>
      <c r="W329">
        <v>21</v>
      </c>
      <c r="X329" s="3">
        <f t="shared" si="331"/>
        <v>30.971428571428572</v>
      </c>
      <c r="Y329" s="3">
        <f t="shared" ref="Y329:Z329" si="337">X329/T329</f>
        <v>2.5809523809523811</v>
      </c>
      <c r="Z329" s="3">
        <f t="shared" si="337"/>
        <v>0.32261904761904764</v>
      </c>
    </row>
    <row r="330" spans="1:26" x14ac:dyDescent="0.25">
      <c r="A330">
        <v>3.2025000000000001</v>
      </c>
      <c r="B330" t="s">
        <v>26</v>
      </c>
      <c r="C330" t="s">
        <v>62</v>
      </c>
      <c r="D330" t="s">
        <v>63</v>
      </c>
      <c r="E330">
        <v>10053983</v>
      </c>
      <c r="F330" t="s">
        <v>76</v>
      </c>
      <c r="G330" t="s">
        <v>30</v>
      </c>
      <c r="H330" t="s">
        <v>31</v>
      </c>
      <c r="I330" t="s">
        <v>77</v>
      </c>
      <c r="J330" t="s">
        <v>78</v>
      </c>
      <c r="K330" t="s">
        <v>67</v>
      </c>
      <c r="L330" t="s">
        <v>79</v>
      </c>
      <c r="M330" t="s">
        <v>80</v>
      </c>
      <c r="N330">
        <v>8189423379</v>
      </c>
      <c r="O330" t="s">
        <v>72</v>
      </c>
      <c r="P330" t="s">
        <v>73</v>
      </c>
      <c r="Q330" t="s">
        <v>61</v>
      </c>
      <c r="R330">
        <v>44</v>
      </c>
      <c r="S330" t="s">
        <v>40</v>
      </c>
      <c r="T330" t="str">
        <f t="shared" si="329"/>
        <v>12</v>
      </c>
      <c r="U330">
        <v>8</v>
      </c>
      <c r="V330" s="3">
        <v>842.4</v>
      </c>
      <c r="W330">
        <v>26</v>
      </c>
      <c r="X330" s="3">
        <f t="shared" si="331"/>
        <v>32.4</v>
      </c>
      <c r="Y330" s="3">
        <f t="shared" ref="Y330:Z330" si="338">X330/T330</f>
        <v>2.6999999999999997</v>
      </c>
      <c r="Z330" s="3">
        <f t="shared" si="338"/>
        <v>0.33749999999999997</v>
      </c>
    </row>
    <row r="331" spans="1:26" x14ac:dyDescent="0.25">
      <c r="A331">
        <v>3.2025000000000001</v>
      </c>
      <c r="B331" t="s">
        <v>26</v>
      </c>
      <c r="C331" t="s">
        <v>381</v>
      </c>
      <c r="D331" t="s">
        <v>382</v>
      </c>
      <c r="E331">
        <v>10040056</v>
      </c>
      <c r="F331" t="s">
        <v>1867</v>
      </c>
      <c r="G331" t="s">
        <v>30</v>
      </c>
      <c r="H331" t="s">
        <v>31</v>
      </c>
      <c r="I331" t="s">
        <v>1868</v>
      </c>
      <c r="J331" t="s">
        <v>1869</v>
      </c>
      <c r="K331" t="s">
        <v>528</v>
      </c>
      <c r="L331">
        <v>28602</v>
      </c>
      <c r="M331" t="s">
        <v>1870</v>
      </c>
      <c r="N331">
        <v>8283282011</v>
      </c>
      <c r="O331" t="s">
        <v>49</v>
      </c>
      <c r="P331" t="s">
        <v>50</v>
      </c>
      <c r="Q331" t="s">
        <v>39</v>
      </c>
      <c r="R331">
        <v>44</v>
      </c>
      <c r="S331" t="s">
        <v>40</v>
      </c>
      <c r="T331" t="str">
        <f t="shared" si="329"/>
        <v>12</v>
      </c>
      <c r="U331">
        <v>5</v>
      </c>
      <c r="V331" s="3">
        <v>910.8</v>
      </c>
      <c r="W331">
        <v>46</v>
      </c>
      <c r="X331" s="3">
        <f t="shared" si="331"/>
        <v>19.8</v>
      </c>
      <c r="Y331" s="3">
        <f t="shared" ref="Y331:Z331" si="339">X331/T331</f>
        <v>1.6500000000000001</v>
      </c>
      <c r="Z331" s="3">
        <f t="shared" si="339"/>
        <v>0.33</v>
      </c>
    </row>
    <row r="332" spans="1:26" x14ac:dyDescent="0.25">
      <c r="A332">
        <v>3.2025000000000001</v>
      </c>
      <c r="B332" t="s">
        <v>26</v>
      </c>
      <c r="C332" t="s">
        <v>107</v>
      </c>
      <c r="D332" t="s">
        <v>108</v>
      </c>
      <c r="E332">
        <v>10007086</v>
      </c>
      <c r="F332" t="s">
        <v>1232</v>
      </c>
      <c r="G332" t="s">
        <v>30</v>
      </c>
      <c r="H332" t="s">
        <v>31</v>
      </c>
      <c r="I332" t="s">
        <v>1233</v>
      </c>
      <c r="J332" t="s">
        <v>1234</v>
      </c>
      <c r="K332" t="s">
        <v>112</v>
      </c>
      <c r="L332" t="s">
        <v>1235</v>
      </c>
      <c r="M332" t="s">
        <v>1236</v>
      </c>
      <c r="N332">
        <v>3196658363</v>
      </c>
      <c r="O332" t="s">
        <v>49</v>
      </c>
      <c r="P332" t="s">
        <v>50</v>
      </c>
      <c r="Q332" t="s">
        <v>39</v>
      </c>
      <c r="R332">
        <v>44</v>
      </c>
      <c r="S332" t="s">
        <v>40</v>
      </c>
      <c r="T332" t="str">
        <f t="shared" si="329"/>
        <v>12</v>
      </c>
      <c r="U332">
        <v>5</v>
      </c>
      <c r="V332" s="3">
        <v>19.8</v>
      </c>
      <c r="W332">
        <v>1</v>
      </c>
      <c r="X332" s="3">
        <f t="shared" si="331"/>
        <v>19.8</v>
      </c>
      <c r="Y332" s="3">
        <f t="shared" ref="Y332:Z332" si="340">X332/T332</f>
        <v>1.6500000000000001</v>
      </c>
      <c r="Z332" s="3">
        <f t="shared" si="340"/>
        <v>0.33</v>
      </c>
    </row>
    <row r="333" spans="1:26" x14ac:dyDescent="0.25">
      <c r="A333">
        <v>3.2025000000000001</v>
      </c>
      <c r="B333" t="s">
        <v>26</v>
      </c>
      <c r="C333" t="s">
        <v>425</v>
      </c>
      <c r="D333" t="s">
        <v>426</v>
      </c>
      <c r="E333">
        <v>1000105</v>
      </c>
      <c r="F333" t="s">
        <v>427</v>
      </c>
      <c r="G333" t="s">
        <v>30</v>
      </c>
      <c r="H333" t="s">
        <v>31</v>
      </c>
      <c r="I333" t="s">
        <v>428</v>
      </c>
      <c r="J333" t="s">
        <v>429</v>
      </c>
      <c r="K333" t="s">
        <v>430</v>
      </c>
      <c r="L333">
        <v>63026</v>
      </c>
      <c r="M333" t="s">
        <v>431</v>
      </c>
      <c r="N333">
        <v>6363438866</v>
      </c>
      <c r="O333" t="s">
        <v>74</v>
      </c>
      <c r="P333" t="s">
        <v>75</v>
      </c>
      <c r="Q333" t="s">
        <v>61</v>
      </c>
      <c r="R333">
        <v>44</v>
      </c>
      <c r="S333" t="s">
        <v>40</v>
      </c>
      <c r="T333" t="str">
        <f t="shared" si="329"/>
        <v>12</v>
      </c>
      <c r="U333">
        <v>5</v>
      </c>
      <c r="V333" s="3">
        <v>402</v>
      </c>
      <c r="W333">
        <v>15</v>
      </c>
      <c r="X333" s="3">
        <f t="shared" si="331"/>
        <v>26.8</v>
      </c>
      <c r="Y333" s="3">
        <f t="shared" ref="Y333:Z333" si="341">X333/T333</f>
        <v>2.2333333333333334</v>
      </c>
      <c r="Z333" s="3">
        <f t="shared" si="341"/>
        <v>0.44666666666666666</v>
      </c>
    </row>
    <row r="334" spans="1:26" x14ac:dyDescent="0.25">
      <c r="A334">
        <v>3.2025000000000001</v>
      </c>
      <c r="B334" t="s">
        <v>26</v>
      </c>
      <c r="C334" t="s">
        <v>425</v>
      </c>
      <c r="D334" t="s">
        <v>426</v>
      </c>
      <c r="E334">
        <v>1000105</v>
      </c>
      <c r="F334" t="s">
        <v>427</v>
      </c>
      <c r="G334" t="s">
        <v>30</v>
      </c>
      <c r="H334" t="s">
        <v>31</v>
      </c>
      <c r="I334" t="s">
        <v>428</v>
      </c>
      <c r="J334" t="s">
        <v>429</v>
      </c>
      <c r="K334" t="s">
        <v>430</v>
      </c>
      <c r="L334">
        <v>63026</v>
      </c>
      <c r="M334" t="s">
        <v>431</v>
      </c>
      <c r="N334">
        <v>6363438866</v>
      </c>
      <c r="O334" t="s">
        <v>115</v>
      </c>
      <c r="P334" t="s">
        <v>116</v>
      </c>
      <c r="Q334" t="s">
        <v>39</v>
      </c>
      <c r="R334">
        <v>44</v>
      </c>
      <c r="S334" t="s">
        <v>40</v>
      </c>
      <c r="T334" t="str">
        <f t="shared" si="329"/>
        <v>12</v>
      </c>
      <c r="U334">
        <v>5</v>
      </c>
      <c r="V334" s="3">
        <v>267</v>
      </c>
      <c r="W334">
        <v>15</v>
      </c>
      <c r="X334" s="3">
        <f t="shared" si="331"/>
        <v>17.8</v>
      </c>
      <c r="Y334" s="3">
        <f t="shared" ref="Y334:Z334" si="342">X334/T334</f>
        <v>1.4833333333333334</v>
      </c>
      <c r="Z334" s="3">
        <f t="shared" si="342"/>
        <v>0.29666666666666669</v>
      </c>
    </row>
    <row r="335" spans="1:26" x14ac:dyDescent="0.25">
      <c r="A335">
        <v>3.2025000000000001</v>
      </c>
      <c r="B335" t="s">
        <v>26</v>
      </c>
      <c r="C335" t="s">
        <v>425</v>
      </c>
      <c r="D335" t="s">
        <v>426</v>
      </c>
      <c r="E335">
        <v>1000105</v>
      </c>
      <c r="F335" t="s">
        <v>427</v>
      </c>
      <c r="G335" t="s">
        <v>30</v>
      </c>
      <c r="H335" t="s">
        <v>31</v>
      </c>
      <c r="I335" t="s">
        <v>428</v>
      </c>
      <c r="J335" t="s">
        <v>429</v>
      </c>
      <c r="K335" t="s">
        <v>430</v>
      </c>
      <c r="L335">
        <v>63026</v>
      </c>
      <c r="M335" t="s">
        <v>431</v>
      </c>
      <c r="N335">
        <v>6363438866</v>
      </c>
      <c r="O335" t="s">
        <v>70</v>
      </c>
      <c r="P335" t="s">
        <v>71</v>
      </c>
      <c r="Q335" t="s">
        <v>61</v>
      </c>
      <c r="R335">
        <v>44</v>
      </c>
      <c r="S335" t="s">
        <v>40</v>
      </c>
      <c r="T335" t="str">
        <f t="shared" si="329"/>
        <v>12</v>
      </c>
      <c r="U335">
        <v>8</v>
      </c>
      <c r="V335" s="3">
        <v>456</v>
      </c>
      <c r="W335">
        <v>15</v>
      </c>
      <c r="X335" s="3">
        <f t="shared" si="331"/>
        <v>30.4</v>
      </c>
      <c r="Y335" s="3">
        <f t="shared" ref="Y335:Z335" si="343">X335/T335</f>
        <v>2.5333333333333332</v>
      </c>
      <c r="Z335" s="3">
        <f t="shared" si="343"/>
        <v>0.31666666666666665</v>
      </c>
    </row>
    <row r="336" spans="1:26" x14ac:dyDescent="0.25">
      <c r="A336">
        <v>3.2025000000000001</v>
      </c>
      <c r="B336" t="s">
        <v>26</v>
      </c>
      <c r="C336" t="s">
        <v>84</v>
      </c>
      <c r="D336" t="s">
        <v>85</v>
      </c>
      <c r="E336">
        <v>10281705</v>
      </c>
      <c r="F336" t="s">
        <v>1167</v>
      </c>
      <c r="G336" t="s">
        <v>362</v>
      </c>
      <c r="H336" t="s">
        <v>31</v>
      </c>
      <c r="I336" t="s">
        <v>1168</v>
      </c>
      <c r="J336" t="s">
        <v>1169</v>
      </c>
      <c r="K336" t="s">
        <v>67</v>
      </c>
      <c r="L336">
        <v>95670</v>
      </c>
      <c r="M336" t="s">
        <v>1170</v>
      </c>
      <c r="N336">
        <v>9166383800</v>
      </c>
      <c r="O336" t="s">
        <v>115</v>
      </c>
      <c r="P336" t="s">
        <v>116</v>
      </c>
      <c r="Q336" t="s">
        <v>39</v>
      </c>
      <c r="R336">
        <v>44</v>
      </c>
      <c r="S336" t="s">
        <v>40</v>
      </c>
      <c r="T336" t="str">
        <f t="shared" si="329"/>
        <v>12</v>
      </c>
      <c r="U336">
        <v>5</v>
      </c>
      <c r="V336" s="3">
        <v>19.8</v>
      </c>
      <c r="W336">
        <v>1</v>
      </c>
      <c r="X336" s="3">
        <f t="shared" si="331"/>
        <v>19.8</v>
      </c>
      <c r="Y336" s="3">
        <f t="shared" ref="Y336:Z336" si="344">X336/T336</f>
        <v>1.6500000000000001</v>
      </c>
      <c r="Z336" s="3">
        <f t="shared" si="344"/>
        <v>0.33</v>
      </c>
    </row>
    <row r="337" spans="1:26" x14ac:dyDescent="0.25">
      <c r="A337">
        <v>3.2025000000000001</v>
      </c>
      <c r="B337" t="s">
        <v>26</v>
      </c>
      <c r="C337" t="s">
        <v>154</v>
      </c>
      <c r="D337" t="s">
        <v>155</v>
      </c>
      <c r="E337">
        <v>10448120</v>
      </c>
      <c r="F337" t="s">
        <v>1290</v>
      </c>
      <c r="G337" t="s">
        <v>348</v>
      </c>
      <c r="H337" t="s">
        <v>31</v>
      </c>
      <c r="I337" t="s">
        <v>1291</v>
      </c>
      <c r="J337" t="s">
        <v>1292</v>
      </c>
      <c r="K337" t="s">
        <v>239</v>
      </c>
      <c r="L337" t="s">
        <v>1293</v>
      </c>
      <c r="M337" t="s">
        <v>1294</v>
      </c>
      <c r="N337">
        <v>2087035038</v>
      </c>
      <c r="O337" t="s">
        <v>37</v>
      </c>
      <c r="P337" t="s">
        <v>38</v>
      </c>
      <c r="Q337" t="s">
        <v>39</v>
      </c>
      <c r="R337">
        <v>44</v>
      </c>
      <c r="S337" t="s">
        <v>40</v>
      </c>
      <c r="T337" t="str">
        <f t="shared" si="329"/>
        <v>12</v>
      </c>
      <c r="U337">
        <v>5</v>
      </c>
      <c r="V337" s="3">
        <v>19.8</v>
      </c>
      <c r="W337">
        <v>1</v>
      </c>
      <c r="X337" s="3">
        <f t="shared" si="331"/>
        <v>19.8</v>
      </c>
      <c r="Y337" s="3">
        <f t="shared" ref="Y337:Z337" si="345">X337/T337</f>
        <v>1.6500000000000001</v>
      </c>
      <c r="Z337" s="3">
        <f t="shared" si="345"/>
        <v>0.33</v>
      </c>
    </row>
    <row r="338" spans="1:26" x14ac:dyDescent="0.25">
      <c r="A338">
        <v>3.2025000000000001</v>
      </c>
      <c r="B338" t="s">
        <v>26</v>
      </c>
      <c r="C338" t="s">
        <v>326</v>
      </c>
      <c r="D338" t="s">
        <v>327</v>
      </c>
      <c r="E338">
        <v>10483799</v>
      </c>
      <c r="F338" t="s">
        <v>487</v>
      </c>
      <c r="G338" t="s">
        <v>30</v>
      </c>
      <c r="H338" t="s">
        <v>31</v>
      </c>
      <c r="I338" t="s">
        <v>488</v>
      </c>
      <c r="J338" t="s">
        <v>489</v>
      </c>
      <c r="K338" t="s">
        <v>490</v>
      </c>
      <c r="L338" t="s">
        <v>491</v>
      </c>
      <c r="M338" t="s">
        <v>492</v>
      </c>
      <c r="N338">
        <v>5056044304</v>
      </c>
      <c r="O338" t="s">
        <v>100</v>
      </c>
      <c r="P338" t="s">
        <v>101</v>
      </c>
      <c r="Q338" t="s">
        <v>61</v>
      </c>
      <c r="R338">
        <v>44</v>
      </c>
      <c r="S338" t="s">
        <v>40</v>
      </c>
      <c r="T338" t="str">
        <f t="shared" si="329"/>
        <v>12</v>
      </c>
      <c r="U338">
        <v>8</v>
      </c>
      <c r="V338" s="3">
        <v>32.4</v>
      </c>
      <c r="W338">
        <v>1</v>
      </c>
      <c r="X338" s="3">
        <f t="shared" si="331"/>
        <v>32.4</v>
      </c>
      <c r="Y338" s="3">
        <f t="shared" ref="Y338:Z338" si="346">X338/T338</f>
        <v>2.6999999999999997</v>
      </c>
      <c r="Z338" s="3">
        <f t="shared" si="346"/>
        <v>0.33749999999999997</v>
      </c>
    </row>
    <row r="339" spans="1:26" x14ac:dyDescent="0.25">
      <c r="A339">
        <v>3.2025000000000001</v>
      </c>
      <c r="B339" t="s">
        <v>26</v>
      </c>
      <c r="C339" t="s">
        <v>134</v>
      </c>
      <c r="D339" t="s">
        <v>135</v>
      </c>
      <c r="E339">
        <v>10000787</v>
      </c>
      <c r="F339" t="s">
        <v>136</v>
      </c>
      <c r="G339" t="s">
        <v>30</v>
      </c>
      <c r="H339" t="s">
        <v>31</v>
      </c>
      <c r="I339" t="s">
        <v>137</v>
      </c>
      <c r="J339" t="s">
        <v>138</v>
      </c>
      <c r="K339" t="s">
        <v>139</v>
      </c>
      <c r="L339" t="s">
        <v>140</v>
      </c>
      <c r="M339" t="s">
        <v>141</v>
      </c>
      <c r="N339">
        <v>2627815855</v>
      </c>
      <c r="O339" t="s">
        <v>37</v>
      </c>
      <c r="P339" t="s">
        <v>38</v>
      </c>
      <c r="Q339" t="s">
        <v>39</v>
      </c>
      <c r="R339">
        <v>44</v>
      </c>
      <c r="S339" t="s">
        <v>40</v>
      </c>
      <c r="T339" t="str">
        <f t="shared" si="329"/>
        <v>12</v>
      </c>
      <c r="U339">
        <v>5</v>
      </c>
      <c r="V339" s="3">
        <v>297</v>
      </c>
      <c r="W339">
        <v>15</v>
      </c>
      <c r="X339" s="3">
        <f t="shared" si="331"/>
        <v>19.8</v>
      </c>
      <c r="Y339" s="3">
        <f t="shared" ref="Y339:Z339" si="347">X339/T339</f>
        <v>1.6500000000000001</v>
      </c>
      <c r="Z339" s="3">
        <f t="shared" si="347"/>
        <v>0.33</v>
      </c>
    </row>
    <row r="340" spans="1:26" x14ac:dyDescent="0.25">
      <c r="A340">
        <v>3.2025000000000001</v>
      </c>
      <c r="B340" t="s">
        <v>26</v>
      </c>
      <c r="C340" t="s">
        <v>134</v>
      </c>
      <c r="D340" t="s">
        <v>135</v>
      </c>
      <c r="E340">
        <v>10000787</v>
      </c>
      <c r="F340" t="s">
        <v>136</v>
      </c>
      <c r="G340" t="s">
        <v>30</v>
      </c>
      <c r="H340" t="s">
        <v>31</v>
      </c>
      <c r="I340" t="s">
        <v>137</v>
      </c>
      <c r="J340" t="s">
        <v>138</v>
      </c>
      <c r="K340" t="s">
        <v>139</v>
      </c>
      <c r="L340" t="s">
        <v>140</v>
      </c>
      <c r="M340" t="s">
        <v>141</v>
      </c>
      <c r="N340">
        <v>2627815855</v>
      </c>
      <c r="O340" t="s">
        <v>115</v>
      </c>
      <c r="P340" t="s">
        <v>116</v>
      </c>
      <c r="Q340" t="s">
        <v>39</v>
      </c>
      <c r="R340">
        <v>44</v>
      </c>
      <c r="S340" t="s">
        <v>40</v>
      </c>
      <c r="T340" t="str">
        <f t="shared" si="329"/>
        <v>12</v>
      </c>
      <c r="U340">
        <v>5</v>
      </c>
      <c r="V340" s="3">
        <v>178.2</v>
      </c>
      <c r="W340">
        <v>9</v>
      </c>
      <c r="X340" s="3">
        <f t="shared" si="331"/>
        <v>19.799999999999997</v>
      </c>
      <c r="Y340" s="3">
        <f t="shared" ref="Y340:Z340" si="348">X340/T340</f>
        <v>1.6499999999999997</v>
      </c>
      <c r="Z340" s="3">
        <f t="shared" si="348"/>
        <v>0.32999999999999996</v>
      </c>
    </row>
    <row r="341" spans="1:26" x14ac:dyDescent="0.25">
      <c r="A341">
        <v>3.2025000000000001</v>
      </c>
      <c r="B341" t="s">
        <v>26</v>
      </c>
      <c r="C341" t="s">
        <v>154</v>
      </c>
      <c r="D341" t="s">
        <v>155</v>
      </c>
      <c r="E341">
        <v>10435883</v>
      </c>
      <c r="F341" t="s">
        <v>482</v>
      </c>
      <c r="G341" t="s">
        <v>168</v>
      </c>
      <c r="H341" t="s">
        <v>31</v>
      </c>
      <c r="I341" t="s">
        <v>483</v>
      </c>
      <c r="J341" t="s">
        <v>484</v>
      </c>
      <c r="K341" t="s">
        <v>210</v>
      </c>
      <c r="L341" t="s">
        <v>485</v>
      </c>
      <c r="M341" t="s">
        <v>486</v>
      </c>
      <c r="N341">
        <v>2063547470</v>
      </c>
      <c r="O341" t="s">
        <v>37</v>
      </c>
      <c r="P341" t="s">
        <v>38</v>
      </c>
      <c r="Q341" t="s">
        <v>39</v>
      </c>
      <c r="R341">
        <v>44</v>
      </c>
      <c r="S341" t="s">
        <v>40</v>
      </c>
      <c r="T341" t="str">
        <f t="shared" si="329"/>
        <v>12</v>
      </c>
      <c r="U341">
        <v>5</v>
      </c>
      <c r="V341" s="3">
        <v>19.8</v>
      </c>
      <c r="W341">
        <v>1</v>
      </c>
      <c r="X341" s="3">
        <f t="shared" si="331"/>
        <v>19.8</v>
      </c>
      <c r="Y341" s="3">
        <f t="shared" ref="Y341:Z341" si="349">X341/T341</f>
        <v>1.6500000000000001</v>
      </c>
      <c r="Z341" s="3">
        <f t="shared" si="349"/>
        <v>0.33</v>
      </c>
    </row>
    <row r="342" spans="1:26" x14ac:dyDescent="0.25">
      <c r="A342">
        <v>3.2025000000000001</v>
      </c>
      <c r="B342" t="s">
        <v>26</v>
      </c>
      <c r="C342" t="s">
        <v>154</v>
      </c>
      <c r="D342" t="s">
        <v>155</v>
      </c>
      <c r="E342">
        <v>10435883</v>
      </c>
      <c r="F342" t="s">
        <v>482</v>
      </c>
      <c r="G342" t="s">
        <v>168</v>
      </c>
      <c r="H342" t="s">
        <v>31</v>
      </c>
      <c r="I342" t="s">
        <v>483</v>
      </c>
      <c r="J342" t="s">
        <v>484</v>
      </c>
      <c r="K342" t="s">
        <v>210</v>
      </c>
      <c r="L342" t="s">
        <v>485</v>
      </c>
      <c r="M342" t="s">
        <v>486</v>
      </c>
      <c r="N342">
        <v>2063547470</v>
      </c>
      <c r="O342" t="s">
        <v>115</v>
      </c>
      <c r="P342" t="s">
        <v>116</v>
      </c>
      <c r="Q342" t="s">
        <v>39</v>
      </c>
      <c r="R342">
        <v>44</v>
      </c>
      <c r="S342" t="s">
        <v>40</v>
      </c>
      <c r="T342" t="str">
        <f t="shared" si="329"/>
        <v>12</v>
      </c>
      <c r="U342">
        <v>5</v>
      </c>
      <c r="V342" s="3">
        <v>39.6</v>
      </c>
      <c r="W342">
        <v>2</v>
      </c>
      <c r="X342" s="3">
        <f t="shared" si="331"/>
        <v>19.8</v>
      </c>
      <c r="Y342" s="3">
        <f t="shared" ref="Y342:Z342" si="350">X342/T342</f>
        <v>1.6500000000000001</v>
      </c>
      <c r="Z342" s="3">
        <f t="shared" si="350"/>
        <v>0.33</v>
      </c>
    </row>
    <row r="343" spans="1:26" x14ac:dyDescent="0.25">
      <c r="A343">
        <v>3.2025000000000001</v>
      </c>
      <c r="B343" t="s">
        <v>26</v>
      </c>
      <c r="C343" t="s">
        <v>84</v>
      </c>
      <c r="D343" t="s">
        <v>85</v>
      </c>
      <c r="E343">
        <v>10342048</v>
      </c>
      <c r="F343" t="s">
        <v>213</v>
      </c>
      <c r="G343" t="s">
        <v>30</v>
      </c>
      <c r="H343" t="s">
        <v>31</v>
      </c>
      <c r="I343" t="s">
        <v>214</v>
      </c>
      <c r="J343" t="s">
        <v>215</v>
      </c>
      <c r="K343" t="s">
        <v>67</v>
      </c>
      <c r="L343" t="s">
        <v>216</v>
      </c>
      <c r="M343" t="s">
        <v>217</v>
      </c>
      <c r="N343">
        <v>9258267841</v>
      </c>
      <c r="O343" t="s">
        <v>98</v>
      </c>
      <c r="P343" t="s">
        <v>99</v>
      </c>
      <c r="Q343" t="s">
        <v>61</v>
      </c>
      <c r="R343">
        <v>44</v>
      </c>
      <c r="S343" t="s">
        <v>40</v>
      </c>
      <c r="T343" t="str">
        <f t="shared" si="329"/>
        <v>12</v>
      </c>
      <c r="U343">
        <v>5</v>
      </c>
      <c r="V343" s="3">
        <v>57.6</v>
      </c>
      <c r="W343">
        <v>2</v>
      </c>
      <c r="X343" s="3">
        <f t="shared" si="331"/>
        <v>28.8</v>
      </c>
      <c r="Y343" s="3">
        <f t="shared" ref="Y343:Z343" si="351">X343/T343</f>
        <v>2.4</v>
      </c>
      <c r="Z343" s="3">
        <f t="shared" si="351"/>
        <v>0.48</v>
      </c>
    </row>
    <row r="344" spans="1:26" x14ac:dyDescent="0.25">
      <c r="A344">
        <v>3.2025000000000001</v>
      </c>
      <c r="B344" t="s">
        <v>26</v>
      </c>
      <c r="C344" t="s">
        <v>84</v>
      </c>
      <c r="D344" t="s">
        <v>85</v>
      </c>
      <c r="E344">
        <v>10342048</v>
      </c>
      <c r="F344" t="s">
        <v>213</v>
      </c>
      <c r="G344" t="s">
        <v>30</v>
      </c>
      <c r="H344" t="s">
        <v>31</v>
      </c>
      <c r="I344" t="s">
        <v>214</v>
      </c>
      <c r="J344" t="s">
        <v>215</v>
      </c>
      <c r="K344" t="s">
        <v>67</v>
      </c>
      <c r="L344" t="s">
        <v>216</v>
      </c>
      <c r="M344" t="s">
        <v>217</v>
      </c>
      <c r="N344">
        <v>9258267841</v>
      </c>
      <c r="O344" t="s">
        <v>224</v>
      </c>
      <c r="P344" t="s">
        <v>225</v>
      </c>
      <c r="Q344" t="s">
        <v>61</v>
      </c>
      <c r="R344">
        <v>44</v>
      </c>
      <c r="S344" t="s">
        <v>40</v>
      </c>
      <c r="T344" t="str">
        <f t="shared" si="329"/>
        <v>12</v>
      </c>
      <c r="U344">
        <v>5</v>
      </c>
      <c r="V344" s="3">
        <v>86.4</v>
      </c>
      <c r="W344">
        <v>3</v>
      </c>
      <c r="X344" s="3">
        <f t="shared" si="331"/>
        <v>28.8</v>
      </c>
      <c r="Y344" s="3">
        <f t="shared" ref="Y344:Z344" si="352">X344/T344</f>
        <v>2.4</v>
      </c>
      <c r="Z344" s="3">
        <f t="shared" si="352"/>
        <v>0.48</v>
      </c>
    </row>
    <row r="345" spans="1:26" x14ac:dyDescent="0.25">
      <c r="A345">
        <v>3.2025000000000001</v>
      </c>
      <c r="B345" t="s">
        <v>26</v>
      </c>
      <c r="C345" t="s">
        <v>84</v>
      </c>
      <c r="D345" t="s">
        <v>85</v>
      </c>
      <c r="E345">
        <v>10342048</v>
      </c>
      <c r="F345" t="s">
        <v>213</v>
      </c>
      <c r="G345" t="s">
        <v>30</v>
      </c>
      <c r="H345" t="s">
        <v>31</v>
      </c>
      <c r="I345" t="s">
        <v>214</v>
      </c>
      <c r="J345" t="s">
        <v>215</v>
      </c>
      <c r="K345" t="s">
        <v>67</v>
      </c>
      <c r="L345" t="s">
        <v>216</v>
      </c>
      <c r="M345" t="s">
        <v>217</v>
      </c>
      <c r="N345">
        <v>9258267841</v>
      </c>
      <c r="O345" t="s">
        <v>91</v>
      </c>
      <c r="P345" t="s">
        <v>92</v>
      </c>
      <c r="Q345" t="s">
        <v>61</v>
      </c>
      <c r="R345">
        <v>44</v>
      </c>
      <c r="S345" t="s">
        <v>40</v>
      </c>
      <c r="T345" t="str">
        <f t="shared" si="329"/>
        <v>12</v>
      </c>
      <c r="U345">
        <v>8</v>
      </c>
      <c r="V345" s="3">
        <v>64.8</v>
      </c>
      <c r="W345">
        <v>2</v>
      </c>
      <c r="X345" s="3">
        <f t="shared" si="331"/>
        <v>32.4</v>
      </c>
      <c r="Y345" s="3">
        <f t="shared" ref="Y345:Z345" si="353">X345/T345</f>
        <v>2.6999999999999997</v>
      </c>
      <c r="Z345" s="3">
        <f t="shared" si="353"/>
        <v>0.33749999999999997</v>
      </c>
    </row>
    <row r="346" spans="1:26" x14ac:dyDescent="0.25">
      <c r="A346">
        <v>3.2025000000000001</v>
      </c>
      <c r="B346" t="s">
        <v>26</v>
      </c>
      <c r="C346" t="s">
        <v>84</v>
      </c>
      <c r="D346" t="s">
        <v>85</v>
      </c>
      <c r="E346">
        <v>10342048</v>
      </c>
      <c r="F346" t="s">
        <v>213</v>
      </c>
      <c r="G346" t="s">
        <v>30</v>
      </c>
      <c r="H346" t="s">
        <v>31</v>
      </c>
      <c r="I346" t="s">
        <v>214</v>
      </c>
      <c r="J346" t="s">
        <v>215</v>
      </c>
      <c r="K346" t="s">
        <v>67</v>
      </c>
      <c r="L346" t="s">
        <v>216</v>
      </c>
      <c r="M346" t="s">
        <v>217</v>
      </c>
      <c r="N346">
        <v>9258267841</v>
      </c>
      <c r="O346" t="s">
        <v>70</v>
      </c>
      <c r="P346" t="s">
        <v>71</v>
      </c>
      <c r="Q346" t="s">
        <v>61</v>
      </c>
      <c r="R346">
        <v>44</v>
      </c>
      <c r="S346" t="s">
        <v>40</v>
      </c>
      <c r="T346" t="str">
        <f t="shared" si="329"/>
        <v>12</v>
      </c>
      <c r="U346">
        <v>8</v>
      </c>
      <c r="V346" s="3">
        <v>97.2</v>
      </c>
      <c r="W346">
        <v>3</v>
      </c>
      <c r="X346" s="3">
        <f t="shared" si="331"/>
        <v>32.4</v>
      </c>
      <c r="Y346" s="3">
        <f t="shared" ref="Y346:Z346" si="354">X346/T346</f>
        <v>2.6999999999999997</v>
      </c>
      <c r="Z346" s="3">
        <f t="shared" si="354"/>
        <v>0.33749999999999997</v>
      </c>
    </row>
    <row r="347" spans="1:26" x14ac:dyDescent="0.25">
      <c r="A347">
        <v>3.2025000000000001</v>
      </c>
      <c r="B347" t="s">
        <v>26</v>
      </c>
      <c r="C347" t="s">
        <v>84</v>
      </c>
      <c r="D347" t="s">
        <v>85</v>
      </c>
      <c r="E347">
        <v>10342048</v>
      </c>
      <c r="F347" t="s">
        <v>213</v>
      </c>
      <c r="G347" t="s">
        <v>30</v>
      </c>
      <c r="H347" t="s">
        <v>31</v>
      </c>
      <c r="I347" t="s">
        <v>214</v>
      </c>
      <c r="J347" t="s">
        <v>215</v>
      </c>
      <c r="K347" t="s">
        <v>67</v>
      </c>
      <c r="L347" t="s">
        <v>216</v>
      </c>
      <c r="M347" t="s">
        <v>217</v>
      </c>
      <c r="N347">
        <v>9258267841</v>
      </c>
      <c r="O347" t="s">
        <v>72</v>
      </c>
      <c r="P347" t="s">
        <v>73</v>
      </c>
      <c r="Q347" t="s">
        <v>61</v>
      </c>
      <c r="R347">
        <v>44</v>
      </c>
      <c r="S347" t="s">
        <v>40</v>
      </c>
      <c r="T347" t="str">
        <f t="shared" si="329"/>
        <v>12</v>
      </c>
      <c r="U347">
        <v>8</v>
      </c>
      <c r="V347" s="3">
        <v>129.6</v>
      </c>
      <c r="W347">
        <v>4</v>
      </c>
      <c r="X347" s="3">
        <f t="shared" si="331"/>
        <v>32.4</v>
      </c>
      <c r="Y347" s="3">
        <f t="shared" ref="Y347:Z347" si="355">X347/T347</f>
        <v>2.6999999999999997</v>
      </c>
      <c r="Z347" s="3">
        <f t="shared" si="355"/>
        <v>0.33749999999999997</v>
      </c>
    </row>
    <row r="348" spans="1:26" x14ac:dyDescent="0.25">
      <c r="A348">
        <v>3.2025000000000001</v>
      </c>
      <c r="B348" t="s">
        <v>26</v>
      </c>
      <c r="C348" t="s">
        <v>84</v>
      </c>
      <c r="D348" t="s">
        <v>85</v>
      </c>
      <c r="E348">
        <v>10342048</v>
      </c>
      <c r="F348" t="s">
        <v>213</v>
      </c>
      <c r="G348" t="s">
        <v>30</v>
      </c>
      <c r="H348" t="s">
        <v>31</v>
      </c>
      <c r="I348" t="s">
        <v>214</v>
      </c>
      <c r="J348" t="s">
        <v>215</v>
      </c>
      <c r="K348" t="s">
        <v>67</v>
      </c>
      <c r="L348" t="s">
        <v>216</v>
      </c>
      <c r="M348" t="s">
        <v>217</v>
      </c>
      <c r="N348">
        <v>9258267841</v>
      </c>
      <c r="O348" t="s">
        <v>218</v>
      </c>
      <c r="P348" t="s">
        <v>219</v>
      </c>
      <c r="Q348" t="s">
        <v>61</v>
      </c>
      <c r="R348">
        <v>44</v>
      </c>
      <c r="S348" t="s">
        <v>40</v>
      </c>
      <c r="T348" t="str">
        <f t="shared" si="329"/>
        <v>12</v>
      </c>
      <c r="U348">
        <v>8</v>
      </c>
      <c r="V348" s="3">
        <v>129.6</v>
      </c>
      <c r="W348">
        <v>4</v>
      </c>
      <c r="X348" s="3">
        <f t="shared" si="331"/>
        <v>32.4</v>
      </c>
      <c r="Y348" s="3">
        <f t="shared" ref="Y348:Z348" si="356">X348/T348</f>
        <v>2.6999999999999997</v>
      </c>
      <c r="Z348" s="3">
        <f t="shared" si="356"/>
        <v>0.33749999999999997</v>
      </c>
    </row>
    <row r="349" spans="1:26" x14ac:dyDescent="0.25">
      <c r="A349">
        <v>3.2025000000000001</v>
      </c>
      <c r="B349" t="s">
        <v>26</v>
      </c>
      <c r="C349" t="s">
        <v>84</v>
      </c>
      <c r="D349" t="s">
        <v>85</v>
      </c>
      <c r="E349">
        <v>10342048</v>
      </c>
      <c r="F349" t="s">
        <v>213</v>
      </c>
      <c r="G349" t="s">
        <v>30</v>
      </c>
      <c r="H349" t="s">
        <v>31</v>
      </c>
      <c r="I349" t="s">
        <v>214</v>
      </c>
      <c r="J349" t="s">
        <v>215</v>
      </c>
      <c r="K349" t="s">
        <v>67</v>
      </c>
      <c r="L349" t="s">
        <v>216</v>
      </c>
      <c r="M349" t="s">
        <v>217</v>
      </c>
      <c r="N349">
        <v>9258267841</v>
      </c>
      <c r="O349" t="s">
        <v>100</v>
      </c>
      <c r="P349" t="s">
        <v>101</v>
      </c>
      <c r="Q349" t="s">
        <v>61</v>
      </c>
      <c r="R349">
        <v>44</v>
      </c>
      <c r="S349" t="s">
        <v>40</v>
      </c>
      <c r="T349" t="str">
        <f t="shared" si="329"/>
        <v>12</v>
      </c>
      <c r="U349">
        <v>8</v>
      </c>
      <c r="V349" s="3">
        <v>64.8</v>
      </c>
      <c r="W349">
        <v>2</v>
      </c>
      <c r="X349" s="3">
        <f t="shared" si="331"/>
        <v>32.4</v>
      </c>
      <c r="Y349" s="3">
        <f t="shared" ref="Y349:Z349" si="357">X349/T349</f>
        <v>2.6999999999999997</v>
      </c>
      <c r="Z349" s="3">
        <f t="shared" si="357"/>
        <v>0.33749999999999997</v>
      </c>
    </row>
    <row r="350" spans="1:26" x14ac:dyDescent="0.25">
      <c r="A350">
        <v>3.2025000000000001</v>
      </c>
      <c r="B350" t="s">
        <v>26</v>
      </c>
      <c r="C350" t="s">
        <v>84</v>
      </c>
      <c r="D350" t="s">
        <v>85</v>
      </c>
      <c r="E350">
        <v>10342048</v>
      </c>
      <c r="F350" t="s">
        <v>213</v>
      </c>
      <c r="G350" t="s">
        <v>30</v>
      </c>
      <c r="H350" t="s">
        <v>31</v>
      </c>
      <c r="I350" t="s">
        <v>214</v>
      </c>
      <c r="J350" t="s">
        <v>215</v>
      </c>
      <c r="K350" t="s">
        <v>67</v>
      </c>
      <c r="L350" t="s">
        <v>216</v>
      </c>
      <c r="M350" t="s">
        <v>217</v>
      </c>
      <c r="N350">
        <v>9258267841</v>
      </c>
      <c r="O350" t="s">
        <v>59</v>
      </c>
      <c r="P350" t="s">
        <v>60</v>
      </c>
      <c r="Q350" t="s">
        <v>61</v>
      </c>
      <c r="R350">
        <v>44</v>
      </c>
      <c r="S350" t="s">
        <v>40</v>
      </c>
      <c r="T350" t="str">
        <f t="shared" si="329"/>
        <v>12</v>
      </c>
      <c r="U350">
        <v>4</v>
      </c>
      <c r="V350" s="3">
        <v>86.4</v>
      </c>
      <c r="W350">
        <v>3</v>
      </c>
      <c r="X350" s="3">
        <f t="shared" si="331"/>
        <v>28.8</v>
      </c>
      <c r="Y350" s="3">
        <f t="shared" ref="Y350:Z350" si="358">X350/T350</f>
        <v>2.4</v>
      </c>
      <c r="Z350" s="3">
        <f t="shared" si="358"/>
        <v>0.6</v>
      </c>
    </row>
    <row r="351" spans="1:26" x14ac:dyDescent="0.25">
      <c r="A351">
        <v>3.2025000000000001</v>
      </c>
      <c r="B351" t="s">
        <v>26</v>
      </c>
      <c r="C351" t="s">
        <v>62</v>
      </c>
      <c r="D351" t="s">
        <v>63</v>
      </c>
      <c r="E351">
        <v>10401646</v>
      </c>
      <c r="F351" t="s">
        <v>167</v>
      </c>
      <c r="G351" t="s">
        <v>168</v>
      </c>
      <c r="H351" t="s">
        <v>31</v>
      </c>
      <c r="I351" t="s">
        <v>169</v>
      </c>
      <c r="J351" t="s">
        <v>170</v>
      </c>
      <c r="K351" t="s">
        <v>67</v>
      </c>
      <c r="L351" t="s">
        <v>171</v>
      </c>
      <c r="M351" t="s">
        <v>172</v>
      </c>
      <c r="N351">
        <v>3107018925</v>
      </c>
      <c r="O351" t="s">
        <v>37</v>
      </c>
      <c r="P351" t="s">
        <v>38</v>
      </c>
      <c r="Q351" t="s">
        <v>39</v>
      </c>
      <c r="R351">
        <v>44</v>
      </c>
      <c r="S351" t="s">
        <v>40</v>
      </c>
      <c r="T351" t="str">
        <f t="shared" si="329"/>
        <v>12</v>
      </c>
      <c r="U351">
        <v>5</v>
      </c>
      <c r="V351" s="3">
        <v>99</v>
      </c>
      <c r="W351">
        <v>5</v>
      </c>
      <c r="X351" s="3">
        <f t="shared" si="331"/>
        <v>19.8</v>
      </c>
      <c r="Y351" s="3">
        <f t="shared" ref="Y351:Z351" si="359">X351/T351</f>
        <v>1.6500000000000001</v>
      </c>
      <c r="Z351" s="3">
        <f t="shared" si="359"/>
        <v>0.33</v>
      </c>
    </row>
    <row r="352" spans="1:26" x14ac:dyDescent="0.25">
      <c r="A352">
        <v>3.2025000000000001</v>
      </c>
      <c r="B352" t="s">
        <v>26</v>
      </c>
      <c r="C352" t="s">
        <v>62</v>
      </c>
      <c r="D352" t="s">
        <v>63</v>
      </c>
      <c r="E352">
        <v>10255284</v>
      </c>
      <c r="F352" t="s">
        <v>93</v>
      </c>
      <c r="G352" t="s">
        <v>30</v>
      </c>
      <c r="H352" t="s">
        <v>31</v>
      </c>
      <c r="I352" t="s">
        <v>94</v>
      </c>
      <c r="J352" t="s">
        <v>95</v>
      </c>
      <c r="K352" t="s">
        <v>96</v>
      </c>
      <c r="L352">
        <v>89103</v>
      </c>
      <c r="M352" t="s">
        <v>97</v>
      </c>
      <c r="N352">
        <v>7024965753</v>
      </c>
      <c r="O352" t="s">
        <v>98</v>
      </c>
      <c r="P352" t="s">
        <v>99</v>
      </c>
      <c r="Q352" t="s">
        <v>61</v>
      </c>
      <c r="R352">
        <v>44</v>
      </c>
      <c r="S352" t="s">
        <v>40</v>
      </c>
      <c r="T352" t="str">
        <f t="shared" si="329"/>
        <v>12</v>
      </c>
      <c r="U352">
        <v>5</v>
      </c>
      <c r="V352" s="3">
        <v>518.4</v>
      </c>
      <c r="W352">
        <v>18</v>
      </c>
      <c r="X352" s="3">
        <f t="shared" si="331"/>
        <v>28.799999999999997</v>
      </c>
      <c r="Y352" s="3">
        <f t="shared" ref="Y352:Z352" si="360">X352/T352</f>
        <v>2.4</v>
      </c>
      <c r="Z352" s="3">
        <f t="shared" si="360"/>
        <v>0.48</v>
      </c>
    </row>
    <row r="353" spans="1:26" x14ac:dyDescent="0.25">
      <c r="A353">
        <v>3.2025000000000001</v>
      </c>
      <c r="B353" t="s">
        <v>26</v>
      </c>
      <c r="C353" t="s">
        <v>84</v>
      </c>
      <c r="D353" t="s">
        <v>85</v>
      </c>
      <c r="E353">
        <v>10426364</v>
      </c>
      <c r="F353" t="s">
        <v>437</v>
      </c>
      <c r="G353" t="s">
        <v>30</v>
      </c>
      <c r="H353" t="s">
        <v>31</v>
      </c>
      <c r="I353" t="s">
        <v>438</v>
      </c>
      <c r="J353" t="s">
        <v>104</v>
      </c>
      <c r="K353" t="s">
        <v>96</v>
      </c>
      <c r="L353" t="s">
        <v>439</v>
      </c>
      <c r="M353" t="s">
        <v>440</v>
      </c>
      <c r="N353">
        <v>7753385335</v>
      </c>
      <c r="O353" t="s">
        <v>37</v>
      </c>
      <c r="P353" t="s">
        <v>38</v>
      </c>
      <c r="Q353" t="s">
        <v>39</v>
      </c>
      <c r="R353">
        <v>44</v>
      </c>
      <c r="S353" t="s">
        <v>40</v>
      </c>
      <c r="T353" t="str">
        <f t="shared" si="329"/>
        <v>12</v>
      </c>
      <c r="U353">
        <v>5</v>
      </c>
      <c r="V353" s="3">
        <v>53.4</v>
      </c>
      <c r="W353">
        <v>3</v>
      </c>
      <c r="X353" s="3">
        <f t="shared" si="331"/>
        <v>17.8</v>
      </c>
      <c r="Y353" s="3">
        <f t="shared" ref="Y353:Z353" si="361">X353/T353</f>
        <v>1.4833333333333334</v>
      </c>
      <c r="Z353" s="3">
        <f t="shared" si="361"/>
        <v>0.29666666666666669</v>
      </c>
    </row>
    <row r="354" spans="1:26" x14ac:dyDescent="0.25">
      <c r="A354">
        <v>3.2025000000000001</v>
      </c>
      <c r="B354" t="s">
        <v>26</v>
      </c>
      <c r="C354" t="s">
        <v>84</v>
      </c>
      <c r="D354" t="s">
        <v>85</v>
      </c>
      <c r="E354">
        <v>10426364</v>
      </c>
      <c r="F354" t="s">
        <v>437</v>
      </c>
      <c r="G354" t="s">
        <v>30</v>
      </c>
      <c r="H354" t="s">
        <v>31</v>
      </c>
      <c r="I354" t="s">
        <v>438</v>
      </c>
      <c r="J354" t="s">
        <v>104</v>
      </c>
      <c r="K354" t="s">
        <v>96</v>
      </c>
      <c r="L354" t="s">
        <v>439</v>
      </c>
      <c r="M354" t="s">
        <v>440</v>
      </c>
      <c r="N354">
        <v>7753385335</v>
      </c>
      <c r="O354" t="s">
        <v>115</v>
      </c>
      <c r="P354" t="s">
        <v>116</v>
      </c>
      <c r="Q354" t="s">
        <v>39</v>
      </c>
      <c r="R354">
        <v>44</v>
      </c>
      <c r="S354" t="s">
        <v>40</v>
      </c>
      <c r="T354" t="str">
        <f t="shared" si="329"/>
        <v>12</v>
      </c>
      <c r="U354">
        <v>5</v>
      </c>
      <c r="V354" s="3">
        <v>53.4</v>
      </c>
      <c r="W354">
        <v>3</v>
      </c>
      <c r="X354" s="3">
        <f t="shared" si="331"/>
        <v>17.8</v>
      </c>
      <c r="Y354" s="3">
        <f t="shared" ref="Y354:Z354" si="362">X354/T354</f>
        <v>1.4833333333333334</v>
      </c>
      <c r="Z354" s="3">
        <f t="shared" si="362"/>
        <v>0.29666666666666669</v>
      </c>
    </row>
    <row r="355" spans="1:26" x14ac:dyDescent="0.25">
      <c r="A355">
        <v>3.2025000000000001</v>
      </c>
      <c r="B355" t="s">
        <v>26</v>
      </c>
      <c r="C355" t="s">
        <v>84</v>
      </c>
      <c r="D355" t="s">
        <v>85</v>
      </c>
      <c r="E355">
        <v>10515307</v>
      </c>
      <c r="F355" t="s">
        <v>497</v>
      </c>
      <c r="G355" t="s">
        <v>348</v>
      </c>
      <c r="H355" t="s">
        <v>31</v>
      </c>
      <c r="I355" t="s">
        <v>498</v>
      </c>
      <c r="J355" t="s">
        <v>499</v>
      </c>
      <c r="K355" t="s">
        <v>67</v>
      </c>
      <c r="L355">
        <v>95340</v>
      </c>
      <c r="M355" t="s">
        <v>500</v>
      </c>
      <c r="N355">
        <v>2093816488</v>
      </c>
      <c r="O355" t="s">
        <v>91</v>
      </c>
      <c r="P355" t="s">
        <v>92</v>
      </c>
      <c r="Q355" t="s">
        <v>61</v>
      </c>
      <c r="R355">
        <v>44</v>
      </c>
      <c r="S355" t="s">
        <v>40</v>
      </c>
      <c r="T355" t="str">
        <f t="shared" si="329"/>
        <v>12</v>
      </c>
      <c r="U355">
        <v>8</v>
      </c>
      <c r="V355" s="3">
        <v>32.4</v>
      </c>
      <c r="W355">
        <v>1</v>
      </c>
      <c r="X355" s="3">
        <f t="shared" si="331"/>
        <v>32.4</v>
      </c>
      <c r="Y355" s="3">
        <f t="shared" ref="Y355:Z355" si="363">X355/T355</f>
        <v>2.6999999999999997</v>
      </c>
      <c r="Z355" s="3">
        <f t="shared" si="363"/>
        <v>0.33749999999999997</v>
      </c>
    </row>
    <row r="356" spans="1:26" x14ac:dyDescent="0.25">
      <c r="A356">
        <v>3.2025000000000001</v>
      </c>
      <c r="B356" t="s">
        <v>26</v>
      </c>
      <c r="C356" t="s">
        <v>62</v>
      </c>
      <c r="D356" t="s">
        <v>63</v>
      </c>
      <c r="E356">
        <v>10510941</v>
      </c>
      <c r="F356" t="s">
        <v>509</v>
      </c>
      <c r="G356" t="s">
        <v>348</v>
      </c>
      <c r="H356" t="s">
        <v>31</v>
      </c>
      <c r="I356" t="s">
        <v>510</v>
      </c>
      <c r="J356" t="s">
        <v>511</v>
      </c>
      <c r="K356" t="s">
        <v>67</v>
      </c>
      <c r="L356" t="s">
        <v>512</v>
      </c>
      <c r="M356" t="s">
        <v>500</v>
      </c>
      <c r="N356">
        <v>8053781436</v>
      </c>
      <c r="O356" t="s">
        <v>72</v>
      </c>
      <c r="P356" t="s">
        <v>73</v>
      </c>
      <c r="Q356" t="s">
        <v>61</v>
      </c>
      <c r="R356">
        <v>44</v>
      </c>
      <c r="S356" t="s">
        <v>40</v>
      </c>
      <c r="T356" s="10" t="str">
        <f t="shared" si="329"/>
        <v>12</v>
      </c>
      <c r="U356">
        <v>8</v>
      </c>
      <c r="V356" s="3">
        <v>32.4</v>
      </c>
      <c r="W356">
        <v>1</v>
      </c>
      <c r="X356" s="3">
        <f t="shared" si="331"/>
        <v>32.4</v>
      </c>
      <c r="Y356" s="3">
        <f t="shared" ref="Y356:Z356" si="364">X356/T356</f>
        <v>2.6999999999999997</v>
      </c>
      <c r="Z356" s="3">
        <f t="shared" si="364"/>
        <v>0.33749999999999997</v>
      </c>
    </row>
    <row r="357" spans="1:26" x14ac:dyDescent="0.25">
      <c r="A357">
        <v>3.2025000000000001</v>
      </c>
      <c r="B357" s="5" t="s">
        <v>26</v>
      </c>
      <c r="C357" s="5" t="s">
        <v>84</v>
      </c>
      <c r="D357" s="5" t="s">
        <v>85</v>
      </c>
      <c r="E357" s="5">
        <v>10413735</v>
      </c>
      <c r="F357" s="5" t="s">
        <v>501</v>
      </c>
      <c r="G357" s="5" t="s">
        <v>348</v>
      </c>
      <c r="H357" s="5" t="s">
        <v>31</v>
      </c>
      <c r="I357" s="5" t="s">
        <v>502</v>
      </c>
      <c r="J357" s="5" t="s">
        <v>119</v>
      </c>
      <c r="K357" s="5" t="s">
        <v>67</v>
      </c>
      <c r="L357" s="5" t="s">
        <v>503</v>
      </c>
      <c r="M357" s="5" t="s">
        <v>353</v>
      </c>
      <c r="N357" s="5">
        <v>9162786446</v>
      </c>
      <c r="O357" s="5" t="s">
        <v>72</v>
      </c>
      <c r="P357" s="5" t="s">
        <v>73</v>
      </c>
      <c r="Q357" s="5" t="s">
        <v>61</v>
      </c>
      <c r="R357" s="5">
        <v>44</v>
      </c>
      <c r="S357" s="5" t="s">
        <v>40</v>
      </c>
      <c r="T357" s="5" t="str">
        <f t="shared" si="329"/>
        <v>12</v>
      </c>
      <c r="U357">
        <v>8</v>
      </c>
      <c r="V357" s="6">
        <v>32.4</v>
      </c>
      <c r="W357" s="5">
        <v>1</v>
      </c>
      <c r="X357" s="3">
        <f t="shared" si="331"/>
        <v>32.4</v>
      </c>
      <c r="Y357" s="3">
        <f t="shared" ref="Y357:Z357" si="365">X357/T357</f>
        <v>2.6999999999999997</v>
      </c>
      <c r="Z357" s="3">
        <f t="shared" si="365"/>
        <v>0.33749999999999997</v>
      </c>
    </row>
    <row r="358" spans="1:26" x14ac:dyDescent="0.25">
      <c r="A358">
        <v>3.2025000000000001</v>
      </c>
      <c r="B358" t="s">
        <v>26</v>
      </c>
      <c r="C358" t="s">
        <v>84</v>
      </c>
      <c r="D358" t="s">
        <v>85</v>
      </c>
      <c r="E358">
        <v>10413735</v>
      </c>
      <c r="F358" t="s">
        <v>501</v>
      </c>
      <c r="G358" t="s">
        <v>348</v>
      </c>
      <c r="H358" t="s">
        <v>31</v>
      </c>
      <c r="I358" t="s">
        <v>502</v>
      </c>
      <c r="J358" t="s">
        <v>119</v>
      </c>
      <c r="K358" t="s">
        <v>67</v>
      </c>
      <c r="L358" t="s">
        <v>503</v>
      </c>
      <c r="M358" t="s">
        <v>353</v>
      </c>
      <c r="N358">
        <v>9162786446</v>
      </c>
      <c r="O358" t="s">
        <v>100</v>
      </c>
      <c r="P358" t="s">
        <v>101</v>
      </c>
      <c r="Q358" t="s">
        <v>61</v>
      </c>
      <c r="R358">
        <v>44</v>
      </c>
      <c r="S358" t="s">
        <v>40</v>
      </c>
      <c r="T358" t="str">
        <f t="shared" si="329"/>
        <v>12</v>
      </c>
      <c r="U358">
        <v>8</v>
      </c>
      <c r="V358" s="3">
        <v>32.4</v>
      </c>
      <c r="W358">
        <v>1</v>
      </c>
      <c r="X358" s="3">
        <f t="shared" si="331"/>
        <v>32.4</v>
      </c>
      <c r="Y358" s="3">
        <f t="shared" ref="Y358:Z358" si="366">X358/T358</f>
        <v>2.6999999999999997</v>
      </c>
      <c r="Z358" s="3">
        <f t="shared" si="366"/>
        <v>0.33749999999999997</v>
      </c>
    </row>
    <row r="359" spans="1:26" x14ac:dyDescent="0.25">
      <c r="A359">
        <v>3.2025000000000001</v>
      </c>
      <c r="B359" t="s">
        <v>26</v>
      </c>
      <c r="C359" t="s">
        <v>84</v>
      </c>
      <c r="D359" t="s">
        <v>85</v>
      </c>
      <c r="E359">
        <v>10520168</v>
      </c>
      <c r="F359" t="s">
        <v>1260</v>
      </c>
      <c r="G359" t="s">
        <v>30</v>
      </c>
      <c r="H359" t="s">
        <v>31</v>
      </c>
      <c r="I359" t="s">
        <v>258</v>
      </c>
      <c r="J359" t="s">
        <v>259</v>
      </c>
      <c r="K359" t="s">
        <v>67</v>
      </c>
      <c r="L359" t="s">
        <v>260</v>
      </c>
      <c r="M359" t="s">
        <v>261</v>
      </c>
      <c r="N359">
        <v>5089442083</v>
      </c>
      <c r="O359" t="s">
        <v>70</v>
      </c>
      <c r="P359" t="s">
        <v>71</v>
      </c>
      <c r="Q359" t="s">
        <v>61</v>
      </c>
      <c r="R359">
        <v>44</v>
      </c>
      <c r="S359" t="s">
        <v>40</v>
      </c>
      <c r="T359" t="str">
        <f t="shared" si="329"/>
        <v>12</v>
      </c>
      <c r="U359">
        <v>8</v>
      </c>
      <c r="V359" s="3">
        <v>64.8</v>
      </c>
      <c r="W359">
        <v>2</v>
      </c>
      <c r="X359" s="3">
        <f t="shared" si="331"/>
        <v>32.4</v>
      </c>
      <c r="Y359" s="3">
        <f t="shared" ref="Y359:Z359" si="367">X359/T359</f>
        <v>2.6999999999999997</v>
      </c>
      <c r="Z359" s="3">
        <f t="shared" si="367"/>
        <v>0.33749999999999997</v>
      </c>
    </row>
    <row r="360" spans="1:26" x14ac:dyDescent="0.25">
      <c r="A360">
        <v>3.2025000000000001</v>
      </c>
      <c r="B360" t="s">
        <v>26</v>
      </c>
      <c r="C360" t="s">
        <v>84</v>
      </c>
      <c r="D360" t="s">
        <v>85</v>
      </c>
      <c r="E360">
        <v>10520168</v>
      </c>
      <c r="F360" t="s">
        <v>1260</v>
      </c>
      <c r="G360" t="s">
        <v>30</v>
      </c>
      <c r="H360" t="s">
        <v>31</v>
      </c>
      <c r="I360" t="s">
        <v>258</v>
      </c>
      <c r="J360" t="s">
        <v>259</v>
      </c>
      <c r="K360" t="s">
        <v>67</v>
      </c>
      <c r="L360" t="s">
        <v>260</v>
      </c>
      <c r="M360" t="s">
        <v>261</v>
      </c>
      <c r="N360">
        <v>5089442083</v>
      </c>
      <c r="O360" t="s">
        <v>72</v>
      </c>
      <c r="P360" t="s">
        <v>73</v>
      </c>
      <c r="Q360" t="s">
        <v>61</v>
      </c>
      <c r="R360">
        <v>44</v>
      </c>
      <c r="S360" t="s">
        <v>40</v>
      </c>
      <c r="T360" t="str">
        <f t="shared" si="329"/>
        <v>12</v>
      </c>
      <c r="U360">
        <v>8</v>
      </c>
      <c r="V360" s="3">
        <v>32.4</v>
      </c>
      <c r="W360">
        <v>1</v>
      </c>
      <c r="X360" s="3">
        <f t="shared" si="331"/>
        <v>32.4</v>
      </c>
      <c r="Y360" s="3">
        <f t="shared" ref="Y360:Z360" si="368">X360/T360</f>
        <v>2.6999999999999997</v>
      </c>
      <c r="Z360" s="3">
        <f t="shared" si="368"/>
        <v>0.33749999999999997</v>
      </c>
    </row>
    <row r="361" spans="1:26" x14ac:dyDescent="0.25">
      <c r="A361">
        <v>3.2025000000000001</v>
      </c>
      <c r="B361" t="s">
        <v>26</v>
      </c>
      <c r="C361" t="s">
        <v>62</v>
      </c>
      <c r="D361" t="s">
        <v>63</v>
      </c>
      <c r="E361">
        <v>10282599</v>
      </c>
      <c r="F361" t="s">
        <v>304</v>
      </c>
      <c r="G361" t="s">
        <v>30</v>
      </c>
      <c r="H361" t="s">
        <v>31</v>
      </c>
      <c r="I361" t="s">
        <v>305</v>
      </c>
      <c r="J361" t="s">
        <v>306</v>
      </c>
      <c r="K361" t="s">
        <v>67</v>
      </c>
      <c r="L361">
        <v>91761</v>
      </c>
      <c r="M361" t="s">
        <v>307</v>
      </c>
      <c r="N361">
        <v>9099306145</v>
      </c>
      <c r="O361" t="s">
        <v>37</v>
      </c>
      <c r="P361" t="s">
        <v>38</v>
      </c>
      <c r="Q361" t="s">
        <v>39</v>
      </c>
      <c r="R361">
        <v>44</v>
      </c>
      <c r="S361" t="s">
        <v>40</v>
      </c>
      <c r="T361" t="str">
        <f t="shared" si="329"/>
        <v>12</v>
      </c>
      <c r="U361">
        <v>5</v>
      </c>
      <c r="V361" s="3">
        <v>19.8</v>
      </c>
      <c r="W361">
        <v>1</v>
      </c>
      <c r="X361" s="3">
        <f t="shared" si="331"/>
        <v>19.8</v>
      </c>
      <c r="Y361" s="3">
        <f t="shared" ref="Y361:Z361" si="369">X361/T361</f>
        <v>1.6500000000000001</v>
      </c>
      <c r="Z361" s="3">
        <f t="shared" si="369"/>
        <v>0.33</v>
      </c>
    </row>
    <row r="362" spans="1:26" x14ac:dyDescent="0.25">
      <c r="A362">
        <v>3.2025000000000001</v>
      </c>
      <c r="B362" t="s">
        <v>26</v>
      </c>
      <c r="C362" t="s">
        <v>84</v>
      </c>
      <c r="D362" t="s">
        <v>85</v>
      </c>
      <c r="E362">
        <v>10247911</v>
      </c>
      <c r="F362" t="s">
        <v>1253</v>
      </c>
      <c r="G362" t="s">
        <v>362</v>
      </c>
      <c r="H362" t="s">
        <v>31</v>
      </c>
      <c r="I362" t="s">
        <v>1254</v>
      </c>
      <c r="J362" t="s">
        <v>119</v>
      </c>
      <c r="K362" t="s">
        <v>67</v>
      </c>
      <c r="L362">
        <v>95833</v>
      </c>
      <c r="M362" t="s">
        <v>1255</v>
      </c>
      <c r="N362">
        <v>9165685400</v>
      </c>
      <c r="O362" t="s">
        <v>98</v>
      </c>
      <c r="P362" t="s">
        <v>99</v>
      </c>
      <c r="Q362" t="s">
        <v>61</v>
      </c>
      <c r="R362">
        <v>44</v>
      </c>
      <c r="S362" t="s">
        <v>40</v>
      </c>
      <c r="T362" t="str">
        <f t="shared" si="329"/>
        <v>12</v>
      </c>
      <c r="U362">
        <v>5</v>
      </c>
      <c r="V362" s="3">
        <v>28.8</v>
      </c>
      <c r="W362">
        <v>1</v>
      </c>
      <c r="X362" s="3">
        <f t="shared" si="331"/>
        <v>28.8</v>
      </c>
      <c r="Y362" s="3">
        <f t="shared" ref="Y362:Z362" si="370">X362/T362</f>
        <v>2.4</v>
      </c>
      <c r="Z362" s="3">
        <f t="shared" si="370"/>
        <v>0.48</v>
      </c>
    </row>
    <row r="363" spans="1:26" x14ac:dyDescent="0.25">
      <c r="A363">
        <v>3.2025000000000001</v>
      </c>
      <c r="B363" t="s">
        <v>26</v>
      </c>
      <c r="C363" t="s">
        <v>381</v>
      </c>
      <c r="D363" t="s">
        <v>382</v>
      </c>
      <c r="E363">
        <v>10501418</v>
      </c>
      <c r="F363" t="s">
        <v>1871</v>
      </c>
      <c r="G363" t="s">
        <v>362</v>
      </c>
      <c r="H363" t="s">
        <v>31</v>
      </c>
      <c r="I363" t="s">
        <v>1872</v>
      </c>
      <c r="J363" t="s">
        <v>704</v>
      </c>
      <c r="K363" t="s">
        <v>528</v>
      </c>
      <c r="L363" t="s">
        <v>1873</v>
      </c>
      <c r="M363" t="s">
        <v>1874</v>
      </c>
      <c r="N363">
        <v>3365605312</v>
      </c>
      <c r="O363" t="s">
        <v>49</v>
      </c>
      <c r="P363" t="s">
        <v>50</v>
      </c>
      <c r="Q363" t="s">
        <v>39</v>
      </c>
      <c r="R363">
        <v>44</v>
      </c>
      <c r="S363" t="s">
        <v>40</v>
      </c>
      <c r="T363" t="str">
        <f t="shared" si="329"/>
        <v>12</v>
      </c>
      <c r="U363">
        <v>5</v>
      </c>
      <c r="V363" s="3">
        <v>19.8</v>
      </c>
      <c r="W363">
        <v>1</v>
      </c>
      <c r="X363" s="3">
        <f t="shared" si="331"/>
        <v>19.8</v>
      </c>
      <c r="Y363" s="3">
        <f t="shared" ref="Y363:Z363" si="371">X363/T363</f>
        <v>1.6500000000000001</v>
      </c>
      <c r="Z363" s="3">
        <f t="shared" si="371"/>
        <v>0.33</v>
      </c>
    </row>
    <row r="364" spans="1:26" x14ac:dyDescent="0.25">
      <c r="A364">
        <v>3.2025000000000001</v>
      </c>
      <c r="B364" t="s">
        <v>26</v>
      </c>
      <c r="C364" t="s">
        <v>62</v>
      </c>
      <c r="D364" t="s">
        <v>63</v>
      </c>
      <c r="E364">
        <v>10300575</v>
      </c>
      <c r="F364" t="s">
        <v>420</v>
      </c>
      <c r="G364" t="s">
        <v>30</v>
      </c>
      <c r="H364" t="s">
        <v>31</v>
      </c>
      <c r="I364" t="s">
        <v>421</v>
      </c>
      <c r="J364" t="s">
        <v>422</v>
      </c>
      <c r="K364" t="s">
        <v>67</v>
      </c>
      <c r="L364" t="s">
        <v>423</v>
      </c>
      <c r="M364" t="s">
        <v>424</v>
      </c>
      <c r="N364">
        <v>6192474274</v>
      </c>
      <c r="O364" t="s">
        <v>218</v>
      </c>
      <c r="P364" t="s">
        <v>219</v>
      </c>
      <c r="Q364" t="s">
        <v>61</v>
      </c>
      <c r="R364">
        <v>44</v>
      </c>
      <c r="S364" t="s">
        <v>40</v>
      </c>
      <c r="T364" t="str">
        <f t="shared" si="329"/>
        <v>12</v>
      </c>
      <c r="U364">
        <v>8</v>
      </c>
      <c r="V364" s="3">
        <v>324</v>
      </c>
      <c r="W364">
        <v>10</v>
      </c>
      <c r="X364" s="3">
        <f t="shared" si="331"/>
        <v>32.4</v>
      </c>
      <c r="Y364" s="3">
        <f t="shared" ref="Y364:Z364" si="372">X364/T364</f>
        <v>2.6999999999999997</v>
      </c>
      <c r="Z364" s="3">
        <f t="shared" si="372"/>
        <v>0.33749999999999997</v>
      </c>
    </row>
    <row r="365" spans="1:26" x14ac:dyDescent="0.25">
      <c r="A365">
        <v>3.2025000000000001</v>
      </c>
      <c r="B365" t="s">
        <v>26</v>
      </c>
      <c r="C365" t="s">
        <v>62</v>
      </c>
      <c r="D365" t="s">
        <v>63</v>
      </c>
      <c r="E365">
        <v>10300575</v>
      </c>
      <c r="F365" t="s">
        <v>420</v>
      </c>
      <c r="G365" t="s">
        <v>30</v>
      </c>
      <c r="H365" t="s">
        <v>31</v>
      </c>
      <c r="I365" t="s">
        <v>421</v>
      </c>
      <c r="J365" t="s">
        <v>422</v>
      </c>
      <c r="K365" t="s">
        <v>67</v>
      </c>
      <c r="L365" t="s">
        <v>423</v>
      </c>
      <c r="M365" t="s">
        <v>424</v>
      </c>
      <c r="N365">
        <v>6192474274</v>
      </c>
      <c r="O365" t="s">
        <v>100</v>
      </c>
      <c r="P365" t="s">
        <v>101</v>
      </c>
      <c r="Q365" t="s">
        <v>61</v>
      </c>
      <c r="R365">
        <v>44</v>
      </c>
      <c r="S365" t="s">
        <v>40</v>
      </c>
      <c r="T365" t="str">
        <f t="shared" si="329"/>
        <v>12</v>
      </c>
      <c r="U365">
        <v>8</v>
      </c>
      <c r="V365" s="3">
        <v>324</v>
      </c>
      <c r="W365">
        <v>10</v>
      </c>
      <c r="X365" s="3">
        <f t="shared" si="331"/>
        <v>32.4</v>
      </c>
      <c r="Y365" s="3">
        <f t="shared" ref="Y365:Z365" si="373">X365/T365</f>
        <v>2.6999999999999997</v>
      </c>
      <c r="Z365" s="3">
        <f t="shared" si="373"/>
        <v>0.33749999999999997</v>
      </c>
    </row>
    <row r="366" spans="1:26" x14ac:dyDescent="0.25">
      <c r="A366">
        <v>3.2025000000000001</v>
      </c>
      <c r="B366" t="s">
        <v>26</v>
      </c>
      <c r="C366" t="s">
        <v>84</v>
      </c>
      <c r="D366" t="s">
        <v>85</v>
      </c>
      <c r="E366">
        <v>10496376</v>
      </c>
      <c r="F366" t="s">
        <v>266</v>
      </c>
      <c r="G366" t="s">
        <v>267</v>
      </c>
      <c r="H366" t="s">
        <v>31</v>
      </c>
      <c r="I366" t="s">
        <v>268</v>
      </c>
      <c r="J366" t="s">
        <v>269</v>
      </c>
      <c r="K366" t="s">
        <v>67</v>
      </c>
      <c r="L366" t="s">
        <v>270</v>
      </c>
      <c r="M366" t="s">
        <v>271</v>
      </c>
      <c r="N366">
        <v>9162338469</v>
      </c>
      <c r="O366" t="s">
        <v>98</v>
      </c>
      <c r="P366" t="s">
        <v>99</v>
      </c>
      <c r="Q366" t="s">
        <v>61</v>
      </c>
      <c r="R366">
        <v>44</v>
      </c>
      <c r="S366" t="s">
        <v>40</v>
      </c>
      <c r="T366" t="str">
        <f t="shared" si="329"/>
        <v>12</v>
      </c>
      <c r="U366">
        <v>5</v>
      </c>
      <c r="V366" s="3">
        <v>57.6</v>
      </c>
      <c r="W366">
        <v>2</v>
      </c>
      <c r="X366" s="3">
        <f t="shared" si="331"/>
        <v>28.8</v>
      </c>
      <c r="Y366" s="3">
        <f t="shared" ref="Y366:Z366" si="374">X366/T366</f>
        <v>2.4</v>
      </c>
      <c r="Z366" s="3">
        <f t="shared" si="374"/>
        <v>0.48</v>
      </c>
    </row>
    <row r="367" spans="1:26" x14ac:dyDescent="0.25">
      <c r="A367">
        <v>3.2025000000000001</v>
      </c>
      <c r="B367" t="s">
        <v>26</v>
      </c>
      <c r="C367" t="s">
        <v>51</v>
      </c>
      <c r="D367" t="s">
        <v>52</v>
      </c>
      <c r="E367">
        <v>10237408</v>
      </c>
      <c r="F367" t="s">
        <v>287</v>
      </c>
      <c r="G367" t="s">
        <v>30</v>
      </c>
      <c r="H367" t="s">
        <v>31</v>
      </c>
      <c r="I367" t="s">
        <v>288</v>
      </c>
      <c r="J367" t="s">
        <v>289</v>
      </c>
      <c r="K367" t="s">
        <v>56</v>
      </c>
      <c r="L367">
        <v>17011</v>
      </c>
      <c r="M367" t="s">
        <v>290</v>
      </c>
      <c r="N367">
        <v>7177619302</v>
      </c>
      <c r="O367" t="s">
        <v>37</v>
      </c>
      <c r="P367" t="s">
        <v>38</v>
      </c>
      <c r="Q367" t="s">
        <v>39</v>
      </c>
      <c r="R367">
        <v>44</v>
      </c>
      <c r="S367" t="s">
        <v>40</v>
      </c>
      <c r="T367" t="str">
        <f t="shared" si="329"/>
        <v>12</v>
      </c>
      <c r="U367">
        <v>5</v>
      </c>
      <c r="V367" s="3">
        <v>39.6</v>
      </c>
      <c r="W367">
        <v>2</v>
      </c>
      <c r="X367" s="3">
        <f t="shared" si="331"/>
        <v>19.8</v>
      </c>
      <c r="Y367" s="3">
        <f t="shared" ref="Y367:Z367" si="375">X367/T367</f>
        <v>1.6500000000000001</v>
      </c>
      <c r="Z367" s="3">
        <f t="shared" si="375"/>
        <v>0.33</v>
      </c>
    </row>
    <row r="368" spans="1:26" x14ac:dyDescent="0.25">
      <c r="A368">
        <v>3.2025000000000001</v>
      </c>
      <c r="B368" t="s">
        <v>26</v>
      </c>
      <c r="C368" t="s">
        <v>51</v>
      </c>
      <c r="D368" t="s">
        <v>52</v>
      </c>
      <c r="E368">
        <v>10237408</v>
      </c>
      <c r="F368" t="s">
        <v>287</v>
      </c>
      <c r="G368" t="s">
        <v>30</v>
      </c>
      <c r="H368" t="s">
        <v>31</v>
      </c>
      <c r="I368" t="s">
        <v>288</v>
      </c>
      <c r="J368" t="s">
        <v>289</v>
      </c>
      <c r="K368" t="s">
        <v>56</v>
      </c>
      <c r="L368">
        <v>17011</v>
      </c>
      <c r="M368" t="s">
        <v>290</v>
      </c>
      <c r="N368">
        <v>7177619302</v>
      </c>
      <c r="O368" t="s">
        <v>115</v>
      </c>
      <c r="P368" t="s">
        <v>116</v>
      </c>
      <c r="Q368" t="s">
        <v>39</v>
      </c>
      <c r="R368">
        <v>44</v>
      </c>
      <c r="S368" t="s">
        <v>40</v>
      </c>
      <c r="T368" t="str">
        <f t="shared" si="329"/>
        <v>12</v>
      </c>
      <c r="U368">
        <v>5</v>
      </c>
      <c r="V368" s="3">
        <v>19.8</v>
      </c>
      <c r="W368">
        <v>1</v>
      </c>
      <c r="X368" s="3">
        <f t="shared" si="331"/>
        <v>19.8</v>
      </c>
      <c r="Y368" s="3">
        <f t="shared" ref="Y368:Z368" si="376">X368/T368</f>
        <v>1.6500000000000001</v>
      </c>
      <c r="Z368" s="3">
        <f t="shared" si="376"/>
        <v>0.33</v>
      </c>
    </row>
    <row r="369" spans="1:26" x14ac:dyDescent="0.25">
      <c r="A369">
        <v>3.2025000000000001</v>
      </c>
      <c r="B369" t="s">
        <v>26</v>
      </c>
      <c r="C369" t="s">
        <v>51</v>
      </c>
      <c r="D369" t="s">
        <v>52</v>
      </c>
      <c r="E369">
        <v>10237408</v>
      </c>
      <c r="F369" t="s">
        <v>287</v>
      </c>
      <c r="G369" t="s">
        <v>30</v>
      </c>
      <c r="H369" t="s">
        <v>31</v>
      </c>
      <c r="I369" t="s">
        <v>288</v>
      </c>
      <c r="J369" t="s">
        <v>289</v>
      </c>
      <c r="K369" t="s">
        <v>56</v>
      </c>
      <c r="L369">
        <v>17011</v>
      </c>
      <c r="M369" t="s">
        <v>290</v>
      </c>
      <c r="N369">
        <v>7177619302</v>
      </c>
      <c r="O369" t="s">
        <v>49</v>
      </c>
      <c r="P369" t="s">
        <v>50</v>
      </c>
      <c r="Q369" t="s">
        <v>39</v>
      </c>
      <c r="R369">
        <v>44</v>
      </c>
      <c r="S369" t="s">
        <v>40</v>
      </c>
      <c r="T369" t="str">
        <f t="shared" si="329"/>
        <v>12</v>
      </c>
      <c r="U369">
        <v>5</v>
      </c>
      <c r="V369" s="3">
        <v>19.8</v>
      </c>
      <c r="W369">
        <v>1</v>
      </c>
      <c r="X369" s="3">
        <f t="shared" si="331"/>
        <v>19.8</v>
      </c>
      <c r="Y369" s="3">
        <f t="shared" ref="Y369:Z369" si="377">X369/T369</f>
        <v>1.6500000000000001</v>
      </c>
      <c r="Z369" s="3">
        <f t="shared" si="377"/>
        <v>0.33</v>
      </c>
    </row>
    <row r="370" spans="1:26" x14ac:dyDescent="0.25">
      <c r="A370">
        <v>3.2025000000000001</v>
      </c>
      <c r="B370" t="s">
        <v>26</v>
      </c>
      <c r="C370" t="s">
        <v>51</v>
      </c>
      <c r="D370" t="s">
        <v>52</v>
      </c>
      <c r="E370">
        <v>10237408</v>
      </c>
      <c r="F370" t="s">
        <v>287</v>
      </c>
      <c r="G370" t="s">
        <v>30</v>
      </c>
      <c r="H370" t="s">
        <v>31</v>
      </c>
      <c r="I370" t="s">
        <v>288</v>
      </c>
      <c r="J370" t="s">
        <v>289</v>
      </c>
      <c r="K370" t="s">
        <v>56</v>
      </c>
      <c r="L370">
        <v>17011</v>
      </c>
      <c r="M370" t="s">
        <v>290</v>
      </c>
      <c r="N370">
        <v>7177619302</v>
      </c>
      <c r="O370" t="s">
        <v>100</v>
      </c>
      <c r="P370" t="s">
        <v>101</v>
      </c>
      <c r="Q370" t="s">
        <v>61</v>
      </c>
      <c r="R370">
        <v>44</v>
      </c>
      <c r="S370" t="s">
        <v>40</v>
      </c>
      <c r="T370" t="str">
        <f t="shared" si="329"/>
        <v>12</v>
      </c>
      <c r="U370">
        <v>8</v>
      </c>
      <c r="V370" s="3">
        <v>64.8</v>
      </c>
      <c r="W370">
        <v>2</v>
      </c>
      <c r="X370" s="3">
        <f t="shared" si="331"/>
        <v>32.4</v>
      </c>
      <c r="Y370" s="3">
        <f t="shared" ref="Y370:Z370" si="378">X370/T370</f>
        <v>2.6999999999999997</v>
      </c>
      <c r="Z370" s="3">
        <f t="shared" si="378"/>
        <v>0.33749999999999997</v>
      </c>
    </row>
    <row r="371" spans="1:26" x14ac:dyDescent="0.25">
      <c r="A371">
        <v>3.2025000000000001</v>
      </c>
      <c r="B371" t="s">
        <v>26</v>
      </c>
      <c r="C371" t="s">
        <v>51</v>
      </c>
      <c r="D371" t="s">
        <v>52</v>
      </c>
      <c r="E371">
        <v>10237408</v>
      </c>
      <c r="F371" t="s">
        <v>287</v>
      </c>
      <c r="G371" t="s">
        <v>30</v>
      </c>
      <c r="H371" t="s">
        <v>31</v>
      </c>
      <c r="I371" t="s">
        <v>288</v>
      </c>
      <c r="J371" t="s">
        <v>289</v>
      </c>
      <c r="K371" t="s">
        <v>56</v>
      </c>
      <c r="L371">
        <v>17011</v>
      </c>
      <c r="M371" t="s">
        <v>290</v>
      </c>
      <c r="N371">
        <v>7177619302</v>
      </c>
      <c r="O371" t="s">
        <v>59</v>
      </c>
      <c r="P371" t="s">
        <v>60</v>
      </c>
      <c r="Q371" t="s">
        <v>61</v>
      </c>
      <c r="R371">
        <v>44</v>
      </c>
      <c r="S371" t="s">
        <v>40</v>
      </c>
      <c r="T371" t="str">
        <f t="shared" si="329"/>
        <v>12</v>
      </c>
      <c r="U371">
        <v>4</v>
      </c>
      <c r="V371" s="3">
        <v>28.8</v>
      </c>
      <c r="W371">
        <v>1</v>
      </c>
      <c r="X371" s="3">
        <f t="shared" si="331"/>
        <v>28.8</v>
      </c>
      <c r="Y371" s="3">
        <f t="shared" ref="Y371:Z371" si="379">X371/T371</f>
        <v>2.4</v>
      </c>
      <c r="Z371" s="3">
        <f t="shared" si="379"/>
        <v>0.6</v>
      </c>
    </row>
    <row r="372" spans="1:26" x14ac:dyDescent="0.25">
      <c r="A372">
        <v>3.2025000000000001</v>
      </c>
      <c r="B372" t="s">
        <v>26</v>
      </c>
      <c r="C372" t="s">
        <v>84</v>
      </c>
      <c r="D372" t="s">
        <v>85</v>
      </c>
      <c r="E372">
        <v>10349243</v>
      </c>
      <c r="F372" t="s">
        <v>291</v>
      </c>
      <c r="G372" t="s">
        <v>30</v>
      </c>
      <c r="H372" t="s">
        <v>31</v>
      </c>
      <c r="I372" t="s">
        <v>292</v>
      </c>
      <c r="J372" t="s">
        <v>104</v>
      </c>
      <c r="K372" t="s">
        <v>96</v>
      </c>
      <c r="L372" t="s">
        <v>293</v>
      </c>
      <c r="M372" t="s">
        <v>294</v>
      </c>
      <c r="N372">
        <v>7754437931</v>
      </c>
      <c r="O372" t="s">
        <v>115</v>
      </c>
      <c r="P372" t="s">
        <v>116</v>
      </c>
      <c r="Q372" t="s">
        <v>39</v>
      </c>
      <c r="R372">
        <v>44</v>
      </c>
      <c r="S372" t="s">
        <v>40</v>
      </c>
      <c r="T372" t="str">
        <f t="shared" si="329"/>
        <v>12</v>
      </c>
      <c r="U372">
        <v>5</v>
      </c>
      <c r="V372" s="3">
        <v>79.2</v>
      </c>
      <c r="W372">
        <v>4</v>
      </c>
      <c r="X372" s="3">
        <f t="shared" si="331"/>
        <v>19.8</v>
      </c>
      <c r="Y372" s="3">
        <f t="shared" ref="Y372:Z372" si="380">X372/T372</f>
        <v>1.6500000000000001</v>
      </c>
      <c r="Z372" s="3">
        <f t="shared" si="380"/>
        <v>0.33</v>
      </c>
    </row>
    <row r="373" spans="1:26" x14ac:dyDescent="0.25">
      <c r="A373">
        <v>3.2025000000000001</v>
      </c>
      <c r="B373" t="s">
        <v>26</v>
      </c>
      <c r="C373" t="s">
        <v>62</v>
      </c>
      <c r="D373" t="s">
        <v>63</v>
      </c>
      <c r="E373">
        <v>10377830</v>
      </c>
      <c r="F373" t="s">
        <v>308</v>
      </c>
      <c r="G373" t="s">
        <v>168</v>
      </c>
      <c r="H373" t="s">
        <v>31</v>
      </c>
      <c r="I373" t="s">
        <v>309</v>
      </c>
      <c r="J373" t="s">
        <v>310</v>
      </c>
      <c r="K373" t="s">
        <v>67</v>
      </c>
      <c r="L373" t="s">
        <v>311</v>
      </c>
      <c r="M373" t="s">
        <v>312</v>
      </c>
      <c r="N373">
        <v>9096215566</v>
      </c>
      <c r="O373" t="s">
        <v>37</v>
      </c>
      <c r="P373" t="s">
        <v>38</v>
      </c>
      <c r="Q373" t="s">
        <v>39</v>
      </c>
      <c r="R373">
        <v>44</v>
      </c>
      <c r="S373" t="s">
        <v>40</v>
      </c>
      <c r="T373" t="str">
        <f t="shared" si="329"/>
        <v>12</v>
      </c>
      <c r="U373">
        <v>5</v>
      </c>
      <c r="V373" s="3">
        <v>19.8</v>
      </c>
      <c r="W373">
        <v>1</v>
      </c>
      <c r="X373" s="3">
        <f t="shared" si="331"/>
        <v>19.8</v>
      </c>
      <c r="Y373" s="3">
        <f t="shared" ref="Y373:Z373" si="381">X373/T373</f>
        <v>1.6500000000000001</v>
      </c>
      <c r="Z373" s="3">
        <f t="shared" si="381"/>
        <v>0.33</v>
      </c>
    </row>
    <row r="374" spans="1:26" x14ac:dyDescent="0.25">
      <c r="A374">
        <v>3.2025000000000001</v>
      </c>
      <c r="B374" t="s">
        <v>26</v>
      </c>
      <c r="C374" t="s">
        <v>62</v>
      </c>
      <c r="D374" t="s">
        <v>63</v>
      </c>
      <c r="E374">
        <v>10386552</v>
      </c>
      <c r="F374" t="s">
        <v>400</v>
      </c>
      <c r="G374" t="s">
        <v>168</v>
      </c>
      <c r="H374" t="s">
        <v>31</v>
      </c>
      <c r="I374" t="s">
        <v>401</v>
      </c>
      <c r="J374" t="s">
        <v>402</v>
      </c>
      <c r="K374" t="s">
        <v>67</v>
      </c>
      <c r="L374" t="s">
        <v>403</v>
      </c>
      <c r="M374" t="s">
        <v>404</v>
      </c>
      <c r="N374">
        <v>8188397000</v>
      </c>
      <c r="O374" t="s">
        <v>37</v>
      </c>
      <c r="P374" t="s">
        <v>38</v>
      </c>
      <c r="Q374" t="s">
        <v>39</v>
      </c>
      <c r="R374">
        <v>44</v>
      </c>
      <c r="S374" t="s">
        <v>40</v>
      </c>
      <c r="T374" t="str">
        <f t="shared" si="329"/>
        <v>12</v>
      </c>
      <c r="U374">
        <v>5</v>
      </c>
      <c r="V374" s="3">
        <v>19.8</v>
      </c>
      <c r="W374">
        <v>1</v>
      </c>
      <c r="X374" s="3">
        <f t="shared" si="331"/>
        <v>19.8</v>
      </c>
      <c r="Y374" s="3">
        <f t="shared" ref="Y374:Z374" si="382">X374/T374</f>
        <v>1.6500000000000001</v>
      </c>
      <c r="Z374" s="3">
        <f t="shared" si="382"/>
        <v>0.33</v>
      </c>
    </row>
    <row r="375" spans="1:26" x14ac:dyDescent="0.25">
      <c r="A375">
        <v>3.2025000000000001</v>
      </c>
      <c r="B375" t="s">
        <v>26</v>
      </c>
      <c r="C375" t="s">
        <v>62</v>
      </c>
      <c r="D375" t="s">
        <v>63</v>
      </c>
      <c r="E375">
        <v>10087568</v>
      </c>
      <c r="F375" t="s">
        <v>262</v>
      </c>
      <c r="G375" t="s">
        <v>168</v>
      </c>
      <c r="H375" t="s">
        <v>31</v>
      </c>
      <c r="I375" t="s">
        <v>263</v>
      </c>
      <c r="J375" t="s">
        <v>264</v>
      </c>
      <c r="K375" t="s">
        <v>67</v>
      </c>
      <c r="L375">
        <v>90025</v>
      </c>
      <c r="M375" t="s">
        <v>265</v>
      </c>
      <c r="N375">
        <v>3104781041</v>
      </c>
      <c r="O375" t="s">
        <v>37</v>
      </c>
      <c r="P375" t="s">
        <v>38</v>
      </c>
      <c r="Q375" t="s">
        <v>39</v>
      </c>
      <c r="R375">
        <v>44</v>
      </c>
      <c r="S375" t="s">
        <v>40</v>
      </c>
      <c r="T375" t="str">
        <f t="shared" si="329"/>
        <v>12</v>
      </c>
      <c r="U375">
        <v>5</v>
      </c>
      <c r="V375" s="3">
        <v>39.6</v>
      </c>
      <c r="W375">
        <v>2</v>
      </c>
      <c r="X375" s="3">
        <f t="shared" si="331"/>
        <v>19.8</v>
      </c>
      <c r="Y375" s="3">
        <f t="shared" ref="Y375:Z375" si="383">X375/T375</f>
        <v>1.6500000000000001</v>
      </c>
      <c r="Z375" s="3">
        <f t="shared" si="383"/>
        <v>0.33</v>
      </c>
    </row>
    <row r="376" spans="1:26" x14ac:dyDescent="0.25">
      <c r="A376">
        <v>3.2025000000000001</v>
      </c>
      <c r="B376" t="s">
        <v>26</v>
      </c>
      <c r="C376" t="s">
        <v>62</v>
      </c>
      <c r="D376" t="s">
        <v>63</v>
      </c>
      <c r="E376">
        <v>10377831</v>
      </c>
      <c r="F376" t="s">
        <v>396</v>
      </c>
      <c r="G376" t="s">
        <v>168</v>
      </c>
      <c r="H376" t="s">
        <v>31</v>
      </c>
      <c r="I376" t="s">
        <v>397</v>
      </c>
      <c r="J376" t="s">
        <v>78</v>
      </c>
      <c r="K376" t="s">
        <v>67</v>
      </c>
      <c r="L376" t="s">
        <v>398</v>
      </c>
      <c r="M376" t="s">
        <v>399</v>
      </c>
      <c r="N376">
        <v>8187626400</v>
      </c>
      <c r="O376" t="s">
        <v>37</v>
      </c>
      <c r="P376" t="s">
        <v>38</v>
      </c>
      <c r="Q376" t="s">
        <v>39</v>
      </c>
      <c r="R376">
        <v>44</v>
      </c>
      <c r="S376" t="s">
        <v>40</v>
      </c>
      <c r="T376" t="str">
        <f t="shared" si="329"/>
        <v>12</v>
      </c>
      <c r="U376">
        <v>5</v>
      </c>
      <c r="V376" s="3">
        <v>39.6</v>
      </c>
      <c r="W376">
        <v>2</v>
      </c>
      <c r="X376" s="3">
        <f t="shared" si="331"/>
        <v>19.8</v>
      </c>
      <c r="Y376" s="3">
        <f t="shared" ref="Y376:Z376" si="384">X376/T376</f>
        <v>1.6500000000000001</v>
      </c>
      <c r="Z376" s="3">
        <f t="shared" si="384"/>
        <v>0.33</v>
      </c>
    </row>
    <row r="377" spans="1:26" x14ac:dyDescent="0.25">
      <c r="A377">
        <v>3.2025000000000001</v>
      </c>
      <c r="B377" t="s">
        <v>26</v>
      </c>
      <c r="C377" t="s">
        <v>62</v>
      </c>
      <c r="D377" t="s">
        <v>63</v>
      </c>
      <c r="E377">
        <v>10087612</v>
      </c>
      <c r="F377" t="s">
        <v>392</v>
      </c>
      <c r="G377" t="s">
        <v>168</v>
      </c>
      <c r="H377" t="s">
        <v>31</v>
      </c>
      <c r="I377" t="s">
        <v>393</v>
      </c>
      <c r="J377" t="s">
        <v>394</v>
      </c>
      <c r="K377" t="s">
        <v>67</v>
      </c>
      <c r="L377">
        <v>91316</v>
      </c>
      <c r="M377" t="s">
        <v>395</v>
      </c>
      <c r="N377">
        <v>8189819847</v>
      </c>
      <c r="O377" t="s">
        <v>37</v>
      </c>
      <c r="P377" t="s">
        <v>38</v>
      </c>
      <c r="Q377" t="s">
        <v>39</v>
      </c>
      <c r="R377">
        <v>44</v>
      </c>
      <c r="S377" t="s">
        <v>40</v>
      </c>
      <c r="T377" t="str">
        <f t="shared" si="329"/>
        <v>12</v>
      </c>
      <c r="U377">
        <v>5</v>
      </c>
      <c r="V377" s="3">
        <v>59.4</v>
      </c>
      <c r="W377">
        <v>3</v>
      </c>
      <c r="X377" s="3">
        <f t="shared" si="331"/>
        <v>19.8</v>
      </c>
      <c r="Y377" s="3">
        <f t="shared" ref="Y377:Z377" si="385">X377/T377</f>
        <v>1.6500000000000001</v>
      </c>
      <c r="Z377" s="3">
        <f t="shared" si="385"/>
        <v>0.33</v>
      </c>
    </row>
    <row r="378" spans="1:26" x14ac:dyDescent="0.25">
      <c r="A378">
        <v>3.2025000000000001</v>
      </c>
      <c r="B378" t="s">
        <v>26</v>
      </c>
      <c r="C378" t="s">
        <v>154</v>
      </c>
      <c r="D378" t="s">
        <v>155</v>
      </c>
      <c r="E378">
        <v>10433338</v>
      </c>
      <c r="F378" t="s">
        <v>321</v>
      </c>
      <c r="G378" t="s">
        <v>168</v>
      </c>
      <c r="H378" t="s">
        <v>31</v>
      </c>
      <c r="I378" t="s">
        <v>322</v>
      </c>
      <c r="J378" t="s">
        <v>323</v>
      </c>
      <c r="K378" t="s">
        <v>210</v>
      </c>
      <c r="L378" t="s">
        <v>324</v>
      </c>
      <c r="M378" t="s">
        <v>325</v>
      </c>
      <c r="N378">
        <v>2064508378</v>
      </c>
      <c r="O378" t="s">
        <v>37</v>
      </c>
      <c r="P378" t="s">
        <v>38</v>
      </c>
      <c r="Q378" t="s">
        <v>39</v>
      </c>
      <c r="R378">
        <v>44</v>
      </c>
      <c r="S378" t="s">
        <v>40</v>
      </c>
      <c r="T378" t="str">
        <f t="shared" si="329"/>
        <v>12</v>
      </c>
      <c r="U378">
        <v>5</v>
      </c>
      <c r="V378" s="3">
        <v>39.6</v>
      </c>
      <c r="W378">
        <v>2</v>
      </c>
      <c r="X378" s="3">
        <f t="shared" si="331"/>
        <v>19.8</v>
      </c>
      <c r="Y378" s="3">
        <f t="shared" ref="Y378:Z378" si="386">X378/T378</f>
        <v>1.6500000000000001</v>
      </c>
      <c r="Z378" s="3">
        <f t="shared" si="386"/>
        <v>0.33</v>
      </c>
    </row>
    <row r="379" spans="1:26" x14ac:dyDescent="0.25">
      <c r="A379">
        <v>3.2025000000000001</v>
      </c>
      <c r="B379" t="s">
        <v>26</v>
      </c>
      <c r="C379" t="s">
        <v>84</v>
      </c>
      <c r="D379" t="s">
        <v>85</v>
      </c>
      <c r="E379">
        <v>10373747</v>
      </c>
      <c r="F379" t="s">
        <v>467</v>
      </c>
      <c r="G379" t="s">
        <v>168</v>
      </c>
      <c r="H379" t="s">
        <v>31</v>
      </c>
      <c r="I379" t="s">
        <v>468</v>
      </c>
      <c r="J379" t="s">
        <v>469</v>
      </c>
      <c r="K379" t="s">
        <v>67</v>
      </c>
      <c r="L379" t="s">
        <v>470</v>
      </c>
      <c r="M379" t="s">
        <v>471</v>
      </c>
      <c r="N379">
        <v>8314403220</v>
      </c>
      <c r="O379" t="s">
        <v>37</v>
      </c>
      <c r="P379" t="s">
        <v>38</v>
      </c>
      <c r="Q379" t="s">
        <v>39</v>
      </c>
      <c r="R379">
        <v>44</v>
      </c>
      <c r="S379" t="s">
        <v>40</v>
      </c>
      <c r="T379" t="str">
        <f t="shared" si="329"/>
        <v>12</v>
      </c>
      <c r="U379">
        <v>5</v>
      </c>
      <c r="V379" s="3">
        <v>19.8</v>
      </c>
      <c r="W379">
        <v>1</v>
      </c>
      <c r="X379" s="3">
        <f t="shared" si="331"/>
        <v>19.8</v>
      </c>
      <c r="Y379" s="3">
        <f t="shared" ref="Y379:Z379" si="387">X379/T379</f>
        <v>1.6500000000000001</v>
      </c>
      <c r="Z379" s="3">
        <f t="shared" si="387"/>
        <v>0.33</v>
      </c>
    </row>
    <row r="380" spans="1:26" x14ac:dyDescent="0.25">
      <c r="A380">
        <v>3.2025000000000001</v>
      </c>
      <c r="B380" t="s">
        <v>26</v>
      </c>
      <c r="C380" t="s">
        <v>84</v>
      </c>
      <c r="D380" t="s">
        <v>85</v>
      </c>
      <c r="E380">
        <v>10373770</v>
      </c>
      <c r="F380" t="s">
        <v>202</v>
      </c>
      <c r="G380" t="s">
        <v>168</v>
      </c>
      <c r="H380" t="s">
        <v>31</v>
      </c>
      <c r="I380" t="s">
        <v>203</v>
      </c>
      <c r="J380" t="s">
        <v>204</v>
      </c>
      <c r="K380" t="s">
        <v>67</v>
      </c>
      <c r="L380" t="s">
        <v>205</v>
      </c>
      <c r="M380" t="s">
        <v>206</v>
      </c>
      <c r="N380">
        <v>5102770646</v>
      </c>
      <c r="O380" t="s">
        <v>37</v>
      </c>
      <c r="P380" t="s">
        <v>38</v>
      </c>
      <c r="Q380" t="s">
        <v>39</v>
      </c>
      <c r="R380">
        <v>44</v>
      </c>
      <c r="S380" t="s">
        <v>40</v>
      </c>
      <c r="T380" t="str">
        <f t="shared" si="329"/>
        <v>12</v>
      </c>
      <c r="U380">
        <v>5</v>
      </c>
      <c r="V380" s="3">
        <v>59.4</v>
      </c>
      <c r="W380">
        <v>3</v>
      </c>
      <c r="X380" s="3">
        <f t="shared" si="331"/>
        <v>19.8</v>
      </c>
      <c r="Y380" s="3">
        <f t="shared" ref="Y380:Z380" si="388">X380/T380</f>
        <v>1.6500000000000001</v>
      </c>
      <c r="Z380" s="3">
        <f t="shared" si="388"/>
        <v>0.33</v>
      </c>
    </row>
    <row r="381" spans="1:26" x14ac:dyDescent="0.25">
      <c r="A381">
        <v>3.2025000000000001</v>
      </c>
      <c r="B381" t="s">
        <v>26</v>
      </c>
      <c r="C381" t="s">
        <v>84</v>
      </c>
      <c r="D381" t="s">
        <v>85</v>
      </c>
      <c r="E381">
        <v>10428017</v>
      </c>
      <c r="F381" t="s">
        <v>226</v>
      </c>
      <c r="G381" t="s">
        <v>30</v>
      </c>
      <c r="H381" t="s">
        <v>31</v>
      </c>
      <c r="I381" t="s">
        <v>227</v>
      </c>
      <c r="J381" t="s">
        <v>228</v>
      </c>
      <c r="K381" t="s">
        <v>67</v>
      </c>
      <c r="L381" t="s">
        <v>229</v>
      </c>
      <c r="M381" t="s">
        <v>230</v>
      </c>
      <c r="N381">
        <v>9162231116</v>
      </c>
      <c r="O381" t="s">
        <v>74</v>
      </c>
      <c r="P381" t="s">
        <v>75</v>
      </c>
      <c r="Q381" t="s">
        <v>61</v>
      </c>
      <c r="R381">
        <v>44</v>
      </c>
      <c r="S381" t="s">
        <v>40</v>
      </c>
      <c r="T381" t="str">
        <f t="shared" si="329"/>
        <v>12</v>
      </c>
      <c r="U381">
        <v>5</v>
      </c>
      <c r="V381" s="3">
        <v>115.2</v>
      </c>
      <c r="W381">
        <v>4</v>
      </c>
      <c r="X381" s="3">
        <f t="shared" si="331"/>
        <v>28.8</v>
      </c>
      <c r="Y381" s="3">
        <f t="shared" ref="Y381:Z381" si="389">X381/T381</f>
        <v>2.4</v>
      </c>
      <c r="Z381" s="3">
        <f t="shared" si="389"/>
        <v>0.48</v>
      </c>
    </row>
    <row r="382" spans="1:26" x14ac:dyDescent="0.25">
      <c r="A382">
        <v>3.2025000000000001</v>
      </c>
      <c r="B382" t="s">
        <v>26</v>
      </c>
      <c r="C382" t="s">
        <v>84</v>
      </c>
      <c r="D382" t="s">
        <v>85</v>
      </c>
      <c r="E382">
        <v>10428017</v>
      </c>
      <c r="F382" t="s">
        <v>226</v>
      </c>
      <c r="G382" t="s">
        <v>30</v>
      </c>
      <c r="H382" t="s">
        <v>31</v>
      </c>
      <c r="I382" t="s">
        <v>227</v>
      </c>
      <c r="J382" t="s">
        <v>228</v>
      </c>
      <c r="K382" t="s">
        <v>67</v>
      </c>
      <c r="L382" t="s">
        <v>229</v>
      </c>
      <c r="M382" t="s">
        <v>230</v>
      </c>
      <c r="N382">
        <v>9162231116</v>
      </c>
      <c r="O382" t="s">
        <v>70</v>
      </c>
      <c r="P382" t="s">
        <v>71</v>
      </c>
      <c r="Q382" t="s">
        <v>61</v>
      </c>
      <c r="R382">
        <v>44</v>
      </c>
      <c r="S382" t="s">
        <v>40</v>
      </c>
      <c r="T382" t="str">
        <f t="shared" si="329"/>
        <v>12</v>
      </c>
      <c r="U382">
        <v>8</v>
      </c>
      <c r="V382" s="3">
        <v>226.8</v>
      </c>
      <c r="W382">
        <v>7</v>
      </c>
      <c r="X382" s="3">
        <f t="shared" si="331"/>
        <v>32.4</v>
      </c>
      <c r="Y382" s="3">
        <f t="shared" ref="Y382:Z382" si="390">X382/T382</f>
        <v>2.6999999999999997</v>
      </c>
      <c r="Z382" s="3">
        <f t="shared" si="390"/>
        <v>0.33749999999999997</v>
      </c>
    </row>
    <row r="383" spans="1:26" x14ac:dyDescent="0.25">
      <c r="A383">
        <v>3.2025000000000001</v>
      </c>
      <c r="B383" t="s">
        <v>26</v>
      </c>
      <c r="C383" t="s">
        <v>84</v>
      </c>
      <c r="D383" t="s">
        <v>85</v>
      </c>
      <c r="E383">
        <v>10428017</v>
      </c>
      <c r="F383" t="s">
        <v>226</v>
      </c>
      <c r="G383" t="s">
        <v>30</v>
      </c>
      <c r="H383" t="s">
        <v>31</v>
      </c>
      <c r="I383" t="s">
        <v>227</v>
      </c>
      <c r="J383" t="s">
        <v>228</v>
      </c>
      <c r="K383" t="s">
        <v>67</v>
      </c>
      <c r="L383" t="s">
        <v>229</v>
      </c>
      <c r="M383" t="s">
        <v>230</v>
      </c>
      <c r="N383">
        <v>9162231116</v>
      </c>
      <c r="O383" t="s">
        <v>72</v>
      </c>
      <c r="P383" t="s">
        <v>73</v>
      </c>
      <c r="Q383" t="s">
        <v>61</v>
      </c>
      <c r="R383">
        <v>44</v>
      </c>
      <c r="S383" t="s">
        <v>40</v>
      </c>
      <c r="T383" t="str">
        <f t="shared" si="329"/>
        <v>12</v>
      </c>
      <c r="U383">
        <v>8</v>
      </c>
      <c r="V383" s="3">
        <v>129.6</v>
      </c>
      <c r="W383">
        <v>4</v>
      </c>
      <c r="X383" s="3">
        <f t="shared" si="331"/>
        <v>32.4</v>
      </c>
      <c r="Y383" s="3">
        <f t="shared" ref="Y383:Z383" si="391">X383/T383</f>
        <v>2.6999999999999997</v>
      </c>
      <c r="Z383" s="3">
        <f t="shared" si="391"/>
        <v>0.33749999999999997</v>
      </c>
    </row>
    <row r="384" spans="1:26" x14ac:dyDescent="0.25">
      <c r="A384">
        <v>3.2025000000000001</v>
      </c>
      <c r="B384" t="s">
        <v>26</v>
      </c>
      <c r="C384" t="s">
        <v>62</v>
      </c>
      <c r="D384" t="s">
        <v>63</v>
      </c>
      <c r="E384">
        <v>10512222</v>
      </c>
      <c r="F384" t="s">
        <v>1285</v>
      </c>
      <c r="G384" t="s">
        <v>348</v>
      </c>
      <c r="H384" t="s">
        <v>31</v>
      </c>
      <c r="I384" t="s">
        <v>1286</v>
      </c>
      <c r="J384" t="s">
        <v>1287</v>
      </c>
      <c r="K384" t="s">
        <v>67</v>
      </c>
      <c r="L384" t="s">
        <v>1288</v>
      </c>
      <c r="M384" t="s">
        <v>1289</v>
      </c>
      <c r="N384">
        <v>8182908964</v>
      </c>
      <c r="O384" t="s">
        <v>70</v>
      </c>
      <c r="P384" t="s">
        <v>71</v>
      </c>
      <c r="Q384" t="s">
        <v>61</v>
      </c>
      <c r="R384">
        <v>44</v>
      </c>
      <c r="S384" t="s">
        <v>40</v>
      </c>
      <c r="T384" t="str">
        <f t="shared" si="329"/>
        <v>12</v>
      </c>
      <c r="U384">
        <v>8</v>
      </c>
      <c r="V384" s="3">
        <v>64.8</v>
      </c>
      <c r="W384">
        <v>2</v>
      </c>
      <c r="X384" s="3">
        <f t="shared" si="331"/>
        <v>32.4</v>
      </c>
      <c r="Y384" s="3">
        <f t="shared" ref="Y384:Z384" si="392">X384/T384</f>
        <v>2.6999999999999997</v>
      </c>
      <c r="Z384" s="3">
        <f t="shared" si="392"/>
        <v>0.33749999999999997</v>
      </c>
    </row>
    <row r="385" spans="1:26" x14ac:dyDescent="0.25">
      <c r="A385">
        <v>3.2025000000000001</v>
      </c>
      <c r="B385" t="s">
        <v>26</v>
      </c>
      <c r="C385" t="s">
        <v>84</v>
      </c>
      <c r="D385" t="s">
        <v>85</v>
      </c>
      <c r="E385">
        <v>10053745</v>
      </c>
      <c r="F385" t="s">
        <v>300</v>
      </c>
      <c r="G385" t="s">
        <v>174</v>
      </c>
      <c r="H385" t="s">
        <v>31</v>
      </c>
      <c r="I385" t="s">
        <v>301</v>
      </c>
      <c r="J385" t="s">
        <v>302</v>
      </c>
      <c r="K385" t="s">
        <v>96</v>
      </c>
      <c r="L385">
        <v>89406</v>
      </c>
      <c r="M385" t="s">
        <v>303</v>
      </c>
      <c r="N385">
        <v>7755415699</v>
      </c>
      <c r="O385" t="s">
        <v>37</v>
      </c>
      <c r="P385" t="s">
        <v>38</v>
      </c>
      <c r="Q385" t="s">
        <v>39</v>
      </c>
      <c r="R385">
        <v>44</v>
      </c>
      <c r="S385" t="s">
        <v>40</v>
      </c>
      <c r="T385" t="str">
        <f t="shared" si="329"/>
        <v>12</v>
      </c>
      <c r="U385">
        <v>5</v>
      </c>
      <c r="V385" s="3">
        <v>39.6</v>
      </c>
      <c r="W385">
        <v>2</v>
      </c>
      <c r="X385" s="3">
        <f t="shared" si="331"/>
        <v>19.8</v>
      </c>
      <c r="Y385" s="3">
        <f t="shared" ref="Y385:Z385" si="393">X385/T385</f>
        <v>1.6500000000000001</v>
      </c>
      <c r="Z385" s="3">
        <f t="shared" si="393"/>
        <v>0.33</v>
      </c>
    </row>
    <row r="386" spans="1:26" x14ac:dyDescent="0.25">
      <c r="A386">
        <v>3.2025000000000001</v>
      </c>
      <c r="B386" t="s">
        <v>26</v>
      </c>
      <c r="C386" t="s">
        <v>84</v>
      </c>
      <c r="D386" t="s">
        <v>85</v>
      </c>
      <c r="E386">
        <v>10053745</v>
      </c>
      <c r="F386" t="s">
        <v>300</v>
      </c>
      <c r="G386" t="s">
        <v>174</v>
      </c>
      <c r="H386" t="s">
        <v>31</v>
      </c>
      <c r="I386" t="s">
        <v>301</v>
      </c>
      <c r="J386" t="s">
        <v>302</v>
      </c>
      <c r="K386" t="s">
        <v>96</v>
      </c>
      <c r="L386">
        <v>89406</v>
      </c>
      <c r="M386" t="s">
        <v>303</v>
      </c>
      <c r="N386">
        <v>7755415699</v>
      </c>
      <c r="O386" t="s">
        <v>115</v>
      </c>
      <c r="P386" t="s">
        <v>116</v>
      </c>
      <c r="Q386" t="s">
        <v>39</v>
      </c>
      <c r="R386">
        <v>44</v>
      </c>
      <c r="S386" t="s">
        <v>40</v>
      </c>
      <c r="T386" t="str">
        <f t="shared" si="329"/>
        <v>12</v>
      </c>
      <c r="U386">
        <v>5</v>
      </c>
      <c r="V386" s="3">
        <v>39.6</v>
      </c>
      <c r="W386">
        <v>2</v>
      </c>
      <c r="X386" s="3">
        <f t="shared" si="331"/>
        <v>19.8</v>
      </c>
      <c r="Y386" s="3">
        <f t="shared" ref="Y386:Z386" si="394">X386/T386</f>
        <v>1.6500000000000001</v>
      </c>
      <c r="Z386" s="3">
        <f t="shared" si="394"/>
        <v>0.33</v>
      </c>
    </row>
    <row r="387" spans="1:26" x14ac:dyDescent="0.25">
      <c r="A387">
        <v>3.2025000000000001</v>
      </c>
      <c r="B387" t="s">
        <v>26</v>
      </c>
      <c r="C387" t="s">
        <v>84</v>
      </c>
      <c r="D387" t="s">
        <v>85</v>
      </c>
      <c r="E387">
        <v>10053745</v>
      </c>
      <c r="F387" t="s">
        <v>300</v>
      </c>
      <c r="G387" t="s">
        <v>174</v>
      </c>
      <c r="H387" t="s">
        <v>31</v>
      </c>
      <c r="I387" t="s">
        <v>301</v>
      </c>
      <c r="J387" t="s">
        <v>302</v>
      </c>
      <c r="K387" t="s">
        <v>96</v>
      </c>
      <c r="L387">
        <v>89406</v>
      </c>
      <c r="M387" t="s">
        <v>303</v>
      </c>
      <c r="N387">
        <v>7755415699</v>
      </c>
      <c r="O387" t="s">
        <v>49</v>
      </c>
      <c r="P387" t="s">
        <v>50</v>
      </c>
      <c r="Q387" t="s">
        <v>39</v>
      </c>
      <c r="R387">
        <v>44</v>
      </c>
      <c r="S387" t="s">
        <v>40</v>
      </c>
      <c r="T387" t="str">
        <f t="shared" ref="T387:T450" si="395">"12"</f>
        <v>12</v>
      </c>
      <c r="U387">
        <v>5</v>
      </c>
      <c r="V387" s="3">
        <v>79.2</v>
      </c>
      <c r="W387">
        <v>4</v>
      </c>
      <c r="X387" s="3">
        <f t="shared" si="331"/>
        <v>19.8</v>
      </c>
      <c r="Y387" s="3">
        <f t="shared" ref="Y387:Z387" si="396">X387/T387</f>
        <v>1.6500000000000001</v>
      </c>
      <c r="Z387" s="3">
        <f t="shared" si="396"/>
        <v>0.33</v>
      </c>
    </row>
    <row r="388" spans="1:26" x14ac:dyDescent="0.25">
      <c r="A388">
        <v>3.2025000000000001</v>
      </c>
      <c r="B388" t="s">
        <v>26</v>
      </c>
      <c r="C388" t="s">
        <v>154</v>
      </c>
      <c r="D388" t="s">
        <v>155</v>
      </c>
      <c r="E388">
        <v>10002553</v>
      </c>
      <c r="F388" t="s">
        <v>577</v>
      </c>
      <c r="G388" t="s">
        <v>174</v>
      </c>
      <c r="H388" t="s">
        <v>31</v>
      </c>
      <c r="I388" t="s">
        <v>578</v>
      </c>
      <c r="J388" t="s">
        <v>579</v>
      </c>
      <c r="K388" t="s">
        <v>210</v>
      </c>
      <c r="L388">
        <v>98314</v>
      </c>
      <c r="M388" t="s">
        <v>1295</v>
      </c>
      <c r="N388">
        <v>3606274887</v>
      </c>
      <c r="O388" t="s">
        <v>37</v>
      </c>
      <c r="P388" t="s">
        <v>38</v>
      </c>
      <c r="Q388" t="s">
        <v>39</v>
      </c>
      <c r="R388">
        <v>44</v>
      </c>
      <c r="S388" t="s">
        <v>40</v>
      </c>
      <c r="T388" t="str">
        <f t="shared" si="395"/>
        <v>12</v>
      </c>
      <c r="U388">
        <v>5</v>
      </c>
      <c r="V388" s="3">
        <v>178</v>
      </c>
      <c r="W388">
        <v>10</v>
      </c>
      <c r="X388" s="3">
        <f t="shared" ref="X388:X451" si="397">V388/W388</f>
        <v>17.8</v>
      </c>
      <c r="Y388" s="3">
        <f t="shared" ref="Y388:Z388" si="398">X388/T388</f>
        <v>1.4833333333333334</v>
      </c>
      <c r="Z388" s="3">
        <f t="shared" si="398"/>
        <v>0.29666666666666669</v>
      </c>
    </row>
    <row r="389" spans="1:26" x14ac:dyDescent="0.25">
      <c r="A389">
        <v>3.2025000000000001</v>
      </c>
      <c r="B389" t="s">
        <v>26</v>
      </c>
      <c r="C389" t="s">
        <v>154</v>
      </c>
      <c r="D389" t="s">
        <v>155</v>
      </c>
      <c r="E389">
        <v>10002553</v>
      </c>
      <c r="F389" t="s">
        <v>577</v>
      </c>
      <c r="G389" t="s">
        <v>174</v>
      </c>
      <c r="H389" t="s">
        <v>31</v>
      </c>
      <c r="I389" t="s">
        <v>578</v>
      </c>
      <c r="J389" t="s">
        <v>579</v>
      </c>
      <c r="K389" t="s">
        <v>210</v>
      </c>
      <c r="L389">
        <v>98314</v>
      </c>
      <c r="M389" t="s">
        <v>1295</v>
      </c>
      <c r="N389">
        <v>3606274887</v>
      </c>
      <c r="O389" t="s">
        <v>115</v>
      </c>
      <c r="P389" t="s">
        <v>116</v>
      </c>
      <c r="Q389" t="s">
        <v>39</v>
      </c>
      <c r="R389">
        <v>44</v>
      </c>
      <c r="S389" t="s">
        <v>40</v>
      </c>
      <c r="T389" t="str">
        <f t="shared" si="395"/>
        <v>12</v>
      </c>
      <c r="U389">
        <v>5</v>
      </c>
      <c r="V389" s="3">
        <v>287</v>
      </c>
      <c r="W389">
        <v>15</v>
      </c>
      <c r="X389" s="3">
        <f t="shared" si="397"/>
        <v>19.133333333333333</v>
      </c>
      <c r="Y389" s="3">
        <f t="shared" ref="Y389:Z389" si="399">X389/T389</f>
        <v>1.5944444444444443</v>
      </c>
      <c r="Z389" s="3">
        <f t="shared" si="399"/>
        <v>0.31888888888888889</v>
      </c>
    </row>
    <row r="390" spans="1:26" x14ac:dyDescent="0.25">
      <c r="A390">
        <v>3.2025000000000001</v>
      </c>
      <c r="B390" t="s">
        <v>26</v>
      </c>
      <c r="C390" t="s">
        <v>381</v>
      </c>
      <c r="D390" t="s">
        <v>382</v>
      </c>
      <c r="E390">
        <v>99999999999999</v>
      </c>
      <c r="F390" t="s">
        <v>142</v>
      </c>
      <c r="G390" t="s">
        <v>30</v>
      </c>
      <c r="H390" t="s">
        <v>144</v>
      </c>
      <c r="I390" t="s">
        <v>145</v>
      </c>
      <c r="J390" t="s">
        <v>146</v>
      </c>
      <c r="K390" t="s">
        <v>147</v>
      </c>
      <c r="L390">
        <v>999999999</v>
      </c>
      <c r="M390" t="s">
        <v>145</v>
      </c>
      <c r="N390">
        <v>9999999999</v>
      </c>
      <c r="O390" t="s">
        <v>37</v>
      </c>
      <c r="P390" t="s">
        <v>38</v>
      </c>
      <c r="Q390" t="s">
        <v>39</v>
      </c>
      <c r="R390">
        <v>44</v>
      </c>
      <c r="S390" t="s">
        <v>40</v>
      </c>
      <c r="T390" t="str">
        <f t="shared" si="395"/>
        <v>12</v>
      </c>
      <c r="U390">
        <v>5</v>
      </c>
      <c r="V390" s="3">
        <v>39.6</v>
      </c>
      <c r="W390">
        <v>2</v>
      </c>
      <c r="X390" s="3">
        <f t="shared" si="397"/>
        <v>19.8</v>
      </c>
      <c r="Y390" s="3">
        <f t="shared" ref="Y390:Z390" si="400">X390/T390</f>
        <v>1.6500000000000001</v>
      </c>
      <c r="Z390" s="3">
        <f t="shared" si="400"/>
        <v>0.33</v>
      </c>
    </row>
    <row r="391" spans="1:26" x14ac:dyDescent="0.25">
      <c r="A391">
        <v>3.2025000000000001</v>
      </c>
      <c r="B391" t="s">
        <v>26</v>
      </c>
      <c r="C391" t="s">
        <v>51</v>
      </c>
      <c r="D391" t="s">
        <v>52</v>
      </c>
      <c r="E391">
        <v>99999999999999</v>
      </c>
      <c r="F391" t="s">
        <v>142</v>
      </c>
      <c r="G391" t="s">
        <v>570</v>
      </c>
      <c r="H391" t="s">
        <v>144</v>
      </c>
      <c r="I391" t="s">
        <v>145</v>
      </c>
      <c r="J391" t="s">
        <v>146</v>
      </c>
      <c r="K391" t="s">
        <v>147</v>
      </c>
      <c r="L391">
        <v>999999999</v>
      </c>
      <c r="M391" t="s">
        <v>145</v>
      </c>
      <c r="N391">
        <v>9999999999</v>
      </c>
      <c r="O391" t="s">
        <v>81</v>
      </c>
      <c r="P391" t="s">
        <v>82</v>
      </c>
      <c r="Q391" t="s">
        <v>83</v>
      </c>
      <c r="R391">
        <v>44</v>
      </c>
      <c r="S391" t="s">
        <v>40</v>
      </c>
      <c r="T391" t="str">
        <f t="shared" si="395"/>
        <v>12</v>
      </c>
      <c r="U391">
        <v>8</v>
      </c>
      <c r="V391" s="3">
        <v>216</v>
      </c>
      <c r="W391">
        <v>8</v>
      </c>
      <c r="X391" s="3">
        <f t="shared" si="397"/>
        <v>27</v>
      </c>
      <c r="Y391" s="3">
        <f t="shared" ref="Y391:Z391" si="401">X391/T391</f>
        <v>2.25</v>
      </c>
      <c r="Z391" s="3">
        <f t="shared" si="401"/>
        <v>0.28125</v>
      </c>
    </row>
    <row r="392" spans="1:26" x14ac:dyDescent="0.25">
      <c r="A392">
        <v>3.2025000000000001</v>
      </c>
      <c r="B392" t="s">
        <v>26</v>
      </c>
      <c r="C392" t="s">
        <v>51</v>
      </c>
      <c r="D392" t="s">
        <v>52</v>
      </c>
      <c r="E392">
        <v>99999999999999</v>
      </c>
      <c r="F392" t="s">
        <v>142</v>
      </c>
      <c r="G392" t="s">
        <v>570</v>
      </c>
      <c r="H392" t="s">
        <v>144</v>
      </c>
      <c r="I392" t="s">
        <v>145</v>
      </c>
      <c r="J392" t="s">
        <v>146</v>
      </c>
      <c r="K392" t="s">
        <v>147</v>
      </c>
      <c r="L392">
        <v>999999999</v>
      </c>
      <c r="M392" t="s">
        <v>145</v>
      </c>
      <c r="N392">
        <v>9999999999</v>
      </c>
      <c r="O392" t="s">
        <v>224</v>
      </c>
      <c r="P392" t="s">
        <v>225</v>
      </c>
      <c r="Q392" t="s">
        <v>61</v>
      </c>
      <c r="R392">
        <v>44</v>
      </c>
      <c r="S392" t="s">
        <v>40</v>
      </c>
      <c r="T392" t="str">
        <f t="shared" si="395"/>
        <v>12</v>
      </c>
      <c r="U392">
        <v>5</v>
      </c>
      <c r="V392" s="3">
        <v>230.4</v>
      </c>
      <c r="W392">
        <v>8</v>
      </c>
      <c r="X392" s="3">
        <f t="shared" si="397"/>
        <v>28.8</v>
      </c>
      <c r="Y392" s="3">
        <f t="shared" ref="Y392:Z392" si="402">X392/T392</f>
        <v>2.4</v>
      </c>
      <c r="Z392" s="3">
        <f t="shared" si="402"/>
        <v>0.48</v>
      </c>
    </row>
    <row r="393" spans="1:26" x14ac:dyDescent="0.25">
      <c r="A393">
        <v>3.2025000000000001</v>
      </c>
      <c r="B393" t="s">
        <v>26</v>
      </c>
      <c r="C393" t="s">
        <v>84</v>
      </c>
      <c r="D393" t="s">
        <v>85</v>
      </c>
      <c r="E393">
        <v>99999999999999</v>
      </c>
      <c r="F393" t="s">
        <v>142</v>
      </c>
      <c r="G393" t="s">
        <v>143</v>
      </c>
      <c r="H393" t="s">
        <v>144</v>
      </c>
      <c r="I393" t="s">
        <v>145</v>
      </c>
      <c r="J393" t="s">
        <v>146</v>
      </c>
      <c r="K393" t="s">
        <v>147</v>
      </c>
      <c r="L393">
        <v>999999999</v>
      </c>
      <c r="M393" t="s">
        <v>145</v>
      </c>
      <c r="N393">
        <v>9999999999</v>
      </c>
      <c r="O393" t="s">
        <v>122</v>
      </c>
      <c r="P393" t="s">
        <v>123</v>
      </c>
      <c r="Q393" t="s">
        <v>124</v>
      </c>
      <c r="R393">
        <v>44</v>
      </c>
      <c r="S393" t="s">
        <v>40</v>
      </c>
      <c r="T393" t="str">
        <f t="shared" si="395"/>
        <v>12</v>
      </c>
      <c r="U393">
        <v>4.5</v>
      </c>
      <c r="V393" s="3">
        <v>554.4</v>
      </c>
      <c r="W393">
        <v>28</v>
      </c>
      <c r="X393" s="3">
        <f t="shared" si="397"/>
        <v>19.8</v>
      </c>
      <c r="Y393" s="3">
        <f t="shared" ref="Y393:Z393" si="403">X393/T393</f>
        <v>1.6500000000000001</v>
      </c>
      <c r="Z393" s="3">
        <f t="shared" si="403"/>
        <v>0.3666666666666667</v>
      </c>
    </row>
    <row r="394" spans="1:26" x14ac:dyDescent="0.25">
      <c r="A394">
        <v>3.2025000000000001</v>
      </c>
      <c r="B394" t="s">
        <v>26</v>
      </c>
      <c r="C394" t="s">
        <v>84</v>
      </c>
      <c r="D394" t="s">
        <v>85</v>
      </c>
      <c r="E394">
        <v>10382844</v>
      </c>
      <c r="F394" t="s">
        <v>272</v>
      </c>
      <c r="G394" t="s">
        <v>30</v>
      </c>
      <c r="H394" t="s">
        <v>31</v>
      </c>
      <c r="I394" t="s">
        <v>273</v>
      </c>
      <c r="J394" t="s">
        <v>274</v>
      </c>
      <c r="K394" t="s">
        <v>67</v>
      </c>
      <c r="L394" t="s">
        <v>275</v>
      </c>
      <c r="M394" t="s">
        <v>276</v>
      </c>
      <c r="N394">
        <v>5107662337</v>
      </c>
      <c r="O394" t="s">
        <v>59</v>
      </c>
      <c r="P394" t="s">
        <v>60</v>
      </c>
      <c r="Q394" t="s">
        <v>61</v>
      </c>
      <c r="R394">
        <v>44</v>
      </c>
      <c r="S394" t="s">
        <v>40</v>
      </c>
      <c r="T394" t="str">
        <f t="shared" si="395"/>
        <v>12</v>
      </c>
      <c r="U394">
        <v>4</v>
      </c>
      <c r="V394" s="3">
        <v>172.8</v>
      </c>
      <c r="W394">
        <v>6</v>
      </c>
      <c r="X394" s="3">
        <f t="shared" si="397"/>
        <v>28.8</v>
      </c>
      <c r="Y394" s="3">
        <f t="shared" ref="Y394:Z394" si="404">X394/T394</f>
        <v>2.4</v>
      </c>
      <c r="Z394" s="3">
        <f t="shared" si="404"/>
        <v>0.6</v>
      </c>
    </row>
    <row r="395" spans="1:26" x14ac:dyDescent="0.25">
      <c r="A395">
        <v>3.2025000000000001</v>
      </c>
      <c r="B395" t="s">
        <v>26</v>
      </c>
      <c r="C395" t="s">
        <v>381</v>
      </c>
      <c r="D395" t="s">
        <v>382</v>
      </c>
      <c r="E395">
        <v>10005093</v>
      </c>
      <c r="F395" t="s">
        <v>1861</v>
      </c>
      <c r="G395" t="s">
        <v>30</v>
      </c>
      <c r="H395" t="s">
        <v>31</v>
      </c>
      <c r="I395" t="s">
        <v>1862</v>
      </c>
      <c r="J395" t="s">
        <v>1863</v>
      </c>
      <c r="K395" t="s">
        <v>1864</v>
      </c>
      <c r="L395" t="s">
        <v>1865</v>
      </c>
      <c r="M395" t="s">
        <v>1866</v>
      </c>
      <c r="N395">
        <v>4232479181</v>
      </c>
      <c r="O395" t="s">
        <v>37</v>
      </c>
      <c r="P395" t="s">
        <v>38</v>
      </c>
      <c r="Q395" t="s">
        <v>39</v>
      </c>
      <c r="R395">
        <v>44</v>
      </c>
      <c r="S395" t="s">
        <v>40</v>
      </c>
      <c r="T395" t="str">
        <f t="shared" si="395"/>
        <v>12</v>
      </c>
      <c r="U395">
        <v>5</v>
      </c>
      <c r="V395" s="3">
        <v>99</v>
      </c>
      <c r="W395">
        <v>5</v>
      </c>
      <c r="X395" s="3">
        <f t="shared" si="397"/>
        <v>19.8</v>
      </c>
      <c r="Y395" s="3">
        <f t="shared" ref="Y395:Z395" si="405">X395/T395</f>
        <v>1.6500000000000001</v>
      </c>
      <c r="Z395" s="3">
        <f t="shared" si="405"/>
        <v>0.33</v>
      </c>
    </row>
    <row r="396" spans="1:26" x14ac:dyDescent="0.25">
      <c r="A396">
        <v>3.2025000000000001</v>
      </c>
      <c r="B396" t="s">
        <v>26</v>
      </c>
      <c r="C396" t="s">
        <v>381</v>
      </c>
      <c r="D396" t="s">
        <v>382</v>
      </c>
      <c r="E396">
        <v>10005093</v>
      </c>
      <c r="F396" t="s">
        <v>1861</v>
      </c>
      <c r="G396" t="s">
        <v>30</v>
      </c>
      <c r="H396" t="s">
        <v>31</v>
      </c>
      <c r="I396" t="s">
        <v>1862</v>
      </c>
      <c r="J396" t="s">
        <v>1863</v>
      </c>
      <c r="K396" t="s">
        <v>1864</v>
      </c>
      <c r="L396" t="s">
        <v>1865</v>
      </c>
      <c r="M396" t="s">
        <v>1866</v>
      </c>
      <c r="N396">
        <v>4232479181</v>
      </c>
      <c r="O396" t="s">
        <v>115</v>
      </c>
      <c r="P396" t="s">
        <v>116</v>
      </c>
      <c r="Q396" t="s">
        <v>39</v>
      </c>
      <c r="R396">
        <v>44</v>
      </c>
      <c r="S396" t="s">
        <v>40</v>
      </c>
      <c r="T396" t="str">
        <f t="shared" si="395"/>
        <v>12</v>
      </c>
      <c r="U396">
        <v>5</v>
      </c>
      <c r="V396" s="3">
        <v>99</v>
      </c>
      <c r="W396">
        <v>5</v>
      </c>
      <c r="X396" s="3">
        <f t="shared" si="397"/>
        <v>19.8</v>
      </c>
      <c r="Y396" s="3">
        <f t="shared" ref="Y396:Z396" si="406">X396/T396</f>
        <v>1.6500000000000001</v>
      </c>
      <c r="Z396" s="3">
        <f t="shared" si="406"/>
        <v>0.33</v>
      </c>
    </row>
    <row r="397" spans="1:26" x14ac:dyDescent="0.25">
      <c r="A397">
        <v>3.2025000000000001</v>
      </c>
      <c r="B397" t="s">
        <v>26</v>
      </c>
      <c r="C397" t="s">
        <v>51</v>
      </c>
      <c r="D397" t="s">
        <v>52</v>
      </c>
      <c r="E397">
        <v>10429618</v>
      </c>
      <c r="F397" t="s">
        <v>801</v>
      </c>
      <c r="G397" t="s">
        <v>362</v>
      </c>
      <c r="H397" t="s">
        <v>31</v>
      </c>
      <c r="I397" t="s">
        <v>802</v>
      </c>
      <c r="J397" t="s">
        <v>803</v>
      </c>
      <c r="K397" t="s">
        <v>56</v>
      </c>
      <c r="L397" t="s">
        <v>804</v>
      </c>
      <c r="M397" t="s">
        <v>805</v>
      </c>
      <c r="N397">
        <v>7245031287</v>
      </c>
      <c r="O397" t="s">
        <v>224</v>
      </c>
      <c r="P397" t="s">
        <v>225</v>
      </c>
      <c r="Q397" t="s">
        <v>61</v>
      </c>
      <c r="R397">
        <v>44</v>
      </c>
      <c r="S397" t="s">
        <v>40</v>
      </c>
      <c r="T397" t="str">
        <f t="shared" si="395"/>
        <v>12</v>
      </c>
      <c r="U397">
        <v>5</v>
      </c>
      <c r="V397" s="3">
        <v>57.6</v>
      </c>
      <c r="W397">
        <v>2</v>
      </c>
      <c r="X397" s="3">
        <f t="shared" si="397"/>
        <v>28.8</v>
      </c>
      <c r="Y397" s="3">
        <f t="shared" ref="Y397:Z397" si="407">X397/T397</f>
        <v>2.4</v>
      </c>
      <c r="Z397" s="3">
        <f t="shared" si="407"/>
        <v>0.48</v>
      </c>
    </row>
    <row r="398" spans="1:26" x14ac:dyDescent="0.25">
      <c r="A398">
        <v>3.2025000000000001</v>
      </c>
      <c r="B398" t="s">
        <v>26</v>
      </c>
      <c r="C398" t="s">
        <v>84</v>
      </c>
      <c r="D398" t="s">
        <v>85</v>
      </c>
      <c r="E398">
        <v>10426435</v>
      </c>
      <c r="F398" t="s">
        <v>295</v>
      </c>
      <c r="G398" t="s">
        <v>168</v>
      </c>
      <c r="H398" t="s">
        <v>31</v>
      </c>
      <c r="I398" t="s">
        <v>296</v>
      </c>
      <c r="J398" t="s">
        <v>297</v>
      </c>
      <c r="K398" t="s">
        <v>67</v>
      </c>
      <c r="L398" t="s">
        <v>298</v>
      </c>
      <c r="M398" t="s">
        <v>299</v>
      </c>
      <c r="N398">
        <v>7078293456</v>
      </c>
      <c r="O398" t="s">
        <v>37</v>
      </c>
      <c r="P398" t="s">
        <v>38</v>
      </c>
      <c r="Q398" t="s">
        <v>39</v>
      </c>
      <c r="R398">
        <v>44</v>
      </c>
      <c r="S398" t="s">
        <v>40</v>
      </c>
      <c r="T398" t="str">
        <f t="shared" si="395"/>
        <v>12</v>
      </c>
      <c r="U398">
        <v>5</v>
      </c>
      <c r="V398" s="3">
        <v>39.6</v>
      </c>
      <c r="W398">
        <v>2</v>
      </c>
      <c r="X398" s="3">
        <f t="shared" si="397"/>
        <v>19.8</v>
      </c>
      <c r="Y398" s="3">
        <f t="shared" ref="Y398:Z398" si="408">X398/T398</f>
        <v>1.6500000000000001</v>
      </c>
      <c r="Z398" s="3">
        <f t="shared" si="408"/>
        <v>0.33</v>
      </c>
    </row>
    <row r="399" spans="1:26" x14ac:dyDescent="0.25">
      <c r="A399">
        <v>3.2025000000000001</v>
      </c>
      <c r="B399" t="s">
        <v>26</v>
      </c>
      <c r="C399" t="s">
        <v>84</v>
      </c>
      <c r="D399" t="s">
        <v>85</v>
      </c>
      <c r="E399">
        <v>10426435</v>
      </c>
      <c r="F399" t="s">
        <v>295</v>
      </c>
      <c r="G399" t="s">
        <v>168</v>
      </c>
      <c r="H399" t="s">
        <v>31</v>
      </c>
      <c r="I399" t="s">
        <v>296</v>
      </c>
      <c r="J399" t="s">
        <v>297</v>
      </c>
      <c r="K399" t="s">
        <v>67</v>
      </c>
      <c r="L399" t="s">
        <v>298</v>
      </c>
      <c r="M399" t="s">
        <v>299</v>
      </c>
      <c r="N399">
        <v>7078293456</v>
      </c>
      <c r="O399" t="s">
        <v>115</v>
      </c>
      <c r="P399" t="s">
        <v>116</v>
      </c>
      <c r="Q399" t="s">
        <v>39</v>
      </c>
      <c r="R399">
        <v>44</v>
      </c>
      <c r="S399" t="s">
        <v>40</v>
      </c>
      <c r="T399" t="str">
        <f t="shared" si="395"/>
        <v>12</v>
      </c>
      <c r="U399">
        <v>5</v>
      </c>
      <c r="V399" s="3">
        <v>39.6</v>
      </c>
      <c r="W399">
        <v>2</v>
      </c>
      <c r="X399" s="3">
        <f t="shared" si="397"/>
        <v>19.8</v>
      </c>
      <c r="Y399" s="3">
        <f t="shared" ref="Y399:Z399" si="409">X399/T399</f>
        <v>1.6500000000000001</v>
      </c>
      <c r="Z399" s="3">
        <f t="shared" si="409"/>
        <v>0.33</v>
      </c>
    </row>
    <row r="400" spans="1:26" x14ac:dyDescent="0.25">
      <c r="A400">
        <v>3.2025000000000001</v>
      </c>
      <c r="B400" t="s">
        <v>26</v>
      </c>
      <c r="C400" t="s">
        <v>154</v>
      </c>
      <c r="D400" t="s">
        <v>155</v>
      </c>
      <c r="E400">
        <v>10436246</v>
      </c>
      <c r="F400" t="s">
        <v>207</v>
      </c>
      <c r="G400" t="s">
        <v>30</v>
      </c>
      <c r="H400" t="s">
        <v>31</v>
      </c>
      <c r="I400" t="s">
        <v>208</v>
      </c>
      <c r="J400" t="s">
        <v>209</v>
      </c>
      <c r="K400" t="s">
        <v>210</v>
      </c>
      <c r="L400" t="s">
        <v>211</v>
      </c>
      <c r="M400" t="s">
        <v>212</v>
      </c>
      <c r="N400">
        <v>4255076664</v>
      </c>
      <c r="O400" t="s">
        <v>115</v>
      </c>
      <c r="P400" t="s">
        <v>116</v>
      </c>
      <c r="Q400" t="s">
        <v>39</v>
      </c>
      <c r="R400">
        <v>44</v>
      </c>
      <c r="S400" t="s">
        <v>40</v>
      </c>
      <c r="T400" t="str">
        <f t="shared" si="395"/>
        <v>12</v>
      </c>
      <c r="U400">
        <v>5</v>
      </c>
      <c r="V400" s="3">
        <v>106.8</v>
      </c>
      <c r="W400">
        <v>6</v>
      </c>
      <c r="X400" s="3">
        <f t="shared" si="397"/>
        <v>17.8</v>
      </c>
      <c r="Y400" s="3">
        <f t="shared" ref="Y400:Z400" si="410">X400/T400</f>
        <v>1.4833333333333334</v>
      </c>
      <c r="Z400" s="3">
        <f t="shared" si="410"/>
        <v>0.29666666666666669</v>
      </c>
    </row>
    <row r="401" spans="1:26" x14ac:dyDescent="0.25">
      <c r="A401">
        <v>3.2025000000000001</v>
      </c>
      <c r="B401" t="s">
        <v>26</v>
      </c>
      <c r="C401" t="s">
        <v>154</v>
      </c>
      <c r="D401" t="s">
        <v>155</v>
      </c>
      <c r="E401">
        <v>10435948</v>
      </c>
      <c r="F401" t="s">
        <v>409</v>
      </c>
      <c r="G401" t="s">
        <v>30</v>
      </c>
      <c r="H401" t="s">
        <v>31</v>
      </c>
      <c r="I401" t="s">
        <v>410</v>
      </c>
      <c r="J401" t="s">
        <v>411</v>
      </c>
      <c r="K401" t="s">
        <v>159</v>
      </c>
      <c r="L401" t="s">
        <v>412</v>
      </c>
      <c r="M401" t="s">
        <v>413</v>
      </c>
      <c r="N401">
        <v>5039308914</v>
      </c>
      <c r="O401" t="s">
        <v>37</v>
      </c>
      <c r="P401" t="s">
        <v>38</v>
      </c>
      <c r="Q401" t="s">
        <v>39</v>
      </c>
      <c r="R401">
        <v>44</v>
      </c>
      <c r="S401" t="s">
        <v>40</v>
      </c>
      <c r="T401" t="str">
        <f t="shared" si="395"/>
        <v>12</v>
      </c>
      <c r="U401">
        <v>5</v>
      </c>
      <c r="V401" s="3">
        <v>19.8</v>
      </c>
      <c r="W401">
        <v>1</v>
      </c>
      <c r="X401" s="3">
        <f t="shared" si="397"/>
        <v>19.8</v>
      </c>
      <c r="Y401" s="3">
        <f t="shared" ref="Y401:Z401" si="411">X401/T401</f>
        <v>1.6500000000000001</v>
      </c>
      <c r="Z401" s="3">
        <f t="shared" si="411"/>
        <v>0.33</v>
      </c>
    </row>
    <row r="402" spans="1:26" x14ac:dyDescent="0.25">
      <c r="A402">
        <v>3.2025000000000001</v>
      </c>
      <c r="B402" t="s">
        <v>26</v>
      </c>
      <c r="C402" t="s">
        <v>154</v>
      </c>
      <c r="D402" t="s">
        <v>155</v>
      </c>
      <c r="E402">
        <v>10435948</v>
      </c>
      <c r="F402" t="s">
        <v>409</v>
      </c>
      <c r="G402" t="s">
        <v>30</v>
      </c>
      <c r="H402" t="s">
        <v>31</v>
      </c>
      <c r="I402" t="s">
        <v>410</v>
      </c>
      <c r="J402" t="s">
        <v>411</v>
      </c>
      <c r="K402" t="s">
        <v>159</v>
      </c>
      <c r="L402" t="s">
        <v>412</v>
      </c>
      <c r="M402" t="s">
        <v>413</v>
      </c>
      <c r="N402">
        <v>5039308914</v>
      </c>
      <c r="O402" t="s">
        <v>115</v>
      </c>
      <c r="P402" t="s">
        <v>116</v>
      </c>
      <c r="Q402" t="s">
        <v>39</v>
      </c>
      <c r="R402">
        <v>44</v>
      </c>
      <c r="S402" t="s">
        <v>40</v>
      </c>
      <c r="T402" t="str">
        <f t="shared" si="395"/>
        <v>12</v>
      </c>
      <c r="U402">
        <v>5</v>
      </c>
      <c r="V402" s="3">
        <v>19.8</v>
      </c>
      <c r="W402">
        <v>1</v>
      </c>
      <c r="X402" s="3">
        <f t="shared" si="397"/>
        <v>19.8</v>
      </c>
      <c r="Y402" s="3">
        <f t="shared" ref="Y402:Z402" si="412">X402/T402</f>
        <v>1.6500000000000001</v>
      </c>
      <c r="Z402" s="3">
        <f t="shared" si="412"/>
        <v>0.33</v>
      </c>
    </row>
    <row r="403" spans="1:26" x14ac:dyDescent="0.25">
      <c r="A403">
        <v>3.2025000000000001</v>
      </c>
      <c r="B403" t="s">
        <v>26</v>
      </c>
      <c r="C403" t="s">
        <v>154</v>
      </c>
      <c r="D403" t="s">
        <v>155</v>
      </c>
      <c r="E403">
        <v>10435948</v>
      </c>
      <c r="F403" t="s">
        <v>409</v>
      </c>
      <c r="G403" t="s">
        <v>30</v>
      </c>
      <c r="H403" t="s">
        <v>31</v>
      </c>
      <c r="I403" t="s">
        <v>410</v>
      </c>
      <c r="J403" t="s">
        <v>411</v>
      </c>
      <c r="K403" t="s">
        <v>159</v>
      </c>
      <c r="L403" t="s">
        <v>412</v>
      </c>
      <c r="M403" t="s">
        <v>413</v>
      </c>
      <c r="N403">
        <v>5039308914</v>
      </c>
      <c r="O403" t="s">
        <v>49</v>
      </c>
      <c r="P403" t="s">
        <v>50</v>
      </c>
      <c r="Q403" t="s">
        <v>39</v>
      </c>
      <c r="R403">
        <v>44</v>
      </c>
      <c r="S403" t="s">
        <v>40</v>
      </c>
      <c r="T403" t="str">
        <f t="shared" si="395"/>
        <v>12</v>
      </c>
      <c r="U403">
        <v>5</v>
      </c>
      <c r="V403" s="3">
        <v>19.8</v>
      </c>
      <c r="W403">
        <v>1</v>
      </c>
      <c r="X403" s="3">
        <f t="shared" si="397"/>
        <v>19.8</v>
      </c>
      <c r="Y403" s="3">
        <f t="shared" ref="Y403:Z403" si="413">X403/T403</f>
        <v>1.6500000000000001</v>
      </c>
      <c r="Z403" s="3">
        <f t="shared" si="413"/>
        <v>0.33</v>
      </c>
    </row>
    <row r="404" spans="1:26" x14ac:dyDescent="0.25">
      <c r="A404">
        <v>3.2025000000000001</v>
      </c>
      <c r="B404" t="s">
        <v>26</v>
      </c>
      <c r="C404" t="s">
        <v>62</v>
      </c>
      <c r="D404" t="s">
        <v>63</v>
      </c>
      <c r="E404">
        <v>10024859</v>
      </c>
      <c r="F404" t="s">
        <v>231</v>
      </c>
      <c r="G404" t="s">
        <v>30</v>
      </c>
      <c r="H404" t="s">
        <v>31</v>
      </c>
      <c r="I404" t="s">
        <v>232</v>
      </c>
      <c r="J404" t="s">
        <v>233</v>
      </c>
      <c r="K404" t="s">
        <v>67</v>
      </c>
      <c r="L404" t="s">
        <v>234</v>
      </c>
      <c r="M404" t="s">
        <v>235</v>
      </c>
      <c r="N404">
        <v>6612597310</v>
      </c>
      <c r="O404" t="s">
        <v>115</v>
      </c>
      <c r="P404" t="s">
        <v>116</v>
      </c>
      <c r="Q404" t="s">
        <v>39</v>
      </c>
      <c r="R404">
        <v>44</v>
      </c>
      <c r="S404" t="s">
        <v>40</v>
      </c>
      <c r="T404" t="str">
        <f t="shared" si="395"/>
        <v>12</v>
      </c>
      <c r="U404">
        <v>5</v>
      </c>
      <c r="V404" s="3">
        <v>17.8</v>
      </c>
      <c r="W404">
        <v>1</v>
      </c>
      <c r="X404" s="3">
        <f t="shared" si="397"/>
        <v>17.8</v>
      </c>
      <c r="Y404" s="3">
        <f t="shared" ref="Y404:Z404" si="414">X404/T404</f>
        <v>1.4833333333333334</v>
      </c>
      <c r="Z404" s="3">
        <f t="shared" si="414"/>
        <v>0.29666666666666669</v>
      </c>
    </row>
    <row r="405" spans="1:26" x14ac:dyDescent="0.25">
      <c r="A405">
        <v>3.2025000000000001</v>
      </c>
      <c r="B405" t="s">
        <v>26</v>
      </c>
      <c r="C405" t="s">
        <v>62</v>
      </c>
      <c r="D405" t="s">
        <v>63</v>
      </c>
      <c r="E405">
        <v>10024859</v>
      </c>
      <c r="F405" t="s">
        <v>231</v>
      </c>
      <c r="G405" t="s">
        <v>30</v>
      </c>
      <c r="H405" t="s">
        <v>31</v>
      </c>
      <c r="I405" t="s">
        <v>232</v>
      </c>
      <c r="J405" t="s">
        <v>233</v>
      </c>
      <c r="K405" t="s">
        <v>67</v>
      </c>
      <c r="L405" t="s">
        <v>234</v>
      </c>
      <c r="M405" t="s">
        <v>235</v>
      </c>
      <c r="N405">
        <v>6612597310</v>
      </c>
      <c r="O405" t="s">
        <v>70</v>
      </c>
      <c r="P405" t="s">
        <v>71</v>
      </c>
      <c r="Q405" t="s">
        <v>61</v>
      </c>
      <c r="R405">
        <v>44</v>
      </c>
      <c r="S405" t="s">
        <v>40</v>
      </c>
      <c r="T405" t="str">
        <f t="shared" si="395"/>
        <v>12</v>
      </c>
      <c r="U405">
        <v>8</v>
      </c>
      <c r="V405" s="3">
        <v>127.6</v>
      </c>
      <c r="W405">
        <v>4</v>
      </c>
      <c r="X405" s="3">
        <f t="shared" si="397"/>
        <v>31.9</v>
      </c>
      <c r="Y405" s="3">
        <f t="shared" ref="Y405:Z405" si="415">X405/T405</f>
        <v>2.6583333333333332</v>
      </c>
      <c r="Z405" s="3">
        <f t="shared" si="415"/>
        <v>0.33229166666666665</v>
      </c>
    </row>
    <row r="406" spans="1:26" x14ac:dyDescent="0.25">
      <c r="A406">
        <v>3.2025000000000001</v>
      </c>
      <c r="B406" t="s">
        <v>26</v>
      </c>
      <c r="C406" t="s">
        <v>62</v>
      </c>
      <c r="D406" t="s">
        <v>63</v>
      </c>
      <c r="E406">
        <v>10024859</v>
      </c>
      <c r="F406" t="s">
        <v>231</v>
      </c>
      <c r="G406" t="s">
        <v>30</v>
      </c>
      <c r="H406" t="s">
        <v>31</v>
      </c>
      <c r="I406" t="s">
        <v>232</v>
      </c>
      <c r="J406" t="s">
        <v>233</v>
      </c>
      <c r="K406" t="s">
        <v>67</v>
      </c>
      <c r="L406" t="s">
        <v>234</v>
      </c>
      <c r="M406" t="s">
        <v>235</v>
      </c>
      <c r="N406">
        <v>6612597310</v>
      </c>
      <c r="O406" t="s">
        <v>72</v>
      </c>
      <c r="P406" t="s">
        <v>73</v>
      </c>
      <c r="Q406" t="s">
        <v>61</v>
      </c>
      <c r="R406">
        <v>44</v>
      </c>
      <c r="S406" t="s">
        <v>40</v>
      </c>
      <c r="T406" s="10" t="str">
        <f t="shared" si="395"/>
        <v>12</v>
      </c>
      <c r="U406">
        <v>8</v>
      </c>
      <c r="V406" s="3">
        <v>194.4</v>
      </c>
      <c r="W406">
        <v>6</v>
      </c>
      <c r="X406" s="3">
        <f t="shared" si="397"/>
        <v>32.4</v>
      </c>
      <c r="Y406" s="3">
        <f t="shared" ref="Y406:Z406" si="416">X406/T406</f>
        <v>2.6999999999999997</v>
      </c>
      <c r="Z406" s="3">
        <f t="shared" si="416"/>
        <v>0.33749999999999997</v>
      </c>
    </row>
    <row r="407" spans="1:26" x14ac:dyDescent="0.25">
      <c r="A407">
        <v>3.2025000000000001</v>
      </c>
      <c r="B407" t="s">
        <v>26</v>
      </c>
      <c r="C407" t="s">
        <v>107</v>
      </c>
      <c r="D407" t="s">
        <v>108</v>
      </c>
      <c r="E407">
        <v>10487650</v>
      </c>
      <c r="F407" t="s">
        <v>196</v>
      </c>
      <c r="G407" t="s">
        <v>30</v>
      </c>
      <c r="H407" t="s">
        <v>31</v>
      </c>
      <c r="I407" t="s">
        <v>197</v>
      </c>
      <c r="J407" t="s">
        <v>198</v>
      </c>
      <c r="K407" t="s">
        <v>199</v>
      </c>
      <c r="L407" t="s">
        <v>200</v>
      </c>
      <c r="M407" t="s">
        <v>201</v>
      </c>
      <c r="N407">
        <v>6308857029</v>
      </c>
      <c r="O407" t="s">
        <v>115</v>
      </c>
      <c r="P407" t="s">
        <v>116</v>
      </c>
      <c r="Q407" t="s">
        <v>39</v>
      </c>
      <c r="R407">
        <v>44</v>
      </c>
      <c r="S407" t="s">
        <v>40</v>
      </c>
      <c r="T407" t="str">
        <f t="shared" si="395"/>
        <v>12</v>
      </c>
      <c r="U407">
        <v>5</v>
      </c>
      <c r="V407" s="3">
        <v>138.6</v>
      </c>
      <c r="W407">
        <v>7</v>
      </c>
      <c r="X407" s="3">
        <f t="shared" si="397"/>
        <v>19.8</v>
      </c>
      <c r="Y407" s="3">
        <f t="shared" ref="Y407:Z407" si="417">X407/T407</f>
        <v>1.6500000000000001</v>
      </c>
      <c r="Z407" s="3">
        <f t="shared" si="417"/>
        <v>0.33</v>
      </c>
    </row>
    <row r="408" spans="1:26" x14ac:dyDescent="0.25">
      <c r="A408">
        <v>3.2025000000000001</v>
      </c>
      <c r="B408" t="s">
        <v>26</v>
      </c>
      <c r="C408" t="s">
        <v>84</v>
      </c>
      <c r="D408" t="s">
        <v>85</v>
      </c>
      <c r="E408">
        <v>10439798</v>
      </c>
      <c r="F408" t="s">
        <v>102</v>
      </c>
      <c r="G408" t="s">
        <v>30</v>
      </c>
      <c r="H408" t="s">
        <v>31</v>
      </c>
      <c r="I408" t="s">
        <v>103</v>
      </c>
      <c r="J408" t="s">
        <v>104</v>
      </c>
      <c r="K408" t="s">
        <v>96</v>
      </c>
      <c r="L408" t="s">
        <v>105</v>
      </c>
      <c r="M408" t="s">
        <v>106</v>
      </c>
      <c r="N408">
        <v>9076024285</v>
      </c>
      <c r="O408" t="s">
        <v>74</v>
      </c>
      <c r="P408" t="s">
        <v>75</v>
      </c>
      <c r="Q408" t="s">
        <v>61</v>
      </c>
      <c r="R408">
        <v>44</v>
      </c>
      <c r="S408" t="s">
        <v>40</v>
      </c>
      <c r="T408" t="str">
        <f t="shared" si="395"/>
        <v>12</v>
      </c>
      <c r="U408">
        <v>5</v>
      </c>
      <c r="V408" s="3">
        <v>374.4</v>
      </c>
      <c r="W408">
        <v>13</v>
      </c>
      <c r="X408" s="3">
        <f t="shared" si="397"/>
        <v>28.799999999999997</v>
      </c>
      <c r="Y408" s="3">
        <f t="shared" ref="Y408:Z408" si="418">X408/T408</f>
        <v>2.4</v>
      </c>
      <c r="Z408" s="3">
        <f t="shared" si="418"/>
        <v>0.48</v>
      </c>
    </row>
    <row r="409" spans="1:26" x14ac:dyDescent="0.25">
      <c r="A409">
        <v>3.2025000000000001</v>
      </c>
      <c r="B409" t="s">
        <v>26</v>
      </c>
      <c r="C409" t="s">
        <v>84</v>
      </c>
      <c r="D409" t="s">
        <v>85</v>
      </c>
      <c r="E409">
        <v>10439798</v>
      </c>
      <c r="F409" t="s">
        <v>102</v>
      </c>
      <c r="G409" t="s">
        <v>30</v>
      </c>
      <c r="H409" t="s">
        <v>31</v>
      </c>
      <c r="I409" t="s">
        <v>103</v>
      </c>
      <c r="J409" t="s">
        <v>104</v>
      </c>
      <c r="K409" t="s">
        <v>96</v>
      </c>
      <c r="L409" t="s">
        <v>105</v>
      </c>
      <c r="M409" t="s">
        <v>106</v>
      </c>
      <c r="N409">
        <v>9076024285</v>
      </c>
      <c r="O409" t="s">
        <v>49</v>
      </c>
      <c r="P409" t="s">
        <v>50</v>
      </c>
      <c r="Q409" t="s">
        <v>39</v>
      </c>
      <c r="R409">
        <v>44</v>
      </c>
      <c r="S409" t="s">
        <v>40</v>
      </c>
      <c r="T409" t="str">
        <f t="shared" si="395"/>
        <v>12</v>
      </c>
      <c r="U409">
        <v>5</v>
      </c>
      <c r="V409" s="3">
        <v>19.8</v>
      </c>
      <c r="W409">
        <v>1</v>
      </c>
      <c r="X409" s="3">
        <f t="shared" si="397"/>
        <v>19.8</v>
      </c>
      <c r="Y409" s="3">
        <f t="shared" ref="Y409:Z409" si="419">X409/T409</f>
        <v>1.6500000000000001</v>
      </c>
      <c r="Z409" s="3">
        <f t="shared" si="419"/>
        <v>0.33</v>
      </c>
    </row>
    <row r="410" spans="1:26" x14ac:dyDescent="0.25">
      <c r="A410">
        <v>3.2025000000000001</v>
      </c>
      <c r="B410" t="s">
        <v>26</v>
      </c>
      <c r="C410" t="s">
        <v>84</v>
      </c>
      <c r="D410" t="s">
        <v>85</v>
      </c>
      <c r="E410">
        <v>10439798</v>
      </c>
      <c r="F410" t="s">
        <v>102</v>
      </c>
      <c r="G410" t="s">
        <v>30</v>
      </c>
      <c r="H410" t="s">
        <v>31</v>
      </c>
      <c r="I410" t="s">
        <v>103</v>
      </c>
      <c r="J410" t="s">
        <v>104</v>
      </c>
      <c r="K410" t="s">
        <v>96</v>
      </c>
      <c r="L410" t="s">
        <v>105</v>
      </c>
      <c r="M410" t="s">
        <v>106</v>
      </c>
      <c r="N410">
        <v>9076024285</v>
      </c>
      <c r="O410" t="s">
        <v>70</v>
      </c>
      <c r="P410" t="s">
        <v>71</v>
      </c>
      <c r="Q410" t="s">
        <v>61</v>
      </c>
      <c r="R410">
        <v>44</v>
      </c>
      <c r="S410" t="s">
        <v>40</v>
      </c>
      <c r="T410" t="str">
        <f t="shared" si="395"/>
        <v>12</v>
      </c>
      <c r="U410">
        <v>8</v>
      </c>
      <c r="V410" s="3">
        <v>324</v>
      </c>
      <c r="W410">
        <v>10</v>
      </c>
      <c r="X410" s="3">
        <f t="shared" si="397"/>
        <v>32.4</v>
      </c>
      <c r="Y410" s="3">
        <f t="shared" ref="Y410:Z410" si="420">X410/T410</f>
        <v>2.6999999999999997</v>
      </c>
      <c r="Z410" s="3">
        <f t="shared" si="420"/>
        <v>0.33749999999999997</v>
      </c>
    </row>
    <row r="411" spans="1:26" x14ac:dyDescent="0.25">
      <c r="A411">
        <v>3.2025000000000001</v>
      </c>
      <c r="B411" t="s">
        <v>26</v>
      </c>
      <c r="C411" t="s">
        <v>84</v>
      </c>
      <c r="D411" t="s">
        <v>85</v>
      </c>
      <c r="E411">
        <v>10418538</v>
      </c>
      <c r="F411" t="s">
        <v>493</v>
      </c>
      <c r="G411" t="s">
        <v>30</v>
      </c>
      <c r="H411" t="s">
        <v>31</v>
      </c>
      <c r="I411" t="s">
        <v>494</v>
      </c>
      <c r="J411" t="s">
        <v>119</v>
      </c>
      <c r="K411" t="s">
        <v>67</v>
      </c>
      <c r="L411" t="s">
        <v>495</v>
      </c>
      <c r="M411" t="s">
        <v>496</v>
      </c>
      <c r="N411">
        <v>9164724633</v>
      </c>
      <c r="O411" t="s">
        <v>74</v>
      </c>
      <c r="P411" t="s">
        <v>75</v>
      </c>
      <c r="Q411" t="s">
        <v>61</v>
      </c>
      <c r="R411">
        <v>44</v>
      </c>
      <c r="S411" t="s">
        <v>40</v>
      </c>
      <c r="T411" t="str">
        <f t="shared" si="395"/>
        <v>12</v>
      </c>
      <c r="U411">
        <v>5</v>
      </c>
      <c r="V411" s="3">
        <v>28.8</v>
      </c>
      <c r="W411">
        <v>1</v>
      </c>
      <c r="X411" s="3">
        <f t="shared" si="397"/>
        <v>28.8</v>
      </c>
      <c r="Y411" s="3">
        <f t="shared" ref="Y411:Z411" si="421">X411/T411</f>
        <v>2.4</v>
      </c>
      <c r="Z411" s="3">
        <f t="shared" si="421"/>
        <v>0.48</v>
      </c>
    </row>
    <row r="412" spans="1:26" x14ac:dyDescent="0.25">
      <c r="A412">
        <v>3.2025000000000001</v>
      </c>
      <c r="B412" t="s">
        <v>26</v>
      </c>
      <c r="C412" t="s">
        <v>84</v>
      </c>
      <c r="D412" t="s">
        <v>85</v>
      </c>
      <c r="E412">
        <v>10418538</v>
      </c>
      <c r="F412" t="s">
        <v>493</v>
      </c>
      <c r="G412" t="s">
        <v>30</v>
      </c>
      <c r="H412" t="s">
        <v>31</v>
      </c>
      <c r="I412" t="s">
        <v>494</v>
      </c>
      <c r="J412" t="s">
        <v>119</v>
      </c>
      <c r="K412" t="s">
        <v>67</v>
      </c>
      <c r="L412" t="s">
        <v>495</v>
      </c>
      <c r="M412" t="s">
        <v>496</v>
      </c>
      <c r="N412">
        <v>9164724633</v>
      </c>
      <c r="O412" t="s">
        <v>98</v>
      </c>
      <c r="P412" t="s">
        <v>99</v>
      </c>
      <c r="Q412" t="s">
        <v>61</v>
      </c>
      <c r="R412">
        <v>44</v>
      </c>
      <c r="S412" t="s">
        <v>40</v>
      </c>
      <c r="T412" t="str">
        <f t="shared" si="395"/>
        <v>12</v>
      </c>
      <c r="U412">
        <v>5</v>
      </c>
      <c r="V412" s="3">
        <v>28.8</v>
      </c>
      <c r="W412">
        <v>1</v>
      </c>
      <c r="X412" s="3">
        <f t="shared" si="397"/>
        <v>28.8</v>
      </c>
      <c r="Y412" s="3">
        <f t="shared" ref="Y412:Z412" si="422">X412/T412</f>
        <v>2.4</v>
      </c>
      <c r="Z412" s="3">
        <f t="shared" si="422"/>
        <v>0.48</v>
      </c>
    </row>
    <row r="413" spans="1:26" x14ac:dyDescent="0.25">
      <c r="A413">
        <v>3.2025000000000001</v>
      </c>
      <c r="B413" t="s">
        <v>26</v>
      </c>
      <c r="C413" t="s">
        <v>84</v>
      </c>
      <c r="D413" t="s">
        <v>85</v>
      </c>
      <c r="E413">
        <v>10418538</v>
      </c>
      <c r="F413" t="s">
        <v>493</v>
      </c>
      <c r="G413" t="s">
        <v>30</v>
      </c>
      <c r="H413" t="s">
        <v>31</v>
      </c>
      <c r="I413" t="s">
        <v>494</v>
      </c>
      <c r="J413" t="s">
        <v>119</v>
      </c>
      <c r="K413" t="s">
        <v>67</v>
      </c>
      <c r="L413" t="s">
        <v>495</v>
      </c>
      <c r="M413" t="s">
        <v>496</v>
      </c>
      <c r="N413">
        <v>9164724633</v>
      </c>
      <c r="O413" t="s">
        <v>224</v>
      </c>
      <c r="P413" t="s">
        <v>225</v>
      </c>
      <c r="Q413" t="s">
        <v>61</v>
      </c>
      <c r="R413">
        <v>44</v>
      </c>
      <c r="S413" t="s">
        <v>40</v>
      </c>
      <c r="T413" t="str">
        <f t="shared" si="395"/>
        <v>12</v>
      </c>
      <c r="U413">
        <v>5</v>
      </c>
      <c r="V413" s="3">
        <v>28.8</v>
      </c>
      <c r="W413">
        <v>1</v>
      </c>
      <c r="X413" s="3">
        <f t="shared" si="397"/>
        <v>28.8</v>
      </c>
      <c r="Y413" s="3">
        <f t="shared" ref="Y413:Z413" si="423">X413/T413</f>
        <v>2.4</v>
      </c>
      <c r="Z413" s="3">
        <f t="shared" si="423"/>
        <v>0.48</v>
      </c>
    </row>
    <row r="414" spans="1:26" x14ac:dyDescent="0.25">
      <c r="A414">
        <v>3.2025000000000001</v>
      </c>
      <c r="B414" t="s">
        <v>26</v>
      </c>
      <c r="C414" t="s">
        <v>84</v>
      </c>
      <c r="D414" t="s">
        <v>85</v>
      </c>
      <c r="E414">
        <v>10418538</v>
      </c>
      <c r="F414" t="s">
        <v>493</v>
      </c>
      <c r="G414" t="s">
        <v>30</v>
      </c>
      <c r="H414" t="s">
        <v>31</v>
      </c>
      <c r="I414" t="s">
        <v>494</v>
      </c>
      <c r="J414" t="s">
        <v>119</v>
      </c>
      <c r="K414" t="s">
        <v>67</v>
      </c>
      <c r="L414" t="s">
        <v>495</v>
      </c>
      <c r="M414" t="s">
        <v>496</v>
      </c>
      <c r="N414">
        <v>9164724633</v>
      </c>
      <c r="O414" t="s">
        <v>91</v>
      </c>
      <c r="P414" t="s">
        <v>92</v>
      </c>
      <c r="Q414" t="s">
        <v>61</v>
      </c>
      <c r="R414">
        <v>44</v>
      </c>
      <c r="S414" t="s">
        <v>40</v>
      </c>
      <c r="T414" t="str">
        <f t="shared" si="395"/>
        <v>12</v>
      </c>
      <c r="U414">
        <v>8</v>
      </c>
      <c r="V414" s="3">
        <v>32.4</v>
      </c>
      <c r="W414">
        <v>1</v>
      </c>
      <c r="X414" s="3">
        <f t="shared" si="397"/>
        <v>32.4</v>
      </c>
      <c r="Y414" s="3">
        <f t="shared" ref="Y414:Z414" si="424">X414/T414</f>
        <v>2.6999999999999997</v>
      </c>
      <c r="Z414" s="3">
        <f t="shared" si="424"/>
        <v>0.33749999999999997</v>
      </c>
    </row>
    <row r="415" spans="1:26" x14ac:dyDescent="0.25">
      <c r="A415">
        <v>3.2025000000000001</v>
      </c>
      <c r="B415" t="s">
        <v>26</v>
      </c>
      <c r="C415" t="s">
        <v>154</v>
      </c>
      <c r="D415" t="s">
        <v>155</v>
      </c>
      <c r="E415">
        <v>10347339</v>
      </c>
      <c r="F415" t="s">
        <v>236</v>
      </c>
      <c r="G415" t="s">
        <v>30</v>
      </c>
      <c r="H415" t="s">
        <v>31</v>
      </c>
      <c r="I415" t="s">
        <v>237</v>
      </c>
      <c r="J415" t="s">
        <v>238</v>
      </c>
      <c r="K415" t="s">
        <v>239</v>
      </c>
      <c r="L415" t="s">
        <v>240</v>
      </c>
      <c r="M415" t="s">
        <v>1296</v>
      </c>
      <c r="N415">
        <v>2087065205</v>
      </c>
      <c r="O415" t="s">
        <v>242</v>
      </c>
      <c r="P415" t="s">
        <v>243</v>
      </c>
      <c r="Q415" t="s">
        <v>83</v>
      </c>
      <c r="R415">
        <v>44</v>
      </c>
      <c r="S415" t="s">
        <v>40</v>
      </c>
      <c r="T415" t="str">
        <f t="shared" si="395"/>
        <v>12</v>
      </c>
      <c r="U415">
        <v>8</v>
      </c>
      <c r="V415" s="3">
        <v>32.4</v>
      </c>
      <c r="W415">
        <v>1</v>
      </c>
      <c r="X415" s="3">
        <f t="shared" si="397"/>
        <v>32.4</v>
      </c>
      <c r="Y415" s="3">
        <f t="shared" ref="Y415:Z415" si="425">X415/T415</f>
        <v>2.6999999999999997</v>
      </c>
      <c r="Z415" s="3">
        <f t="shared" si="425"/>
        <v>0.33749999999999997</v>
      </c>
    </row>
    <row r="416" spans="1:26" x14ac:dyDescent="0.25">
      <c r="A416">
        <v>3.2025000000000001</v>
      </c>
      <c r="B416" t="s">
        <v>26</v>
      </c>
      <c r="C416" t="s">
        <v>722</v>
      </c>
      <c r="D416" t="s">
        <v>723</v>
      </c>
      <c r="E416">
        <v>10509336</v>
      </c>
      <c r="F416" t="s">
        <v>1875</v>
      </c>
      <c r="G416" t="s">
        <v>348</v>
      </c>
      <c r="H416" t="s">
        <v>31</v>
      </c>
      <c r="I416" t="s">
        <v>1876</v>
      </c>
      <c r="J416" t="s">
        <v>1877</v>
      </c>
      <c r="K416" t="s">
        <v>727</v>
      </c>
      <c r="L416" t="s">
        <v>1878</v>
      </c>
      <c r="M416" t="s">
        <v>1879</v>
      </c>
      <c r="N416">
        <v>9703512652</v>
      </c>
      <c r="O416" t="s">
        <v>49</v>
      </c>
      <c r="P416" t="s">
        <v>50</v>
      </c>
      <c r="Q416" t="s">
        <v>39</v>
      </c>
      <c r="R416">
        <v>44</v>
      </c>
      <c r="S416" t="s">
        <v>40</v>
      </c>
      <c r="T416" t="str">
        <f t="shared" si="395"/>
        <v>12</v>
      </c>
      <c r="U416">
        <v>5</v>
      </c>
      <c r="V416" s="3">
        <v>39.6</v>
      </c>
      <c r="W416">
        <v>2</v>
      </c>
      <c r="X416" s="3">
        <f t="shared" si="397"/>
        <v>19.8</v>
      </c>
      <c r="Y416" s="3">
        <f t="shared" ref="Y416:Z416" si="426">X416/T416</f>
        <v>1.6500000000000001</v>
      </c>
      <c r="Z416" s="3">
        <f t="shared" si="426"/>
        <v>0.33</v>
      </c>
    </row>
    <row r="417" spans="1:26" x14ac:dyDescent="0.25">
      <c r="A417">
        <v>3.2025000000000001</v>
      </c>
      <c r="B417" t="s">
        <v>26</v>
      </c>
      <c r="C417" t="s">
        <v>84</v>
      </c>
      <c r="D417" t="s">
        <v>85</v>
      </c>
      <c r="E417">
        <v>10138941</v>
      </c>
      <c r="F417" t="s">
        <v>591</v>
      </c>
      <c r="G417" t="s">
        <v>592</v>
      </c>
      <c r="H417" t="s">
        <v>31</v>
      </c>
      <c r="I417" t="s">
        <v>593</v>
      </c>
      <c r="J417" t="s">
        <v>594</v>
      </c>
      <c r="K417" t="s">
        <v>96</v>
      </c>
      <c r="L417">
        <v>89557</v>
      </c>
      <c r="M417" t="s">
        <v>1171</v>
      </c>
      <c r="N417">
        <v>7753222537</v>
      </c>
      <c r="O417" t="s">
        <v>74</v>
      </c>
      <c r="P417" t="s">
        <v>75</v>
      </c>
      <c r="Q417" t="s">
        <v>61</v>
      </c>
      <c r="R417">
        <v>44</v>
      </c>
      <c r="S417" t="s">
        <v>40</v>
      </c>
      <c r="T417" t="str">
        <f t="shared" si="395"/>
        <v>12</v>
      </c>
      <c r="U417">
        <v>5</v>
      </c>
      <c r="V417" s="3">
        <v>57.6</v>
      </c>
      <c r="W417">
        <v>2</v>
      </c>
      <c r="X417" s="3">
        <f t="shared" si="397"/>
        <v>28.8</v>
      </c>
      <c r="Y417" s="3">
        <f t="shared" ref="Y417:Z417" si="427">X417/T417</f>
        <v>2.4</v>
      </c>
      <c r="Z417" s="3">
        <f t="shared" si="427"/>
        <v>0.48</v>
      </c>
    </row>
    <row r="418" spans="1:26" x14ac:dyDescent="0.25">
      <c r="A418">
        <v>3.2025000000000001</v>
      </c>
      <c r="B418" t="s">
        <v>26</v>
      </c>
      <c r="C418" t="s">
        <v>84</v>
      </c>
      <c r="D418" t="s">
        <v>85</v>
      </c>
      <c r="E418">
        <v>10124473</v>
      </c>
      <c r="F418" t="s">
        <v>220</v>
      </c>
      <c r="G418" t="s">
        <v>30</v>
      </c>
      <c r="H418" t="s">
        <v>31</v>
      </c>
      <c r="I418" t="s">
        <v>221</v>
      </c>
      <c r="J418" t="s">
        <v>222</v>
      </c>
      <c r="K418" t="s">
        <v>67</v>
      </c>
      <c r="L418">
        <v>95370</v>
      </c>
      <c r="M418" t="s">
        <v>223</v>
      </c>
      <c r="N418">
        <v>2095363674</v>
      </c>
      <c r="O418" t="s">
        <v>74</v>
      </c>
      <c r="P418" t="s">
        <v>75</v>
      </c>
      <c r="Q418" t="s">
        <v>61</v>
      </c>
      <c r="R418">
        <v>44</v>
      </c>
      <c r="S418" t="s">
        <v>40</v>
      </c>
      <c r="T418" t="str">
        <f t="shared" si="395"/>
        <v>12</v>
      </c>
      <c r="U418">
        <v>5</v>
      </c>
      <c r="V418" s="3">
        <v>28.8</v>
      </c>
      <c r="W418">
        <v>1</v>
      </c>
      <c r="X418" s="3">
        <f t="shared" si="397"/>
        <v>28.8</v>
      </c>
      <c r="Y418" s="3">
        <f t="shared" ref="Y418:Z418" si="428">X418/T418</f>
        <v>2.4</v>
      </c>
      <c r="Z418" s="3">
        <f t="shared" si="428"/>
        <v>0.48</v>
      </c>
    </row>
    <row r="419" spans="1:26" x14ac:dyDescent="0.25">
      <c r="A419">
        <v>3.2025000000000001</v>
      </c>
      <c r="B419" t="s">
        <v>26</v>
      </c>
      <c r="C419" t="s">
        <v>84</v>
      </c>
      <c r="D419" t="s">
        <v>85</v>
      </c>
      <c r="E419">
        <v>10124473</v>
      </c>
      <c r="F419" t="s">
        <v>220</v>
      </c>
      <c r="G419" t="s">
        <v>30</v>
      </c>
      <c r="H419" t="s">
        <v>31</v>
      </c>
      <c r="I419" t="s">
        <v>221</v>
      </c>
      <c r="J419" t="s">
        <v>222</v>
      </c>
      <c r="K419" t="s">
        <v>67</v>
      </c>
      <c r="L419">
        <v>95370</v>
      </c>
      <c r="M419" t="s">
        <v>223</v>
      </c>
      <c r="N419">
        <v>2095363674</v>
      </c>
      <c r="O419" t="s">
        <v>98</v>
      </c>
      <c r="P419" t="s">
        <v>99</v>
      </c>
      <c r="Q419" t="s">
        <v>61</v>
      </c>
      <c r="R419">
        <v>44</v>
      </c>
      <c r="S419" t="s">
        <v>40</v>
      </c>
      <c r="T419" t="str">
        <f t="shared" si="395"/>
        <v>12</v>
      </c>
      <c r="U419">
        <v>5</v>
      </c>
      <c r="V419" s="3">
        <v>115.2</v>
      </c>
      <c r="W419">
        <v>4</v>
      </c>
      <c r="X419" s="3">
        <f t="shared" si="397"/>
        <v>28.8</v>
      </c>
      <c r="Y419" s="3">
        <f t="shared" ref="Y419:Z419" si="429">X419/T419</f>
        <v>2.4</v>
      </c>
      <c r="Z419" s="3">
        <f t="shared" si="429"/>
        <v>0.48</v>
      </c>
    </row>
    <row r="420" spans="1:26" x14ac:dyDescent="0.25">
      <c r="A420">
        <v>3.2025000000000001</v>
      </c>
      <c r="B420" t="s">
        <v>26</v>
      </c>
      <c r="C420" t="s">
        <v>84</v>
      </c>
      <c r="D420" t="s">
        <v>85</v>
      </c>
      <c r="E420">
        <v>10124473</v>
      </c>
      <c r="F420" t="s">
        <v>220</v>
      </c>
      <c r="G420" t="s">
        <v>30</v>
      </c>
      <c r="H420" t="s">
        <v>31</v>
      </c>
      <c r="I420" t="s">
        <v>221</v>
      </c>
      <c r="J420" t="s">
        <v>222</v>
      </c>
      <c r="K420" t="s">
        <v>67</v>
      </c>
      <c r="L420">
        <v>95370</v>
      </c>
      <c r="M420" t="s">
        <v>223</v>
      </c>
      <c r="N420">
        <v>2095363674</v>
      </c>
      <c r="O420" t="s">
        <v>218</v>
      </c>
      <c r="P420" t="s">
        <v>219</v>
      </c>
      <c r="Q420" t="s">
        <v>61</v>
      </c>
      <c r="R420">
        <v>44</v>
      </c>
      <c r="S420" t="s">
        <v>40</v>
      </c>
      <c r="T420" t="str">
        <f t="shared" si="395"/>
        <v>12</v>
      </c>
      <c r="U420">
        <v>8</v>
      </c>
      <c r="V420" s="3">
        <v>64.8</v>
      </c>
      <c r="W420">
        <v>2</v>
      </c>
      <c r="X420" s="3">
        <f t="shared" si="397"/>
        <v>32.4</v>
      </c>
      <c r="Y420" s="3">
        <f t="shared" ref="Y420:Z420" si="430">X420/T420</f>
        <v>2.6999999999999997</v>
      </c>
      <c r="Z420" s="3">
        <f t="shared" si="430"/>
        <v>0.33749999999999997</v>
      </c>
    </row>
    <row r="421" spans="1:26" x14ac:dyDescent="0.25">
      <c r="A421">
        <v>3.2025000000000001</v>
      </c>
      <c r="B421" t="s">
        <v>26</v>
      </c>
      <c r="C421" t="s">
        <v>84</v>
      </c>
      <c r="D421" t="s">
        <v>85</v>
      </c>
      <c r="E421">
        <v>10301973</v>
      </c>
      <c r="F421" t="s">
        <v>1109</v>
      </c>
      <c r="G421" t="s">
        <v>362</v>
      </c>
      <c r="H421" t="s">
        <v>31</v>
      </c>
      <c r="I421" t="s">
        <v>1110</v>
      </c>
      <c r="J421" t="s">
        <v>588</v>
      </c>
      <c r="K421" t="s">
        <v>67</v>
      </c>
      <c r="L421" t="s">
        <v>1111</v>
      </c>
      <c r="M421" t="s">
        <v>1112</v>
      </c>
      <c r="N421">
        <v>4086500590</v>
      </c>
      <c r="O421" t="s">
        <v>115</v>
      </c>
      <c r="P421" t="s">
        <v>116</v>
      </c>
      <c r="Q421" t="s">
        <v>39</v>
      </c>
      <c r="R421">
        <v>44</v>
      </c>
      <c r="S421" t="s">
        <v>40</v>
      </c>
      <c r="T421" t="str">
        <f t="shared" si="395"/>
        <v>12</v>
      </c>
      <c r="U421">
        <v>5</v>
      </c>
      <c r="V421" s="3">
        <v>19.8</v>
      </c>
      <c r="W421">
        <v>1</v>
      </c>
      <c r="X421" s="3">
        <f t="shared" si="397"/>
        <v>19.8</v>
      </c>
      <c r="Y421" s="3">
        <f t="shared" ref="Y421:Z421" si="431">X421/T421</f>
        <v>1.6500000000000001</v>
      </c>
      <c r="Z421" s="3">
        <f t="shared" si="431"/>
        <v>0.33</v>
      </c>
    </row>
    <row r="422" spans="1:26" x14ac:dyDescent="0.25">
      <c r="A422">
        <v>3.2025000000000001</v>
      </c>
      <c r="B422" t="s">
        <v>26</v>
      </c>
      <c r="C422" t="s">
        <v>41</v>
      </c>
      <c r="D422" t="s">
        <v>42</v>
      </c>
      <c r="E422">
        <v>10131256</v>
      </c>
      <c r="F422" t="s">
        <v>184</v>
      </c>
      <c r="G422" t="s">
        <v>30</v>
      </c>
      <c r="H422" t="s">
        <v>31</v>
      </c>
      <c r="I422" t="s">
        <v>185</v>
      </c>
      <c r="J422" t="s">
        <v>186</v>
      </c>
      <c r="K422" t="s">
        <v>46</v>
      </c>
      <c r="L422">
        <v>55016</v>
      </c>
      <c r="M422" t="s">
        <v>187</v>
      </c>
      <c r="N422">
        <v>6517346268</v>
      </c>
      <c r="O422" t="s">
        <v>74</v>
      </c>
      <c r="P422" t="s">
        <v>75</v>
      </c>
      <c r="Q422" t="s">
        <v>61</v>
      </c>
      <c r="R422">
        <v>44</v>
      </c>
      <c r="S422" t="s">
        <v>40</v>
      </c>
      <c r="T422" t="str">
        <f t="shared" si="395"/>
        <v>12</v>
      </c>
      <c r="U422">
        <v>5</v>
      </c>
      <c r="V422" s="3">
        <v>28.8</v>
      </c>
      <c r="W422">
        <v>1</v>
      </c>
      <c r="X422" s="3">
        <f t="shared" si="397"/>
        <v>28.8</v>
      </c>
      <c r="Y422" s="3">
        <f t="shared" ref="Y422:Z422" si="432">X422/T422</f>
        <v>2.4</v>
      </c>
      <c r="Z422" s="3">
        <f t="shared" si="432"/>
        <v>0.48</v>
      </c>
    </row>
    <row r="423" spans="1:26" x14ac:dyDescent="0.25">
      <c r="A423">
        <v>3.2025000000000001</v>
      </c>
      <c r="B423" t="s">
        <v>26</v>
      </c>
      <c r="C423" t="s">
        <v>41</v>
      </c>
      <c r="D423" t="s">
        <v>42</v>
      </c>
      <c r="E423">
        <v>10131256</v>
      </c>
      <c r="F423" t="s">
        <v>184</v>
      </c>
      <c r="G423" t="s">
        <v>30</v>
      </c>
      <c r="H423" t="s">
        <v>31</v>
      </c>
      <c r="I423" t="s">
        <v>185</v>
      </c>
      <c r="J423" t="s">
        <v>186</v>
      </c>
      <c r="K423" t="s">
        <v>46</v>
      </c>
      <c r="L423">
        <v>55016</v>
      </c>
      <c r="M423" t="s">
        <v>187</v>
      </c>
      <c r="N423">
        <v>6517346268</v>
      </c>
      <c r="O423" t="s">
        <v>49</v>
      </c>
      <c r="P423" t="s">
        <v>50</v>
      </c>
      <c r="Q423" t="s">
        <v>39</v>
      </c>
      <c r="R423">
        <v>44</v>
      </c>
      <c r="S423" t="s">
        <v>40</v>
      </c>
      <c r="T423" t="str">
        <f t="shared" si="395"/>
        <v>12</v>
      </c>
      <c r="U423">
        <v>5</v>
      </c>
      <c r="V423" s="3">
        <v>19.8</v>
      </c>
      <c r="W423">
        <v>1</v>
      </c>
      <c r="X423" s="3">
        <f t="shared" si="397"/>
        <v>19.8</v>
      </c>
      <c r="Y423" s="3">
        <f t="shared" ref="Y423:Z423" si="433">X423/T423</f>
        <v>1.6500000000000001</v>
      </c>
      <c r="Z423" s="3">
        <f t="shared" si="433"/>
        <v>0.33</v>
      </c>
    </row>
    <row r="424" spans="1:26" x14ac:dyDescent="0.25">
      <c r="A424">
        <v>3.2025000000000001</v>
      </c>
      <c r="B424" t="s">
        <v>26</v>
      </c>
      <c r="C424" t="s">
        <v>84</v>
      </c>
      <c r="D424" t="s">
        <v>85</v>
      </c>
      <c r="E424">
        <v>10020343</v>
      </c>
      <c r="F424" t="s">
        <v>1120</v>
      </c>
      <c r="G424" t="s">
        <v>174</v>
      </c>
      <c r="H424" t="s">
        <v>31</v>
      </c>
      <c r="I424" t="s">
        <v>1121</v>
      </c>
      <c r="J424" t="s">
        <v>1122</v>
      </c>
      <c r="K424" t="s">
        <v>67</v>
      </c>
      <c r="L424">
        <v>93245</v>
      </c>
      <c r="M424" t="s">
        <v>1123</v>
      </c>
      <c r="N424">
        <v>5599984735</v>
      </c>
      <c r="O424" t="s">
        <v>224</v>
      </c>
      <c r="P424" t="s">
        <v>225</v>
      </c>
      <c r="Q424" t="s">
        <v>61</v>
      </c>
      <c r="R424">
        <v>44</v>
      </c>
      <c r="S424" t="s">
        <v>40</v>
      </c>
      <c r="T424" t="str">
        <f t="shared" si="395"/>
        <v>12</v>
      </c>
      <c r="U424">
        <v>5</v>
      </c>
      <c r="V424" s="3">
        <v>201.6</v>
      </c>
      <c r="W424">
        <v>7</v>
      </c>
      <c r="X424" s="3">
        <f t="shared" si="397"/>
        <v>28.8</v>
      </c>
      <c r="Y424" s="3">
        <f t="shared" ref="Y424:Z424" si="434">X424/T424</f>
        <v>2.4</v>
      </c>
      <c r="Z424" s="3">
        <f t="shared" si="434"/>
        <v>0.48</v>
      </c>
    </row>
    <row r="425" spans="1:26" x14ac:dyDescent="0.25">
      <c r="A425">
        <v>3.2025000000000001</v>
      </c>
      <c r="B425" t="s">
        <v>26</v>
      </c>
      <c r="C425" t="s">
        <v>154</v>
      </c>
      <c r="D425" t="s">
        <v>155</v>
      </c>
      <c r="E425">
        <v>10090382</v>
      </c>
      <c r="F425" t="s">
        <v>448</v>
      </c>
      <c r="G425" t="s">
        <v>30</v>
      </c>
      <c r="H425" t="s">
        <v>31</v>
      </c>
      <c r="I425" t="s">
        <v>449</v>
      </c>
      <c r="J425" t="s">
        <v>450</v>
      </c>
      <c r="K425" t="s">
        <v>210</v>
      </c>
      <c r="L425" t="s">
        <v>451</v>
      </c>
      <c r="M425" t="s">
        <v>452</v>
      </c>
      <c r="N425">
        <v>2085539584</v>
      </c>
      <c r="O425" t="s">
        <v>37</v>
      </c>
      <c r="P425" t="s">
        <v>38</v>
      </c>
      <c r="Q425" t="s">
        <v>39</v>
      </c>
      <c r="R425">
        <v>44</v>
      </c>
      <c r="S425" t="s">
        <v>40</v>
      </c>
      <c r="T425" t="str">
        <f t="shared" si="395"/>
        <v>12</v>
      </c>
      <c r="U425">
        <v>5</v>
      </c>
      <c r="V425" s="3">
        <v>19.8</v>
      </c>
      <c r="W425">
        <v>1</v>
      </c>
      <c r="X425" s="3">
        <f t="shared" si="397"/>
        <v>19.8</v>
      </c>
      <c r="Y425" s="3">
        <f t="shared" ref="Y425:Z425" si="435">X425/T425</f>
        <v>1.6500000000000001</v>
      </c>
      <c r="Z425" s="3">
        <f t="shared" si="435"/>
        <v>0.33</v>
      </c>
    </row>
    <row r="426" spans="1:26" x14ac:dyDescent="0.25">
      <c r="A426">
        <v>3.2025000000000001</v>
      </c>
      <c r="B426" t="s">
        <v>26</v>
      </c>
      <c r="C426" t="s">
        <v>107</v>
      </c>
      <c r="D426" t="s">
        <v>108</v>
      </c>
      <c r="E426">
        <v>10436035</v>
      </c>
      <c r="F426" t="s">
        <v>1886</v>
      </c>
      <c r="G426" t="s">
        <v>592</v>
      </c>
      <c r="H426" t="s">
        <v>31</v>
      </c>
      <c r="I426" t="s">
        <v>1887</v>
      </c>
      <c r="J426" t="s">
        <v>1888</v>
      </c>
      <c r="K426" t="s">
        <v>112</v>
      </c>
      <c r="L426" t="s">
        <v>1889</v>
      </c>
      <c r="M426" t="s">
        <v>1890</v>
      </c>
      <c r="N426">
        <v>3195823691</v>
      </c>
      <c r="O426" t="s">
        <v>115</v>
      </c>
      <c r="P426" t="s">
        <v>116</v>
      </c>
      <c r="Q426" t="s">
        <v>39</v>
      </c>
      <c r="R426">
        <v>44</v>
      </c>
      <c r="S426" t="s">
        <v>40</v>
      </c>
      <c r="T426" t="str">
        <f t="shared" si="395"/>
        <v>12</v>
      </c>
      <c r="U426">
        <v>5</v>
      </c>
      <c r="V426" s="3">
        <v>19.8</v>
      </c>
      <c r="W426">
        <v>1</v>
      </c>
      <c r="X426" s="3">
        <f t="shared" si="397"/>
        <v>19.8</v>
      </c>
      <c r="Y426" s="3">
        <f t="shared" ref="Y426:Z426" si="436">X426/T426</f>
        <v>1.6500000000000001</v>
      </c>
      <c r="Z426" s="3">
        <f t="shared" si="436"/>
        <v>0.33</v>
      </c>
    </row>
    <row r="427" spans="1:26" x14ac:dyDescent="0.25">
      <c r="A427">
        <v>3.2025000000000001</v>
      </c>
      <c r="B427" t="s">
        <v>26</v>
      </c>
      <c r="C427" t="s">
        <v>41</v>
      </c>
      <c r="D427" t="s">
        <v>42</v>
      </c>
      <c r="E427">
        <v>10033732</v>
      </c>
      <c r="F427" t="s">
        <v>283</v>
      </c>
      <c r="G427" t="s">
        <v>30</v>
      </c>
      <c r="H427" t="s">
        <v>31</v>
      </c>
      <c r="I427" t="s">
        <v>284</v>
      </c>
      <c r="J427" t="s">
        <v>285</v>
      </c>
      <c r="K427" t="s">
        <v>46</v>
      </c>
      <c r="L427">
        <v>56301</v>
      </c>
      <c r="M427" t="s">
        <v>286</v>
      </c>
      <c r="N427">
        <v>3202515678</v>
      </c>
      <c r="O427" t="s">
        <v>37</v>
      </c>
      <c r="P427" t="s">
        <v>38</v>
      </c>
      <c r="Q427" t="s">
        <v>39</v>
      </c>
      <c r="R427">
        <v>44</v>
      </c>
      <c r="S427" t="s">
        <v>40</v>
      </c>
      <c r="T427" t="str">
        <f t="shared" si="395"/>
        <v>12</v>
      </c>
      <c r="U427">
        <v>5</v>
      </c>
      <c r="V427" s="3">
        <v>79.2</v>
      </c>
      <c r="W427">
        <v>4</v>
      </c>
      <c r="X427" s="3">
        <f t="shared" si="397"/>
        <v>19.8</v>
      </c>
      <c r="Y427" s="3">
        <f t="shared" ref="Y427:Z427" si="437">X427/T427</f>
        <v>1.6500000000000001</v>
      </c>
      <c r="Z427" s="3">
        <f t="shared" si="437"/>
        <v>0.33</v>
      </c>
    </row>
    <row r="428" spans="1:26" x14ac:dyDescent="0.25">
      <c r="A428">
        <v>3.2025000000000001</v>
      </c>
      <c r="B428" t="s">
        <v>26</v>
      </c>
      <c r="C428" t="s">
        <v>41</v>
      </c>
      <c r="D428" t="s">
        <v>42</v>
      </c>
      <c r="E428">
        <v>10033732</v>
      </c>
      <c r="F428" t="s">
        <v>283</v>
      </c>
      <c r="G428" t="s">
        <v>30</v>
      </c>
      <c r="H428" t="s">
        <v>31</v>
      </c>
      <c r="I428" t="s">
        <v>284</v>
      </c>
      <c r="J428" t="s">
        <v>285</v>
      </c>
      <c r="K428" t="s">
        <v>46</v>
      </c>
      <c r="L428">
        <v>56301</v>
      </c>
      <c r="M428" t="s">
        <v>286</v>
      </c>
      <c r="N428">
        <v>3202515678</v>
      </c>
      <c r="O428" t="s">
        <v>115</v>
      </c>
      <c r="P428" t="s">
        <v>116</v>
      </c>
      <c r="Q428" t="s">
        <v>39</v>
      </c>
      <c r="R428">
        <v>44</v>
      </c>
      <c r="S428" t="s">
        <v>40</v>
      </c>
      <c r="T428" t="str">
        <f t="shared" si="395"/>
        <v>12</v>
      </c>
      <c r="U428">
        <v>5</v>
      </c>
      <c r="V428" s="3">
        <v>79.2</v>
      </c>
      <c r="W428">
        <v>4</v>
      </c>
      <c r="X428" s="3">
        <f t="shared" si="397"/>
        <v>19.8</v>
      </c>
      <c r="Y428" s="3">
        <f t="shared" ref="Y428:Z428" si="438">X428/T428</f>
        <v>1.6500000000000001</v>
      </c>
      <c r="Z428" s="3">
        <f t="shared" si="438"/>
        <v>0.33</v>
      </c>
    </row>
    <row r="429" spans="1:26" x14ac:dyDescent="0.25">
      <c r="A429">
        <v>3.2025000000000001</v>
      </c>
      <c r="B429" t="s">
        <v>26</v>
      </c>
      <c r="C429" t="s">
        <v>41</v>
      </c>
      <c r="D429" t="s">
        <v>42</v>
      </c>
      <c r="E429">
        <v>10033732</v>
      </c>
      <c r="F429" t="s">
        <v>283</v>
      </c>
      <c r="G429" t="s">
        <v>30</v>
      </c>
      <c r="H429" t="s">
        <v>31</v>
      </c>
      <c r="I429" t="s">
        <v>284</v>
      </c>
      <c r="J429" t="s">
        <v>285</v>
      </c>
      <c r="K429" t="s">
        <v>46</v>
      </c>
      <c r="L429">
        <v>56301</v>
      </c>
      <c r="M429" t="s">
        <v>286</v>
      </c>
      <c r="N429">
        <v>3202515678</v>
      </c>
      <c r="O429" t="s">
        <v>49</v>
      </c>
      <c r="P429" t="s">
        <v>50</v>
      </c>
      <c r="Q429" t="s">
        <v>39</v>
      </c>
      <c r="R429">
        <v>44</v>
      </c>
      <c r="S429" t="s">
        <v>40</v>
      </c>
      <c r="T429" t="str">
        <f t="shared" si="395"/>
        <v>12</v>
      </c>
      <c r="U429">
        <v>5</v>
      </c>
      <c r="V429" s="3">
        <v>79.2</v>
      </c>
      <c r="W429">
        <v>4</v>
      </c>
      <c r="X429" s="3">
        <f t="shared" si="397"/>
        <v>19.8</v>
      </c>
      <c r="Y429" s="3">
        <f t="shared" ref="Y429:Z429" si="439">X429/T429</f>
        <v>1.6500000000000001</v>
      </c>
      <c r="Z429" s="3">
        <f t="shared" si="439"/>
        <v>0.33</v>
      </c>
    </row>
    <row r="430" spans="1:26" x14ac:dyDescent="0.25">
      <c r="A430">
        <v>3.2025000000000001</v>
      </c>
      <c r="B430" t="s">
        <v>26</v>
      </c>
      <c r="C430" t="s">
        <v>51</v>
      </c>
      <c r="D430" t="s">
        <v>52</v>
      </c>
      <c r="E430">
        <v>10524898</v>
      </c>
      <c r="F430" t="s">
        <v>1891</v>
      </c>
      <c r="G430" t="s">
        <v>362</v>
      </c>
      <c r="H430" t="s">
        <v>31</v>
      </c>
      <c r="I430" t="s">
        <v>1892</v>
      </c>
      <c r="J430" t="s">
        <v>1893</v>
      </c>
      <c r="K430" t="s">
        <v>56</v>
      </c>
      <c r="L430" t="s">
        <v>1894</v>
      </c>
      <c r="M430" t="s">
        <v>1895</v>
      </c>
      <c r="N430">
        <v>8144143372</v>
      </c>
      <c r="O430" t="s">
        <v>59</v>
      </c>
      <c r="P430" t="s">
        <v>60</v>
      </c>
      <c r="Q430" t="s">
        <v>61</v>
      </c>
      <c r="R430">
        <v>44</v>
      </c>
      <c r="S430" t="s">
        <v>40</v>
      </c>
      <c r="T430" t="str">
        <f t="shared" si="395"/>
        <v>12</v>
      </c>
      <c r="U430">
        <v>4</v>
      </c>
      <c r="V430" s="3">
        <v>28.8</v>
      </c>
      <c r="W430">
        <v>1</v>
      </c>
      <c r="X430" s="3">
        <f t="shared" si="397"/>
        <v>28.8</v>
      </c>
      <c r="Y430" s="3">
        <f t="shared" ref="Y430:Z430" si="440">X430/T430</f>
        <v>2.4</v>
      </c>
      <c r="Z430" s="3">
        <f t="shared" si="440"/>
        <v>0.6</v>
      </c>
    </row>
    <row r="431" spans="1:26" x14ac:dyDescent="0.25">
      <c r="A431">
        <v>4.2024999999999997</v>
      </c>
      <c r="B431" t="s">
        <v>26</v>
      </c>
      <c r="C431" t="s">
        <v>84</v>
      </c>
      <c r="D431" t="s">
        <v>85</v>
      </c>
      <c r="E431">
        <v>10081013</v>
      </c>
      <c r="F431" t="s">
        <v>338</v>
      </c>
      <c r="G431" t="s">
        <v>30</v>
      </c>
      <c r="H431" t="s">
        <v>31</v>
      </c>
      <c r="I431" t="s">
        <v>339</v>
      </c>
      <c r="J431" t="s">
        <v>340</v>
      </c>
      <c r="K431" t="s">
        <v>67</v>
      </c>
      <c r="L431">
        <v>95045</v>
      </c>
      <c r="M431" t="s">
        <v>341</v>
      </c>
      <c r="N431">
        <v>8316234073</v>
      </c>
      <c r="O431" t="s">
        <v>70</v>
      </c>
      <c r="P431" t="s">
        <v>71</v>
      </c>
      <c r="Q431" t="s">
        <v>61</v>
      </c>
      <c r="R431">
        <v>44</v>
      </c>
      <c r="S431" t="s">
        <v>40</v>
      </c>
      <c r="T431" t="str">
        <f t="shared" si="395"/>
        <v>12</v>
      </c>
      <c r="U431">
        <v>8</v>
      </c>
      <c r="V431" s="3">
        <v>64.8</v>
      </c>
      <c r="W431">
        <v>2</v>
      </c>
      <c r="X431" s="3">
        <f t="shared" si="397"/>
        <v>32.4</v>
      </c>
      <c r="Y431" s="3">
        <f t="shared" ref="Y431:Z431" si="441">X431/T431</f>
        <v>2.6999999999999997</v>
      </c>
      <c r="Z431" s="3">
        <f t="shared" si="441"/>
        <v>0.33749999999999997</v>
      </c>
    </row>
    <row r="432" spans="1:26" x14ac:dyDescent="0.25">
      <c r="A432">
        <v>4.2024999999999997</v>
      </c>
      <c r="B432" t="s">
        <v>26</v>
      </c>
      <c r="C432" t="s">
        <v>84</v>
      </c>
      <c r="D432" t="s">
        <v>85</v>
      </c>
      <c r="E432">
        <v>10081013</v>
      </c>
      <c r="F432" t="s">
        <v>338</v>
      </c>
      <c r="G432" t="s">
        <v>30</v>
      </c>
      <c r="H432" t="s">
        <v>31</v>
      </c>
      <c r="I432" t="s">
        <v>339</v>
      </c>
      <c r="J432" t="s">
        <v>340</v>
      </c>
      <c r="K432" t="s">
        <v>67</v>
      </c>
      <c r="L432">
        <v>95045</v>
      </c>
      <c r="M432" t="s">
        <v>341</v>
      </c>
      <c r="N432">
        <v>8316234073</v>
      </c>
      <c r="O432" t="s">
        <v>72</v>
      </c>
      <c r="P432" t="s">
        <v>73</v>
      </c>
      <c r="Q432" t="s">
        <v>61</v>
      </c>
      <c r="R432">
        <v>44</v>
      </c>
      <c r="S432" t="s">
        <v>40</v>
      </c>
      <c r="T432" t="str">
        <f t="shared" si="395"/>
        <v>12</v>
      </c>
      <c r="U432">
        <v>8</v>
      </c>
      <c r="V432" s="3">
        <v>64.8</v>
      </c>
      <c r="W432">
        <v>2</v>
      </c>
      <c r="X432" s="3">
        <f t="shared" si="397"/>
        <v>32.4</v>
      </c>
      <c r="Y432" s="3">
        <f t="shared" ref="Y432:Z432" si="442">X432/T432</f>
        <v>2.6999999999999997</v>
      </c>
      <c r="Z432" s="3">
        <f t="shared" si="442"/>
        <v>0.33749999999999997</v>
      </c>
    </row>
    <row r="433" spans="1:26" x14ac:dyDescent="0.25">
      <c r="A433">
        <v>4.2024999999999997</v>
      </c>
      <c r="B433" t="s">
        <v>26</v>
      </c>
      <c r="C433" t="s">
        <v>84</v>
      </c>
      <c r="D433" t="s">
        <v>85</v>
      </c>
      <c r="E433">
        <v>10299917</v>
      </c>
      <c r="F433" t="s">
        <v>634</v>
      </c>
      <c r="G433" t="s">
        <v>30</v>
      </c>
      <c r="H433" t="s">
        <v>31</v>
      </c>
      <c r="I433" t="s">
        <v>635</v>
      </c>
      <c r="J433" t="s">
        <v>588</v>
      </c>
      <c r="K433" t="s">
        <v>67</v>
      </c>
      <c r="L433" t="s">
        <v>636</v>
      </c>
      <c r="M433" t="s">
        <v>637</v>
      </c>
      <c r="N433">
        <v>6503228363</v>
      </c>
      <c r="O433" t="s">
        <v>122</v>
      </c>
      <c r="P433" t="s">
        <v>123</v>
      </c>
      <c r="Q433" t="s">
        <v>124</v>
      </c>
      <c r="R433">
        <v>44</v>
      </c>
      <c r="S433" t="s">
        <v>40</v>
      </c>
      <c r="T433" t="str">
        <f t="shared" si="395"/>
        <v>12</v>
      </c>
      <c r="U433">
        <v>4.5</v>
      </c>
      <c r="V433" s="3">
        <v>19.8</v>
      </c>
      <c r="W433">
        <v>1</v>
      </c>
      <c r="X433" s="3">
        <f t="shared" si="397"/>
        <v>19.8</v>
      </c>
      <c r="Y433" s="3">
        <f t="shared" ref="Y433:Z433" si="443">X433/T433</f>
        <v>1.6500000000000001</v>
      </c>
      <c r="Z433" s="3">
        <f t="shared" si="443"/>
        <v>0.3666666666666667</v>
      </c>
    </row>
    <row r="434" spans="1:26" x14ac:dyDescent="0.25">
      <c r="A434">
        <v>4.2024999999999997</v>
      </c>
      <c r="B434" t="s">
        <v>26</v>
      </c>
      <c r="C434" t="s">
        <v>62</v>
      </c>
      <c r="D434" t="s">
        <v>63</v>
      </c>
      <c r="E434">
        <v>10060107</v>
      </c>
      <c r="F434" t="s">
        <v>244</v>
      </c>
      <c r="G434" t="s">
        <v>30</v>
      </c>
      <c r="H434" t="s">
        <v>31</v>
      </c>
      <c r="I434" t="s">
        <v>245</v>
      </c>
      <c r="J434" t="s">
        <v>95</v>
      </c>
      <c r="K434" t="s">
        <v>96</v>
      </c>
      <c r="L434" t="s">
        <v>246</v>
      </c>
      <c r="M434" t="s">
        <v>247</v>
      </c>
      <c r="N434">
        <v>7026049982</v>
      </c>
      <c r="O434" t="s">
        <v>218</v>
      </c>
      <c r="P434" t="s">
        <v>219</v>
      </c>
      <c r="Q434" t="s">
        <v>61</v>
      </c>
      <c r="R434">
        <v>44</v>
      </c>
      <c r="S434" t="s">
        <v>40</v>
      </c>
      <c r="T434" t="str">
        <f t="shared" si="395"/>
        <v>12</v>
      </c>
      <c r="U434">
        <v>8</v>
      </c>
      <c r="V434" s="3">
        <v>61.2</v>
      </c>
      <c r="W434">
        <v>2</v>
      </c>
      <c r="X434" s="3">
        <f t="shared" si="397"/>
        <v>30.6</v>
      </c>
      <c r="Y434" s="3">
        <f t="shared" ref="Y434:Z434" si="444">X434/T434</f>
        <v>2.5500000000000003</v>
      </c>
      <c r="Z434" s="3">
        <f t="shared" si="444"/>
        <v>0.31875000000000003</v>
      </c>
    </row>
    <row r="435" spans="1:26" x14ac:dyDescent="0.25">
      <c r="A435">
        <v>4.2024999999999997</v>
      </c>
      <c r="B435" t="s">
        <v>26</v>
      </c>
      <c r="C435" t="s">
        <v>62</v>
      </c>
      <c r="D435" t="s">
        <v>63</v>
      </c>
      <c r="E435">
        <v>10060107</v>
      </c>
      <c r="F435" t="s">
        <v>244</v>
      </c>
      <c r="G435" t="s">
        <v>30</v>
      </c>
      <c r="H435" t="s">
        <v>31</v>
      </c>
      <c r="I435" t="s">
        <v>245</v>
      </c>
      <c r="J435" t="s">
        <v>95</v>
      </c>
      <c r="K435" t="s">
        <v>96</v>
      </c>
      <c r="L435" t="s">
        <v>246</v>
      </c>
      <c r="M435" t="s">
        <v>247</v>
      </c>
      <c r="N435">
        <v>7026049982</v>
      </c>
      <c r="O435" t="s">
        <v>98</v>
      </c>
      <c r="P435" t="s">
        <v>99</v>
      </c>
      <c r="Q435" t="s">
        <v>61</v>
      </c>
      <c r="R435">
        <v>44</v>
      </c>
      <c r="S435" t="s">
        <v>40</v>
      </c>
      <c r="T435" t="str">
        <f t="shared" si="395"/>
        <v>12</v>
      </c>
      <c r="U435">
        <v>5</v>
      </c>
      <c r="V435" s="3">
        <v>57.6</v>
      </c>
      <c r="W435">
        <v>2</v>
      </c>
      <c r="X435" s="3">
        <f t="shared" si="397"/>
        <v>28.8</v>
      </c>
      <c r="Y435" s="3">
        <f t="shared" ref="Y435:Z435" si="445">X435/T435</f>
        <v>2.4</v>
      </c>
      <c r="Z435" s="3">
        <f t="shared" si="445"/>
        <v>0.48</v>
      </c>
    </row>
    <row r="436" spans="1:26" x14ac:dyDescent="0.25">
      <c r="A436">
        <v>4.2024999999999997</v>
      </c>
      <c r="B436" t="s">
        <v>26</v>
      </c>
      <c r="C436" t="s">
        <v>62</v>
      </c>
      <c r="D436" t="s">
        <v>63</v>
      </c>
      <c r="E436">
        <v>10338593</v>
      </c>
      <c r="F436" t="s">
        <v>458</v>
      </c>
      <c r="G436" t="s">
        <v>30</v>
      </c>
      <c r="H436" t="s">
        <v>31</v>
      </c>
      <c r="I436" t="s">
        <v>459</v>
      </c>
      <c r="J436" t="s">
        <v>460</v>
      </c>
      <c r="K436" t="s">
        <v>67</v>
      </c>
      <c r="L436" t="s">
        <v>461</v>
      </c>
      <c r="M436" t="s">
        <v>462</v>
      </c>
      <c r="N436">
        <v>6612109436</v>
      </c>
      <c r="O436" t="s">
        <v>70</v>
      </c>
      <c r="P436" t="s">
        <v>71</v>
      </c>
      <c r="Q436" t="s">
        <v>61</v>
      </c>
      <c r="R436">
        <v>44</v>
      </c>
      <c r="S436" t="s">
        <v>40</v>
      </c>
      <c r="T436" t="str">
        <f t="shared" si="395"/>
        <v>12</v>
      </c>
      <c r="U436">
        <v>8</v>
      </c>
      <c r="V436" s="3">
        <v>60.8</v>
      </c>
      <c r="W436">
        <v>2</v>
      </c>
      <c r="X436" s="3">
        <f t="shared" si="397"/>
        <v>30.4</v>
      </c>
      <c r="Y436" s="3">
        <f t="shared" ref="Y436:Z436" si="446">X436/T436</f>
        <v>2.5333333333333332</v>
      </c>
      <c r="Z436" s="3">
        <f t="shared" si="446"/>
        <v>0.31666666666666665</v>
      </c>
    </row>
    <row r="437" spans="1:26" x14ac:dyDescent="0.25">
      <c r="A437">
        <v>4.2024999999999997</v>
      </c>
      <c r="B437" t="s">
        <v>26</v>
      </c>
      <c r="C437" t="s">
        <v>62</v>
      </c>
      <c r="D437" t="s">
        <v>63</v>
      </c>
      <c r="E437">
        <v>10338593</v>
      </c>
      <c r="F437" t="s">
        <v>458</v>
      </c>
      <c r="G437" t="s">
        <v>30</v>
      </c>
      <c r="H437" t="s">
        <v>31</v>
      </c>
      <c r="I437" t="s">
        <v>459</v>
      </c>
      <c r="J437" t="s">
        <v>460</v>
      </c>
      <c r="K437" t="s">
        <v>67</v>
      </c>
      <c r="L437" t="s">
        <v>461</v>
      </c>
      <c r="M437" t="s">
        <v>462</v>
      </c>
      <c r="N437">
        <v>6612109436</v>
      </c>
      <c r="O437" t="s">
        <v>74</v>
      </c>
      <c r="P437" t="s">
        <v>75</v>
      </c>
      <c r="Q437" t="s">
        <v>61</v>
      </c>
      <c r="R437">
        <v>44</v>
      </c>
      <c r="S437" t="s">
        <v>40</v>
      </c>
      <c r="T437" t="str">
        <f t="shared" si="395"/>
        <v>12</v>
      </c>
      <c r="U437">
        <v>5</v>
      </c>
      <c r="V437" s="3">
        <v>53.6</v>
      </c>
      <c r="W437">
        <v>2</v>
      </c>
      <c r="X437" s="3">
        <f t="shared" si="397"/>
        <v>26.8</v>
      </c>
      <c r="Y437" s="3">
        <f t="shared" ref="Y437:Z437" si="447">X437/T437</f>
        <v>2.2333333333333334</v>
      </c>
      <c r="Z437" s="3">
        <f t="shared" si="447"/>
        <v>0.44666666666666666</v>
      </c>
    </row>
    <row r="438" spans="1:26" x14ac:dyDescent="0.25">
      <c r="A438">
        <v>4.2024999999999997</v>
      </c>
      <c r="B438" t="s">
        <v>26</v>
      </c>
      <c r="C438" t="s">
        <v>51</v>
      </c>
      <c r="D438" t="s">
        <v>52</v>
      </c>
      <c r="E438">
        <v>10003045</v>
      </c>
      <c r="F438" t="s">
        <v>125</v>
      </c>
      <c r="G438" t="s">
        <v>30</v>
      </c>
      <c r="H438" t="s">
        <v>31</v>
      </c>
      <c r="I438" t="s">
        <v>126</v>
      </c>
      <c r="J438" t="s">
        <v>127</v>
      </c>
      <c r="K438" t="s">
        <v>34</v>
      </c>
      <c r="L438" s="4" t="s">
        <v>128</v>
      </c>
      <c r="M438" t="s">
        <v>129</v>
      </c>
      <c r="N438">
        <v>6098354400</v>
      </c>
      <c r="O438" t="s">
        <v>74</v>
      </c>
      <c r="P438" t="s">
        <v>75</v>
      </c>
      <c r="Q438" t="s">
        <v>61</v>
      </c>
      <c r="R438">
        <v>44</v>
      </c>
      <c r="S438" t="s">
        <v>40</v>
      </c>
      <c r="T438" t="str">
        <f t="shared" si="395"/>
        <v>12</v>
      </c>
      <c r="U438">
        <v>5</v>
      </c>
      <c r="V438" s="3">
        <v>230.4</v>
      </c>
      <c r="W438">
        <v>8</v>
      </c>
      <c r="X438" s="3">
        <f t="shared" si="397"/>
        <v>28.8</v>
      </c>
      <c r="Y438" s="3">
        <f t="shared" ref="Y438:Z438" si="448">X438/T438</f>
        <v>2.4</v>
      </c>
      <c r="Z438" s="3">
        <f t="shared" si="448"/>
        <v>0.48</v>
      </c>
    </row>
    <row r="439" spans="1:26" x14ac:dyDescent="0.25">
      <c r="A439">
        <v>4.2024999999999997</v>
      </c>
      <c r="B439" t="s">
        <v>26</v>
      </c>
      <c r="C439" t="s">
        <v>51</v>
      </c>
      <c r="D439" t="s">
        <v>52</v>
      </c>
      <c r="E439">
        <v>10003045</v>
      </c>
      <c r="F439" t="s">
        <v>125</v>
      </c>
      <c r="G439" t="s">
        <v>30</v>
      </c>
      <c r="H439" t="s">
        <v>31</v>
      </c>
      <c r="I439" t="s">
        <v>126</v>
      </c>
      <c r="J439" t="s">
        <v>127</v>
      </c>
      <c r="K439" t="s">
        <v>34</v>
      </c>
      <c r="L439" s="4" t="s">
        <v>128</v>
      </c>
      <c r="M439" t="s">
        <v>129</v>
      </c>
      <c r="N439">
        <v>6098354400</v>
      </c>
      <c r="O439" t="s">
        <v>59</v>
      </c>
      <c r="P439" t="s">
        <v>60</v>
      </c>
      <c r="Q439" t="s">
        <v>61</v>
      </c>
      <c r="R439">
        <v>44</v>
      </c>
      <c r="S439" t="s">
        <v>40</v>
      </c>
      <c r="T439" t="str">
        <f t="shared" si="395"/>
        <v>12</v>
      </c>
      <c r="U439">
        <v>4</v>
      </c>
      <c r="V439" s="3">
        <v>230.4</v>
      </c>
      <c r="W439">
        <v>8</v>
      </c>
      <c r="X439" s="3">
        <f t="shared" si="397"/>
        <v>28.8</v>
      </c>
      <c r="Y439" s="3">
        <f t="shared" ref="Y439:Z439" si="449">X439/T439</f>
        <v>2.4</v>
      </c>
      <c r="Z439" s="3">
        <f t="shared" si="449"/>
        <v>0.6</v>
      </c>
    </row>
    <row r="440" spans="1:26" x14ac:dyDescent="0.25">
      <c r="A440">
        <v>4.2024999999999997</v>
      </c>
      <c r="B440" t="s">
        <v>26</v>
      </c>
      <c r="C440" t="s">
        <v>51</v>
      </c>
      <c r="D440" t="s">
        <v>52</v>
      </c>
      <c r="E440">
        <v>10003045</v>
      </c>
      <c r="F440" t="s">
        <v>125</v>
      </c>
      <c r="G440" t="s">
        <v>30</v>
      </c>
      <c r="H440" t="s">
        <v>31</v>
      </c>
      <c r="I440" t="s">
        <v>126</v>
      </c>
      <c r="J440" t="s">
        <v>127</v>
      </c>
      <c r="K440" t="s">
        <v>34</v>
      </c>
      <c r="L440" s="4" t="s">
        <v>128</v>
      </c>
      <c r="M440" t="s">
        <v>129</v>
      </c>
      <c r="N440">
        <v>6098354400</v>
      </c>
      <c r="O440" t="s">
        <v>81</v>
      </c>
      <c r="P440" t="s">
        <v>82</v>
      </c>
      <c r="Q440" t="s">
        <v>83</v>
      </c>
      <c r="R440">
        <v>44</v>
      </c>
      <c r="S440" t="s">
        <v>40</v>
      </c>
      <c r="T440" t="str">
        <f t="shared" si="395"/>
        <v>12</v>
      </c>
      <c r="U440">
        <v>8</v>
      </c>
      <c r="V440" s="3">
        <v>108</v>
      </c>
      <c r="W440">
        <v>4</v>
      </c>
      <c r="X440" s="3">
        <f t="shared" si="397"/>
        <v>27</v>
      </c>
      <c r="Y440" s="3">
        <f t="shared" ref="Y440:Z440" si="450">X440/T440</f>
        <v>2.25</v>
      </c>
      <c r="Z440" s="3">
        <f t="shared" si="450"/>
        <v>0.28125</v>
      </c>
    </row>
    <row r="441" spans="1:26" x14ac:dyDescent="0.25">
      <c r="A441">
        <v>4.2024999999999997</v>
      </c>
      <c r="B441" t="s">
        <v>26</v>
      </c>
      <c r="C441" t="s">
        <v>62</v>
      </c>
      <c r="D441" t="s">
        <v>63</v>
      </c>
      <c r="E441">
        <v>10518278</v>
      </c>
      <c r="F441" t="s">
        <v>618</v>
      </c>
      <c r="G441" t="s">
        <v>143</v>
      </c>
      <c r="H441" t="s">
        <v>31</v>
      </c>
      <c r="I441" t="s">
        <v>619</v>
      </c>
      <c r="J441" t="s">
        <v>620</v>
      </c>
      <c r="K441" t="s">
        <v>67</v>
      </c>
      <c r="L441" t="s">
        <v>621</v>
      </c>
      <c r="M441" t="s">
        <v>622</v>
      </c>
      <c r="N441">
        <v>5055564931</v>
      </c>
      <c r="O441" t="s">
        <v>72</v>
      </c>
      <c r="P441" t="s">
        <v>73</v>
      </c>
      <c r="Q441" t="s">
        <v>61</v>
      </c>
      <c r="R441">
        <v>44</v>
      </c>
      <c r="S441" t="s">
        <v>40</v>
      </c>
      <c r="T441" t="str">
        <f t="shared" si="395"/>
        <v>12</v>
      </c>
      <c r="U441">
        <v>8</v>
      </c>
      <c r="V441" s="3">
        <v>32.4</v>
      </c>
      <c r="W441">
        <v>1</v>
      </c>
      <c r="X441" s="3">
        <f t="shared" si="397"/>
        <v>32.4</v>
      </c>
      <c r="Y441" s="3">
        <f t="shared" ref="Y441:Z441" si="451">X441/T441</f>
        <v>2.6999999999999997</v>
      </c>
      <c r="Z441" s="3">
        <f t="shared" si="451"/>
        <v>0.33749999999999997</v>
      </c>
    </row>
    <row r="442" spans="1:26" x14ac:dyDescent="0.25">
      <c r="A442">
        <v>4.2024999999999997</v>
      </c>
      <c r="B442" t="s">
        <v>26</v>
      </c>
      <c r="C442" t="s">
        <v>381</v>
      </c>
      <c r="D442" t="s">
        <v>382</v>
      </c>
      <c r="E442">
        <v>10007872</v>
      </c>
      <c r="F442" t="s">
        <v>601</v>
      </c>
      <c r="G442" t="s">
        <v>30</v>
      </c>
      <c r="H442" t="s">
        <v>31</v>
      </c>
      <c r="I442" t="s">
        <v>602</v>
      </c>
      <c r="J442" t="s">
        <v>603</v>
      </c>
      <c r="K442" t="s">
        <v>604</v>
      </c>
      <c r="L442">
        <v>29526</v>
      </c>
      <c r="M442" t="s">
        <v>605</v>
      </c>
      <c r="N442">
        <v>8433473030</v>
      </c>
      <c r="O442" t="s">
        <v>115</v>
      </c>
      <c r="P442" t="s">
        <v>116</v>
      </c>
      <c r="Q442" t="s">
        <v>39</v>
      </c>
      <c r="R442">
        <v>44</v>
      </c>
      <c r="S442" t="s">
        <v>40</v>
      </c>
      <c r="T442" t="str">
        <f t="shared" si="395"/>
        <v>12</v>
      </c>
      <c r="U442">
        <v>5</v>
      </c>
      <c r="V442" s="3">
        <v>39.6</v>
      </c>
      <c r="W442">
        <v>2</v>
      </c>
      <c r="X442" s="3">
        <f t="shared" si="397"/>
        <v>19.8</v>
      </c>
      <c r="Y442" s="3">
        <f t="shared" ref="Y442:Z442" si="452">X442/T442</f>
        <v>1.6500000000000001</v>
      </c>
      <c r="Z442" s="3">
        <f t="shared" si="452"/>
        <v>0.33</v>
      </c>
    </row>
    <row r="443" spans="1:26" x14ac:dyDescent="0.25">
      <c r="A443">
        <v>4.2024999999999997</v>
      </c>
      <c r="B443" t="s">
        <v>26</v>
      </c>
      <c r="C443" t="s">
        <v>27</v>
      </c>
      <c r="D443" t="s">
        <v>28</v>
      </c>
      <c r="E443">
        <v>10337195</v>
      </c>
      <c r="F443" t="s">
        <v>581</v>
      </c>
      <c r="G443" t="s">
        <v>30</v>
      </c>
      <c r="H443" t="s">
        <v>31</v>
      </c>
      <c r="I443" t="s">
        <v>582</v>
      </c>
      <c r="J443" t="s">
        <v>583</v>
      </c>
      <c r="K443" t="s">
        <v>56</v>
      </c>
      <c r="L443" t="s">
        <v>584</v>
      </c>
      <c r="M443" t="s">
        <v>585</v>
      </c>
      <c r="N443">
        <v>5708763560</v>
      </c>
      <c r="O443" t="s">
        <v>81</v>
      </c>
      <c r="P443" t="s">
        <v>82</v>
      </c>
      <c r="Q443" t="s">
        <v>83</v>
      </c>
      <c r="R443">
        <v>44</v>
      </c>
      <c r="S443" t="s">
        <v>40</v>
      </c>
      <c r="T443" t="str">
        <f t="shared" si="395"/>
        <v>12</v>
      </c>
      <c r="U443">
        <v>8</v>
      </c>
      <c r="V443" s="3">
        <v>108</v>
      </c>
      <c r="W443">
        <v>4</v>
      </c>
      <c r="X443" s="3">
        <f t="shared" si="397"/>
        <v>27</v>
      </c>
      <c r="Y443" s="3">
        <f t="shared" ref="Y443:Z443" si="453">X443/T443</f>
        <v>2.25</v>
      </c>
      <c r="Z443" s="3">
        <f t="shared" si="453"/>
        <v>0.28125</v>
      </c>
    </row>
    <row r="444" spans="1:26" x14ac:dyDescent="0.25">
      <c r="A444">
        <v>4.2024999999999997</v>
      </c>
      <c r="B444" t="s">
        <v>26</v>
      </c>
      <c r="C444" t="s">
        <v>62</v>
      </c>
      <c r="D444" t="s">
        <v>63</v>
      </c>
      <c r="E444">
        <v>10241994</v>
      </c>
      <c r="F444" t="s">
        <v>64</v>
      </c>
      <c r="G444" t="s">
        <v>30</v>
      </c>
      <c r="H444" t="s">
        <v>31</v>
      </c>
      <c r="I444" t="s">
        <v>65</v>
      </c>
      <c r="J444" t="s">
        <v>66</v>
      </c>
      <c r="K444" t="s">
        <v>67</v>
      </c>
      <c r="L444" t="s">
        <v>68</v>
      </c>
      <c r="M444" t="s">
        <v>69</v>
      </c>
      <c r="N444">
        <v>9099838425</v>
      </c>
      <c r="O444" t="s">
        <v>37</v>
      </c>
      <c r="P444" t="s">
        <v>38</v>
      </c>
      <c r="Q444" t="s">
        <v>39</v>
      </c>
      <c r="R444">
        <v>44</v>
      </c>
      <c r="S444" t="s">
        <v>40</v>
      </c>
      <c r="T444" t="str">
        <f t="shared" si="395"/>
        <v>12</v>
      </c>
      <c r="U444">
        <v>5</v>
      </c>
      <c r="V444" s="3">
        <v>1049.4000000000001</v>
      </c>
      <c r="W444">
        <v>53</v>
      </c>
      <c r="X444" s="3">
        <f t="shared" si="397"/>
        <v>19.8</v>
      </c>
      <c r="Y444" s="3">
        <f t="shared" ref="Y444:Z444" si="454">X444/T444</f>
        <v>1.6500000000000001</v>
      </c>
      <c r="Z444" s="3">
        <f t="shared" si="454"/>
        <v>0.33</v>
      </c>
    </row>
    <row r="445" spans="1:26" x14ac:dyDescent="0.25">
      <c r="A445">
        <v>4.2024999999999997</v>
      </c>
      <c r="B445" t="s">
        <v>26</v>
      </c>
      <c r="C445" t="s">
        <v>62</v>
      </c>
      <c r="D445" t="s">
        <v>63</v>
      </c>
      <c r="E445">
        <v>10241994</v>
      </c>
      <c r="F445" t="s">
        <v>64</v>
      </c>
      <c r="G445" t="s">
        <v>30</v>
      </c>
      <c r="H445" t="s">
        <v>31</v>
      </c>
      <c r="I445" t="s">
        <v>65</v>
      </c>
      <c r="J445" t="s">
        <v>66</v>
      </c>
      <c r="K445" t="s">
        <v>67</v>
      </c>
      <c r="L445" t="s">
        <v>68</v>
      </c>
      <c r="M445" t="s">
        <v>69</v>
      </c>
      <c r="N445">
        <v>9099838425</v>
      </c>
      <c r="O445" t="s">
        <v>72</v>
      </c>
      <c r="P445" t="s">
        <v>73</v>
      </c>
      <c r="Q445" t="s">
        <v>61</v>
      </c>
      <c r="R445">
        <v>44</v>
      </c>
      <c r="S445" t="s">
        <v>40</v>
      </c>
      <c r="T445" t="str">
        <f t="shared" si="395"/>
        <v>12</v>
      </c>
      <c r="U445">
        <v>8</v>
      </c>
      <c r="V445" s="3">
        <v>810</v>
      </c>
      <c r="W445">
        <v>25</v>
      </c>
      <c r="X445" s="3">
        <f t="shared" si="397"/>
        <v>32.4</v>
      </c>
      <c r="Y445" s="3">
        <f t="shared" ref="Y445:Z445" si="455">X445/T445</f>
        <v>2.6999999999999997</v>
      </c>
      <c r="Z445" s="3">
        <f t="shared" si="455"/>
        <v>0.33749999999999997</v>
      </c>
    </row>
    <row r="446" spans="1:26" x14ac:dyDescent="0.25">
      <c r="A446">
        <v>4.2024999999999997</v>
      </c>
      <c r="B446" t="s">
        <v>26</v>
      </c>
      <c r="C446" t="s">
        <v>62</v>
      </c>
      <c r="D446" t="s">
        <v>63</v>
      </c>
      <c r="E446">
        <v>10241994</v>
      </c>
      <c r="F446" t="s">
        <v>64</v>
      </c>
      <c r="G446" t="s">
        <v>30</v>
      </c>
      <c r="H446" t="s">
        <v>31</v>
      </c>
      <c r="I446" t="s">
        <v>65</v>
      </c>
      <c r="J446" t="s">
        <v>66</v>
      </c>
      <c r="K446" t="s">
        <v>67</v>
      </c>
      <c r="L446" t="s">
        <v>68</v>
      </c>
      <c r="M446" t="s">
        <v>69</v>
      </c>
      <c r="N446">
        <v>9099838425</v>
      </c>
      <c r="O446" t="s">
        <v>70</v>
      </c>
      <c r="P446" t="s">
        <v>71</v>
      </c>
      <c r="Q446" t="s">
        <v>61</v>
      </c>
      <c r="R446">
        <v>44</v>
      </c>
      <c r="S446" t="s">
        <v>40</v>
      </c>
      <c r="T446" t="str">
        <f t="shared" si="395"/>
        <v>12</v>
      </c>
      <c r="U446">
        <v>8</v>
      </c>
      <c r="V446" s="3">
        <v>162</v>
      </c>
      <c r="W446">
        <v>5</v>
      </c>
      <c r="X446" s="3">
        <f t="shared" si="397"/>
        <v>32.4</v>
      </c>
      <c r="Y446" s="3">
        <f t="shared" ref="Y446:Z446" si="456">X446/T446</f>
        <v>2.6999999999999997</v>
      </c>
      <c r="Z446" s="3">
        <f t="shared" si="456"/>
        <v>0.33749999999999997</v>
      </c>
    </row>
    <row r="447" spans="1:26" x14ac:dyDescent="0.25">
      <c r="A447">
        <v>4.2024999999999997</v>
      </c>
      <c r="B447" t="s">
        <v>26</v>
      </c>
      <c r="C447" t="s">
        <v>84</v>
      </c>
      <c r="D447" t="s">
        <v>85</v>
      </c>
      <c r="E447">
        <v>10019784</v>
      </c>
      <c r="F447" t="s">
        <v>86</v>
      </c>
      <c r="G447" t="s">
        <v>30</v>
      </c>
      <c r="H447" t="s">
        <v>31</v>
      </c>
      <c r="I447" t="s">
        <v>87</v>
      </c>
      <c r="J447" t="s">
        <v>88</v>
      </c>
      <c r="K447" t="s">
        <v>67</v>
      </c>
      <c r="L447" t="s">
        <v>89</v>
      </c>
      <c r="M447" t="s">
        <v>90</v>
      </c>
      <c r="N447">
        <v>2095295350</v>
      </c>
      <c r="O447" t="s">
        <v>91</v>
      </c>
      <c r="P447" t="s">
        <v>92</v>
      </c>
      <c r="Q447" t="s">
        <v>61</v>
      </c>
      <c r="R447">
        <v>44</v>
      </c>
      <c r="S447" t="s">
        <v>40</v>
      </c>
      <c r="T447" t="str">
        <f t="shared" si="395"/>
        <v>12</v>
      </c>
      <c r="U447">
        <v>8</v>
      </c>
      <c r="V447" s="3">
        <v>194.4</v>
      </c>
      <c r="W447">
        <v>6</v>
      </c>
      <c r="X447" s="3">
        <f t="shared" si="397"/>
        <v>32.4</v>
      </c>
      <c r="Y447" s="3">
        <f t="shared" ref="Y447:Z447" si="457">X447/T447</f>
        <v>2.6999999999999997</v>
      </c>
      <c r="Z447" s="3">
        <f t="shared" si="457"/>
        <v>0.33749999999999997</v>
      </c>
    </row>
    <row r="448" spans="1:26" x14ac:dyDescent="0.25">
      <c r="A448">
        <v>4.2024999999999997</v>
      </c>
      <c r="B448" t="s">
        <v>26</v>
      </c>
      <c r="C448" t="s">
        <v>84</v>
      </c>
      <c r="D448" t="s">
        <v>85</v>
      </c>
      <c r="E448">
        <v>10019784</v>
      </c>
      <c r="F448" t="s">
        <v>86</v>
      </c>
      <c r="G448" t="s">
        <v>30</v>
      </c>
      <c r="H448" t="s">
        <v>31</v>
      </c>
      <c r="I448" t="s">
        <v>87</v>
      </c>
      <c r="J448" t="s">
        <v>88</v>
      </c>
      <c r="K448" t="s">
        <v>67</v>
      </c>
      <c r="L448" t="s">
        <v>89</v>
      </c>
      <c r="M448" t="s">
        <v>90</v>
      </c>
      <c r="N448">
        <v>2095295350</v>
      </c>
      <c r="O448" t="s">
        <v>100</v>
      </c>
      <c r="P448" t="s">
        <v>101</v>
      </c>
      <c r="Q448" t="s">
        <v>61</v>
      </c>
      <c r="R448">
        <v>44</v>
      </c>
      <c r="S448" t="s">
        <v>40</v>
      </c>
      <c r="T448" t="str">
        <f t="shared" si="395"/>
        <v>12</v>
      </c>
      <c r="U448">
        <v>8</v>
      </c>
      <c r="V448" s="3">
        <v>194.4</v>
      </c>
      <c r="W448">
        <v>6</v>
      </c>
      <c r="X448" s="3">
        <f t="shared" si="397"/>
        <v>32.4</v>
      </c>
      <c r="Y448" s="3">
        <f t="shared" ref="Y448:Z448" si="458">X448/T448</f>
        <v>2.6999999999999997</v>
      </c>
      <c r="Z448" s="3">
        <f t="shared" si="458"/>
        <v>0.33749999999999997</v>
      </c>
    </row>
    <row r="449" spans="1:26" x14ac:dyDescent="0.25">
      <c r="A449">
        <v>4.2024999999999997</v>
      </c>
      <c r="B449" t="s">
        <v>26</v>
      </c>
      <c r="C449" t="s">
        <v>84</v>
      </c>
      <c r="D449" t="s">
        <v>85</v>
      </c>
      <c r="E449">
        <v>10019784</v>
      </c>
      <c r="F449" t="s">
        <v>86</v>
      </c>
      <c r="G449" t="s">
        <v>30</v>
      </c>
      <c r="H449" t="s">
        <v>31</v>
      </c>
      <c r="I449" t="s">
        <v>87</v>
      </c>
      <c r="J449" t="s">
        <v>88</v>
      </c>
      <c r="K449" t="s">
        <v>67</v>
      </c>
      <c r="L449" t="s">
        <v>89</v>
      </c>
      <c r="M449" t="s">
        <v>90</v>
      </c>
      <c r="N449">
        <v>2095295350</v>
      </c>
      <c r="O449" t="s">
        <v>70</v>
      </c>
      <c r="P449" t="s">
        <v>71</v>
      </c>
      <c r="Q449" t="s">
        <v>61</v>
      </c>
      <c r="R449">
        <v>44</v>
      </c>
      <c r="S449" t="s">
        <v>40</v>
      </c>
      <c r="T449" t="str">
        <f t="shared" si="395"/>
        <v>12</v>
      </c>
      <c r="U449">
        <v>8</v>
      </c>
      <c r="V449" s="3">
        <v>32.4</v>
      </c>
      <c r="W449">
        <v>1</v>
      </c>
      <c r="X449" s="3">
        <f t="shared" si="397"/>
        <v>32.4</v>
      </c>
      <c r="Y449" s="3">
        <f t="shared" ref="Y449:Z449" si="459">X449/T449</f>
        <v>2.6999999999999997</v>
      </c>
      <c r="Z449" s="3">
        <f t="shared" si="459"/>
        <v>0.33749999999999997</v>
      </c>
    </row>
    <row r="450" spans="1:26" x14ac:dyDescent="0.25">
      <c r="A450">
        <v>4.2024999999999997</v>
      </c>
      <c r="B450" t="s">
        <v>26</v>
      </c>
      <c r="C450" t="s">
        <v>84</v>
      </c>
      <c r="D450" t="s">
        <v>85</v>
      </c>
      <c r="E450">
        <v>10019758</v>
      </c>
      <c r="F450" t="s">
        <v>117</v>
      </c>
      <c r="G450" t="s">
        <v>30</v>
      </c>
      <c r="H450" t="s">
        <v>31</v>
      </c>
      <c r="I450" t="s">
        <v>118</v>
      </c>
      <c r="J450" t="s">
        <v>119</v>
      </c>
      <c r="K450" t="s">
        <v>67</v>
      </c>
      <c r="L450" t="s">
        <v>120</v>
      </c>
      <c r="M450" t="s">
        <v>419</v>
      </c>
      <c r="N450">
        <v>9164524041</v>
      </c>
      <c r="O450" t="s">
        <v>122</v>
      </c>
      <c r="P450" t="s">
        <v>123</v>
      </c>
      <c r="Q450" t="s">
        <v>124</v>
      </c>
      <c r="R450">
        <v>44</v>
      </c>
      <c r="S450" t="s">
        <v>40</v>
      </c>
      <c r="T450" t="str">
        <f t="shared" si="395"/>
        <v>12</v>
      </c>
      <c r="U450">
        <v>4.5</v>
      </c>
      <c r="V450" s="3">
        <v>633.6</v>
      </c>
      <c r="W450">
        <v>32</v>
      </c>
      <c r="X450" s="3">
        <f t="shared" si="397"/>
        <v>19.8</v>
      </c>
      <c r="Y450" s="3">
        <f t="shared" ref="Y450:Z450" si="460">X450/T450</f>
        <v>1.6500000000000001</v>
      </c>
      <c r="Z450" s="3">
        <f t="shared" si="460"/>
        <v>0.3666666666666667</v>
      </c>
    </row>
    <row r="451" spans="1:26" x14ac:dyDescent="0.25">
      <c r="A451">
        <v>4.2024999999999997</v>
      </c>
      <c r="B451" t="s">
        <v>26</v>
      </c>
      <c r="C451" t="s">
        <v>107</v>
      </c>
      <c r="D451" t="s">
        <v>108</v>
      </c>
      <c r="E451">
        <v>10259978</v>
      </c>
      <c r="F451" t="s">
        <v>109</v>
      </c>
      <c r="G451" t="s">
        <v>30</v>
      </c>
      <c r="H451" t="s">
        <v>31</v>
      </c>
      <c r="I451" t="s">
        <v>110</v>
      </c>
      <c r="J451" t="s">
        <v>111</v>
      </c>
      <c r="K451" t="s">
        <v>112</v>
      </c>
      <c r="L451" t="s">
        <v>113</v>
      </c>
      <c r="M451" t="s">
        <v>114</v>
      </c>
      <c r="N451">
        <v>5632132567</v>
      </c>
      <c r="O451" t="s">
        <v>115</v>
      </c>
      <c r="P451" t="s">
        <v>116</v>
      </c>
      <c r="Q451" t="s">
        <v>39</v>
      </c>
      <c r="R451">
        <v>44</v>
      </c>
      <c r="S451" t="s">
        <v>40</v>
      </c>
      <c r="T451" t="str">
        <f t="shared" ref="T451:T514" si="461">"12"</f>
        <v>12</v>
      </c>
      <c r="U451">
        <v>5</v>
      </c>
      <c r="V451" s="3">
        <v>316.8</v>
      </c>
      <c r="W451">
        <v>16</v>
      </c>
      <c r="X451" s="3">
        <f t="shared" si="397"/>
        <v>19.8</v>
      </c>
      <c r="Y451" s="3">
        <f t="shared" ref="Y451:Z451" si="462">X451/T451</f>
        <v>1.6500000000000001</v>
      </c>
      <c r="Z451" s="3">
        <f t="shared" si="462"/>
        <v>0.33</v>
      </c>
    </row>
    <row r="452" spans="1:26" x14ac:dyDescent="0.25">
      <c r="A452">
        <v>4.2024999999999997</v>
      </c>
      <c r="B452" t="s">
        <v>26</v>
      </c>
      <c r="C452" t="s">
        <v>27</v>
      </c>
      <c r="D452" t="s">
        <v>28</v>
      </c>
      <c r="E452">
        <v>10067692</v>
      </c>
      <c r="F452" t="s">
        <v>29</v>
      </c>
      <c r="G452" t="s">
        <v>30</v>
      </c>
      <c r="H452" t="s">
        <v>31</v>
      </c>
      <c r="I452" t="s">
        <v>32</v>
      </c>
      <c r="J452" t="s">
        <v>33</v>
      </c>
      <c r="K452" t="s">
        <v>34</v>
      </c>
      <c r="L452" t="s">
        <v>35</v>
      </c>
      <c r="M452" t="s">
        <v>36</v>
      </c>
      <c r="N452">
        <v>7323510499</v>
      </c>
      <c r="O452" t="s">
        <v>81</v>
      </c>
      <c r="P452" t="s">
        <v>82</v>
      </c>
      <c r="Q452" t="s">
        <v>83</v>
      </c>
      <c r="R452">
        <v>44</v>
      </c>
      <c r="S452" t="s">
        <v>40</v>
      </c>
      <c r="T452" t="str">
        <f t="shared" si="461"/>
        <v>12</v>
      </c>
      <c r="U452">
        <v>8</v>
      </c>
      <c r="V452" s="3">
        <v>54</v>
      </c>
      <c r="W452">
        <v>2</v>
      </c>
      <c r="X452" s="3">
        <f t="shared" ref="X452:X515" si="463">V452/W452</f>
        <v>27</v>
      </c>
      <c r="Y452" s="3">
        <f t="shared" ref="Y452:Z452" si="464">X452/T452</f>
        <v>2.25</v>
      </c>
      <c r="Z452" s="3">
        <f t="shared" si="464"/>
        <v>0.28125</v>
      </c>
    </row>
    <row r="453" spans="1:26" x14ac:dyDescent="0.25">
      <c r="A453">
        <v>4.2024999999999997</v>
      </c>
      <c r="B453" t="s">
        <v>26</v>
      </c>
      <c r="C453" t="s">
        <v>535</v>
      </c>
      <c r="D453" t="s">
        <v>536</v>
      </c>
      <c r="E453">
        <v>10001371</v>
      </c>
      <c r="F453" t="s">
        <v>560</v>
      </c>
      <c r="G453" t="s">
        <v>30</v>
      </c>
      <c r="H453" t="s">
        <v>31</v>
      </c>
      <c r="I453" t="s">
        <v>561</v>
      </c>
      <c r="J453" t="s">
        <v>562</v>
      </c>
      <c r="K453" t="s">
        <v>540</v>
      </c>
      <c r="L453" t="s">
        <v>563</v>
      </c>
      <c r="M453" t="s">
        <v>564</v>
      </c>
      <c r="N453">
        <v>6167852500</v>
      </c>
      <c r="O453" t="s">
        <v>49</v>
      </c>
      <c r="P453" t="s">
        <v>50</v>
      </c>
      <c r="Q453" t="s">
        <v>39</v>
      </c>
      <c r="R453">
        <v>44</v>
      </c>
      <c r="S453" t="s">
        <v>40</v>
      </c>
      <c r="T453" t="str">
        <f t="shared" si="461"/>
        <v>12</v>
      </c>
      <c r="U453">
        <v>5</v>
      </c>
      <c r="V453" s="3">
        <v>396</v>
      </c>
      <c r="W453">
        <v>20</v>
      </c>
      <c r="X453" s="3">
        <f t="shared" si="463"/>
        <v>19.8</v>
      </c>
      <c r="Y453" s="3">
        <f t="shared" ref="Y453:Z453" si="465">X453/T453</f>
        <v>1.6500000000000001</v>
      </c>
      <c r="Z453" s="3">
        <f t="shared" si="465"/>
        <v>0.33</v>
      </c>
    </row>
    <row r="454" spans="1:26" x14ac:dyDescent="0.25">
      <c r="A454">
        <v>4.2024999999999997</v>
      </c>
      <c r="B454" t="s">
        <v>26</v>
      </c>
      <c r="C454" t="s">
        <v>62</v>
      </c>
      <c r="D454" t="s">
        <v>63</v>
      </c>
      <c r="E454">
        <v>10254333</v>
      </c>
      <c r="F454" t="s">
        <v>556</v>
      </c>
      <c r="G454" t="s">
        <v>30</v>
      </c>
      <c r="H454" t="s">
        <v>31</v>
      </c>
      <c r="I454" t="s">
        <v>557</v>
      </c>
      <c r="J454" t="s">
        <v>445</v>
      </c>
      <c r="K454" t="s">
        <v>67</v>
      </c>
      <c r="L454" t="s">
        <v>558</v>
      </c>
      <c r="M454" t="s">
        <v>559</v>
      </c>
      <c r="N454">
        <v>6195271900</v>
      </c>
      <c r="O454" t="s">
        <v>100</v>
      </c>
      <c r="P454" t="s">
        <v>101</v>
      </c>
      <c r="Q454" t="s">
        <v>61</v>
      </c>
      <c r="R454">
        <v>44</v>
      </c>
      <c r="S454" t="s">
        <v>40</v>
      </c>
      <c r="T454" t="str">
        <f t="shared" si="461"/>
        <v>12</v>
      </c>
      <c r="U454">
        <v>8</v>
      </c>
      <c r="V454" s="3">
        <v>615.6</v>
      </c>
      <c r="W454">
        <v>19</v>
      </c>
      <c r="X454" s="3">
        <f t="shared" si="463"/>
        <v>32.4</v>
      </c>
      <c r="Y454" s="3">
        <f t="shared" ref="Y454:Z454" si="466">X454/T454</f>
        <v>2.6999999999999997</v>
      </c>
      <c r="Z454" s="3">
        <f t="shared" si="466"/>
        <v>0.33749999999999997</v>
      </c>
    </row>
    <row r="455" spans="1:26" x14ac:dyDescent="0.25">
      <c r="A455">
        <v>4.2024999999999997</v>
      </c>
      <c r="B455" t="s">
        <v>26</v>
      </c>
      <c r="C455" t="s">
        <v>62</v>
      </c>
      <c r="D455" t="s">
        <v>63</v>
      </c>
      <c r="E455">
        <v>10254333</v>
      </c>
      <c r="F455" t="s">
        <v>556</v>
      </c>
      <c r="G455" t="s">
        <v>30</v>
      </c>
      <c r="H455" t="s">
        <v>31</v>
      </c>
      <c r="I455" t="s">
        <v>557</v>
      </c>
      <c r="J455" t="s">
        <v>445</v>
      </c>
      <c r="K455" t="s">
        <v>67</v>
      </c>
      <c r="L455" t="s">
        <v>558</v>
      </c>
      <c r="M455" t="s">
        <v>559</v>
      </c>
      <c r="N455">
        <v>6195271900</v>
      </c>
      <c r="O455" t="s">
        <v>74</v>
      </c>
      <c r="P455" t="s">
        <v>75</v>
      </c>
      <c r="Q455" t="s">
        <v>61</v>
      </c>
      <c r="R455">
        <v>44</v>
      </c>
      <c r="S455" t="s">
        <v>40</v>
      </c>
      <c r="T455" t="str">
        <f t="shared" si="461"/>
        <v>12</v>
      </c>
      <c r="U455">
        <v>5</v>
      </c>
      <c r="V455" s="3">
        <v>230.4</v>
      </c>
      <c r="W455">
        <v>8</v>
      </c>
      <c r="X455" s="3">
        <f t="shared" si="463"/>
        <v>28.8</v>
      </c>
      <c r="Y455" s="3">
        <f t="shared" ref="Y455:Z455" si="467">X455/T455</f>
        <v>2.4</v>
      </c>
      <c r="Z455" s="3">
        <f t="shared" si="467"/>
        <v>0.48</v>
      </c>
    </row>
    <row r="456" spans="1:26" x14ac:dyDescent="0.25">
      <c r="A456">
        <v>4.2024999999999997</v>
      </c>
      <c r="B456" t="s">
        <v>26</v>
      </c>
      <c r="C456" t="s">
        <v>84</v>
      </c>
      <c r="D456" t="s">
        <v>85</v>
      </c>
      <c r="E456">
        <v>10019773</v>
      </c>
      <c r="F456" t="s">
        <v>130</v>
      </c>
      <c r="G456" t="s">
        <v>30</v>
      </c>
      <c r="H456" t="s">
        <v>31</v>
      </c>
      <c r="I456" t="s">
        <v>131</v>
      </c>
      <c r="J456" t="s">
        <v>132</v>
      </c>
      <c r="K456" t="s">
        <v>67</v>
      </c>
      <c r="L456">
        <v>95407</v>
      </c>
      <c r="M456" t="s">
        <v>133</v>
      </c>
      <c r="N456">
        <v>7075464544</v>
      </c>
      <c r="O456" t="s">
        <v>37</v>
      </c>
      <c r="P456" t="s">
        <v>38</v>
      </c>
      <c r="Q456" t="s">
        <v>39</v>
      </c>
      <c r="R456">
        <v>44</v>
      </c>
      <c r="S456" t="s">
        <v>40</v>
      </c>
      <c r="T456" t="str">
        <f t="shared" si="461"/>
        <v>12</v>
      </c>
      <c r="U456">
        <v>5</v>
      </c>
      <c r="V456" s="3">
        <v>198</v>
      </c>
      <c r="W456">
        <v>10</v>
      </c>
      <c r="X456" s="3">
        <f t="shared" si="463"/>
        <v>19.8</v>
      </c>
      <c r="Y456" s="3">
        <f t="shared" ref="Y456:Z456" si="468">X456/T456</f>
        <v>1.6500000000000001</v>
      </c>
      <c r="Z456" s="3">
        <f t="shared" si="468"/>
        <v>0.33</v>
      </c>
    </row>
    <row r="457" spans="1:26" x14ac:dyDescent="0.25">
      <c r="A457">
        <v>4.2024999999999997</v>
      </c>
      <c r="B457" t="s">
        <v>26</v>
      </c>
      <c r="C457" t="s">
        <v>84</v>
      </c>
      <c r="D457" t="s">
        <v>85</v>
      </c>
      <c r="E457">
        <v>10019773</v>
      </c>
      <c r="F457" t="s">
        <v>130</v>
      </c>
      <c r="G457" t="s">
        <v>30</v>
      </c>
      <c r="H457" t="s">
        <v>31</v>
      </c>
      <c r="I457" t="s">
        <v>131</v>
      </c>
      <c r="J457" t="s">
        <v>132</v>
      </c>
      <c r="K457" t="s">
        <v>67</v>
      </c>
      <c r="L457">
        <v>95407</v>
      </c>
      <c r="M457" t="s">
        <v>133</v>
      </c>
      <c r="N457">
        <v>7075464544</v>
      </c>
      <c r="O457" t="s">
        <v>122</v>
      </c>
      <c r="P457" t="s">
        <v>123</v>
      </c>
      <c r="Q457" t="s">
        <v>124</v>
      </c>
      <c r="R457">
        <v>44</v>
      </c>
      <c r="S457" t="s">
        <v>40</v>
      </c>
      <c r="T457" t="str">
        <f t="shared" si="461"/>
        <v>12</v>
      </c>
      <c r="U457">
        <v>4.5</v>
      </c>
      <c r="V457" s="3">
        <v>118.8</v>
      </c>
      <c r="W457">
        <v>6</v>
      </c>
      <c r="X457" s="3">
        <f t="shared" si="463"/>
        <v>19.8</v>
      </c>
      <c r="Y457" s="3">
        <f t="shared" ref="Y457:Z457" si="469">X457/T457</f>
        <v>1.6500000000000001</v>
      </c>
      <c r="Z457" s="3">
        <f t="shared" si="469"/>
        <v>0.3666666666666667</v>
      </c>
    </row>
    <row r="458" spans="1:26" x14ac:dyDescent="0.25">
      <c r="A458">
        <v>4.2024999999999997</v>
      </c>
      <c r="B458" t="s">
        <v>26</v>
      </c>
      <c r="C458" t="s">
        <v>107</v>
      </c>
      <c r="D458" t="s">
        <v>108</v>
      </c>
      <c r="E458">
        <v>10192843</v>
      </c>
      <c r="F458" t="s">
        <v>248</v>
      </c>
      <c r="G458" t="s">
        <v>30</v>
      </c>
      <c r="H458" t="s">
        <v>31</v>
      </c>
      <c r="I458" t="s">
        <v>249</v>
      </c>
      <c r="J458" t="s">
        <v>250</v>
      </c>
      <c r="K458" t="s">
        <v>199</v>
      </c>
      <c r="L458">
        <v>62305</v>
      </c>
      <c r="M458" t="s">
        <v>251</v>
      </c>
      <c r="N458">
        <v>2172223343</v>
      </c>
      <c r="O458" t="s">
        <v>49</v>
      </c>
      <c r="P458" t="s">
        <v>50</v>
      </c>
      <c r="Q458" t="s">
        <v>39</v>
      </c>
      <c r="R458">
        <v>44</v>
      </c>
      <c r="S458" t="s">
        <v>40</v>
      </c>
      <c r="T458" t="str">
        <f t="shared" si="461"/>
        <v>12</v>
      </c>
      <c r="U458">
        <v>5</v>
      </c>
      <c r="V458" s="3">
        <v>138.6</v>
      </c>
      <c r="W458">
        <v>7</v>
      </c>
      <c r="X458" s="3">
        <f t="shared" si="463"/>
        <v>19.8</v>
      </c>
      <c r="Y458" s="3">
        <f t="shared" ref="Y458:Z458" si="470">X458/T458</f>
        <v>1.6500000000000001</v>
      </c>
      <c r="Z458" s="3">
        <f t="shared" si="470"/>
        <v>0.33</v>
      </c>
    </row>
    <row r="459" spans="1:26" x14ac:dyDescent="0.25">
      <c r="A459">
        <v>4.2024999999999997</v>
      </c>
      <c r="B459" t="s">
        <v>26</v>
      </c>
      <c r="C459" t="s">
        <v>154</v>
      </c>
      <c r="D459" t="s">
        <v>155</v>
      </c>
      <c r="E459">
        <v>10090300</v>
      </c>
      <c r="F459" t="s">
        <v>156</v>
      </c>
      <c r="G459" t="s">
        <v>30</v>
      </c>
      <c r="H459" t="s">
        <v>31</v>
      </c>
      <c r="I459" t="s">
        <v>157</v>
      </c>
      <c r="J459" t="s">
        <v>158</v>
      </c>
      <c r="K459" t="s">
        <v>159</v>
      </c>
      <c r="L459" t="s">
        <v>160</v>
      </c>
      <c r="M459" t="s">
        <v>161</v>
      </c>
      <c r="N459">
        <v>5034902132</v>
      </c>
      <c r="O459" t="s">
        <v>115</v>
      </c>
      <c r="P459" t="s">
        <v>116</v>
      </c>
      <c r="Q459" t="s">
        <v>39</v>
      </c>
      <c r="R459">
        <v>44</v>
      </c>
      <c r="S459" t="s">
        <v>40</v>
      </c>
      <c r="T459" t="str">
        <f t="shared" si="461"/>
        <v>12</v>
      </c>
      <c r="U459">
        <v>5</v>
      </c>
      <c r="V459" s="3">
        <v>396</v>
      </c>
      <c r="W459">
        <v>20</v>
      </c>
      <c r="X459" s="3">
        <f t="shared" si="463"/>
        <v>19.8</v>
      </c>
      <c r="Y459" s="3">
        <f t="shared" ref="Y459:Z459" si="471">X459/T459</f>
        <v>1.6500000000000001</v>
      </c>
      <c r="Z459" s="3">
        <f t="shared" si="471"/>
        <v>0.33</v>
      </c>
    </row>
    <row r="460" spans="1:26" x14ac:dyDescent="0.25">
      <c r="A460">
        <v>4.2024999999999997</v>
      </c>
      <c r="B460" t="s">
        <v>26</v>
      </c>
      <c r="C460" t="s">
        <v>154</v>
      </c>
      <c r="D460" t="s">
        <v>155</v>
      </c>
      <c r="E460">
        <v>10090300</v>
      </c>
      <c r="F460" t="s">
        <v>156</v>
      </c>
      <c r="G460" t="s">
        <v>30</v>
      </c>
      <c r="H460" t="s">
        <v>31</v>
      </c>
      <c r="I460" t="s">
        <v>157</v>
      </c>
      <c r="J460" t="s">
        <v>158</v>
      </c>
      <c r="K460" t="s">
        <v>159</v>
      </c>
      <c r="L460" t="s">
        <v>160</v>
      </c>
      <c r="M460" t="s">
        <v>161</v>
      </c>
      <c r="N460">
        <v>5034902132</v>
      </c>
      <c r="O460" t="s">
        <v>37</v>
      </c>
      <c r="P460" t="s">
        <v>38</v>
      </c>
      <c r="Q460" t="s">
        <v>39</v>
      </c>
      <c r="R460">
        <v>44</v>
      </c>
      <c r="S460" t="s">
        <v>40</v>
      </c>
      <c r="T460" t="str">
        <f t="shared" si="461"/>
        <v>12</v>
      </c>
      <c r="U460">
        <v>5</v>
      </c>
      <c r="V460" s="3">
        <v>198</v>
      </c>
      <c r="W460">
        <v>10</v>
      </c>
      <c r="X460" s="3">
        <f t="shared" si="463"/>
        <v>19.8</v>
      </c>
      <c r="Y460" s="3">
        <f t="shared" ref="Y460:Z460" si="472">X460/T460</f>
        <v>1.6500000000000001</v>
      </c>
      <c r="Z460" s="3">
        <f t="shared" si="472"/>
        <v>0.33</v>
      </c>
    </row>
    <row r="461" spans="1:26" x14ac:dyDescent="0.25">
      <c r="A461">
        <v>4.2024999999999997</v>
      </c>
      <c r="B461" t="s">
        <v>26</v>
      </c>
      <c r="C461" t="s">
        <v>41</v>
      </c>
      <c r="D461" t="s">
        <v>42</v>
      </c>
      <c r="E461">
        <v>10040496</v>
      </c>
      <c r="F461" t="s">
        <v>565</v>
      </c>
      <c r="G461" t="s">
        <v>30</v>
      </c>
      <c r="H461" t="s">
        <v>31</v>
      </c>
      <c r="I461" t="s">
        <v>566</v>
      </c>
      <c r="J461" t="s">
        <v>567</v>
      </c>
      <c r="K461" t="s">
        <v>568</v>
      </c>
      <c r="L461">
        <v>57105</v>
      </c>
      <c r="M461" t="s">
        <v>569</v>
      </c>
      <c r="N461">
        <v>6053366245</v>
      </c>
      <c r="O461" t="s">
        <v>70</v>
      </c>
      <c r="P461" t="s">
        <v>71</v>
      </c>
      <c r="Q461" t="s">
        <v>61</v>
      </c>
      <c r="R461">
        <v>44</v>
      </c>
      <c r="S461" t="s">
        <v>40</v>
      </c>
      <c r="T461" t="str">
        <f t="shared" si="461"/>
        <v>12</v>
      </c>
      <c r="U461">
        <v>8</v>
      </c>
      <c r="V461" s="3">
        <v>324</v>
      </c>
      <c r="W461">
        <v>10</v>
      </c>
      <c r="X461" s="3">
        <f t="shared" si="463"/>
        <v>32.4</v>
      </c>
      <c r="Y461" s="3">
        <f t="shared" ref="Y461:Z461" si="473">X461/T461</f>
        <v>2.6999999999999997</v>
      </c>
      <c r="Z461" s="3">
        <f t="shared" si="473"/>
        <v>0.33749999999999997</v>
      </c>
    </row>
    <row r="462" spans="1:26" x14ac:dyDescent="0.25">
      <c r="A462">
        <v>4.2024999999999997</v>
      </c>
      <c r="B462" t="s">
        <v>26</v>
      </c>
      <c r="C462" t="s">
        <v>41</v>
      </c>
      <c r="D462" t="s">
        <v>42</v>
      </c>
      <c r="E462">
        <v>10040496</v>
      </c>
      <c r="F462" t="s">
        <v>565</v>
      </c>
      <c r="G462" t="s">
        <v>30</v>
      </c>
      <c r="H462" t="s">
        <v>31</v>
      </c>
      <c r="I462" t="s">
        <v>566</v>
      </c>
      <c r="J462" t="s">
        <v>567</v>
      </c>
      <c r="K462" t="s">
        <v>568</v>
      </c>
      <c r="L462">
        <v>57105</v>
      </c>
      <c r="M462" t="s">
        <v>569</v>
      </c>
      <c r="N462">
        <v>6053366245</v>
      </c>
      <c r="O462" t="s">
        <v>49</v>
      </c>
      <c r="P462" t="s">
        <v>50</v>
      </c>
      <c r="Q462" t="s">
        <v>39</v>
      </c>
      <c r="R462">
        <v>44</v>
      </c>
      <c r="S462" t="s">
        <v>40</v>
      </c>
      <c r="T462" t="str">
        <f t="shared" si="461"/>
        <v>12</v>
      </c>
      <c r="U462">
        <v>5</v>
      </c>
      <c r="V462" s="3">
        <v>198</v>
      </c>
      <c r="W462">
        <v>10</v>
      </c>
      <c r="X462" s="3">
        <f t="shared" si="463"/>
        <v>19.8</v>
      </c>
      <c r="Y462" s="3">
        <f t="shared" ref="Y462:Z462" si="474">X462/T462</f>
        <v>1.6500000000000001</v>
      </c>
      <c r="Z462" s="3">
        <f t="shared" si="474"/>
        <v>0.33</v>
      </c>
    </row>
    <row r="463" spans="1:26" x14ac:dyDescent="0.25">
      <c r="A463">
        <v>4.2024999999999997</v>
      </c>
      <c r="B463" t="s">
        <v>26</v>
      </c>
      <c r="C463" t="s">
        <v>51</v>
      </c>
      <c r="D463" t="s">
        <v>52</v>
      </c>
      <c r="E463">
        <v>10067691</v>
      </c>
      <c r="F463" t="s">
        <v>53</v>
      </c>
      <c r="G463" t="s">
        <v>30</v>
      </c>
      <c r="H463" t="s">
        <v>31</v>
      </c>
      <c r="I463" t="s">
        <v>54</v>
      </c>
      <c r="J463" t="s">
        <v>55</v>
      </c>
      <c r="K463" t="s">
        <v>56</v>
      </c>
      <c r="L463" t="s">
        <v>57</v>
      </c>
      <c r="M463" t="s">
        <v>58</v>
      </c>
      <c r="N463">
        <v>6109350885</v>
      </c>
      <c r="O463" t="s">
        <v>59</v>
      </c>
      <c r="P463" t="s">
        <v>60</v>
      </c>
      <c r="Q463" t="s">
        <v>61</v>
      </c>
      <c r="R463">
        <v>44</v>
      </c>
      <c r="S463" t="s">
        <v>40</v>
      </c>
      <c r="T463" t="str">
        <f t="shared" si="461"/>
        <v>12</v>
      </c>
      <c r="U463">
        <v>4</v>
      </c>
      <c r="V463" s="3">
        <v>2966.4</v>
      </c>
      <c r="W463">
        <v>103</v>
      </c>
      <c r="X463" s="3">
        <f t="shared" si="463"/>
        <v>28.8</v>
      </c>
      <c r="Y463" s="3">
        <f t="shared" ref="Y463:Z463" si="475">X463/T463</f>
        <v>2.4</v>
      </c>
      <c r="Z463" s="3">
        <f t="shared" si="475"/>
        <v>0.6</v>
      </c>
    </row>
    <row r="464" spans="1:26" x14ac:dyDescent="0.25">
      <c r="A464">
        <v>4.2024999999999997</v>
      </c>
      <c r="B464" t="s">
        <v>26</v>
      </c>
      <c r="C464" t="s">
        <v>51</v>
      </c>
      <c r="D464" t="s">
        <v>52</v>
      </c>
      <c r="E464">
        <v>10067691</v>
      </c>
      <c r="F464" t="s">
        <v>53</v>
      </c>
      <c r="G464" t="s">
        <v>30</v>
      </c>
      <c r="H464" t="s">
        <v>31</v>
      </c>
      <c r="I464" t="s">
        <v>54</v>
      </c>
      <c r="J464" t="s">
        <v>55</v>
      </c>
      <c r="K464" t="s">
        <v>56</v>
      </c>
      <c r="L464" t="s">
        <v>57</v>
      </c>
      <c r="M464" t="s">
        <v>58</v>
      </c>
      <c r="N464">
        <v>6109350885</v>
      </c>
      <c r="O464" t="s">
        <v>81</v>
      </c>
      <c r="P464" t="s">
        <v>82</v>
      </c>
      <c r="Q464" t="s">
        <v>83</v>
      </c>
      <c r="R464">
        <v>44</v>
      </c>
      <c r="S464" t="s">
        <v>40</v>
      </c>
      <c r="T464" t="str">
        <f t="shared" si="461"/>
        <v>12</v>
      </c>
      <c r="U464">
        <v>8</v>
      </c>
      <c r="V464" s="3">
        <v>594</v>
      </c>
      <c r="W464">
        <v>22</v>
      </c>
      <c r="X464" s="3">
        <f t="shared" si="463"/>
        <v>27</v>
      </c>
      <c r="Y464" s="3">
        <f t="shared" ref="Y464:Z464" si="476">X464/T464</f>
        <v>2.25</v>
      </c>
      <c r="Z464" s="3">
        <f t="shared" si="476"/>
        <v>0.28125</v>
      </c>
    </row>
    <row r="465" spans="1:26" x14ac:dyDescent="0.25">
      <c r="A465">
        <v>4.2024999999999997</v>
      </c>
      <c r="B465" t="s">
        <v>26</v>
      </c>
      <c r="C465" t="s">
        <v>62</v>
      </c>
      <c r="D465" t="s">
        <v>63</v>
      </c>
      <c r="E465">
        <v>10053983</v>
      </c>
      <c r="F465" t="s">
        <v>76</v>
      </c>
      <c r="G465" t="s">
        <v>30</v>
      </c>
      <c r="H465" t="s">
        <v>31</v>
      </c>
      <c r="I465" t="s">
        <v>77</v>
      </c>
      <c r="J465" t="s">
        <v>78</v>
      </c>
      <c r="K465" t="s">
        <v>67</v>
      </c>
      <c r="L465" t="s">
        <v>79</v>
      </c>
      <c r="M465" t="s">
        <v>80</v>
      </c>
      <c r="N465">
        <v>8189423379</v>
      </c>
      <c r="O465" t="s">
        <v>70</v>
      </c>
      <c r="P465" t="s">
        <v>71</v>
      </c>
      <c r="Q465" t="s">
        <v>61</v>
      </c>
      <c r="R465">
        <v>44</v>
      </c>
      <c r="S465" t="s">
        <v>40</v>
      </c>
      <c r="T465" t="str">
        <f t="shared" si="461"/>
        <v>12</v>
      </c>
      <c r="U465">
        <v>8</v>
      </c>
      <c r="V465" s="3">
        <v>1036.8</v>
      </c>
      <c r="W465">
        <v>32</v>
      </c>
      <c r="X465" s="3">
        <f t="shared" si="463"/>
        <v>32.4</v>
      </c>
      <c r="Y465" s="3">
        <f t="shared" ref="Y465:Z465" si="477">X465/T465</f>
        <v>2.6999999999999997</v>
      </c>
      <c r="Z465" s="3">
        <f t="shared" si="477"/>
        <v>0.33749999999999997</v>
      </c>
    </row>
    <row r="466" spans="1:26" x14ac:dyDescent="0.25">
      <c r="A466">
        <v>4.2024999999999997</v>
      </c>
      <c r="B466" t="s">
        <v>26</v>
      </c>
      <c r="C466" t="s">
        <v>62</v>
      </c>
      <c r="D466" t="s">
        <v>63</v>
      </c>
      <c r="E466">
        <v>10053983</v>
      </c>
      <c r="F466" t="s">
        <v>76</v>
      </c>
      <c r="G466" t="s">
        <v>30</v>
      </c>
      <c r="H466" t="s">
        <v>31</v>
      </c>
      <c r="I466" t="s">
        <v>77</v>
      </c>
      <c r="J466" t="s">
        <v>78</v>
      </c>
      <c r="K466" t="s">
        <v>67</v>
      </c>
      <c r="L466" t="s">
        <v>79</v>
      </c>
      <c r="M466" t="s">
        <v>80</v>
      </c>
      <c r="N466">
        <v>8189423379</v>
      </c>
      <c r="O466" t="s">
        <v>72</v>
      </c>
      <c r="P466" t="s">
        <v>73</v>
      </c>
      <c r="Q466" t="s">
        <v>61</v>
      </c>
      <c r="R466">
        <v>44</v>
      </c>
      <c r="S466" t="s">
        <v>40</v>
      </c>
      <c r="T466" t="str">
        <f t="shared" si="461"/>
        <v>12</v>
      </c>
      <c r="U466">
        <v>8</v>
      </c>
      <c r="V466" s="3">
        <v>842.4</v>
      </c>
      <c r="W466">
        <v>26</v>
      </c>
      <c r="X466" s="3">
        <f t="shared" si="463"/>
        <v>32.4</v>
      </c>
      <c r="Y466" s="3">
        <f t="shared" ref="Y466:Z466" si="478">X466/T466</f>
        <v>2.6999999999999997</v>
      </c>
      <c r="Z466" s="3">
        <f t="shared" si="478"/>
        <v>0.33749999999999997</v>
      </c>
    </row>
    <row r="467" spans="1:26" x14ac:dyDescent="0.25">
      <c r="A467">
        <v>4.2024999999999997</v>
      </c>
      <c r="B467" t="s">
        <v>26</v>
      </c>
      <c r="C467" t="s">
        <v>107</v>
      </c>
      <c r="D467" t="s">
        <v>108</v>
      </c>
      <c r="E467">
        <v>10536421</v>
      </c>
      <c r="F467" t="s">
        <v>190</v>
      </c>
      <c r="G467" t="s">
        <v>30</v>
      </c>
      <c r="H467" t="s">
        <v>31</v>
      </c>
      <c r="I467" t="s">
        <v>191</v>
      </c>
      <c r="J467" t="s">
        <v>192</v>
      </c>
      <c r="K467" t="s">
        <v>193</v>
      </c>
      <c r="L467" t="s">
        <v>194</v>
      </c>
      <c r="M467" t="s">
        <v>633</v>
      </c>
      <c r="N467">
        <v>2484831954</v>
      </c>
      <c r="O467" t="s">
        <v>37</v>
      </c>
      <c r="P467" t="s">
        <v>38</v>
      </c>
      <c r="Q467" t="s">
        <v>39</v>
      </c>
      <c r="R467">
        <v>44</v>
      </c>
      <c r="S467" t="s">
        <v>40</v>
      </c>
      <c r="T467" t="str">
        <f t="shared" si="461"/>
        <v>12</v>
      </c>
      <c r="U467">
        <v>5</v>
      </c>
      <c r="V467" s="3">
        <v>19.8</v>
      </c>
      <c r="W467">
        <v>1</v>
      </c>
      <c r="X467" s="3">
        <f t="shared" si="463"/>
        <v>19.8</v>
      </c>
      <c r="Y467" s="3">
        <f t="shared" ref="Y467:Z467" si="479">X467/T467</f>
        <v>1.6500000000000001</v>
      </c>
      <c r="Z467" s="3">
        <f t="shared" si="479"/>
        <v>0.33</v>
      </c>
    </row>
    <row r="468" spans="1:26" x14ac:dyDescent="0.25">
      <c r="A468">
        <v>4.2024999999999997</v>
      </c>
      <c r="B468" t="s">
        <v>26</v>
      </c>
      <c r="C468" t="s">
        <v>107</v>
      </c>
      <c r="D468" t="s">
        <v>108</v>
      </c>
      <c r="E468">
        <v>10536421</v>
      </c>
      <c r="F468" t="s">
        <v>190</v>
      </c>
      <c r="G468" t="s">
        <v>30</v>
      </c>
      <c r="H468" t="s">
        <v>31</v>
      </c>
      <c r="I468" t="s">
        <v>191</v>
      </c>
      <c r="J468" t="s">
        <v>192</v>
      </c>
      <c r="K468" t="s">
        <v>193</v>
      </c>
      <c r="L468" t="s">
        <v>194</v>
      </c>
      <c r="M468" t="s">
        <v>633</v>
      </c>
      <c r="N468">
        <v>2484831954</v>
      </c>
      <c r="O468" t="s">
        <v>115</v>
      </c>
      <c r="P468" t="s">
        <v>116</v>
      </c>
      <c r="Q468" t="s">
        <v>39</v>
      </c>
      <c r="R468">
        <v>44</v>
      </c>
      <c r="S468" t="s">
        <v>40</v>
      </c>
      <c r="T468" t="str">
        <f t="shared" si="461"/>
        <v>12</v>
      </c>
      <c r="U468">
        <v>5</v>
      </c>
      <c r="V468" s="3">
        <v>19.8</v>
      </c>
      <c r="W468">
        <v>1</v>
      </c>
      <c r="X468" s="3">
        <f t="shared" si="463"/>
        <v>19.8</v>
      </c>
      <c r="Y468" s="3">
        <f t="shared" ref="Y468:Z468" si="480">X468/T468</f>
        <v>1.6500000000000001</v>
      </c>
      <c r="Z468" s="3">
        <f t="shared" si="480"/>
        <v>0.33</v>
      </c>
    </row>
    <row r="469" spans="1:26" x14ac:dyDescent="0.25">
      <c r="A469">
        <v>4.2024999999999997</v>
      </c>
      <c r="B469" t="s">
        <v>26</v>
      </c>
      <c r="C469" t="s">
        <v>107</v>
      </c>
      <c r="D469" t="s">
        <v>108</v>
      </c>
      <c r="E469">
        <v>10536421</v>
      </c>
      <c r="F469" t="s">
        <v>190</v>
      </c>
      <c r="G469" t="s">
        <v>30</v>
      </c>
      <c r="H469" t="s">
        <v>31</v>
      </c>
      <c r="I469" t="s">
        <v>191</v>
      </c>
      <c r="J469" t="s">
        <v>192</v>
      </c>
      <c r="K469" t="s">
        <v>193</v>
      </c>
      <c r="L469" t="s">
        <v>194</v>
      </c>
      <c r="M469" t="s">
        <v>633</v>
      </c>
      <c r="N469">
        <v>2484831954</v>
      </c>
      <c r="O469" t="s">
        <v>49</v>
      </c>
      <c r="P469" t="s">
        <v>50</v>
      </c>
      <c r="Q469" t="s">
        <v>39</v>
      </c>
      <c r="R469">
        <v>44</v>
      </c>
      <c r="S469" t="s">
        <v>40</v>
      </c>
      <c r="T469" t="str">
        <f t="shared" si="461"/>
        <v>12</v>
      </c>
      <c r="U469">
        <v>5</v>
      </c>
      <c r="V469" s="3">
        <v>19.8</v>
      </c>
      <c r="W469">
        <v>1</v>
      </c>
      <c r="X469" s="3">
        <f t="shared" si="463"/>
        <v>19.8</v>
      </c>
      <c r="Y469" s="3">
        <f t="shared" ref="Y469:Z469" si="481">X469/T469</f>
        <v>1.6500000000000001</v>
      </c>
      <c r="Z469" s="3">
        <f t="shared" si="481"/>
        <v>0.33</v>
      </c>
    </row>
    <row r="470" spans="1:26" x14ac:dyDescent="0.25">
      <c r="A470">
        <v>4.2024999999999997</v>
      </c>
      <c r="B470" t="s">
        <v>26</v>
      </c>
      <c r="C470" t="s">
        <v>84</v>
      </c>
      <c r="D470" t="s">
        <v>85</v>
      </c>
      <c r="E470">
        <v>10281997</v>
      </c>
      <c r="F470" t="s">
        <v>543</v>
      </c>
      <c r="G470" t="s">
        <v>30</v>
      </c>
      <c r="H470" t="s">
        <v>31</v>
      </c>
      <c r="I470" t="s">
        <v>544</v>
      </c>
      <c r="J470" t="s">
        <v>545</v>
      </c>
      <c r="K470" t="s">
        <v>96</v>
      </c>
      <c r="L470">
        <v>89706</v>
      </c>
      <c r="M470" t="s">
        <v>546</v>
      </c>
      <c r="N470">
        <v>7753429754</v>
      </c>
      <c r="O470" t="s">
        <v>37</v>
      </c>
      <c r="P470" t="s">
        <v>38</v>
      </c>
      <c r="Q470" t="s">
        <v>39</v>
      </c>
      <c r="R470">
        <v>44</v>
      </c>
      <c r="S470" t="s">
        <v>40</v>
      </c>
      <c r="T470" t="str">
        <f t="shared" si="461"/>
        <v>12</v>
      </c>
      <c r="U470">
        <v>5</v>
      </c>
      <c r="V470" s="3">
        <v>19.8</v>
      </c>
      <c r="W470">
        <v>1</v>
      </c>
      <c r="X470" s="3">
        <f t="shared" si="463"/>
        <v>19.8</v>
      </c>
      <c r="Y470" s="3">
        <f t="shared" ref="Y470:Z470" si="482">X470/T470</f>
        <v>1.6500000000000001</v>
      </c>
      <c r="Z470" s="3">
        <f t="shared" si="482"/>
        <v>0.33</v>
      </c>
    </row>
    <row r="471" spans="1:26" x14ac:dyDescent="0.25">
      <c r="A471">
        <v>4.2024999999999997</v>
      </c>
      <c r="B471" t="s">
        <v>26</v>
      </c>
      <c r="C471" t="s">
        <v>107</v>
      </c>
      <c r="D471" t="s">
        <v>108</v>
      </c>
      <c r="E471">
        <v>10388714</v>
      </c>
      <c r="F471" t="s">
        <v>606</v>
      </c>
      <c r="G471" t="s">
        <v>570</v>
      </c>
      <c r="H471" t="s">
        <v>31</v>
      </c>
      <c r="I471" t="s">
        <v>191</v>
      </c>
      <c r="J471" t="s">
        <v>192</v>
      </c>
      <c r="K471" t="s">
        <v>193</v>
      </c>
      <c r="L471" t="s">
        <v>194</v>
      </c>
      <c r="M471" t="s">
        <v>607</v>
      </c>
      <c r="N471">
        <v>2604827475</v>
      </c>
      <c r="O471" t="s">
        <v>37</v>
      </c>
      <c r="P471" t="s">
        <v>38</v>
      </c>
      <c r="Q471" t="s">
        <v>39</v>
      </c>
      <c r="R471">
        <v>44</v>
      </c>
      <c r="S471" t="s">
        <v>40</v>
      </c>
      <c r="T471" t="str">
        <f t="shared" si="461"/>
        <v>12</v>
      </c>
      <c r="U471">
        <v>5</v>
      </c>
      <c r="V471" s="3">
        <v>39.6</v>
      </c>
      <c r="W471">
        <v>2</v>
      </c>
      <c r="X471" s="3">
        <f t="shared" si="463"/>
        <v>19.8</v>
      </c>
      <c r="Y471" s="3">
        <f t="shared" ref="Y471:Z471" si="483">X471/T471</f>
        <v>1.6500000000000001</v>
      </c>
      <c r="Z471" s="3">
        <f t="shared" si="483"/>
        <v>0.33</v>
      </c>
    </row>
    <row r="472" spans="1:26" x14ac:dyDescent="0.25">
      <c r="A472">
        <v>4.2024999999999997</v>
      </c>
      <c r="B472" t="s">
        <v>26</v>
      </c>
      <c r="C472" t="s">
        <v>107</v>
      </c>
      <c r="D472" t="s">
        <v>108</v>
      </c>
      <c r="E472">
        <v>10388714</v>
      </c>
      <c r="F472" t="s">
        <v>606</v>
      </c>
      <c r="G472" t="s">
        <v>570</v>
      </c>
      <c r="H472" t="s">
        <v>31</v>
      </c>
      <c r="I472" t="s">
        <v>191</v>
      </c>
      <c r="J472" t="s">
        <v>192</v>
      </c>
      <c r="K472" t="s">
        <v>193</v>
      </c>
      <c r="L472" t="s">
        <v>194</v>
      </c>
      <c r="M472" t="s">
        <v>607</v>
      </c>
      <c r="N472">
        <v>2604827475</v>
      </c>
      <c r="O472" t="s">
        <v>115</v>
      </c>
      <c r="P472" t="s">
        <v>116</v>
      </c>
      <c r="Q472" t="s">
        <v>39</v>
      </c>
      <c r="R472">
        <v>44</v>
      </c>
      <c r="S472" t="s">
        <v>40</v>
      </c>
      <c r="T472" t="str">
        <f t="shared" si="461"/>
        <v>12</v>
      </c>
      <c r="U472">
        <v>5</v>
      </c>
      <c r="V472" s="3">
        <v>39.6</v>
      </c>
      <c r="W472">
        <v>2</v>
      </c>
      <c r="X472" s="3">
        <f t="shared" si="463"/>
        <v>19.8</v>
      </c>
      <c r="Y472" s="3">
        <f t="shared" ref="Y472:Z472" si="484">X472/T472</f>
        <v>1.6500000000000001</v>
      </c>
      <c r="Z472" s="3">
        <f t="shared" si="484"/>
        <v>0.33</v>
      </c>
    </row>
    <row r="473" spans="1:26" x14ac:dyDescent="0.25">
      <c r="A473">
        <v>4.2024999999999997</v>
      </c>
      <c r="B473" t="s">
        <v>26</v>
      </c>
      <c r="C473" t="s">
        <v>107</v>
      </c>
      <c r="D473" t="s">
        <v>108</v>
      </c>
      <c r="E473">
        <v>10388714</v>
      </c>
      <c r="F473" t="s">
        <v>606</v>
      </c>
      <c r="G473" t="s">
        <v>570</v>
      </c>
      <c r="H473" t="s">
        <v>31</v>
      </c>
      <c r="I473" t="s">
        <v>191</v>
      </c>
      <c r="J473" t="s">
        <v>192</v>
      </c>
      <c r="K473" t="s">
        <v>193</v>
      </c>
      <c r="L473" t="s">
        <v>194</v>
      </c>
      <c r="M473" t="s">
        <v>607</v>
      </c>
      <c r="N473">
        <v>2604827475</v>
      </c>
      <c r="O473" t="s">
        <v>49</v>
      </c>
      <c r="P473" t="s">
        <v>50</v>
      </c>
      <c r="Q473" t="s">
        <v>39</v>
      </c>
      <c r="R473">
        <v>44</v>
      </c>
      <c r="S473" t="s">
        <v>40</v>
      </c>
      <c r="T473" t="str">
        <f t="shared" si="461"/>
        <v>12</v>
      </c>
      <c r="U473">
        <v>5</v>
      </c>
      <c r="V473" s="3">
        <v>39.6</v>
      </c>
      <c r="W473">
        <v>2</v>
      </c>
      <c r="X473" s="3">
        <f t="shared" si="463"/>
        <v>19.8</v>
      </c>
      <c r="Y473" s="3">
        <f t="shared" ref="Y473:Z473" si="485">X473/T473</f>
        <v>1.6500000000000001</v>
      </c>
      <c r="Z473" s="3">
        <f t="shared" si="485"/>
        <v>0.33</v>
      </c>
    </row>
    <row r="474" spans="1:26" x14ac:dyDescent="0.25">
      <c r="A474">
        <v>4.2024999999999997</v>
      </c>
      <c r="B474" t="s">
        <v>26</v>
      </c>
      <c r="C474" t="s">
        <v>107</v>
      </c>
      <c r="D474" t="s">
        <v>108</v>
      </c>
      <c r="E474">
        <v>10437995</v>
      </c>
      <c r="F474" t="s">
        <v>628</v>
      </c>
      <c r="G474" t="s">
        <v>30</v>
      </c>
      <c r="H474" t="s">
        <v>31</v>
      </c>
      <c r="I474" t="s">
        <v>629</v>
      </c>
      <c r="J474" t="s">
        <v>630</v>
      </c>
      <c r="K474" t="s">
        <v>193</v>
      </c>
      <c r="L474" t="s">
        <v>631</v>
      </c>
      <c r="M474" t="s">
        <v>632</v>
      </c>
      <c r="N474">
        <v>2484141700</v>
      </c>
      <c r="O474" t="s">
        <v>37</v>
      </c>
      <c r="P474" t="s">
        <v>38</v>
      </c>
      <c r="Q474" t="s">
        <v>39</v>
      </c>
      <c r="R474">
        <v>44</v>
      </c>
      <c r="S474" t="s">
        <v>40</v>
      </c>
      <c r="T474" t="str">
        <f t="shared" si="461"/>
        <v>12</v>
      </c>
      <c r="U474">
        <v>5</v>
      </c>
      <c r="V474" s="3">
        <v>19.8</v>
      </c>
      <c r="W474">
        <v>1</v>
      </c>
      <c r="X474" s="3">
        <f t="shared" si="463"/>
        <v>19.8</v>
      </c>
      <c r="Y474" s="3">
        <f t="shared" ref="Y474:Z474" si="486">X474/T474</f>
        <v>1.6500000000000001</v>
      </c>
      <c r="Z474" s="3">
        <f t="shared" si="486"/>
        <v>0.33</v>
      </c>
    </row>
    <row r="475" spans="1:26" x14ac:dyDescent="0.25">
      <c r="A475">
        <v>4.2024999999999997</v>
      </c>
      <c r="B475" t="s">
        <v>26</v>
      </c>
      <c r="C475" t="s">
        <v>107</v>
      </c>
      <c r="D475" t="s">
        <v>108</v>
      </c>
      <c r="E475">
        <v>10437995</v>
      </c>
      <c r="F475" t="s">
        <v>628</v>
      </c>
      <c r="G475" t="s">
        <v>30</v>
      </c>
      <c r="H475" t="s">
        <v>31</v>
      </c>
      <c r="I475" t="s">
        <v>629</v>
      </c>
      <c r="J475" t="s">
        <v>630</v>
      </c>
      <c r="K475" t="s">
        <v>193</v>
      </c>
      <c r="L475" t="s">
        <v>631</v>
      </c>
      <c r="M475" t="s">
        <v>632</v>
      </c>
      <c r="N475">
        <v>2484141700</v>
      </c>
      <c r="O475" t="s">
        <v>115</v>
      </c>
      <c r="P475" t="s">
        <v>116</v>
      </c>
      <c r="Q475" t="s">
        <v>39</v>
      </c>
      <c r="R475">
        <v>44</v>
      </c>
      <c r="S475" t="s">
        <v>40</v>
      </c>
      <c r="T475" t="str">
        <f t="shared" si="461"/>
        <v>12</v>
      </c>
      <c r="U475">
        <v>5</v>
      </c>
      <c r="V475" s="3">
        <v>19.8</v>
      </c>
      <c r="W475">
        <v>1</v>
      </c>
      <c r="X475" s="3">
        <f t="shared" si="463"/>
        <v>19.8</v>
      </c>
      <c r="Y475" s="3">
        <f t="shared" ref="Y475:Z475" si="487">X475/T475</f>
        <v>1.6500000000000001</v>
      </c>
      <c r="Z475" s="3">
        <f t="shared" si="487"/>
        <v>0.33</v>
      </c>
    </row>
    <row r="476" spans="1:26" x14ac:dyDescent="0.25">
      <c r="A476">
        <v>4.2024999999999997</v>
      </c>
      <c r="B476" t="s">
        <v>26</v>
      </c>
      <c r="C476" t="s">
        <v>107</v>
      </c>
      <c r="D476" t="s">
        <v>108</v>
      </c>
      <c r="E476">
        <v>10437995</v>
      </c>
      <c r="F476" t="s">
        <v>628</v>
      </c>
      <c r="G476" t="s">
        <v>30</v>
      </c>
      <c r="H476" t="s">
        <v>31</v>
      </c>
      <c r="I476" t="s">
        <v>629</v>
      </c>
      <c r="J476" t="s">
        <v>630</v>
      </c>
      <c r="K476" t="s">
        <v>193</v>
      </c>
      <c r="L476" t="s">
        <v>631</v>
      </c>
      <c r="M476" t="s">
        <v>632</v>
      </c>
      <c r="N476">
        <v>2484141700</v>
      </c>
      <c r="O476" t="s">
        <v>49</v>
      </c>
      <c r="P476" t="s">
        <v>50</v>
      </c>
      <c r="Q476" t="s">
        <v>39</v>
      </c>
      <c r="R476">
        <v>44</v>
      </c>
      <c r="S476" t="s">
        <v>40</v>
      </c>
      <c r="T476" t="str">
        <f t="shared" si="461"/>
        <v>12</v>
      </c>
      <c r="U476">
        <v>5</v>
      </c>
      <c r="V476" s="3">
        <v>19.8</v>
      </c>
      <c r="W476">
        <v>1</v>
      </c>
      <c r="X476" s="3">
        <f t="shared" si="463"/>
        <v>19.8</v>
      </c>
      <c r="Y476" s="3">
        <f t="shared" ref="Y476:Z476" si="488">X476/T476</f>
        <v>1.6500000000000001</v>
      </c>
      <c r="Z476" s="3">
        <f t="shared" si="488"/>
        <v>0.33</v>
      </c>
    </row>
    <row r="477" spans="1:26" x14ac:dyDescent="0.25">
      <c r="A477">
        <v>4.2024999999999997</v>
      </c>
      <c r="B477" t="s">
        <v>26</v>
      </c>
      <c r="C477" t="s">
        <v>84</v>
      </c>
      <c r="D477" t="s">
        <v>85</v>
      </c>
      <c r="E477">
        <v>10444909</v>
      </c>
      <c r="F477" t="s">
        <v>638</v>
      </c>
      <c r="G477" t="s">
        <v>348</v>
      </c>
      <c r="H477" t="s">
        <v>31</v>
      </c>
      <c r="I477" t="s">
        <v>639</v>
      </c>
      <c r="J477" t="s">
        <v>640</v>
      </c>
      <c r="K477" t="s">
        <v>67</v>
      </c>
      <c r="L477" t="s">
        <v>641</v>
      </c>
      <c r="M477" t="s">
        <v>642</v>
      </c>
      <c r="N477">
        <v>7078453030</v>
      </c>
      <c r="O477" t="s">
        <v>122</v>
      </c>
      <c r="P477" t="s">
        <v>123</v>
      </c>
      <c r="Q477" t="s">
        <v>124</v>
      </c>
      <c r="R477">
        <v>44</v>
      </c>
      <c r="S477" t="s">
        <v>40</v>
      </c>
      <c r="T477" t="str">
        <f t="shared" si="461"/>
        <v>12</v>
      </c>
      <c r="U477">
        <v>4.5</v>
      </c>
      <c r="V477" s="3">
        <v>19.8</v>
      </c>
      <c r="W477">
        <v>1</v>
      </c>
      <c r="X477" s="3">
        <f t="shared" si="463"/>
        <v>19.8</v>
      </c>
      <c r="Y477" s="3">
        <f t="shared" ref="Y477:Z477" si="489">X477/T477</f>
        <v>1.6500000000000001</v>
      </c>
      <c r="Z477" s="3">
        <f t="shared" si="489"/>
        <v>0.3666666666666667</v>
      </c>
    </row>
    <row r="478" spans="1:26" x14ac:dyDescent="0.25">
      <c r="A478">
        <v>4.2024999999999997</v>
      </c>
      <c r="B478" t="s">
        <v>26</v>
      </c>
      <c r="C478" t="s">
        <v>134</v>
      </c>
      <c r="D478" t="s">
        <v>135</v>
      </c>
      <c r="E478">
        <v>10000787</v>
      </c>
      <c r="F478" t="s">
        <v>136</v>
      </c>
      <c r="G478" t="s">
        <v>30</v>
      </c>
      <c r="H478" t="s">
        <v>31</v>
      </c>
      <c r="I478" t="s">
        <v>137</v>
      </c>
      <c r="J478" t="s">
        <v>138</v>
      </c>
      <c r="K478" t="s">
        <v>139</v>
      </c>
      <c r="L478" t="s">
        <v>140</v>
      </c>
      <c r="M478" t="s">
        <v>141</v>
      </c>
      <c r="N478">
        <v>2627815855</v>
      </c>
      <c r="O478" t="s">
        <v>37</v>
      </c>
      <c r="P478" t="s">
        <v>38</v>
      </c>
      <c r="Q478" t="s">
        <v>39</v>
      </c>
      <c r="R478">
        <v>44</v>
      </c>
      <c r="S478" t="s">
        <v>40</v>
      </c>
      <c r="T478" t="str">
        <f t="shared" si="461"/>
        <v>12</v>
      </c>
      <c r="U478">
        <v>5</v>
      </c>
      <c r="V478" s="3">
        <v>277.2</v>
      </c>
      <c r="W478">
        <v>14</v>
      </c>
      <c r="X478" s="3">
        <f t="shared" si="463"/>
        <v>19.8</v>
      </c>
      <c r="Y478" s="3">
        <f t="shared" ref="Y478:Z478" si="490">X478/T478</f>
        <v>1.6500000000000001</v>
      </c>
      <c r="Z478" s="3">
        <f t="shared" si="490"/>
        <v>0.33</v>
      </c>
    </row>
    <row r="479" spans="1:26" x14ac:dyDescent="0.25">
      <c r="A479">
        <v>4.2024999999999997</v>
      </c>
      <c r="B479" t="s">
        <v>26</v>
      </c>
      <c r="C479" t="s">
        <v>134</v>
      </c>
      <c r="D479" t="s">
        <v>135</v>
      </c>
      <c r="E479">
        <v>10000787</v>
      </c>
      <c r="F479" t="s">
        <v>136</v>
      </c>
      <c r="G479" t="s">
        <v>30</v>
      </c>
      <c r="H479" t="s">
        <v>31</v>
      </c>
      <c r="I479" t="s">
        <v>137</v>
      </c>
      <c r="J479" t="s">
        <v>138</v>
      </c>
      <c r="K479" t="s">
        <v>139</v>
      </c>
      <c r="L479" t="s">
        <v>140</v>
      </c>
      <c r="M479" t="s">
        <v>141</v>
      </c>
      <c r="N479">
        <v>2627815855</v>
      </c>
      <c r="O479" t="s">
        <v>115</v>
      </c>
      <c r="P479" t="s">
        <v>116</v>
      </c>
      <c r="Q479" t="s">
        <v>39</v>
      </c>
      <c r="R479">
        <v>44</v>
      </c>
      <c r="S479" t="s">
        <v>40</v>
      </c>
      <c r="T479" t="str">
        <f t="shared" si="461"/>
        <v>12</v>
      </c>
      <c r="U479">
        <v>5</v>
      </c>
      <c r="V479" s="3">
        <v>178.2</v>
      </c>
      <c r="W479">
        <v>9</v>
      </c>
      <c r="X479" s="3">
        <f t="shared" si="463"/>
        <v>19.799999999999997</v>
      </c>
      <c r="Y479" s="3">
        <f t="shared" ref="Y479:Z479" si="491">X479/T479</f>
        <v>1.6499999999999997</v>
      </c>
      <c r="Z479" s="3">
        <f t="shared" si="491"/>
        <v>0.32999999999999996</v>
      </c>
    </row>
    <row r="480" spans="1:26" x14ac:dyDescent="0.25">
      <c r="A480">
        <v>4.2024999999999997</v>
      </c>
      <c r="B480" t="s">
        <v>26</v>
      </c>
      <c r="C480" t="s">
        <v>381</v>
      </c>
      <c r="D480" t="s">
        <v>382</v>
      </c>
      <c r="E480">
        <v>10420622</v>
      </c>
      <c r="F480" t="s">
        <v>596</v>
      </c>
      <c r="G480" t="s">
        <v>30</v>
      </c>
      <c r="H480" t="s">
        <v>31</v>
      </c>
      <c r="I480" t="s">
        <v>597</v>
      </c>
      <c r="J480" t="s">
        <v>598</v>
      </c>
      <c r="K480" t="s">
        <v>528</v>
      </c>
      <c r="L480" t="s">
        <v>599</v>
      </c>
      <c r="M480" t="s">
        <v>600</v>
      </c>
      <c r="N480">
        <v>9802912504</v>
      </c>
      <c r="O480" t="s">
        <v>49</v>
      </c>
      <c r="P480" t="s">
        <v>50</v>
      </c>
      <c r="Q480" t="s">
        <v>39</v>
      </c>
      <c r="R480">
        <v>44</v>
      </c>
      <c r="S480" t="s">
        <v>40</v>
      </c>
      <c r="T480" t="str">
        <f t="shared" si="461"/>
        <v>12</v>
      </c>
      <c r="U480">
        <v>5</v>
      </c>
      <c r="V480" s="3">
        <v>59.4</v>
      </c>
      <c r="W480">
        <v>3</v>
      </c>
      <c r="X480" s="3">
        <f t="shared" si="463"/>
        <v>19.8</v>
      </c>
      <c r="Y480" s="3">
        <f t="shared" ref="Y480:Z480" si="492">X480/T480</f>
        <v>1.6500000000000001</v>
      </c>
      <c r="Z480" s="3">
        <f t="shared" si="492"/>
        <v>0.33</v>
      </c>
    </row>
    <row r="481" spans="1:26" x14ac:dyDescent="0.25">
      <c r="A481">
        <v>4.2024999999999997</v>
      </c>
      <c r="B481" t="s">
        <v>26</v>
      </c>
      <c r="C481" t="s">
        <v>84</v>
      </c>
      <c r="D481" t="s">
        <v>85</v>
      </c>
      <c r="E481">
        <v>10342048</v>
      </c>
      <c r="F481" t="s">
        <v>213</v>
      </c>
      <c r="G481" t="s">
        <v>30</v>
      </c>
      <c r="H481" t="s">
        <v>31</v>
      </c>
      <c r="I481" t="s">
        <v>214</v>
      </c>
      <c r="J481" t="s">
        <v>215</v>
      </c>
      <c r="K481" t="s">
        <v>67</v>
      </c>
      <c r="L481" t="s">
        <v>216</v>
      </c>
      <c r="M481" t="s">
        <v>217</v>
      </c>
      <c r="N481">
        <v>9258267841</v>
      </c>
      <c r="O481" t="s">
        <v>91</v>
      </c>
      <c r="P481" t="s">
        <v>92</v>
      </c>
      <c r="Q481" t="s">
        <v>61</v>
      </c>
      <c r="R481">
        <v>44</v>
      </c>
      <c r="S481" t="s">
        <v>40</v>
      </c>
      <c r="T481" t="str">
        <f t="shared" si="461"/>
        <v>12</v>
      </c>
      <c r="U481">
        <v>8</v>
      </c>
      <c r="V481" s="3">
        <v>64.8</v>
      </c>
      <c r="W481">
        <v>2</v>
      </c>
      <c r="X481" s="3">
        <f t="shared" si="463"/>
        <v>32.4</v>
      </c>
      <c r="Y481" s="3">
        <f t="shared" ref="Y481:Z481" si="493">X481/T481</f>
        <v>2.6999999999999997</v>
      </c>
      <c r="Z481" s="3">
        <f t="shared" si="493"/>
        <v>0.33749999999999997</v>
      </c>
    </row>
    <row r="482" spans="1:26" x14ac:dyDescent="0.25">
      <c r="A482">
        <v>4.2024999999999997</v>
      </c>
      <c r="B482" t="s">
        <v>26</v>
      </c>
      <c r="C482" t="s">
        <v>84</v>
      </c>
      <c r="D482" t="s">
        <v>85</v>
      </c>
      <c r="E482">
        <v>10342048</v>
      </c>
      <c r="F482" t="s">
        <v>213</v>
      </c>
      <c r="G482" t="s">
        <v>30</v>
      </c>
      <c r="H482" t="s">
        <v>31</v>
      </c>
      <c r="I482" t="s">
        <v>214</v>
      </c>
      <c r="J482" t="s">
        <v>215</v>
      </c>
      <c r="K482" t="s">
        <v>67</v>
      </c>
      <c r="L482" t="s">
        <v>216</v>
      </c>
      <c r="M482" t="s">
        <v>217</v>
      </c>
      <c r="N482">
        <v>9258267841</v>
      </c>
      <c r="O482" t="s">
        <v>70</v>
      </c>
      <c r="P482" t="s">
        <v>71</v>
      </c>
      <c r="Q482" t="s">
        <v>61</v>
      </c>
      <c r="R482">
        <v>44</v>
      </c>
      <c r="S482" t="s">
        <v>40</v>
      </c>
      <c r="T482" t="str">
        <f t="shared" si="461"/>
        <v>12</v>
      </c>
      <c r="U482">
        <v>8</v>
      </c>
      <c r="V482" s="3">
        <v>64.8</v>
      </c>
      <c r="W482">
        <v>2</v>
      </c>
      <c r="X482" s="3">
        <f t="shared" si="463"/>
        <v>32.4</v>
      </c>
      <c r="Y482" s="3">
        <f t="shared" ref="Y482:Z482" si="494">X482/T482</f>
        <v>2.6999999999999997</v>
      </c>
      <c r="Z482" s="3">
        <f t="shared" si="494"/>
        <v>0.33749999999999997</v>
      </c>
    </row>
    <row r="483" spans="1:26" x14ac:dyDescent="0.25">
      <c r="A483">
        <v>4.2024999999999997</v>
      </c>
      <c r="B483" t="s">
        <v>26</v>
      </c>
      <c r="C483" t="s">
        <v>84</v>
      </c>
      <c r="D483" t="s">
        <v>85</v>
      </c>
      <c r="E483">
        <v>10342048</v>
      </c>
      <c r="F483" t="s">
        <v>213</v>
      </c>
      <c r="G483" t="s">
        <v>30</v>
      </c>
      <c r="H483" t="s">
        <v>31</v>
      </c>
      <c r="I483" t="s">
        <v>214</v>
      </c>
      <c r="J483" t="s">
        <v>215</v>
      </c>
      <c r="K483" t="s">
        <v>67</v>
      </c>
      <c r="L483" t="s">
        <v>216</v>
      </c>
      <c r="M483" t="s">
        <v>217</v>
      </c>
      <c r="N483">
        <v>9258267841</v>
      </c>
      <c r="O483" t="s">
        <v>218</v>
      </c>
      <c r="P483" t="s">
        <v>219</v>
      </c>
      <c r="Q483" t="s">
        <v>61</v>
      </c>
      <c r="R483">
        <v>44</v>
      </c>
      <c r="S483" t="s">
        <v>40</v>
      </c>
      <c r="T483" t="str">
        <f t="shared" si="461"/>
        <v>12</v>
      </c>
      <c r="U483">
        <v>8</v>
      </c>
      <c r="V483" s="3">
        <v>64.8</v>
      </c>
      <c r="W483">
        <v>2</v>
      </c>
      <c r="X483" s="3">
        <f t="shared" si="463"/>
        <v>32.4</v>
      </c>
      <c r="Y483" s="3">
        <f t="shared" ref="Y483:Z483" si="495">X483/T483</f>
        <v>2.6999999999999997</v>
      </c>
      <c r="Z483" s="3">
        <f t="shared" si="495"/>
        <v>0.33749999999999997</v>
      </c>
    </row>
    <row r="484" spans="1:26" x14ac:dyDescent="0.25">
      <c r="A484">
        <v>4.2024999999999997</v>
      </c>
      <c r="B484" t="s">
        <v>26</v>
      </c>
      <c r="C484" t="s">
        <v>84</v>
      </c>
      <c r="D484" t="s">
        <v>85</v>
      </c>
      <c r="E484">
        <v>10342048</v>
      </c>
      <c r="F484" t="s">
        <v>213</v>
      </c>
      <c r="G484" t="s">
        <v>30</v>
      </c>
      <c r="H484" t="s">
        <v>31</v>
      </c>
      <c r="I484" t="s">
        <v>214</v>
      </c>
      <c r="J484" t="s">
        <v>215</v>
      </c>
      <c r="K484" t="s">
        <v>67</v>
      </c>
      <c r="L484" t="s">
        <v>216</v>
      </c>
      <c r="M484" t="s">
        <v>217</v>
      </c>
      <c r="N484">
        <v>9258267841</v>
      </c>
      <c r="O484" t="s">
        <v>74</v>
      </c>
      <c r="P484" t="s">
        <v>75</v>
      </c>
      <c r="Q484" t="s">
        <v>61</v>
      </c>
      <c r="R484">
        <v>44</v>
      </c>
      <c r="S484" t="s">
        <v>40</v>
      </c>
      <c r="T484" t="str">
        <f t="shared" si="461"/>
        <v>12</v>
      </c>
      <c r="U484">
        <v>5</v>
      </c>
      <c r="V484" s="3">
        <v>57.6</v>
      </c>
      <c r="W484">
        <v>2</v>
      </c>
      <c r="X484" s="3">
        <f t="shared" si="463"/>
        <v>28.8</v>
      </c>
      <c r="Y484" s="3">
        <f t="shared" ref="Y484:Z484" si="496">X484/T484</f>
        <v>2.4</v>
      </c>
      <c r="Z484" s="3">
        <f t="shared" si="496"/>
        <v>0.48</v>
      </c>
    </row>
    <row r="485" spans="1:26" x14ac:dyDescent="0.25">
      <c r="A485">
        <v>4.2024999999999997</v>
      </c>
      <c r="B485" t="s">
        <v>26</v>
      </c>
      <c r="C485" t="s">
        <v>84</v>
      </c>
      <c r="D485" t="s">
        <v>85</v>
      </c>
      <c r="E485">
        <v>10342048</v>
      </c>
      <c r="F485" t="s">
        <v>213</v>
      </c>
      <c r="G485" t="s">
        <v>30</v>
      </c>
      <c r="H485" t="s">
        <v>31</v>
      </c>
      <c r="I485" t="s">
        <v>214</v>
      </c>
      <c r="J485" t="s">
        <v>215</v>
      </c>
      <c r="K485" t="s">
        <v>67</v>
      </c>
      <c r="L485" t="s">
        <v>216</v>
      </c>
      <c r="M485" t="s">
        <v>217</v>
      </c>
      <c r="N485">
        <v>9258267841</v>
      </c>
      <c r="O485" t="s">
        <v>98</v>
      </c>
      <c r="P485" t="s">
        <v>99</v>
      </c>
      <c r="Q485" t="s">
        <v>61</v>
      </c>
      <c r="R485">
        <v>44</v>
      </c>
      <c r="S485" t="s">
        <v>40</v>
      </c>
      <c r="T485" t="str">
        <f t="shared" si="461"/>
        <v>12</v>
      </c>
      <c r="U485">
        <v>5</v>
      </c>
      <c r="V485" s="3">
        <v>57.6</v>
      </c>
      <c r="W485">
        <v>2</v>
      </c>
      <c r="X485" s="3">
        <f t="shared" si="463"/>
        <v>28.8</v>
      </c>
      <c r="Y485" s="3">
        <f t="shared" ref="Y485:Z485" si="497">X485/T485</f>
        <v>2.4</v>
      </c>
      <c r="Z485" s="3">
        <f t="shared" si="497"/>
        <v>0.48</v>
      </c>
    </row>
    <row r="486" spans="1:26" x14ac:dyDescent="0.25">
      <c r="A486">
        <v>4.2024999999999997</v>
      </c>
      <c r="B486" t="s">
        <v>26</v>
      </c>
      <c r="C486" t="s">
        <v>84</v>
      </c>
      <c r="D486" t="s">
        <v>85</v>
      </c>
      <c r="E486">
        <v>10342048</v>
      </c>
      <c r="F486" t="s">
        <v>213</v>
      </c>
      <c r="G486" t="s">
        <v>30</v>
      </c>
      <c r="H486" t="s">
        <v>31</v>
      </c>
      <c r="I486" t="s">
        <v>214</v>
      </c>
      <c r="J486" t="s">
        <v>215</v>
      </c>
      <c r="K486" t="s">
        <v>67</v>
      </c>
      <c r="L486" t="s">
        <v>216</v>
      </c>
      <c r="M486" t="s">
        <v>217</v>
      </c>
      <c r="N486">
        <v>9258267841</v>
      </c>
      <c r="O486" t="s">
        <v>224</v>
      </c>
      <c r="P486" t="s">
        <v>225</v>
      </c>
      <c r="Q486" t="s">
        <v>61</v>
      </c>
      <c r="R486">
        <v>44</v>
      </c>
      <c r="S486" t="s">
        <v>40</v>
      </c>
      <c r="T486" t="str">
        <f t="shared" si="461"/>
        <v>12</v>
      </c>
      <c r="U486">
        <v>5</v>
      </c>
      <c r="V486" s="3">
        <v>57.6</v>
      </c>
      <c r="W486">
        <v>2</v>
      </c>
      <c r="X486" s="3">
        <f t="shared" si="463"/>
        <v>28.8</v>
      </c>
      <c r="Y486" s="3">
        <f t="shared" ref="Y486:Z486" si="498">X486/T486</f>
        <v>2.4</v>
      </c>
      <c r="Z486" s="3">
        <f t="shared" si="498"/>
        <v>0.48</v>
      </c>
    </row>
    <row r="487" spans="1:26" x14ac:dyDescent="0.25">
      <c r="A487">
        <v>4.2024999999999997</v>
      </c>
      <c r="B487" t="s">
        <v>26</v>
      </c>
      <c r="C487" t="s">
        <v>62</v>
      </c>
      <c r="D487" t="s">
        <v>63</v>
      </c>
      <c r="E487">
        <v>10401646</v>
      </c>
      <c r="F487" t="s">
        <v>167</v>
      </c>
      <c r="G487" t="s">
        <v>168</v>
      </c>
      <c r="H487" t="s">
        <v>31</v>
      </c>
      <c r="I487" t="s">
        <v>169</v>
      </c>
      <c r="J487" t="s">
        <v>170</v>
      </c>
      <c r="K487" t="s">
        <v>67</v>
      </c>
      <c r="L487" t="s">
        <v>171</v>
      </c>
      <c r="M487" t="s">
        <v>172</v>
      </c>
      <c r="N487">
        <v>3107018925</v>
      </c>
      <c r="O487" t="s">
        <v>37</v>
      </c>
      <c r="P487" t="s">
        <v>38</v>
      </c>
      <c r="Q487" t="s">
        <v>39</v>
      </c>
      <c r="R487">
        <v>44</v>
      </c>
      <c r="S487" t="s">
        <v>40</v>
      </c>
      <c r="T487" t="str">
        <f t="shared" si="461"/>
        <v>12</v>
      </c>
      <c r="U487">
        <v>5</v>
      </c>
      <c r="V487" s="3">
        <v>59.4</v>
      </c>
      <c r="W487">
        <v>3</v>
      </c>
      <c r="X487" s="3">
        <f t="shared" si="463"/>
        <v>19.8</v>
      </c>
      <c r="Y487" s="3">
        <f t="shared" ref="Y487:Z487" si="499">X487/T487</f>
        <v>1.6500000000000001</v>
      </c>
      <c r="Z487" s="3">
        <f t="shared" si="499"/>
        <v>0.33</v>
      </c>
    </row>
    <row r="488" spans="1:26" x14ac:dyDescent="0.25">
      <c r="A488">
        <v>4.2024999999999997</v>
      </c>
      <c r="B488" t="s">
        <v>26</v>
      </c>
      <c r="C488" t="s">
        <v>62</v>
      </c>
      <c r="D488" t="s">
        <v>63</v>
      </c>
      <c r="E488">
        <v>10255284</v>
      </c>
      <c r="F488" t="s">
        <v>93</v>
      </c>
      <c r="G488" t="s">
        <v>30</v>
      </c>
      <c r="H488" t="s">
        <v>31</v>
      </c>
      <c r="I488" t="s">
        <v>94</v>
      </c>
      <c r="J488" t="s">
        <v>95</v>
      </c>
      <c r="K488" t="s">
        <v>96</v>
      </c>
      <c r="L488">
        <v>89103</v>
      </c>
      <c r="M488" t="s">
        <v>97</v>
      </c>
      <c r="N488">
        <v>7024965753</v>
      </c>
      <c r="O488" t="s">
        <v>98</v>
      </c>
      <c r="P488" t="s">
        <v>99</v>
      </c>
      <c r="Q488" t="s">
        <v>61</v>
      </c>
      <c r="R488">
        <v>44</v>
      </c>
      <c r="S488" t="s">
        <v>40</v>
      </c>
      <c r="T488" t="str">
        <f t="shared" si="461"/>
        <v>12</v>
      </c>
      <c r="U488">
        <v>5</v>
      </c>
      <c r="V488" s="3">
        <v>633.6</v>
      </c>
      <c r="W488">
        <v>22</v>
      </c>
      <c r="X488" s="3">
        <f t="shared" si="463"/>
        <v>28.8</v>
      </c>
      <c r="Y488" s="3">
        <f t="shared" ref="Y488:Z488" si="500">X488/T488</f>
        <v>2.4</v>
      </c>
      <c r="Z488" s="3">
        <f t="shared" si="500"/>
        <v>0.48</v>
      </c>
    </row>
    <row r="489" spans="1:26" x14ac:dyDescent="0.25">
      <c r="A489">
        <v>4.2024999999999997</v>
      </c>
      <c r="B489" t="s">
        <v>26</v>
      </c>
      <c r="C489" t="s">
        <v>84</v>
      </c>
      <c r="D489" t="s">
        <v>85</v>
      </c>
      <c r="E489">
        <v>10426364</v>
      </c>
      <c r="F489" t="s">
        <v>437</v>
      </c>
      <c r="G489" t="s">
        <v>30</v>
      </c>
      <c r="H489" t="s">
        <v>31</v>
      </c>
      <c r="I489" t="s">
        <v>438</v>
      </c>
      <c r="J489" t="s">
        <v>104</v>
      </c>
      <c r="K489" t="s">
        <v>96</v>
      </c>
      <c r="L489" t="s">
        <v>439</v>
      </c>
      <c r="M489" t="s">
        <v>440</v>
      </c>
      <c r="N489">
        <v>7753385335</v>
      </c>
      <c r="O489" t="s">
        <v>115</v>
      </c>
      <c r="P489" t="s">
        <v>116</v>
      </c>
      <c r="Q489" t="s">
        <v>39</v>
      </c>
      <c r="R489">
        <v>44</v>
      </c>
      <c r="S489" t="s">
        <v>40</v>
      </c>
      <c r="T489" t="str">
        <f t="shared" si="461"/>
        <v>12</v>
      </c>
      <c r="U489">
        <v>5</v>
      </c>
      <c r="V489" s="3">
        <v>138.6</v>
      </c>
      <c r="W489">
        <v>7</v>
      </c>
      <c r="X489" s="3">
        <f t="shared" si="463"/>
        <v>19.8</v>
      </c>
      <c r="Y489" s="3">
        <f t="shared" ref="Y489:Z489" si="501">X489/T489</f>
        <v>1.6500000000000001</v>
      </c>
      <c r="Z489" s="3">
        <f t="shared" si="501"/>
        <v>0.33</v>
      </c>
    </row>
    <row r="490" spans="1:26" x14ac:dyDescent="0.25">
      <c r="A490">
        <v>4.2024999999999997</v>
      </c>
      <c r="B490" t="s">
        <v>26</v>
      </c>
      <c r="C490" t="s">
        <v>84</v>
      </c>
      <c r="D490" t="s">
        <v>85</v>
      </c>
      <c r="E490">
        <v>10426364</v>
      </c>
      <c r="F490" t="s">
        <v>437</v>
      </c>
      <c r="G490" t="s">
        <v>30</v>
      </c>
      <c r="H490" t="s">
        <v>31</v>
      </c>
      <c r="I490" t="s">
        <v>438</v>
      </c>
      <c r="J490" t="s">
        <v>104</v>
      </c>
      <c r="K490" t="s">
        <v>96</v>
      </c>
      <c r="L490" t="s">
        <v>439</v>
      </c>
      <c r="M490" t="s">
        <v>440</v>
      </c>
      <c r="N490">
        <v>7753385335</v>
      </c>
      <c r="O490" t="s">
        <v>37</v>
      </c>
      <c r="P490" t="s">
        <v>38</v>
      </c>
      <c r="Q490" t="s">
        <v>39</v>
      </c>
      <c r="R490">
        <v>44</v>
      </c>
      <c r="S490" t="s">
        <v>40</v>
      </c>
      <c r="T490" t="str">
        <f t="shared" si="461"/>
        <v>12</v>
      </c>
      <c r="U490">
        <v>5</v>
      </c>
      <c r="V490" s="3">
        <v>39.6</v>
      </c>
      <c r="W490">
        <v>2</v>
      </c>
      <c r="X490" s="3">
        <f t="shared" si="463"/>
        <v>19.8</v>
      </c>
      <c r="Y490" s="3">
        <f t="shared" ref="Y490:Z490" si="502">X490/T490</f>
        <v>1.6500000000000001</v>
      </c>
      <c r="Z490" s="3">
        <f t="shared" si="502"/>
        <v>0.33</v>
      </c>
    </row>
    <row r="491" spans="1:26" x14ac:dyDescent="0.25">
      <c r="A491">
        <v>4.2024999999999997</v>
      </c>
      <c r="B491" t="s">
        <v>26</v>
      </c>
      <c r="C491" t="s">
        <v>84</v>
      </c>
      <c r="D491" t="s">
        <v>85</v>
      </c>
      <c r="E491">
        <v>10426364</v>
      </c>
      <c r="F491" t="s">
        <v>437</v>
      </c>
      <c r="G491" t="s">
        <v>30</v>
      </c>
      <c r="H491" t="s">
        <v>31</v>
      </c>
      <c r="I491" t="s">
        <v>438</v>
      </c>
      <c r="J491" t="s">
        <v>104</v>
      </c>
      <c r="K491" t="s">
        <v>96</v>
      </c>
      <c r="L491" t="s">
        <v>439</v>
      </c>
      <c r="M491" t="s">
        <v>440</v>
      </c>
      <c r="N491">
        <v>7753385335</v>
      </c>
      <c r="O491" t="s">
        <v>49</v>
      </c>
      <c r="P491" t="s">
        <v>50</v>
      </c>
      <c r="Q491" t="s">
        <v>39</v>
      </c>
      <c r="R491">
        <v>44</v>
      </c>
      <c r="S491" t="s">
        <v>40</v>
      </c>
      <c r="T491" t="str">
        <f t="shared" si="461"/>
        <v>12</v>
      </c>
      <c r="U491">
        <v>5</v>
      </c>
      <c r="V491" s="3">
        <v>39.6</v>
      </c>
      <c r="W491">
        <v>2</v>
      </c>
      <c r="X491" s="3">
        <f t="shared" si="463"/>
        <v>19.8</v>
      </c>
      <c r="Y491" s="3">
        <f t="shared" ref="Y491:Z491" si="503">X491/T491</f>
        <v>1.6500000000000001</v>
      </c>
      <c r="Z491" s="3">
        <f t="shared" si="503"/>
        <v>0.33</v>
      </c>
    </row>
    <row r="492" spans="1:26" x14ac:dyDescent="0.25">
      <c r="A492">
        <v>4.2024999999999997</v>
      </c>
      <c r="B492" t="s">
        <v>26</v>
      </c>
      <c r="C492" t="s">
        <v>84</v>
      </c>
      <c r="D492" t="s">
        <v>85</v>
      </c>
      <c r="E492">
        <v>10515307</v>
      </c>
      <c r="F492" t="s">
        <v>497</v>
      </c>
      <c r="G492" t="s">
        <v>348</v>
      </c>
      <c r="H492" t="s">
        <v>31</v>
      </c>
      <c r="I492" t="s">
        <v>498</v>
      </c>
      <c r="J492" t="s">
        <v>499</v>
      </c>
      <c r="K492" t="s">
        <v>67</v>
      </c>
      <c r="L492">
        <v>95340</v>
      </c>
      <c r="M492" t="s">
        <v>500</v>
      </c>
      <c r="N492">
        <v>2093816488</v>
      </c>
      <c r="O492" t="s">
        <v>91</v>
      </c>
      <c r="P492" t="s">
        <v>92</v>
      </c>
      <c r="Q492" t="s">
        <v>61</v>
      </c>
      <c r="R492">
        <v>44</v>
      </c>
      <c r="S492" t="s">
        <v>40</v>
      </c>
      <c r="T492" t="str">
        <f t="shared" si="461"/>
        <v>12</v>
      </c>
      <c r="U492">
        <v>8</v>
      </c>
      <c r="V492" s="3">
        <v>32.4</v>
      </c>
      <c r="W492">
        <v>1</v>
      </c>
      <c r="X492" s="3">
        <f t="shared" si="463"/>
        <v>32.4</v>
      </c>
      <c r="Y492" s="3">
        <f t="shared" ref="Y492:Z492" si="504">X492/T492</f>
        <v>2.6999999999999997</v>
      </c>
      <c r="Z492" s="3">
        <f t="shared" si="504"/>
        <v>0.33749999999999997</v>
      </c>
    </row>
    <row r="493" spans="1:26" x14ac:dyDescent="0.25">
      <c r="A493">
        <v>4.2024999999999997</v>
      </c>
      <c r="B493" t="s">
        <v>26</v>
      </c>
      <c r="C493" t="s">
        <v>62</v>
      </c>
      <c r="D493" t="s">
        <v>63</v>
      </c>
      <c r="E493">
        <v>10510939</v>
      </c>
      <c r="F493" t="s">
        <v>504</v>
      </c>
      <c r="G493" t="s">
        <v>348</v>
      </c>
      <c r="H493" t="s">
        <v>31</v>
      </c>
      <c r="I493" t="s">
        <v>505</v>
      </c>
      <c r="J493" t="s">
        <v>506</v>
      </c>
      <c r="K493" t="s">
        <v>67</v>
      </c>
      <c r="L493" t="s">
        <v>507</v>
      </c>
      <c r="M493" t="s">
        <v>500</v>
      </c>
      <c r="N493">
        <v>8052896485</v>
      </c>
      <c r="O493" t="s">
        <v>70</v>
      </c>
      <c r="P493" t="s">
        <v>71</v>
      </c>
      <c r="Q493" t="s">
        <v>61</v>
      </c>
      <c r="R493">
        <v>44</v>
      </c>
      <c r="S493" t="s">
        <v>40</v>
      </c>
      <c r="T493" t="str">
        <f t="shared" si="461"/>
        <v>12</v>
      </c>
      <c r="U493">
        <v>8</v>
      </c>
      <c r="V493" s="3">
        <v>32.4</v>
      </c>
      <c r="W493">
        <v>1</v>
      </c>
      <c r="X493" s="3">
        <f t="shared" si="463"/>
        <v>32.4</v>
      </c>
      <c r="Y493" s="3">
        <f t="shared" ref="Y493:Z493" si="505">X493/T493</f>
        <v>2.6999999999999997</v>
      </c>
      <c r="Z493" s="3">
        <f t="shared" si="505"/>
        <v>0.33749999999999997</v>
      </c>
    </row>
    <row r="494" spans="1:26" x14ac:dyDescent="0.25">
      <c r="A494">
        <v>4.2024999999999997</v>
      </c>
      <c r="B494" t="s">
        <v>26</v>
      </c>
      <c r="C494" t="s">
        <v>62</v>
      </c>
      <c r="D494" t="s">
        <v>63</v>
      </c>
      <c r="E494">
        <v>10510939</v>
      </c>
      <c r="F494" t="s">
        <v>504</v>
      </c>
      <c r="G494" t="s">
        <v>348</v>
      </c>
      <c r="H494" t="s">
        <v>31</v>
      </c>
      <c r="I494" t="s">
        <v>505</v>
      </c>
      <c r="J494" t="s">
        <v>506</v>
      </c>
      <c r="K494" t="s">
        <v>67</v>
      </c>
      <c r="L494" t="s">
        <v>507</v>
      </c>
      <c r="M494" t="s">
        <v>500</v>
      </c>
      <c r="N494">
        <v>8052896485</v>
      </c>
      <c r="O494" t="s">
        <v>100</v>
      </c>
      <c r="P494" t="s">
        <v>101</v>
      </c>
      <c r="Q494" t="s">
        <v>61</v>
      </c>
      <c r="R494">
        <v>44</v>
      </c>
      <c r="S494" t="s">
        <v>40</v>
      </c>
      <c r="T494" t="str">
        <f t="shared" si="461"/>
        <v>12</v>
      </c>
      <c r="U494">
        <v>8</v>
      </c>
      <c r="V494" s="3">
        <v>32.4</v>
      </c>
      <c r="W494">
        <v>1</v>
      </c>
      <c r="X494" s="3">
        <f t="shared" si="463"/>
        <v>32.4</v>
      </c>
      <c r="Y494" s="3">
        <f t="shared" ref="Y494:Z494" si="506">X494/T494</f>
        <v>2.6999999999999997</v>
      </c>
      <c r="Z494" s="3">
        <f t="shared" si="506"/>
        <v>0.33749999999999997</v>
      </c>
    </row>
    <row r="495" spans="1:26" x14ac:dyDescent="0.25">
      <c r="A495">
        <v>4.2024999999999997</v>
      </c>
      <c r="B495" t="s">
        <v>26</v>
      </c>
      <c r="C495" t="s">
        <v>84</v>
      </c>
      <c r="D495" t="s">
        <v>85</v>
      </c>
      <c r="E495">
        <v>10413735</v>
      </c>
      <c r="F495" t="s">
        <v>501</v>
      </c>
      <c r="G495" t="s">
        <v>348</v>
      </c>
      <c r="H495" t="s">
        <v>31</v>
      </c>
      <c r="I495" t="s">
        <v>502</v>
      </c>
      <c r="J495" t="s">
        <v>119</v>
      </c>
      <c r="K495" t="s">
        <v>67</v>
      </c>
      <c r="L495" t="s">
        <v>503</v>
      </c>
      <c r="M495" t="s">
        <v>353</v>
      </c>
      <c r="N495">
        <v>9162786446</v>
      </c>
      <c r="O495" t="s">
        <v>70</v>
      </c>
      <c r="P495" t="s">
        <v>71</v>
      </c>
      <c r="Q495" t="s">
        <v>61</v>
      </c>
      <c r="R495">
        <v>44</v>
      </c>
      <c r="S495" t="s">
        <v>40</v>
      </c>
      <c r="T495" t="str">
        <f t="shared" si="461"/>
        <v>12</v>
      </c>
      <c r="U495">
        <v>8</v>
      </c>
      <c r="V495" s="3">
        <v>32.4</v>
      </c>
      <c r="W495">
        <v>1</v>
      </c>
      <c r="X495" s="3">
        <f t="shared" si="463"/>
        <v>32.4</v>
      </c>
      <c r="Y495" s="3">
        <f t="shared" ref="Y495:Z495" si="507">X495/T495</f>
        <v>2.6999999999999997</v>
      </c>
      <c r="Z495" s="3">
        <f t="shared" si="507"/>
        <v>0.33749999999999997</v>
      </c>
    </row>
    <row r="496" spans="1:26" x14ac:dyDescent="0.25">
      <c r="A496">
        <v>4.2024999999999997</v>
      </c>
      <c r="B496" t="s">
        <v>26</v>
      </c>
      <c r="C496" t="s">
        <v>84</v>
      </c>
      <c r="D496" t="s">
        <v>85</v>
      </c>
      <c r="E496">
        <v>10413735</v>
      </c>
      <c r="F496" t="s">
        <v>501</v>
      </c>
      <c r="G496" t="s">
        <v>348</v>
      </c>
      <c r="H496" t="s">
        <v>31</v>
      </c>
      <c r="I496" t="s">
        <v>502</v>
      </c>
      <c r="J496" t="s">
        <v>119</v>
      </c>
      <c r="K496" t="s">
        <v>67</v>
      </c>
      <c r="L496" t="s">
        <v>503</v>
      </c>
      <c r="M496" t="s">
        <v>353</v>
      </c>
      <c r="N496">
        <v>9162786446</v>
      </c>
      <c r="O496" t="s">
        <v>72</v>
      </c>
      <c r="P496" t="s">
        <v>73</v>
      </c>
      <c r="Q496" t="s">
        <v>61</v>
      </c>
      <c r="R496">
        <v>44</v>
      </c>
      <c r="S496" t="s">
        <v>40</v>
      </c>
      <c r="T496" t="str">
        <f t="shared" si="461"/>
        <v>12</v>
      </c>
      <c r="U496">
        <v>8</v>
      </c>
      <c r="V496" s="3">
        <v>32.4</v>
      </c>
      <c r="W496">
        <v>1</v>
      </c>
      <c r="X496" s="3">
        <f t="shared" si="463"/>
        <v>32.4</v>
      </c>
      <c r="Y496" s="3">
        <f t="shared" ref="Y496:Z496" si="508">X496/T496</f>
        <v>2.6999999999999997</v>
      </c>
      <c r="Z496" s="3">
        <f t="shared" si="508"/>
        <v>0.33749999999999997</v>
      </c>
    </row>
    <row r="497" spans="1:26" x14ac:dyDescent="0.25">
      <c r="A497">
        <v>4.2024999999999997</v>
      </c>
      <c r="B497" t="s">
        <v>26</v>
      </c>
      <c r="C497" t="s">
        <v>84</v>
      </c>
      <c r="D497" t="s">
        <v>85</v>
      </c>
      <c r="E497">
        <v>10413735</v>
      </c>
      <c r="F497" t="s">
        <v>501</v>
      </c>
      <c r="G497" t="s">
        <v>348</v>
      </c>
      <c r="H497" t="s">
        <v>31</v>
      </c>
      <c r="I497" t="s">
        <v>502</v>
      </c>
      <c r="J497" t="s">
        <v>119</v>
      </c>
      <c r="K497" t="s">
        <v>67</v>
      </c>
      <c r="L497" t="s">
        <v>503</v>
      </c>
      <c r="M497" t="s">
        <v>353</v>
      </c>
      <c r="N497">
        <v>9162786446</v>
      </c>
      <c r="O497" t="s">
        <v>100</v>
      </c>
      <c r="P497" t="s">
        <v>101</v>
      </c>
      <c r="Q497" t="s">
        <v>61</v>
      </c>
      <c r="R497">
        <v>44</v>
      </c>
      <c r="S497" t="s">
        <v>40</v>
      </c>
      <c r="T497" t="str">
        <f t="shared" si="461"/>
        <v>12</v>
      </c>
      <c r="U497">
        <v>8</v>
      </c>
      <c r="V497" s="3">
        <v>32.4</v>
      </c>
      <c r="W497">
        <v>1</v>
      </c>
      <c r="X497" s="3">
        <f t="shared" si="463"/>
        <v>32.4</v>
      </c>
      <c r="Y497" s="3">
        <f t="shared" ref="Y497:Z497" si="509">X497/T497</f>
        <v>2.6999999999999997</v>
      </c>
      <c r="Z497" s="3">
        <f t="shared" si="509"/>
        <v>0.33749999999999997</v>
      </c>
    </row>
    <row r="498" spans="1:26" x14ac:dyDescent="0.25">
      <c r="A498">
        <v>4.2024999999999997</v>
      </c>
      <c r="B498" t="s">
        <v>26</v>
      </c>
      <c r="C498" t="s">
        <v>84</v>
      </c>
      <c r="D498" t="s">
        <v>85</v>
      </c>
      <c r="E498">
        <v>10520168</v>
      </c>
      <c r="F498" t="s">
        <v>257</v>
      </c>
      <c r="G498" t="s">
        <v>30</v>
      </c>
      <c r="H498" t="s">
        <v>31</v>
      </c>
      <c r="I498" t="s">
        <v>258</v>
      </c>
      <c r="J498" t="s">
        <v>259</v>
      </c>
      <c r="K498" t="s">
        <v>67</v>
      </c>
      <c r="L498" t="s">
        <v>260</v>
      </c>
      <c r="M498" t="s">
        <v>261</v>
      </c>
      <c r="N498">
        <v>5089442083</v>
      </c>
      <c r="O498" t="s">
        <v>70</v>
      </c>
      <c r="P498" t="s">
        <v>71</v>
      </c>
      <c r="Q498" t="s">
        <v>61</v>
      </c>
      <c r="R498">
        <v>44</v>
      </c>
      <c r="S498" t="s">
        <v>40</v>
      </c>
      <c r="T498" t="str">
        <f t="shared" si="461"/>
        <v>12</v>
      </c>
      <c r="U498">
        <v>8</v>
      </c>
      <c r="V498" s="3">
        <v>32.4</v>
      </c>
      <c r="W498">
        <v>1</v>
      </c>
      <c r="X498" s="3">
        <f t="shared" si="463"/>
        <v>32.4</v>
      </c>
      <c r="Y498" s="3">
        <f t="shared" ref="Y498:Z498" si="510">X498/T498</f>
        <v>2.6999999999999997</v>
      </c>
      <c r="Z498" s="3">
        <f t="shared" si="510"/>
        <v>0.33749999999999997</v>
      </c>
    </row>
    <row r="499" spans="1:26" x14ac:dyDescent="0.25">
      <c r="A499">
        <v>4.2024999999999997</v>
      </c>
      <c r="B499" t="s">
        <v>26</v>
      </c>
      <c r="C499" t="s">
        <v>84</v>
      </c>
      <c r="D499" t="s">
        <v>85</v>
      </c>
      <c r="E499">
        <v>10520168</v>
      </c>
      <c r="F499" t="s">
        <v>257</v>
      </c>
      <c r="G499" t="s">
        <v>30</v>
      </c>
      <c r="H499" t="s">
        <v>31</v>
      </c>
      <c r="I499" t="s">
        <v>258</v>
      </c>
      <c r="J499" t="s">
        <v>259</v>
      </c>
      <c r="K499" t="s">
        <v>67</v>
      </c>
      <c r="L499" t="s">
        <v>260</v>
      </c>
      <c r="M499" t="s">
        <v>261</v>
      </c>
      <c r="N499">
        <v>5089442083</v>
      </c>
      <c r="O499" t="s">
        <v>72</v>
      </c>
      <c r="P499" t="s">
        <v>73</v>
      </c>
      <c r="Q499" t="s">
        <v>61</v>
      </c>
      <c r="R499">
        <v>44</v>
      </c>
      <c r="S499" t="s">
        <v>40</v>
      </c>
      <c r="T499" t="str">
        <f t="shared" si="461"/>
        <v>12</v>
      </c>
      <c r="U499">
        <v>8</v>
      </c>
      <c r="V499" s="3">
        <v>32.4</v>
      </c>
      <c r="W499">
        <v>1</v>
      </c>
      <c r="X499" s="3">
        <f t="shared" si="463"/>
        <v>32.4</v>
      </c>
      <c r="Y499" s="3">
        <f t="shared" ref="Y499:Z499" si="511">X499/T499</f>
        <v>2.6999999999999997</v>
      </c>
      <c r="Z499" s="3">
        <f t="shared" si="511"/>
        <v>0.33749999999999997</v>
      </c>
    </row>
    <row r="500" spans="1:26" x14ac:dyDescent="0.25">
      <c r="A500">
        <v>4.2024999999999997</v>
      </c>
      <c r="B500" t="s">
        <v>26</v>
      </c>
      <c r="C500" t="s">
        <v>84</v>
      </c>
      <c r="D500" t="s">
        <v>85</v>
      </c>
      <c r="E500">
        <v>10520168</v>
      </c>
      <c r="F500" t="s">
        <v>257</v>
      </c>
      <c r="G500" t="s">
        <v>30</v>
      </c>
      <c r="H500" t="s">
        <v>31</v>
      </c>
      <c r="I500" t="s">
        <v>258</v>
      </c>
      <c r="J500" t="s">
        <v>259</v>
      </c>
      <c r="K500" t="s">
        <v>67</v>
      </c>
      <c r="L500" t="s">
        <v>260</v>
      </c>
      <c r="M500" t="s">
        <v>261</v>
      </c>
      <c r="N500">
        <v>5089442083</v>
      </c>
      <c r="O500" t="s">
        <v>37</v>
      </c>
      <c r="P500" t="s">
        <v>38</v>
      </c>
      <c r="Q500" t="s">
        <v>39</v>
      </c>
      <c r="R500">
        <v>44</v>
      </c>
      <c r="S500" t="s">
        <v>40</v>
      </c>
      <c r="T500" t="str">
        <f t="shared" si="461"/>
        <v>12</v>
      </c>
      <c r="U500">
        <v>5</v>
      </c>
      <c r="V500" s="3">
        <v>19.8</v>
      </c>
      <c r="W500">
        <v>1</v>
      </c>
      <c r="X500" s="3">
        <f t="shared" si="463"/>
        <v>19.8</v>
      </c>
      <c r="Y500" s="3">
        <f t="shared" ref="Y500:Z500" si="512">X500/T500</f>
        <v>1.6500000000000001</v>
      </c>
      <c r="Z500" s="3">
        <f t="shared" si="512"/>
        <v>0.33</v>
      </c>
    </row>
    <row r="501" spans="1:26" x14ac:dyDescent="0.25">
      <c r="A501">
        <v>4.2024999999999997</v>
      </c>
      <c r="B501" t="s">
        <v>26</v>
      </c>
      <c r="C501" t="s">
        <v>62</v>
      </c>
      <c r="D501" t="s">
        <v>63</v>
      </c>
      <c r="E501">
        <v>10282599</v>
      </c>
      <c r="F501" t="s">
        <v>304</v>
      </c>
      <c r="G501" t="s">
        <v>30</v>
      </c>
      <c r="H501" t="s">
        <v>31</v>
      </c>
      <c r="I501" t="s">
        <v>305</v>
      </c>
      <c r="J501" t="s">
        <v>306</v>
      </c>
      <c r="K501" t="s">
        <v>67</v>
      </c>
      <c r="L501">
        <v>91761</v>
      </c>
      <c r="M501" t="s">
        <v>307</v>
      </c>
      <c r="N501">
        <v>9099306145</v>
      </c>
      <c r="O501" t="s">
        <v>37</v>
      </c>
      <c r="P501" t="s">
        <v>38</v>
      </c>
      <c r="Q501" t="s">
        <v>39</v>
      </c>
      <c r="R501">
        <v>44</v>
      </c>
      <c r="S501" t="s">
        <v>40</v>
      </c>
      <c r="T501" t="str">
        <f t="shared" si="461"/>
        <v>12</v>
      </c>
      <c r="U501">
        <v>5</v>
      </c>
      <c r="V501" s="3">
        <v>79.2</v>
      </c>
      <c r="W501">
        <v>4</v>
      </c>
      <c r="X501" s="3">
        <f t="shared" si="463"/>
        <v>19.8</v>
      </c>
      <c r="Y501" s="3">
        <f t="shared" ref="Y501:Z501" si="513">X501/T501</f>
        <v>1.6500000000000001</v>
      </c>
      <c r="Z501" s="3">
        <f t="shared" si="513"/>
        <v>0.33</v>
      </c>
    </row>
    <row r="502" spans="1:26" x14ac:dyDescent="0.25">
      <c r="A502">
        <v>4.2024999999999997</v>
      </c>
      <c r="B502" t="s">
        <v>26</v>
      </c>
      <c r="C502" t="s">
        <v>62</v>
      </c>
      <c r="D502" t="s">
        <v>63</v>
      </c>
      <c r="E502">
        <v>10491164</v>
      </c>
      <c r="F502" t="s">
        <v>613</v>
      </c>
      <c r="G502" t="s">
        <v>362</v>
      </c>
      <c r="H502" t="s">
        <v>31</v>
      </c>
      <c r="I502" t="s">
        <v>614</v>
      </c>
      <c r="J502" t="s">
        <v>615</v>
      </c>
      <c r="K502" t="s">
        <v>67</v>
      </c>
      <c r="L502" t="s">
        <v>616</v>
      </c>
      <c r="M502" t="s">
        <v>617</v>
      </c>
      <c r="N502">
        <v>9494133166</v>
      </c>
      <c r="O502" t="s">
        <v>72</v>
      </c>
      <c r="P502" t="s">
        <v>73</v>
      </c>
      <c r="Q502" t="s">
        <v>61</v>
      </c>
      <c r="R502">
        <v>44</v>
      </c>
      <c r="S502" t="s">
        <v>40</v>
      </c>
      <c r="T502" s="10" t="str">
        <f t="shared" si="461"/>
        <v>12</v>
      </c>
      <c r="U502">
        <v>8</v>
      </c>
      <c r="V502" s="3">
        <v>32.4</v>
      </c>
      <c r="W502">
        <v>1</v>
      </c>
      <c r="X502" s="3">
        <f t="shared" si="463"/>
        <v>32.4</v>
      </c>
      <c r="Y502" s="3">
        <f t="shared" ref="Y502:Z502" si="514">X502/T502</f>
        <v>2.6999999999999997</v>
      </c>
      <c r="Z502" s="3">
        <f t="shared" si="514"/>
        <v>0.33749999999999997</v>
      </c>
    </row>
    <row r="503" spans="1:26" x14ac:dyDescent="0.25">
      <c r="A503">
        <v>4.2024999999999997</v>
      </c>
      <c r="B503" t="s">
        <v>26</v>
      </c>
      <c r="C503" t="s">
        <v>84</v>
      </c>
      <c r="D503" t="s">
        <v>85</v>
      </c>
      <c r="E503">
        <v>10297936</v>
      </c>
      <c r="F503" t="s">
        <v>608</v>
      </c>
      <c r="G503" t="s">
        <v>362</v>
      </c>
      <c r="H503" t="s">
        <v>31</v>
      </c>
      <c r="I503" t="s">
        <v>609</v>
      </c>
      <c r="J503" t="s">
        <v>610</v>
      </c>
      <c r="K503" t="s">
        <v>67</v>
      </c>
      <c r="L503" t="s">
        <v>611</v>
      </c>
      <c r="M503" t="s">
        <v>612</v>
      </c>
      <c r="N503">
        <v>6508430795</v>
      </c>
      <c r="O503" t="s">
        <v>218</v>
      </c>
      <c r="P503" t="s">
        <v>219</v>
      </c>
      <c r="Q503" t="s">
        <v>61</v>
      </c>
      <c r="R503">
        <v>44</v>
      </c>
      <c r="S503" t="s">
        <v>40</v>
      </c>
      <c r="T503" t="str">
        <f t="shared" si="461"/>
        <v>12</v>
      </c>
      <c r="U503">
        <v>8</v>
      </c>
      <c r="V503" s="3">
        <v>32.4</v>
      </c>
      <c r="W503">
        <v>1</v>
      </c>
      <c r="X503" s="3">
        <f t="shared" si="463"/>
        <v>32.4</v>
      </c>
      <c r="Y503" s="3">
        <f t="shared" ref="Y503:Z503" si="515">X503/T503</f>
        <v>2.6999999999999997</v>
      </c>
      <c r="Z503" s="3">
        <f t="shared" si="515"/>
        <v>0.33749999999999997</v>
      </c>
    </row>
    <row r="504" spans="1:26" x14ac:dyDescent="0.25">
      <c r="A504">
        <v>4.2024999999999997</v>
      </c>
      <c r="B504" t="s">
        <v>26</v>
      </c>
      <c r="C504" t="s">
        <v>84</v>
      </c>
      <c r="D504" t="s">
        <v>85</v>
      </c>
      <c r="E504">
        <v>10531283</v>
      </c>
      <c r="F504" t="s">
        <v>623</v>
      </c>
      <c r="G504" t="s">
        <v>362</v>
      </c>
      <c r="H504" t="s">
        <v>31</v>
      </c>
      <c r="I504" t="s">
        <v>624</v>
      </c>
      <c r="J504" t="s">
        <v>625</v>
      </c>
      <c r="K504" t="s">
        <v>67</v>
      </c>
      <c r="L504" t="s">
        <v>626</v>
      </c>
      <c r="M504" t="s">
        <v>627</v>
      </c>
      <c r="N504">
        <v>2092100150</v>
      </c>
      <c r="O504" t="s">
        <v>224</v>
      </c>
      <c r="P504" t="s">
        <v>225</v>
      </c>
      <c r="Q504" t="s">
        <v>61</v>
      </c>
      <c r="R504">
        <v>44</v>
      </c>
      <c r="S504" t="s">
        <v>40</v>
      </c>
      <c r="T504" t="str">
        <f t="shared" si="461"/>
        <v>12</v>
      </c>
      <c r="U504">
        <v>5</v>
      </c>
      <c r="V504" s="3">
        <v>28.8</v>
      </c>
      <c r="W504">
        <v>1</v>
      </c>
      <c r="X504" s="3">
        <f t="shared" si="463"/>
        <v>28.8</v>
      </c>
      <c r="Y504" s="3">
        <f t="shared" ref="Y504:Z504" si="516">X504/T504</f>
        <v>2.4</v>
      </c>
      <c r="Z504" s="3">
        <f t="shared" si="516"/>
        <v>0.48</v>
      </c>
    </row>
    <row r="505" spans="1:26" x14ac:dyDescent="0.25">
      <c r="A505">
        <v>4.2024999999999997</v>
      </c>
      <c r="B505" t="s">
        <v>26</v>
      </c>
      <c r="C505" t="s">
        <v>84</v>
      </c>
      <c r="D505" t="s">
        <v>85</v>
      </c>
      <c r="E505">
        <v>10531283</v>
      </c>
      <c r="F505" t="s">
        <v>623</v>
      </c>
      <c r="G505" t="s">
        <v>362</v>
      </c>
      <c r="H505" t="s">
        <v>31</v>
      </c>
      <c r="I505" t="s">
        <v>624</v>
      </c>
      <c r="J505" t="s">
        <v>625</v>
      </c>
      <c r="K505" t="s">
        <v>67</v>
      </c>
      <c r="L505" t="s">
        <v>626</v>
      </c>
      <c r="M505" t="s">
        <v>627</v>
      </c>
      <c r="N505">
        <v>2092100150</v>
      </c>
      <c r="O505" t="s">
        <v>59</v>
      </c>
      <c r="P505" t="s">
        <v>60</v>
      </c>
      <c r="Q505" t="s">
        <v>61</v>
      </c>
      <c r="R505">
        <v>44</v>
      </c>
      <c r="S505" t="s">
        <v>40</v>
      </c>
      <c r="T505" t="str">
        <f t="shared" si="461"/>
        <v>12</v>
      </c>
      <c r="U505">
        <v>4</v>
      </c>
      <c r="V505" s="3">
        <v>28.8</v>
      </c>
      <c r="W505">
        <v>1</v>
      </c>
      <c r="X505" s="3">
        <f t="shared" si="463"/>
        <v>28.8</v>
      </c>
      <c r="Y505" s="3">
        <f t="shared" ref="Y505:Z505" si="517">X505/T505</f>
        <v>2.4</v>
      </c>
      <c r="Z505" s="3">
        <f t="shared" si="517"/>
        <v>0.6</v>
      </c>
    </row>
    <row r="506" spans="1:26" x14ac:dyDescent="0.25">
      <c r="A506">
        <v>4.2024999999999997</v>
      </c>
      <c r="B506" t="s">
        <v>26</v>
      </c>
      <c r="C506" t="s">
        <v>134</v>
      </c>
      <c r="D506" t="s">
        <v>135</v>
      </c>
      <c r="E506">
        <v>10389655</v>
      </c>
      <c r="F506" t="s">
        <v>658</v>
      </c>
      <c r="G506" t="s">
        <v>30</v>
      </c>
      <c r="H506" t="s">
        <v>31</v>
      </c>
      <c r="I506" t="s">
        <v>659</v>
      </c>
      <c r="J506" t="s">
        <v>660</v>
      </c>
      <c r="K506" t="s">
        <v>139</v>
      </c>
      <c r="L506" t="s">
        <v>661</v>
      </c>
      <c r="M506" t="s">
        <v>662</v>
      </c>
      <c r="N506">
        <v>6083870494</v>
      </c>
      <c r="O506" t="s">
        <v>49</v>
      </c>
      <c r="P506" t="s">
        <v>50</v>
      </c>
      <c r="Q506" t="s">
        <v>39</v>
      </c>
      <c r="R506">
        <v>44</v>
      </c>
      <c r="S506" t="s">
        <v>40</v>
      </c>
      <c r="T506" t="str">
        <f t="shared" si="461"/>
        <v>12</v>
      </c>
      <c r="U506">
        <v>5</v>
      </c>
      <c r="V506" s="3">
        <v>19.8</v>
      </c>
      <c r="W506">
        <v>1</v>
      </c>
      <c r="X506" s="3">
        <f t="shared" si="463"/>
        <v>19.8</v>
      </c>
      <c r="Y506" s="3">
        <f t="shared" ref="Y506:Z506" si="518">X506/T506</f>
        <v>1.6500000000000001</v>
      </c>
      <c r="Z506" s="3">
        <f t="shared" si="518"/>
        <v>0.33</v>
      </c>
    </row>
    <row r="507" spans="1:26" x14ac:dyDescent="0.25">
      <c r="A507">
        <v>4.2024999999999997</v>
      </c>
      <c r="B507" t="s">
        <v>26</v>
      </c>
      <c r="C507" t="s">
        <v>84</v>
      </c>
      <c r="D507" t="s">
        <v>85</v>
      </c>
      <c r="E507">
        <v>10496376</v>
      </c>
      <c r="F507" t="s">
        <v>266</v>
      </c>
      <c r="G507" t="s">
        <v>267</v>
      </c>
      <c r="H507" t="s">
        <v>31</v>
      </c>
      <c r="I507" t="s">
        <v>268</v>
      </c>
      <c r="J507" t="s">
        <v>269</v>
      </c>
      <c r="K507" t="s">
        <v>67</v>
      </c>
      <c r="L507" t="s">
        <v>270</v>
      </c>
      <c r="M507" t="s">
        <v>271</v>
      </c>
      <c r="N507">
        <v>9162338469</v>
      </c>
      <c r="O507" t="s">
        <v>98</v>
      </c>
      <c r="P507" t="s">
        <v>99</v>
      </c>
      <c r="Q507" t="s">
        <v>61</v>
      </c>
      <c r="R507">
        <v>44</v>
      </c>
      <c r="S507" t="s">
        <v>40</v>
      </c>
      <c r="T507" t="str">
        <f t="shared" si="461"/>
        <v>12</v>
      </c>
      <c r="U507">
        <v>5</v>
      </c>
      <c r="V507" s="3">
        <v>28.8</v>
      </c>
      <c r="W507">
        <v>1</v>
      </c>
      <c r="X507" s="3">
        <f t="shared" si="463"/>
        <v>28.8</v>
      </c>
      <c r="Y507" s="3">
        <f t="shared" ref="Y507:Z507" si="519">X507/T507</f>
        <v>2.4</v>
      </c>
      <c r="Z507" s="3">
        <f t="shared" si="519"/>
        <v>0.48</v>
      </c>
    </row>
    <row r="508" spans="1:26" x14ac:dyDescent="0.25">
      <c r="A508">
        <v>4.2024999999999997</v>
      </c>
      <c r="B508" t="s">
        <v>26</v>
      </c>
      <c r="C508" t="s">
        <v>84</v>
      </c>
      <c r="D508" t="s">
        <v>85</v>
      </c>
      <c r="E508">
        <v>10349243</v>
      </c>
      <c r="F508" t="s">
        <v>291</v>
      </c>
      <c r="G508" t="s">
        <v>30</v>
      </c>
      <c r="H508" t="s">
        <v>31</v>
      </c>
      <c r="I508" t="s">
        <v>292</v>
      </c>
      <c r="J508" t="s">
        <v>104</v>
      </c>
      <c r="K508" t="s">
        <v>96</v>
      </c>
      <c r="L508" t="s">
        <v>293</v>
      </c>
      <c r="M508" t="s">
        <v>294</v>
      </c>
      <c r="N508">
        <v>7754437931</v>
      </c>
      <c r="O508" t="s">
        <v>115</v>
      </c>
      <c r="P508" t="s">
        <v>116</v>
      </c>
      <c r="Q508" t="s">
        <v>39</v>
      </c>
      <c r="R508">
        <v>44</v>
      </c>
      <c r="S508" t="s">
        <v>40</v>
      </c>
      <c r="T508" t="str">
        <f t="shared" si="461"/>
        <v>12</v>
      </c>
      <c r="U508">
        <v>5</v>
      </c>
      <c r="V508" s="3">
        <v>19.8</v>
      </c>
      <c r="W508">
        <v>1</v>
      </c>
      <c r="X508" s="3">
        <f t="shared" si="463"/>
        <v>19.8</v>
      </c>
      <c r="Y508" s="3">
        <f t="shared" ref="Y508:Z508" si="520">X508/T508</f>
        <v>1.6500000000000001</v>
      </c>
      <c r="Z508" s="3">
        <f t="shared" si="520"/>
        <v>0.33</v>
      </c>
    </row>
    <row r="509" spans="1:26" x14ac:dyDescent="0.25">
      <c r="A509">
        <v>4.2024999999999997</v>
      </c>
      <c r="B509" t="s">
        <v>26</v>
      </c>
      <c r="C509" t="s">
        <v>62</v>
      </c>
      <c r="D509" t="s">
        <v>63</v>
      </c>
      <c r="E509">
        <v>10411295</v>
      </c>
      <c r="F509" t="s">
        <v>477</v>
      </c>
      <c r="G509" t="s">
        <v>168</v>
      </c>
      <c r="H509" t="s">
        <v>31</v>
      </c>
      <c r="I509" t="s">
        <v>478</v>
      </c>
      <c r="J509" t="s">
        <v>479</v>
      </c>
      <c r="K509" t="s">
        <v>67</v>
      </c>
      <c r="L509" t="s">
        <v>480</v>
      </c>
      <c r="M509" t="s">
        <v>481</v>
      </c>
      <c r="N509">
        <v>6614932663</v>
      </c>
      <c r="O509" t="s">
        <v>37</v>
      </c>
      <c r="P509" t="s">
        <v>38</v>
      </c>
      <c r="Q509" t="s">
        <v>39</v>
      </c>
      <c r="R509">
        <v>44</v>
      </c>
      <c r="S509" t="s">
        <v>40</v>
      </c>
      <c r="T509" t="str">
        <f t="shared" si="461"/>
        <v>12</v>
      </c>
      <c r="U509">
        <v>5</v>
      </c>
      <c r="V509" s="3">
        <v>39.6</v>
      </c>
      <c r="W509">
        <v>2</v>
      </c>
      <c r="X509" s="3">
        <f t="shared" si="463"/>
        <v>19.8</v>
      </c>
      <c r="Y509" s="3">
        <f t="shared" ref="Y509:Z509" si="521">X509/T509</f>
        <v>1.6500000000000001</v>
      </c>
      <c r="Z509" s="3">
        <f t="shared" si="521"/>
        <v>0.33</v>
      </c>
    </row>
    <row r="510" spans="1:26" x14ac:dyDescent="0.25">
      <c r="A510">
        <v>4.2024999999999997</v>
      </c>
      <c r="B510" t="s">
        <v>26</v>
      </c>
      <c r="C510" t="s">
        <v>62</v>
      </c>
      <c r="D510" t="s">
        <v>63</v>
      </c>
      <c r="E510">
        <v>10377830</v>
      </c>
      <c r="F510" t="s">
        <v>308</v>
      </c>
      <c r="G510" t="s">
        <v>168</v>
      </c>
      <c r="H510" t="s">
        <v>31</v>
      </c>
      <c r="I510" t="s">
        <v>309</v>
      </c>
      <c r="J510" t="s">
        <v>310</v>
      </c>
      <c r="K510" t="s">
        <v>67</v>
      </c>
      <c r="L510" t="s">
        <v>311</v>
      </c>
      <c r="M510" t="s">
        <v>312</v>
      </c>
      <c r="N510">
        <v>9096215566</v>
      </c>
      <c r="O510" t="s">
        <v>37</v>
      </c>
      <c r="P510" t="s">
        <v>38</v>
      </c>
      <c r="Q510" t="s">
        <v>39</v>
      </c>
      <c r="R510">
        <v>44</v>
      </c>
      <c r="S510" t="s">
        <v>40</v>
      </c>
      <c r="T510" t="str">
        <f t="shared" si="461"/>
        <v>12</v>
      </c>
      <c r="U510">
        <v>5</v>
      </c>
      <c r="V510" s="3">
        <v>19.8</v>
      </c>
      <c r="W510">
        <v>1</v>
      </c>
      <c r="X510" s="3">
        <f t="shared" si="463"/>
        <v>19.8</v>
      </c>
      <c r="Y510" s="3">
        <f t="shared" ref="Y510:Z510" si="522">X510/T510</f>
        <v>1.6500000000000001</v>
      </c>
      <c r="Z510" s="3">
        <f t="shared" si="522"/>
        <v>0.33</v>
      </c>
    </row>
    <row r="511" spans="1:26" x14ac:dyDescent="0.25">
      <c r="A511">
        <v>4.2024999999999997</v>
      </c>
      <c r="B511" t="s">
        <v>26</v>
      </c>
      <c r="C511" t="s">
        <v>62</v>
      </c>
      <c r="D511" t="s">
        <v>63</v>
      </c>
      <c r="E511">
        <v>10377831</v>
      </c>
      <c r="F511" t="s">
        <v>396</v>
      </c>
      <c r="G511" t="s">
        <v>168</v>
      </c>
      <c r="H511" t="s">
        <v>31</v>
      </c>
      <c r="I511" t="s">
        <v>397</v>
      </c>
      <c r="J511" t="s">
        <v>78</v>
      </c>
      <c r="K511" t="s">
        <v>67</v>
      </c>
      <c r="L511" t="s">
        <v>398</v>
      </c>
      <c r="M511" t="s">
        <v>399</v>
      </c>
      <c r="N511">
        <v>8187626400</v>
      </c>
      <c r="O511" t="s">
        <v>37</v>
      </c>
      <c r="P511" t="s">
        <v>38</v>
      </c>
      <c r="Q511" t="s">
        <v>39</v>
      </c>
      <c r="R511">
        <v>44</v>
      </c>
      <c r="S511" t="s">
        <v>40</v>
      </c>
      <c r="T511" t="str">
        <f t="shared" si="461"/>
        <v>12</v>
      </c>
      <c r="U511">
        <v>5</v>
      </c>
      <c r="V511" s="3">
        <v>79.2</v>
      </c>
      <c r="W511">
        <v>4</v>
      </c>
      <c r="X511" s="3">
        <f t="shared" si="463"/>
        <v>19.8</v>
      </c>
      <c r="Y511" s="3">
        <f t="shared" ref="Y511:Z511" si="523">X511/T511</f>
        <v>1.6500000000000001</v>
      </c>
      <c r="Z511" s="3">
        <f t="shared" si="523"/>
        <v>0.33</v>
      </c>
    </row>
    <row r="512" spans="1:26" x14ac:dyDescent="0.25">
      <c r="A512">
        <v>4.2024999999999997</v>
      </c>
      <c r="B512" t="s">
        <v>26</v>
      </c>
      <c r="C512" t="s">
        <v>62</v>
      </c>
      <c r="D512" t="s">
        <v>63</v>
      </c>
      <c r="E512">
        <v>10087606</v>
      </c>
      <c r="F512" t="s">
        <v>388</v>
      </c>
      <c r="G512" t="s">
        <v>168</v>
      </c>
      <c r="H512" t="s">
        <v>31</v>
      </c>
      <c r="I512" t="s">
        <v>389</v>
      </c>
      <c r="J512" t="s">
        <v>390</v>
      </c>
      <c r="K512" t="s">
        <v>67</v>
      </c>
      <c r="L512">
        <v>90401</v>
      </c>
      <c r="M512" t="s">
        <v>391</v>
      </c>
      <c r="N512">
        <v>3103949744</v>
      </c>
      <c r="O512" t="s">
        <v>37</v>
      </c>
      <c r="P512" t="s">
        <v>38</v>
      </c>
      <c r="Q512" t="s">
        <v>39</v>
      </c>
      <c r="R512">
        <v>44</v>
      </c>
      <c r="S512" t="s">
        <v>40</v>
      </c>
      <c r="T512" t="str">
        <f t="shared" si="461"/>
        <v>12</v>
      </c>
      <c r="U512">
        <v>5</v>
      </c>
      <c r="V512" s="3">
        <v>19.8</v>
      </c>
      <c r="W512">
        <v>1</v>
      </c>
      <c r="X512" s="3">
        <f t="shared" si="463"/>
        <v>19.8</v>
      </c>
      <c r="Y512" s="3">
        <f t="shared" ref="Y512:Z512" si="524">X512/T512</f>
        <v>1.6500000000000001</v>
      </c>
      <c r="Z512" s="3">
        <f t="shared" si="524"/>
        <v>0.33</v>
      </c>
    </row>
    <row r="513" spans="1:26" x14ac:dyDescent="0.25">
      <c r="A513">
        <v>4.2024999999999997</v>
      </c>
      <c r="B513" t="s">
        <v>26</v>
      </c>
      <c r="C513" t="s">
        <v>154</v>
      </c>
      <c r="D513" t="s">
        <v>155</v>
      </c>
      <c r="E513">
        <v>10433338</v>
      </c>
      <c r="F513" t="s">
        <v>321</v>
      </c>
      <c r="G513" t="s">
        <v>168</v>
      </c>
      <c r="H513" t="s">
        <v>31</v>
      </c>
      <c r="I513" t="s">
        <v>322</v>
      </c>
      <c r="J513" t="s">
        <v>323</v>
      </c>
      <c r="K513" t="s">
        <v>210</v>
      </c>
      <c r="L513" t="s">
        <v>324</v>
      </c>
      <c r="M513" t="s">
        <v>325</v>
      </c>
      <c r="N513">
        <v>2064508378</v>
      </c>
      <c r="O513" t="s">
        <v>37</v>
      </c>
      <c r="P513" t="s">
        <v>38</v>
      </c>
      <c r="Q513" t="s">
        <v>39</v>
      </c>
      <c r="R513">
        <v>44</v>
      </c>
      <c r="S513" t="s">
        <v>40</v>
      </c>
      <c r="T513" t="str">
        <f t="shared" si="461"/>
        <v>12</v>
      </c>
      <c r="U513">
        <v>5</v>
      </c>
      <c r="V513" s="3">
        <v>79.2</v>
      </c>
      <c r="W513">
        <v>4</v>
      </c>
      <c r="X513" s="3">
        <f t="shared" si="463"/>
        <v>19.8</v>
      </c>
      <c r="Y513" s="3">
        <f t="shared" ref="Y513:Z513" si="525">X513/T513</f>
        <v>1.6500000000000001</v>
      </c>
      <c r="Z513" s="3">
        <f t="shared" si="525"/>
        <v>0.33</v>
      </c>
    </row>
    <row r="514" spans="1:26" x14ac:dyDescent="0.25">
      <c r="A514">
        <v>4.2024999999999997</v>
      </c>
      <c r="B514" t="s">
        <v>26</v>
      </c>
      <c r="C514" t="s">
        <v>84</v>
      </c>
      <c r="D514" t="s">
        <v>85</v>
      </c>
      <c r="E514">
        <v>10373747</v>
      </c>
      <c r="F514" t="s">
        <v>467</v>
      </c>
      <c r="G514" t="s">
        <v>168</v>
      </c>
      <c r="H514" t="s">
        <v>31</v>
      </c>
      <c r="I514" t="s">
        <v>468</v>
      </c>
      <c r="J514" t="s">
        <v>469</v>
      </c>
      <c r="K514" t="s">
        <v>67</v>
      </c>
      <c r="L514" t="s">
        <v>470</v>
      </c>
      <c r="M514" t="s">
        <v>471</v>
      </c>
      <c r="N514">
        <v>8314403220</v>
      </c>
      <c r="O514" t="s">
        <v>37</v>
      </c>
      <c r="P514" t="s">
        <v>38</v>
      </c>
      <c r="Q514" t="s">
        <v>39</v>
      </c>
      <c r="R514">
        <v>44</v>
      </c>
      <c r="S514" t="s">
        <v>40</v>
      </c>
      <c r="T514" t="str">
        <f t="shared" si="461"/>
        <v>12</v>
      </c>
      <c r="U514">
        <v>5</v>
      </c>
      <c r="V514" s="3">
        <v>19.8</v>
      </c>
      <c r="W514">
        <v>1</v>
      </c>
      <c r="X514" s="3">
        <f t="shared" si="463"/>
        <v>19.8</v>
      </c>
      <c r="Y514" s="3">
        <f t="shared" ref="Y514:Z514" si="526">X514/T514</f>
        <v>1.6500000000000001</v>
      </c>
      <c r="Z514" s="3">
        <f t="shared" si="526"/>
        <v>0.33</v>
      </c>
    </row>
    <row r="515" spans="1:26" x14ac:dyDescent="0.25">
      <c r="A515">
        <v>4.2024999999999997</v>
      </c>
      <c r="B515" t="s">
        <v>26</v>
      </c>
      <c r="C515" t="s">
        <v>84</v>
      </c>
      <c r="D515" t="s">
        <v>85</v>
      </c>
      <c r="E515">
        <v>10373770</v>
      </c>
      <c r="F515" t="s">
        <v>202</v>
      </c>
      <c r="G515" t="s">
        <v>168</v>
      </c>
      <c r="H515" t="s">
        <v>31</v>
      </c>
      <c r="I515" t="s">
        <v>203</v>
      </c>
      <c r="J515" t="s">
        <v>204</v>
      </c>
      <c r="K515" t="s">
        <v>67</v>
      </c>
      <c r="L515" t="s">
        <v>205</v>
      </c>
      <c r="M515" t="s">
        <v>206</v>
      </c>
      <c r="N515">
        <v>5102770646</v>
      </c>
      <c r="O515" t="s">
        <v>37</v>
      </c>
      <c r="P515" t="s">
        <v>38</v>
      </c>
      <c r="Q515" t="s">
        <v>39</v>
      </c>
      <c r="R515">
        <v>44</v>
      </c>
      <c r="S515" t="s">
        <v>40</v>
      </c>
      <c r="T515" t="str">
        <f t="shared" ref="T515:T578" si="527">"12"</f>
        <v>12</v>
      </c>
      <c r="U515">
        <v>5</v>
      </c>
      <c r="V515" s="3">
        <v>19.8</v>
      </c>
      <c r="W515">
        <v>1</v>
      </c>
      <c r="X515" s="3">
        <f t="shared" si="463"/>
        <v>19.8</v>
      </c>
      <c r="Y515" s="3">
        <f t="shared" ref="Y515:Z515" si="528">X515/T515</f>
        <v>1.6500000000000001</v>
      </c>
      <c r="Z515" s="3">
        <f t="shared" si="528"/>
        <v>0.33</v>
      </c>
    </row>
    <row r="516" spans="1:26" x14ac:dyDescent="0.25">
      <c r="A516">
        <v>4.2024999999999997</v>
      </c>
      <c r="B516" t="s">
        <v>26</v>
      </c>
      <c r="C516" t="s">
        <v>84</v>
      </c>
      <c r="D516" t="s">
        <v>85</v>
      </c>
      <c r="E516">
        <v>10428017</v>
      </c>
      <c r="F516" t="s">
        <v>226</v>
      </c>
      <c r="G516" t="s">
        <v>30</v>
      </c>
      <c r="H516" t="s">
        <v>31</v>
      </c>
      <c r="I516" t="s">
        <v>227</v>
      </c>
      <c r="J516" t="s">
        <v>228</v>
      </c>
      <c r="K516" t="s">
        <v>67</v>
      </c>
      <c r="L516" t="s">
        <v>229</v>
      </c>
      <c r="M516" t="s">
        <v>230</v>
      </c>
      <c r="N516">
        <v>9162231116</v>
      </c>
      <c r="O516" t="s">
        <v>70</v>
      </c>
      <c r="P516" t="s">
        <v>71</v>
      </c>
      <c r="Q516" t="s">
        <v>61</v>
      </c>
      <c r="R516">
        <v>44</v>
      </c>
      <c r="S516" t="s">
        <v>40</v>
      </c>
      <c r="T516" t="str">
        <f t="shared" si="527"/>
        <v>12</v>
      </c>
      <c r="U516">
        <v>8</v>
      </c>
      <c r="V516" s="3">
        <v>226.8</v>
      </c>
      <c r="W516">
        <v>7</v>
      </c>
      <c r="X516" s="3">
        <f t="shared" ref="X516:X579" si="529">V516/W516</f>
        <v>32.4</v>
      </c>
      <c r="Y516" s="3">
        <f t="shared" ref="Y516:Z516" si="530">X516/T516</f>
        <v>2.6999999999999997</v>
      </c>
      <c r="Z516" s="3">
        <f t="shared" si="530"/>
        <v>0.33749999999999997</v>
      </c>
    </row>
    <row r="517" spans="1:26" x14ac:dyDescent="0.25">
      <c r="A517">
        <v>4.2024999999999997</v>
      </c>
      <c r="B517" t="s">
        <v>26</v>
      </c>
      <c r="C517" t="s">
        <v>84</v>
      </c>
      <c r="D517" t="s">
        <v>85</v>
      </c>
      <c r="E517">
        <v>10428017</v>
      </c>
      <c r="F517" t="s">
        <v>226</v>
      </c>
      <c r="G517" t="s">
        <v>30</v>
      </c>
      <c r="H517" t="s">
        <v>31</v>
      </c>
      <c r="I517" t="s">
        <v>227</v>
      </c>
      <c r="J517" t="s">
        <v>228</v>
      </c>
      <c r="K517" t="s">
        <v>67</v>
      </c>
      <c r="L517" t="s">
        <v>229</v>
      </c>
      <c r="M517" t="s">
        <v>230</v>
      </c>
      <c r="N517">
        <v>9162231116</v>
      </c>
      <c r="O517" t="s">
        <v>72</v>
      </c>
      <c r="P517" t="s">
        <v>73</v>
      </c>
      <c r="Q517" t="s">
        <v>61</v>
      </c>
      <c r="R517">
        <v>44</v>
      </c>
      <c r="S517" t="s">
        <v>40</v>
      </c>
      <c r="T517" t="str">
        <f t="shared" si="527"/>
        <v>12</v>
      </c>
      <c r="U517">
        <v>8</v>
      </c>
      <c r="V517" s="3">
        <v>97.2</v>
      </c>
      <c r="W517">
        <v>3</v>
      </c>
      <c r="X517" s="3">
        <f t="shared" si="529"/>
        <v>32.4</v>
      </c>
      <c r="Y517" s="3">
        <f t="shared" ref="Y517:Z517" si="531">X517/T517</f>
        <v>2.6999999999999997</v>
      </c>
      <c r="Z517" s="3">
        <f t="shared" si="531"/>
        <v>0.33749999999999997</v>
      </c>
    </row>
    <row r="518" spans="1:26" x14ac:dyDescent="0.25">
      <c r="A518">
        <v>4.2024999999999997</v>
      </c>
      <c r="B518" t="s">
        <v>26</v>
      </c>
      <c r="C518" t="s">
        <v>84</v>
      </c>
      <c r="D518" t="s">
        <v>85</v>
      </c>
      <c r="E518">
        <v>10428017</v>
      </c>
      <c r="F518" t="s">
        <v>226</v>
      </c>
      <c r="G518" t="s">
        <v>30</v>
      </c>
      <c r="H518" t="s">
        <v>31</v>
      </c>
      <c r="I518" t="s">
        <v>227</v>
      </c>
      <c r="J518" t="s">
        <v>228</v>
      </c>
      <c r="K518" t="s">
        <v>67</v>
      </c>
      <c r="L518" t="s">
        <v>229</v>
      </c>
      <c r="M518" t="s">
        <v>230</v>
      </c>
      <c r="N518">
        <v>9162231116</v>
      </c>
      <c r="O518" t="s">
        <v>74</v>
      </c>
      <c r="P518" t="s">
        <v>75</v>
      </c>
      <c r="Q518" t="s">
        <v>61</v>
      </c>
      <c r="R518">
        <v>44</v>
      </c>
      <c r="S518" t="s">
        <v>40</v>
      </c>
      <c r="T518" t="str">
        <f t="shared" si="527"/>
        <v>12</v>
      </c>
      <c r="U518">
        <v>5</v>
      </c>
      <c r="V518" s="3">
        <v>57.6</v>
      </c>
      <c r="W518">
        <v>2</v>
      </c>
      <c r="X518" s="3">
        <f t="shared" si="529"/>
        <v>28.8</v>
      </c>
      <c r="Y518" s="3">
        <f t="shared" ref="Y518:Z518" si="532">X518/T518</f>
        <v>2.4</v>
      </c>
      <c r="Z518" s="3">
        <f t="shared" si="532"/>
        <v>0.48</v>
      </c>
    </row>
    <row r="519" spans="1:26" x14ac:dyDescent="0.25">
      <c r="A519">
        <v>4.2024999999999997</v>
      </c>
      <c r="B519" t="s">
        <v>26</v>
      </c>
      <c r="C519" t="s">
        <v>84</v>
      </c>
      <c r="D519" t="s">
        <v>85</v>
      </c>
      <c r="E519">
        <v>10053745</v>
      </c>
      <c r="F519" t="s">
        <v>300</v>
      </c>
      <c r="G519" t="s">
        <v>174</v>
      </c>
      <c r="H519" t="s">
        <v>31</v>
      </c>
      <c r="I519" t="s">
        <v>301</v>
      </c>
      <c r="J519" t="s">
        <v>302</v>
      </c>
      <c r="K519" t="s">
        <v>96</v>
      </c>
      <c r="L519">
        <v>89406</v>
      </c>
      <c r="M519" t="s">
        <v>303</v>
      </c>
      <c r="N519">
        <v>7755415699</v>
      </c>
      <c r="O519" t="s">
        <v>37</v>
      </c>
      <c r="P519" t="s">
        <v>38</v>
      </c>
      <c r="Q519" t="s">
        <v>39</v>
      </c>
      <c r="R519">
        <v>44</v>
      </c>
      <c r="S519" t="s">
        <v>40</v>
      </c>
      <c r="T519" t="str">
        <f t="shared" si="527"/>
        <v>12</v>
      </c>
      <c r="U519">
        <v>5</v>
      </c>
      <c r="V519" s="3">
        <v>39.6</v>
      </c>
      <c r="W519">
        <v>2</v>
      </c>
      <c r="X519" s="3">
        <f t="shared" si="529"/>
        <v>19.8</v>
      </c>
      <c r="Y519" s="3">
        <f t="shared" ref="Y519:Z519" si="533">X519/T519</f>
        <v>1.6500000000000001</v>
      </c>
      <c r="Z519" s="3">
        <f t="shared" si="533"/>
        <v>0.33</v>
      </c>
    </row>
    <row r="520" spans="1:26" x14ac:dyDescent="0.25">
      <c r="A520">
        <v>4.2024999999999997</v>
      </c>
      <c r="B520" t="s">
        <v>26</v>
      </c>
      <c r="C520" t="s">
        <v>154</v>
      </c>
      <c r="D520" t="s">
        <v>155</v>
      </c>
      <c r="E520">
        <v>10002553</v>
      </c>
      <c r="F520" t="s">
        <v>577</v>
      </c>
      <c r="G520" t="s">
        <v>174</v>
      </c>
      <c r="H520" t="s">
        <v>31</v>
      </c>
      <c r="I520" t="s">
        <v>578</v>
      </c>
      <c r="J520" t="s">
        <v>579</v>
      </c>
      <c r="K520" t="s">
        <v>210</v>
      </c>
      <c r="L520">
        <v>98314</v>
      </c>
      <c r="M520" t="s">
        <v>580</v>
      </c>
      <c r="N520">
        <v>3606274887</v>
      </c>
      <c r="O520" t="s">
        <v>37</v>
      </c>
      <c r="P520" t="s">
        <v>38</v>
      </c>
      <c r="Q520" t="s">
        <v>39</v>
      </c>
      <c r="R520">
        <v>44</v>
      </c>
      <c r="S520" t="s">
        <v>40</v>
      </c>
      <c r="T520" t="str">
        <f t="shared" si="527"/>
        <v>12</v>
      </c>
      <c r="U520">
        <v>5</v>
      </c>
      <c r="V520" s="3">
        <v>138.6</v>
      </c>
      <c r="W520">
        <v>7</v>
      </c>
      <c r="X520" s="3">
        <f t="shared" si="529"/>
        <v>19.8</v>
      </c>
      <c r="Y520" s="3">
        <f t="shared" ref="Y520:Z520" si="534">X520/T520</f>
        <v>1.6500000000000001</v>
      </c>
      <c r="Z520" s="3">
        <f t="shared" si="534"/>
        <v>0.33</v>
      </c>
    </row>
    <row r="521" spans="1:26" x14ac:dyDescent="0.25">
      <c r="A521">
        <v>4.2024999999999997</v>
      </c>
      <c r="B521" t="s">
        <v>26</v>
      </c>
      <c r="C521" t="s">
        <v>381</v>
      </c>
      <c r="D521" t="s">
        <v>382</v>
      </c>
      <c r="E521">
        <v>99999999999999</v>
      </c>
      <c r="F521" t="s">
        <v>142</v>
      </c>
      <c r="G521" t="s">
        <v>30</v>
      </c>
      <c r="H521" t="s">
        <v>144</v>
      </c>
      <c r="I521" t="s">
        <v>145</v>
      </c>
      <c r="J521" t="s">
        <v>146</v>
      </c>
      <c r="K521" t="s">
        <v>147</v>
      </c>
      <c r="L521">
        <v>999999999</v>
      </c>
      <c r="M521" t="s">
        <v>145</v>
      </c>
      <c r="N521">
        <v>9999999999</v>
      </c>
      <c r="O521" t="s">
        <v>37</v>
      </c>
      <c r="P521" t="s">
        <v>38</v>
      </c>
      <c r="Q521" t="s">
        <v>39</v>
      </c>
      <c r="R521">
        <v>44</v>
      </c>
      <c r="S521" t="s">
        <v>40</v>
      </c>
      <c r="T521" t="str">
        <f t="shared" si="527"/>
        <v>12</v>
      </c>
      <c r="U521">
        <v>5</v>
      </c>
      <c r="V521" s="3">
        <v>19.8</v>
      </c>
      <c r="W521">
        <v>1</v>
      </c>
      <c r="X521" s="3">
        <f t="shared" si="529"/>
        <v>19.8</v>
      </c>
      <c r="Y521" s="3">
        <f t="shared" ref="Y521:Z521" si="535">X521/T521</f>
        <v>1.6500000000000001</v>
      </c>
      <c r="Z521" s="3">
        <f t="shared" si="535"/>
        <v>0.33</v>
      </c>
    </row>
    <row r="522" spans="1:26" x14ac:dyDescent="0.25">
      <c r="A522">
        <v>4.2024999999999997</v>
      </c>
      <c r="B522" t="s">
        <v>26</v>
      </c>
      <c r="C522" t="s">
        <v>51</v>
      </c>
      <c r="D522" t="s">
        <v>52</v>
      </c>
      <c r="E522">
        <v>99999999999999</v>
      </c>
      <c r="F522" t="s">
        <v>142</v>
      </c>
      <c r="G522" t="s">
        <v>570</v>
      </c>
      <c r="H522" t="s">
        <v>144</v>
      </c>
      <c r="I522" t="s">
        <v>145</v>
      </c>
      <c r="J522" t="s">
        <v>146</v>
      </c>
      <c r="K522" t="s">
        <v>147</v>
      </c>
      <c r="L522">
        <v>999999999</v>
      </c>
      <c r="M522" t="s">
        <v>145</v>
      </c>
      <c r="N522">
        <v>9999999999</v>
      </c>
      <c r="O522" t="s">
        <v>81</v>
      </c>
      <c r="P522" t="s">
        <v>82</v>
      </c>
      <c r="Q522" t="s">
        <v>83</v>
      </c>
      <c r="R522">
        <v>44</v>
      </c>
      <c r="S522" t="s">
        <v>40</v>
      </c>
      <c r="T522" t="str">
        <f t="shared" si="527"/>
        <v>12</v>
      </c>
      <c r="U522">
        <v>8</v>
      </c>
      <c r="V522" s="3">
        <v>243</v>
      </c>
      <c r="W522">
        <v>9</v>
      </c>
      <c r="X522" s="3">
        <f t="shared" si="529"/>
        <v>27</v>
      </c>
      <c r="Y522" s="3">
        <f t="shared" ref="Y522:Z522" si="536">X522/T522</f>
        <v>2.25</v>
      </c>
      <c r="Z522" s="3">
        <f t="shared" si="536"/>
        <v>0.28125</v>
      </c>
    </row>
    <row r="523" spans="1:26" x14ac:dyDescent="0.25">
      <c r="A523">
        <v>4.2024999999999997</v>
      </c>
      <c r="B523" t="s">
        <v>26</v>
      </c>
      <c r="C523" t="s">
        <v>51</v>
      </c>
      <c r="D523" t="s">
        <v>52</v>
      </c>
      <c r="E523">
        <v>99999999999999</v>
      </c>
      <c r="F523" t="s">
        <v>142</v>
      </c>
      <c r="G523" t="s">
        <v>570</v>
      </c>
      <c r="H523" t="s">
        <v>144</v>
      </c>
      <c r="I523" t="s">
        <v>145</v>
      </c>
      <c r="J523" t="s">
        <v>146</v>
      </c>
      <c r="K523" t="s">
        <v>147</v>
      </c>
      <c r="L523">
        <v>999999999</v>
      </c>
      <c r="M523" t="s">
        <v>145</v>
      </c>
      <c r="N523">
        <v>9999999999</v>
      </c>
      <c r="O523" t="s">
        <v>224</v>
      </c>
      <c r="P523" t="s">
        <v>225</v>
      </c>
      <c r="Q523" t="s">
        <v>61</v>
      </c>
      <c r="R523">
        <v>44</v>
      </c>
      <c r="S523" t="s">
        <v>40</v>
      </c>
      <c r="T523" t="str">
        <f t="shared" si="527"/>
        <v>12</v>
      </c>
      <c r="U523">
        <v>5</v>
      </c>
      <c r="V523" s="3">
        <v>172.8</v>
      </c>
      <c r="W523">
        <v>6</v>
      </c>
      <c r="X523" s="3">
        <f t="shared" si="529"/>
        <v>28.8</v>
      </c>
      <c r="Y523" s="3">
        <f t="shared" ref="Y523:Z523" si="537">X523/T523</f>
        <v>2.4</v>
      </c>
      <c r="Z523" s="3">
        <f t="shared" si="537"/>
        <v>0.48</v>
      </c>
    </row>
    <row r="524" spans="1:26" x14ac:dyDescent="0.25">
      <c r="A524">
        <v>4.2024999999999997</v>
      </c>
      <c r="B524" t="s">
        <v>26</v>
      </c>
      <c r="C524" t="s">
        <v>84</v>
      </c>
      <c r="D524" t="s">
        <v>85</v>
      </c>
      <c r="E524">
        <v>99999999999999</v>
      </c>
      <c r="F524" t="s">
        <v>142</v>
      </c>
      <c r="G524" t="s">
        <v>143</v>
      </c>
      <c r="H524" t="s">
        <v>144</v>
      </c>
      <c r="I524" t="s">
        <v>145</v>
      </c>
      <c r="J524" t="s">
        <v>146</v>
      </c>
      <c r="K524" t="s">
        <v>147</v>
      </c>
      <c r="L524">
        <v>999999999</v>
      </c>
      <c r="M524" t="s">
        <v>145</v>
      </c>
      <c r="N524">
        <v>9999999999</v>
      </c>
      <c r="O524" t="s">
        <v>122</v>
      </c>
      <c r="P524" t="s">
        <v>123</v>
      </c>
      <c r="Q524" t="s">
        <v>124</v>
      </c>
      <c r="R524">
        <v>44</v>
      </c>
      <c r="S524" t="s">
        <v>40</v>
      </c>
      <c r="T524" t="str">
        <f t="shared" si="527"/>
        <v>12</v>
      </c>
      <c r="U524">
        <v>4.5</v>
      </c>
      <c r="V524" s="3">
        <v>99</v>
      </c>
      <c r="W524">
        <v>5</v>
      </c>
      <c r="X524" s="3">
        <f t="shared" si="529"/>
        <v>19.8</v>
      </c>
      <c r="Y524" s="3">
        <f t="shared" ref="Y524:Z524" si="538">X524/T524</f>
        <v>1.6500000000000001</v>
      </c>
      <c r="Z524" s="3">
        <f t="shared" si="538"/>
        <v>0.3666666666666667</v>
      </c>
    </row>
    <row r="525" spans="1:26" x14ac:dyDescent="0.25">
      <c r="A525">
        <v>4.2024999999999997</v>
      </c>
      <c r="B525" t="s">
        <v>26</v>
      </c>
      <c r="C525" t="s">
        <v>84</v>
      </c>
      <c r="D525" t="s">
        <v>85</v>
      </c>
      <c r="E525">
        <v>10512055</v>
      </c>
      <c r="F525" t="s">
        <v>383</v>
      </c>
      <c r="G525" t="s">
        <v>168</v>
      </c>
      <c r="H525" t="s">
        <v>31</v>
      </c>
      <c r="I525" t="s">
        <v>384</v>
      </c>
      <c r="J525" t="s">
        <v>385</v>
      </c>
      <c r="K525" t="s">
        <v>67</v>
      </c>
      <c r="L525" t="s">
        <v>386</v>
      </c>
      <c r="M525" t="s">
        <v>387</v>
      </c>
      <c r="N525">
        <v>7074969725</v>
      </c>
      <c r="O525" t="s">
        <v>37</v>
      </c>
      <c r="P525" t="s">
        <v>38</v>
      </c>
      <c r="Q525" t="s">
        <v>39</v>
      </c>
      <c r="R525">
        <v>44</v>
      </c>
      <c r="S525" t="s">
        <v>40</v>
      </c>
      <c r="T525" t="str">
        <f t="shared" si="527"/>
        <v>12</v>
      </c>
      <c r="U525">
        <v>5</v>
      </c>
      <c r="V525" s="3">
        <v>19.8</v>
      </c>
      <c r="W525">
        <v>1</v>
      </c>
      <c r="X525" s="3">
        <f t="shared" si="529"/>
        <v>19.8</v>
      </c>
      <c r="Y525" s="3">
        <f t="shared" ref="Y525:Z525" si="539">X525/T525</f>
        <v>1.6500000000000001</v>
      </c>
      <c r="Z525" s="3">
        <f t="shared" si="539"/>
        <v>0.33</v>
      </c>
    </row>
    <row r="526" spans="1:26" x14ac:dyDescent="0.25">
      <c r="A526">
        <v>4.2024999999999997</v>
      </c>
      <c r="B526" t="s">
        <v>26</v>
      </c>
      <c r="C526" t="s">
        <v>313</v>
      </c>
      <c r="D526" t="s">
        <v>314</v>
      </c>
      <c r="E526">
        <v>10421452</v>
      </c>
      <c r="F526" t="s">
        <v>648</v>
      </c>
      <c r="G526" t="s">
        <v>30</v>
      </c>
      <c r="H526" t="s">
        <v>31</v>
      </c>
      <c r="I526" t="s">
        <v>649</v>
      </c>
      <c r="J526" t="s">
        <v>650</v>
      </c>
      <c r="K526" t="s">
        <v>67</v>
      </c>
      <c r="L526" t="s">
        <v>651</v>
      </c>
      <c r="M526" t="s">
        <v>652</v>
      </c>
      <c r="N526">
        <v>7145857370</v>
      </c>
      <c r="O526" t="s">
        <v>37</v>
      </c>
      <c r="P526" t="s">
        <v>38</v>
      </c>
      <c r="Q526" t="s">
        <v>39</v>
      </c>
      <c r="R526">
        <v>44</v>
      </c>
      <c r="S526" t="s">
        <v>40</v>
      </c>
      <c r="T526" t="str">
        <f t="shared" si="527"/>
        <v>12</v>
      </c>
      <c r="U526">
        <v>5</v>
      </c>
      <c r="V526" s="3">
        <v>19.8</v>
      </c>
      <c r="W526">
        <v>1</v>
      </c>
      <c r="X526" s="3">
        <f t="shared" si="529"/>
        <v>19.8</v>
      </c>
      <c r="Y526" s="3">
        <f t="shared" ref="Y526:Z526" si="540">X526/T526</f>
        <v>1.6500000000000001</v>
      </c>
      <c r="Z526" s="3">
        <f t="shared" si="540"/>
        <v>0.33</v>
      </c>
    </row>
    <row r="527" spans="1:26" x14ac:dyDescent="0.25">
      <c r="A527">
        <v>4.2024999999999997</v>
      </c>
      <c r="B527" t="s">
        <v>26</v>
      </c>
      <c r="C527" t="s">
        <v>84</v>
      </c>
      <c r="D527" t="s">
        <v>85</v>
      </c>
      <c r="E527">
        <v>10382844</v>
      </c>
      <c r="F527" t="s">
        <v>272</v>
      </c>
      <c r="G527" t="s">
        <v>30</v>
      </c>
      <c r="H527" t="s">
        <v>31</v>
      </c>
      <c r="I527" t="s">
        <v>273</v>
      </c>
      <c r="J527" t="s">
        <v>274</v>
      </c>
      <c r="K527" t="s">
        <v>67</v>
      </c>
      <c r="L527" t="s">
        <v>275</v>
      </c>
      <c r="M527" t="s">
        <v>276</v>
      </c>
      <c r="N527">
        <v>5107662337</v>
      </c>
      <c r="O527" t="s">
        <v>59</v>
      </c>
      <c r="P527" t="s">
        <v>60</v>
      </c>
      <c r="Q527" t="s">
        <v>61</v>
      </c>
      <c r="R527">
        <v>44</v>
      </c>
      <c r="S527" t="s">
        <v>40</v>
      </c>
      <c r="T527" t="str">
        <f t="shared" si="527"/>
        <v>12</v>
      </c>
      <c r="U527">
        <v>4</v>
      </c>
      <c r="V527" s="3">
        <v>144</v>
      </c>
      <c r="W527">
        <v>5</v>
      </c>
      <c r="X527" s="3">
        <f t="shared" si="529"/>
        <v>28.8</v>
      </c>
      <c r="Y527" s="3">
        <f t="shared" ref="Y527:Z527" si="541">X527/T527</f>
        <v>2.4</v>
      </c>
      <c r="Z527" s="3">
        <f t="shared" si="541"/>
        <v>0.6</v>
      </c>
    </row>
    <row r="528" spans="1:26" x14ac:dyDescent="0.25">
      <c r="A528">
        <v>4.2024999999999997</v>
      </c>
      <c r="B528" t="s">
        <v>26</v>
      </c>
      <c r="C528" t="s">
        <v>84</v>
      </c>
      <c r="D528" t="s">
        <v>85</v>
      </c>
      <c r="E528">
        <v>10426435</v>
      </c>
      <c r="F528" t="s">
        <v>295</v>
      </c>
      <c r="G528" t="s">
        <v>168</v>
      </c>
      <c r="H528" t="s">
        <v>31</v>
      </c>
      <c r="I528" t="s">
        <v>296</v>
      </c>
      <c r="J528" t="s">
        <v>297</v>
      </c>
      <c r="K528" t="s">
        <v>67</v>
      </c>
      <c r="L528" t="s">
        <v>298</v>
      </c>
      <c r="M528" t="s">
        <v>299</v>
      </c>
      <c r="N528">
        <v>7078293456</v>
      </c>
      <c r="O528" t="s">
        <v>37</v>
      </c>
      <c r="P528" t="s">
        <v>38</v>
      </c>
      <c r="Q528" t="s">
        <v>39</v>
      </c>
      <c r="R528">
        <v>44</v>
      </c>
      <c r="S528" t="s">
        <v>40</v>
      </c>
      <c r="T528" t="str">
        <f t="shared" si="527"/>
        <v>12</v>
      </c>
      <c r="U528">
        <v>5</v>
      </c>
      <c r="V528" s="3">
        <v>19.8</v>
      </c>
      <c r="W528">
        <v>1</v>
      </c>
      <c r="X528" s="3">
        <f t="shared" si="529"/>
        <v>19.8</v>
      </c>
      <c r="Y528" s="3">
        <f t="shared" ref="Y528:Z528" si="542">X528/T528</f>
        <v>1.6500000000000001</v>
      </c>
      <c r="Z528" s="3">
        <f t="shared" si="542"/>
        <v>0.33</v>
      </c>
    </row>
    <row r="529" spans="1:26" x14ac:dyDescent="0.25">
      <c r="A529">
        <v>4.2024999999999997</v>
      </c>
      <c r="B529" t="s">
        <v>26</v>
      </c>
      <c r="C529" t="s">
        <v>84</v>
      </c>
      <c r="D529" t="s">
        <v>85</v>
      </c>
      <c r="E529">
        <v>10426435</v>
      </c>
      <c r="F529" t="s">
        <v>295</v>
      </c>
      <c r="G529" t="s">
        <v>168</v>
      </c>
      <c r="H529" t="s">
        <v>31</v>
      </c>
      <c r="I529" t="s">
        <v>296</v>
      </c>
      <c r="J529" t="s">
        <v>297</v>
      </c>
      <c r="K529" t="s">
        <v>67</v>
      </c>
      <c r="L529" t="s">
        <v>298</v>
      </c>
      <c r="M529" t="s">
        <v>299</v>
      </c>
      <c r="N529">
        <v>7078293456</v>
      </c>
      <c r="O529" t="s">
        <v>115</v>
      </c>
      <c r="P529" t="s">
        <v>116</v>
      </c>
      <c r="Q529" t="s">
        <v>39</v>
      </c>
      <c r="R529">
        <v>44</v>
      </c>
      <c r="S529" t="s">
        <v>40</v>
      </c>
      <c r="T529" t="str">
        <f t="shared" si="527"/>
        <v>12</v>
      </c>
      <c r="U529">
        <v>5</v>
      </c>
      <c r="V529" s="3">
        <v>19.8</v>
      </c>
      <c r="W529">
        <v>1</v>
      </c>
      <c r="X529" s="3">
        <f t="shared" si="529"/>
        <v>19.8</v>
      </c>
      <c r="Y529" s="3">
        <f t="shared" ref="Y529:Z529" si="543">X529/T529</f>
        <v>1.6500000000000001</v>
      </c>
      <c r="Z529" s="3">
        <f t="shared" si="543"/>
        <v>0.33</v>
      </c>
    </row>
    <row r="530" spans="1:26" x14ac:dyDescent="0.25">
      <c r="A530">
        <v>4.2024999999999997</v>
      </c>
      <c r="B530" t="s">
        <v>26</v>
      </c>
      <c r="C530" t="s">
        <v>154</v>
      </c>
      <c r="D530" t="s">
        <v>155</v>
      </c>
      <c r="E530">
        <v>10436246</v>
      </c>
      <c r="F530" t="s">
        <v>207</v>
      </c>
      <c r="G530" t="s">
        <v>30</v>
      </c>
      <c r="H530" t="s">
        <v>31</v>
      </c>
      <c r="I530" t="s">
        <v>208</v>
      </c>
      <c r="J530" t="s">
        <v>209</v>
      </c>
      <c r="K530" t="s">
        <v>210</v>
      </c>
      <c r="L530" t="s">
        <v>211</v>
      </c>
      <c r="M530" t="s">
        <v>212</v>
      </c>
      <c r="N530">
        <v>4255076664</v>
      </c>
      <c r="O530" t="s">
        <v>115</v>
      </c>
      <c r="P530" t="s">
        <v>116</v>
      </c>
      <c r="Q530" t="s">
        <v>39</v>
      </c>
      <c r="R530">
        <v>44</v>
      </c>
      <c r="S530" t="s">
        <v>40</v>
      </c>
      <c r="T530" t="str">
        <f t="shared" si="527"/>
        <v>12</v>
      </c>
      <c r="U530">
        <v>5</v>
      </c>
      <c r="V530" s="3">
        <v>138.6</v>
      </c>
      <c r="W530">
        <v>7</v>
      </c>
      <c r="X530" s="3">
        <f t="shared" si="529"/>
        <v>19.8</v>
      </c>
      <c r="Y530" s="3">
        <f t="shared" ref="Y530:Z530" si="544">X530/T530</f>
        <v>1.6500000000000001</v>
      </c>
      <c r="Z530" s="3">
        <f t="shared" si="544"/>
        <v>0.33</v>
      </c>
    </row>
    <row r="531" spans="1:26" x14ac:dyDescent="0.25">
      <c r="A531">
        <v>4.2024999999999997</v>
      </c>
      <c r="B531" t="s">
        <v>26</v>
      </c>
      <c r="C531" t="s">
        <v>84</v>
      </c>
      <c r="D531" t="s">
        <v>85</v>
      </c>
      <c r="E531">
        <v>10446989</v>
      </c>
      <c r="F531" t="s">
        <v>586</v>
      </c>
      <c r="G531" t="s">
        <v>30</v>
      </c>
      <c r="H531" t="s">
        <v>31</v>
      </c>
      <c r="I531" t="s">
        <v>587</v>
      </c>
      <c r="J531" t="s">
        <v>588</v>
      </c>
      <c r="K531" t="s">
        <v>67</v>
      </c>
      <c r="L531" t="s">
        <v>589</v>
      </c>
      <c r="M531" t="s">
        <v>590</v>
      </c>
      <c r="N531">
        <v>4082104472</v>
      </c>
      <c r="O531" t="s">
        <v>70</v>
      </c>
      <c r="P531" t="s">
        <v>71</v>
      </c>
      <c r="Q531" t="s">
        <v>61</v>
      </c>
      <c r="R531">
        <v>44</v>
      </c>
      <c r="S531" t="s">
        <v>40</v>
      </c>
      <c r="T531" t="str">
        <f t="shared" si="527"/>
        <v>12</v>
      </c>
      <c r="U531">
        <v>8</v>
      </c>
      <c r="V531" s="3">
        <v>97.2</v>
      </c>
      <c r="W531">
        <v>3</v>
      </c>
      <c r="X531" s="3">
        <f t="shared" si="529"/>
        <v>32.4</v>
      </c>
      <c r="Y531" s="3">
        <f t="shared" ref="Y531:Z531" si="545">X531/T531</f>
        <v>2.6999999999999997</v>
      </c>
      <c r="Z531" s="3">
        <f t="shared" si="545"/>
        <v>0.33749999999999997</v>
      </c>
    </row>
    <row r="532" spans="1:26" x14ac:dyDescent="0.25">
      <c r="A532">
        <v>4.2024999999999997</v>
      </c>
      <c r="B532" t="s">
        <v>26</v>
      </c>
      <c r="C532" t="s">
        <v>134</v>
      </c>
      <c r="D532" t="s">
        <v>135</v>
      </c>
      <c r="E532">
        <v>10000620</v>
      </c>
      <c r="F532" t="s">
        <v>653</v>
      </c>
      <c r="G532" t="s">
        <v>30</v>
      </c>
      <c r="H532" t="s">
        <v>31</v>
      </c>
      <c r="I532" t="s">
        <v>654</v>
      </c>
      <c r="J532" t="s">
        <v>655</v>
      </c>
      <c r="K532" t="s">
        <v>139</v>
      </c>
      <c r="L532" t="s">
        <v>656</v>
      </c>
      <c r="M532" t="s">
        <v>657</v>
      </c>
      <c r="N532">
        <v>6082228464</v>
      </c>
      <c r="O532" t="s">
        <v>49</v>
      </c>
      <c r="P532" t="s">
        <v>50</v>
      </c>
      <c r="Q532" t="s">
        <v>39</v>
      </c>
      <c r="R532">
        <v>44</v>
      </c>
      <c r="S532" t="s">
        <v>40</v>
      </c>
      <c r="T532" t="str">
        <f t="shared" si="527"/>
        <v>12</v>
      </c>
      <c r="U532">
        <v>5</v>
      </c>
      <c r="V532" s="3">
        <v>19.8</v>
      </c>
      <c r="W532">
        <v>1</v>
      </c>
      <c r="X532" s="3">
        <f t="shared" si="529"/>
        <v>19.8</v>
      </c>
      <c r="Y532" s="3">
        <f t="shared" ref="Y532:Z532" si="546">X532/T532</f>
        <v>1.6500000000000001</v>
      </c>
      <c r="Z532" s="3">
        <f t="shared" si="546"/>
        <v>0.33</v>
      </c>
    </row>
    <row r="533" spans="1:26" x14ac:dyDescent="0.25">
      <c r="A533">
        <v>4.2024999999999997</v>
      </c>
      <c r="B533" t="s">
        <v>26</v>
      </c>
      <c r="C533" t="s">
        <v>62</v>
      </c>
      <c r="D533" t="s">
        <v>63</v>
      </c>
      <c r="E533">
        <v>10024859</v>
      </c>
      <c r="F533" t="s">
        <v>231</v>
      </c>
      <c r="G533" t="s">
        <v>30</v>
      </c>
      <c r="H533" t="s">
        <v>31</v>
      </c>
      <c r="I533" t="s">
        <v>232</v>
      </c>
      <c r="J533" t="s">
        <v>233</v>
      </c>
      <c r="K533" t="s">
        <v>67</v>
      </c>
      <c r="L533" t="s">
        <v>234</v>
      </c>
      <c r="M533" t="s">
        <v>235</v>
      </c>
      <c r="N533">
        <v>6612597310</v>
      </c>
      <c r="O533" t="s">
        <v>70</v>
      </c>
      <c r="P533" t="s">
        <v>71</v>
      </c>
      <c r="Q533" t="s">
        <v>61</v>
      </c>
      <c r="R533">
        <v>44</v>
      </c>
      <c r="S533" t="s">
        <v>40</v>
      </c>
      <c r="T533" t="str">
        <f t="shared" si="527"/>
        <v>12</v>
      </c>
      <c r="U533">
        <v>8</v>
      </c>
      <c r="V533" s="3">
        <v>129.6</v>
      </c>
      <c r="W533">
        <v>4</v>
      </c>
      <c r="X533" s="3">
        <f t="shared" si="529"/>
        <v>32.4</v>
      </c>
      <c r="Y533" s="3">
        <f t="shared" ref="Y533:Z533" si="547">X533/T533</f>
        <v>2.6999999999999997</v>
      </c>
      <c r="Z533" s="3">
        <f t="shared" si="547"/>
        <v>0.33749999999999997</v>
      </c>
    </row>
    <row r="534" spans="1:26" x14ac:dyDescent="0.25">
      <c r="A534">
        <v>4.2024999999999997</v>
      </c>
      <c r="B534" t="s">
        <v>26</v>
      </c>
      <c r="C534" t="s">
        <v>62</v>
      </c>
      <c r="D534" t="s">
        <v>63</v>
      </c>
      <c r="E534">
        <v>10024859</v>
      </c>
      <c r="F534" t="s">
        <v>231</v>
      </c>
      <c r="G534" t="s">
        <v>30</v>
      </c>
      <c r="H534" t="s">
        <v>31</v>
      </c>
      <c r="I534" t="s">
        <v>232</v>
      </c>
      <c r="J534" t="s">
        <v>233</v>
      </c>
      <c r="K534" t="s">
        <v>67</v>
      </c>
      <c r="L534" t="s">
        <v>234</v>
      </c>
      <c r="M534" t="s">
        <v>235</v>
      </c>
      <c r="N534">
        <v>6612597310</v>
      </c>
      <c r="O534" t="s">
        <v>72</v>
      </c>
      <c r="P534" t="s">
        <v>73</v>
      </c>
      <c r="Q534" t="s">
        <v>61</v>
      </c>
      <c r="R534">
        <v>44</v>
      </c>
      <c r="S534" t="s">
        <v>40</v>
      </c>
      <c r="T534" s="10" t="str">
        <f t="shared" si="527"/>
        <v>12</v>
      </c>
      <c r="U534">
        <v>8</v>
      </c>
      <c r="V534" s="3">
        <v>129.6</v>
      </c>
      <c r="W534">
        <v>4</v>
      </c>
      <c r="X534" s="3">
        <f t="shared" si="529"/>
        <v>32.4</v>
      </c>
      <c r="Y534" s="3">
        <f t="shared" ref="Y534:Z534" si="548">X534/T534</f>
        <v>2.6999999999999997</v>
      </c>
      <c r="Z534" s="3">
        <f t="shared" si="548"/>
        <v>0.33749999999999997</v>
      </c>
    </row>
    <row r="535" spans="1:26" x14ac:dyDescent="0.25">
      <c r="A535">
        <v>4.2024999999999997</v>
      </c>
      <c r="B535" t="s">
        <v>26</v>
      </c>
      <c r="C535" t="s">
        <v>313</v>
      </c>
      <c r="D535" t="s">
        <v>314</v>
      </c>
      <c r="E535">
        <v>10030670</v>
      </c>
      <c r="F535" t="s">
        <v>405</v>
      </c>
      <c r="G535" t="s">
        <v>30</v>
      </c>
      <c r="H535" t="s">
        <v>31</v>
      </c>
      <c r="I535" t="s">
        <v>406</v>
      </c>
      <c r="J535" t="s">
        <v>407</v>
      </c>
      <c r="K535" t="s">
        <v>67</v>
      </c>
      <c r="L535">
        <v>90241</v>
      </c>
      <c r="M535" t="s">
        <v>408</v>
      </c>
      <c r="N535">
        <v>5626225562</v>
      </c>
      <c r="O535" t="s">
        <v>37</v>
      </c>
      <c r="P535" t="s">
        <v>38</v>
      </c>
      <c r="Q535" t="s">
        <v>39</v>
      </c>
      <c r="R535">
        <v>44</v>
      </c>
      <c r="S535" t="s">
        <v>40</v>
      </c>
      <c r="T535" t="str">
        <f t="shared" si="527"/>
        <v>12</v>
      </c>
      <c r="U535">
        <v>5</v>
      </c>
      <c r="V535" s="3">
        <v>19.8</v>
      </c>
      <c r="W535">
        <v>1</v>
      </c>
      <c r="X535" s="3">
        <f t="shared" si="529"/>
        <v>19.8</v>
      </c>
      <c r="Y535" s="3">
        <f t="shared" ref="Y535:Z535" si="549">X535/T535</f>
        <v>1.6500000000000001</v>
      </c>
      <c r="Z535" s="3">
        <f t="shared" si="549"/>
        <v>0.33</v>
      </c>
    </row>
    <row r="536" spans="1:26" x14ac:dyDescent="0.25">
      <c r="A536">
        <v>4.2024999999999997</v>
      </c>
      <c r="B536" t="s">
        <v>26</v>
      </c>
      <c r="C536" t="s">
        <v>107</v>
      </c>
      <c r="D536" t="s">
        <v>108</v>
      </c>
      <c r="E536">
        <v>10487650</v>
      </c>
      <c r="F536" t="s">
        <v>196</v>
      </c>
      <c r="G536" t="s">
        <v>30</v>
      </c>
      <c r="H536" t="s">
        <v>31</v>
      </c>
      <c r="I536" t="s">
        <v>197</v>
      </c>
      <c r="J536" t="s">
        <v>198</v>
      </c>
      <c r="K536" t="s">
        <v>199</v>
      </c>
      <c r="L536" t="s">
        <v>200</v>
      </c>
      <c r="M536" t="s">
        <v>201</v>
      </c>
      <c r="N536">
        <v>6308857029</v>
      </c>
      <c r="O536" t="s">
        <v>115</v>
      </c>
      <c r="P536" t="s">
        <v>116</v>
      </c>
      <c r="Q536" t="s">
        <v>39</v>
      </c>
      <c r="R536">
        <v>44</v>
      </c>
      <c r="S536" t="s">
        <v>40</v>
      </c>
      <c r="T536" t="str">
        <f t="shared" si="527"/>
        <v>12</v>
      </c>
      <c r="U536">
        <v>5</v>
      </c>
      <c r="V536" s="3">
        <v>138.6</v>
      </c>
      <c r="W536">
        <v>7</v>
      </c>
      <c r="X536" s="3">
        <f t="shared" si="529"/>
        <v>19.8</v>
      </c>
      <c r="Y536" s="3">
        <f t="shared" ref="Y536:Z536" si="550">X536/T536</f>
        <v>1.6500000000000001</v>
      </c>
      <c r="Z536" s="3">
        <f t="shared" si="550"/>
        <v>0.33</v>
      </c>
    </row>
    <row r="537" spans="1:26" x14ac:dyDescent="0.25">
      <c r="A537">
        <v>4.2024999999999997</v>
      </c>
      <c r="B537" t="s">
        <v>26</v>
      </c>
      <c r="C537" t="s">
        <v>84</v>
      </c>
      <c r="D537" t="s">
        <v>85</v>
      </c>
      <c r="E537">
        <v>10439798</v>
      </c>
      <c r="F537" t="s">
        <v>102</v>
      </c>
      <c r="G537" t="s">
        <v>30</v>
      </c>
      <c r="H537" t="s">
        <v>31</v>
      </c>
      <c r="I537" t="s">
        <v>103</v>
      </c>
      <c r="J537" t="s">
        <v>104</v>
      </c>
      <c r="K537" t="s">
        <v>96</v>
      </c>
      <c r="L537" t="s">
        <v>105</v>
      </c>
      <c r="M537" t="s">
        <v>106</v>
      </c>
      <c r="N537">
        <v>9076024285</v>
      </c>
      <c r="O537" t="s">
        <v>70</v>
      </c>
      <c r="P537" t="s">
        <v>71</v>
      </c>
      <c r="Q537" t="s">
        <v>61</v>
      </c>
      <c r="R537">
        <v>44</v>
      </c>
      <c r="S537" t="s">
        <v>40</v>
      </c>
      <c r="T537" t="str">
        <f t="shared" si="527"/>
        <v>12</v>
      </c>
      <c r="U537">
        <v>8</v>
      </c>
      <c r="V537" s="3">
        <v>97.2</v>
      </c>
      <c r="W537">
        <v>3</v>
      </c>
      <c r="X537" s="3">
        <f t="shared" si="529"/>
        <v>32.4</v>
      </c>
      <c r="Y537" s="3">
        <f t="shared" ref="Y537:Z537" si="551">X537/T537</f>
        <v>2.6999999999999997</v>
      </c>
      <c r="Z537" s="3">
        <f t="shared" si="551"/>
        <v>0.33749999999999997</v>
      </c>
    </row>
    <row r="538" spans="1:26" x14ac:dyDescent="0.25">
      <c r="A538">
        <v>4.2024999999999997</v>
      </c>
      <c r="B538" t="s">
        <v>26</v>
      </c>
      <c r="C538" t="s">
        <v>84</v>
      </c>
      <c r="D538" t="s">
        <v>85</v>
      </c>
      <c r="E538">
        <v>10439798</v>
      </c>
      <c r="F538" t="s">
        <v>102</v>
      </c>
      <c r="G538" t="s">
        <v>30</v>
      </c>
      <c r="H538" t="s">
        <v>31</v>
      </c>
      <c r="I538" t="s">
        <v>103</v>
      </c>
      <c r="J538" t="s">
        <v>104</v>
      </c>
      <c r="K538" t="s">
        <v>96</v>
      </c>
      <c r="L538" t="s">
        <v>105</v>
      </c>
      <c r="M538" t="s">
        <v>106</v>
      </c>
      <c r="N538">
        <v>9076024285</v>
      </c>
      <c r="O538" t="s">
        <v>49</v>
      </c>
      <c r="P538" t="s">
        <v>50</v>
      </c>
      <c r="Q538" t="s">
        <v>39</v>
      </c>
      <c r="R538">
        <v>44</v>
      </c>
      <c r="S538" t="s">
        <v>40</v>
      </c>
      <c r="T538" t="str">
        <f t="shared" si="527"/>
        <v>12</v>
      </c>
      <c r="U538">
        <v>5</v>
      </c>
      <c r="V538" s="3">
        <v>59.4</v>
      </c>
      <c r="W538">
        <v>3</v>
      </c>
      <c r="X538" s="3">
        <f t="shared" si="529"/>
        <v>19.8</v>
      </c>
      <c r="Y538" s="3">
        <f t="shared" ref="Y538:Z538" si="552">X538/T538</f>
        <v>1.6500000000000001</v>
      </c>
      <c r="Z538" s="3">
        <f t="shared" si="552"/>
        <v>0.33</v>
      </c>
    </row>
    <row r="539" spans="1:26" x14ac:dyDescent="0.25">
      <c r="A539">
        <v>4.2024999999999997</v>
      </c>
      <c r="B539" t="s">
        <v>26</v>
      </c>
      <c r="C539" t="s">
        <v>84</v>
      </c>
      <c r="D539" t="s">
        <v>85</v>
      </c>
      <c r="E539">
        <v>10439798</v>
      </c>
      <c r="F539" t="s">
        <v>102</v>
      </c>
      <c r="G539" t="s">
        <v>30</v>
      </c>
      <c r="H539" t="s">
        <v>31</v>
      </c>
      <c r="I539" t="s">
        <v>103</v>
      </c>
      <c r="J539" t="s">
        <v>104</v>
      </c>
      <c r="K539" t="s">
        <v>96</v>
      </c>
      <c r="L539" t="s">
        <v>105</v>
      </c>
      <c r="M539" t="s">
        <v>106</v>
      </c>
      <c r="N539">
        <v>9076024285</v>
      </c>
      <c r="O539" t="s">
        <v>74</v>
      </c>
      <c r="P539" t="s">
        <v>75</v>
      </c>
      <c r="Q539" t="s">
        <v>61</v>
      </c>
      <c r="R539">
        <v>44</v>
      </c>
      <c r="S539" t="s">
        <v>40</v>
      </c>
      <c r="T539" t="str">
        <f t="shared" si="527"/>
        <v>12</v>
      </c>
      <c r="U539">
        <v>5</v>
      </c>
      <c r="V539" s="3">
        <v>57.6</v>
      </c>
      <c r="W539">
        <v>2</v>
      </c>
      <c r="X539" s="3">
        <f t="shared" si="529"/>
        <v>28.8</v>
      </c>
      <c r="Y539" s="3">
        <f t="shared" ref="Y539:Z539" si="553">X539/T539</f>
        <v>2.4</v>
      </c>
      <c r="Z539" s="3">
        <f t="shared" si="553"/>
        <v>0.48</v>
      </c>
    </row>
    <row r="540" spans="1:26" x14ac:dyDescent="0.25">
      <c r="A540">
        <v>4.2024999999999997</v>
      </c>
      <c r="B540" t="s">
        <v>26</v>
      </c>
      <c r="C540" t="s">
        <v>51</v>
      </c>
      <c r="D540" t="s">
        <v>52</v>
      </c>
      <c r="E540">
        <v>10392195</v>
      </c>
      <c r="F540" t="s">
        <v>571</v>
      </c>
      <c r="G540" t="s">
        <v>30</v>
      </c>
      <c r="H540" t="s">
        <v>31</v>
      </c>
      <c r="I540" t="s">
        <v>572</v>
      </c>
      <c r="J540" t="s">
        <v>573</v>
      </c>
      <c r="K540" t="s">
        <v>574</v>
      </c>
      <c r="L540" t="s">
        <v>575</v>
      </c>
      <c r="M540" t="s">
        <v>576</v>
      </c>
      <c r="N540">
        <v>2024441573</v>
      </c>
      <c r="O540" t="s">
        <v>59</v>
      </c>
      <c r="P540" t="s">
        <v>60</v>
      </c>
      <c r="Q540" t="s">
        <v>61</v>
      </c>
      <c r="R540">
        <v>44</v>
      </c>
      <c r="S540" t="s">
        <v>40</v>
      </c>
      <c r="T540" t="str">
        <f t="shared" si="527"/>
        <v>12</v>
      </c>
      <c r="U540">
        <v>4</v>
      </c>
      <c r="V540" s="3">
        <v>144</v>
      </c>
      <c r="W540">
        <v>5</v>
      </c>
      <c r="X540" s="3">
        <f t="shared" si="529"/>
        <v>28.8</v>
      </c>
      <c r="Y540" s="3">
        <f t="shared" ref="Y540:Z540" si="554">X540/T540</f>
        <v>2.4</v>
      </c>
      <c r="Z540" s="3">
        <f t="shared" si="554"/>
        <v>0.6</v>
      </c>
    </row>
    <row r="541" spans="1:26" x14ac:dyDescent="0.25">
      <c r="A541">
        <v>4.2024999999999997</v>
      </c>
      <c r="B541" t="s">
        <v>26</v>
      </c>
      <c r="C541" t="s">
        <v>84</v>
      </c>
      <c r="D541" t="s">
        <v>85</v>
      </c>
      <c r="E541">
        <v>10138941</v>
      </c>
      <c r="F541" t="s">
        <v>591</v>
      </c>
      <c r="G541" t="s">
        <v>592</v>
      </c>
      <c r="H541" t="s">
        <v>31</v>
      </c>
      <c r="I541" t="s">
        <v>593</v>
      </c>
      <c r="J541" t="s">
        <v>594</v>
      </c>
      <c r="K541" t="s">
        <v>96</v>
      </c>
      <c r="L541">
        <v>89557</v>
      </c>
      <c r="M541" t="s">
        <v>595</v>
      </c>
      <c r="N541">
        <v>7753222537</v>
      </c>
      <c r="O541" t="s">
        <v>74</v>
      </c>
      <c r="P541" t="s">
        <v>75</v>
      </c>
      <c r="Q541" t="s">
        <v>61</v>
      </c>
      <c r="R541">
        <v>44</v>
      </c>
      <c r="S541" t="s">
        <v>40</v>
      </c>
      <c r="T541" t="str">
        <f t="shared" si="527"/>
        <v>12</v>
      </c>
      <c r="U541">
        <v>5</v>
      </c>
      <c r="V541" s="3">
        <v>86.4</v>
      </c>
      <c r="W541">
        <v>3</v>
      </c>
      <c r="X541" s="3">
        <f t="shared" si="529"/>
        <v>28.8</v>
      </c>
      <c r="Y541" s="3">
        <f t="shared" ref="Y541:Z541" si="555">X541/T541</f>
        <v>2.4</v>
      </c>
      <c r="Z541" s="3">
        <f t="shared" si="555"/>
        <v>0.48</v>
      </c>
    </row>
    <row r="542" spans="1:26" x14ac:dyDescent="0.25">
      <c r="A542">
        <v>4.2024999999999997</v>
      </c>
      <c r="B542" t="s">
        <v>26</v>
      </c>
      <c r="C542" t="s">
        <v>84</v>
      </c>
      <c r="D542" t="s">
        <v>85</v>
      </c>
      <c r="E542">
        <v>10124473</v>
      </c>
      <c r="F542" t="s">
        <v>220</v>
      </c>
      <c r="G542" t="s">
        <v>30</v>
      </c>
      <c r="H542" t="s">
        <v>31</v>
      </c>
      <c r="I542" t="s">
        <v>221</v>
      </c>
      <c r="J542" t="s">
        <v>222</v>
      </c>
      <c r="K542" t="s">
        <v>67</v>
      </c>
      <c r="L542">
        <v>95370</v>
      </c>
      <c r="M542" t="s">
        <v>223</v>
      </c>
      <c r="N542">
        <v>2095363674</v>
      </c>
      <c r="O542" t="s">
        <v>98</v>
      </c>
      <c r="P542" t="s">
        <v>99</v>
      </c>
      <c r="Q542" t="s">
        <v>61</v>
      </c>
      <c r="R542">
        <v>44</v>
      </c>
      <c r="S542" t="s">
        <v>40</v>
      </c>
      <c r="T542" t="str">
        <f t="shared" si="527"/>
        <v>12</v>
      </c>
      <c r="U542">
        <v>5</v>
      </c>
      <c r="V542" s="3">
        <v>115.2</v>
      </c>
      <c r="W542">
        <v>4</v>
      </c>
      <c r="X542" s="3">
        <f t="shared" si="529"/>
        <v>28.8</v>
      </c>
      <c r="Y542" s="3">
        <f t="shared" ref="Y542:Z542" si="556">X542/T542</f>
        <v>2.4</v>
      </c>
      <c r="Z542" s="3">
        <f t="shared" si="556"/>
        <v>0.48</v>
      </c>
    </row>
    <row r="543" spans="1:26" x14ac:dyDescent="0.25">
      <c r="A543">
        <v>4.2024999999999997</v>
      </c>
      <c r="B543" t="s">
        <v>26</v>
      </c>
      <c r="C543" t="s">
        <v>84</v>
      </c>
      <c r="D543" t="s">
        <v>85</v>
      </c>
      <c r="E543">
        <v>10124473</v>
      </c>
      <c r="F543" t="s">
        <v>220</v>
      </c>
      <c r="G543" t="s">
        <v>30</v>
      </c>
      <c r="H543" t="s">
        <v>31</v>
      </c>
      <c r="I543" t="s">
        <v>221</v>
      </c>
      <c r="J543" t="s">
        <v>222</v>
      </c>
      <c r="K543" t="s">
        <v>67</v>
      </c>
      <c r="L543">
        <v>95370</v>
      </c>
      <c r="M543" t="s">
        <v>223</v>
      </c>
      <c r="N543">
        <v>2095363674</v>
      </c>
      <c r="O543" t="s">
        <v>224</v>
      </c>
      <c r="P543" t="s">
        <v>225</v>
      </c>
      <c r="Q543" t="s">
        <v>61</v>
      </c>
      <c r="R543">
        <v>44</v>
      </c>
      <c r="S543" t="s">
        <v>40</v>
      </c>
      <c r="T543" t="str">
        <f t="shared" si="527"/>
        <v>12</v>
      </c>
      <c r="U543">
        <v>5</v>
      </c>
      <c r="V543" s="3">
        <v>115.2</v>
      </c>
      <c r="W543">
        <v>4</v>
      </c>
      <c r="X543" s="3">
        <f t="shared" si="529"/>
        <v>28.8</v>
      </c>
      <c r="Y543" s="3">
        <f t="shared" ref="Y543:Z543" si="557">X543/T543</f>
        <v>2.4</v>
      </c>
      <c r="Z543" s="3">
        <f t="shared" si="557"/>
        <v>0.48</v>
      </c>
    </row>
    <row r="544" spans="1:26" x14ac:dyDescent="0.25">
      <c r="A544">
        <v>4.2024999999999997</v>
      </c>
      <c r="B544" t="s">
        <v>26</v>
      </c>
      <c r="C544" t="s">
        <v>51</v>
      </c>
      <c r="D544" t="s">
        <v>52</v>
      </c>
      <c r="E544">
        <v>10032766</v>
      </c>
      <c r="F544" t="s">
        <v>179</v>
      </c>
      <c r="G544" t="s">
        <v>30</v>
      </c>
      <c r="H544" t="s">
        <v>31</v>
      </c>
      <c r="I544" t="s">
        <v>180</v>
      </c>
      <c r="J544" t="s">
        <v>181</v>
      </c>
      <c r="K544" t="s">
        <v>34</v>
      </c>
      <c r="L544" s="4" t="s">
        <v>182</v>
      </c>
      <c r="M544" t="s">
        <v>183</v>
      </c>
      <c r="N544">
        <v>8567519330</v>
      </c>
      <c r="O544" t="s">
        <v>74</v>
      </c>
      <c r="P544" t="s">
        <v>75</v>
      </c>
      <c r="Q544" t="s">
        <v>61</v>
      </c>
      <c r="R544">
        <v>44</v>
      </c>
      <c r="S544" t="s">
        <v>40</v>
      </c>
      <c r="T544" t="str">
        <f t="shared" si="527"/>
        <v>12</v>
      </c>
      <c r="U544">
        <v>5</v>
      </c>
      <c r="V544" s="3">
        <v>115.2</v>
      </c>
      <c r="W544">
        <v>4</v>
      </c>
      <c r="X544" s="3">
        <f t="shared" si="529"/>
        <v>28.8</v>
      </c>
      <c r="Y544" s="3">
        <f t="shared" ref="Y544:Z544" si="558">X544/T544</f>
        <v>2.4</v>
      </c>
      <c r="Z544" s="3">
        <f t="shared" si="558"/>
        <v>0.48</v>
      </c>
    </row>
    <row r="545" spans="1:26" x14ac:dyDescent="0.25">
      <c r="A545">
        <v>4.2024999999999997</v>
      </c>
      <c r="B545" t="s">
        <v>26</v>
      </c>
      <c r="C545" t="s">
        <v>535</v>
      </c>
      <c r="D545" t="s">
        <v>536</v>
      </c>
      <c r="E545">
        <v>10066943</v>
      </c>
      <c r="F545" t="s">
        <v>537</v>
      </c>
      <c r="G545" t="s">
        <v>30</v>
      </c>
      <c r="H545" t="s">
        <v>31</v>
      </c>
      <c r="I545" t="s">
        <v>538</v>
      </c>
      <c r="J545" t="s">
        <v>539</v>
      </c>
      <c r="K545" t="s">
        <v>540</v>
      </c>
      <c r="L545" t="s">
        <v>541</v>
      </c>
      <c r="M545" t="s">
        <v>542</v>
      </c>
      <c r="N545">
        <v>6166620237</v>
      </c>
      <c r="O545" t="s">
        <v>49</v>
      </c>
      <c r="P545" t="s">
        <v>50</v>
      </c>
      <c r="Q545" t="s">
        <v>39</v>
      </c>
      <c r="R545">
        <v>44</v>
      </c>
      <c r="S545" t="s">
        <v>40</v>
      </c>
      <c r="T545" t="str">
        <f t="shared" si="527"/>
        <v>12</v>
      </c>
      <c r="U545">
        <v>5</v>
      </c>
      <c r="V545" s="3">
        <v>19.8</v>
      </c>
      <c r="W545">
        <v>1</v>
      </c>
      <c r="X545" s="3">
        <f t="shared" si="529"/>
        <v>19.8</v>
      </c>
      <c r="Y545" s="3">
        <f t="shared" ref="Y545:Z545" si="559">X545/T545</f>
        <v>1.6500000000000001</v>
      </c>
      <c r="Z545" s="3">
        <f t="shared" si="559"/>
        <v>0.33</v>
      </c>
    </row>
    <row r="546" spans="1:26" x14ac:dyDescent="0.25">
      <c r="A546">
        <v>4.2024999999999997</v>
      </c>
      <c r="B546" t="s">
        <v>26</v>
      </c>
      <c r="C546" t="s">
        <v>41</v>
      </c>
      <c r="D546" t="s">
        <v>42</v>
      </c>
      <c r="E546">
        <v>10131256</v>
      </c>
      <c r="F546" t="s">
        <v>184</v>
      </c>
      <c r="G546" t="s">
        <v>30</v>
      </c>
      <c r="H546" t="s">
        <v>31</v>
      </c>
      <c r="I546" t="s">
        <v>185</v>
      </c>
      <c r="J546" t="s">
        <v>186</v>
      </c>
      <c r="K546" t="s">
        <v>46</v>
      </c>
      <c r="L546">
        <v>55016</v>
      </c>
      <c r="M546" t="s">
        <v>187</v>
      </c>
      <c r="N546">
        <v>6517346268</v>
      </c>
      <c r="O546" t="s">
        <v>188</v>
      </c>
      <c r="P546" t="s">
        <v>189</v>
      </c>
      <c r="Q546" t="s">
        <v>83</v>
      </c>
      <c r="R546">
        <v>44</v>
      </c>
      <c r="S546" t="s">
        <v>40</v>
      </c>
      <c r="T546" t="str">
        <f t="shared" si="527"/>
        <v>12</v>
      </c>
      <c r="U546">
        <v>6</v>
      </c>
      <c r="V546" s="3">
        <v>52.8</v>
      </c>
      <c r="W546">
        <v>2</v>
      </c>
      <c r="X546" s="3">
        <f t="shared" si="529"/>
        <v>26.4</v>
      </c>
      <c r="Y546" s="3">
        <f t="shared" ref="Y546:Z546" si="560">X546/T546</f>
        <v>2.1999999999999997</v>
      </c>
      <c r="Z546" s="3">
        <f t="shared" si="560"/>
        <v>0.36666666666666664</v>
      </c>
    </row>
    <row r="547" spans="1:26" x14ac:dyDescent="0.25">
      <c r="A547">
        <v>4.2024999999999997</v>
      </c>
      <c r="B547" t="s">
        <v>26</v>
      </c>
      <c r="C547" t="s">
        <v>41</v>
      </c>
      <c r="D547" t="s">
        <v>42</v>
      </c>
      <c r="E547">
        <v>10131256</v>
      </c>
      <c r="F547" t="s">
        <v>184</v>
      </c>
      <c r="G547" t="s">
        <v>30</v>
      </c>
      <c r="H547" t="s">
        <v>31</v>
      </c>
      <c r="I547" t="s">
        <v>185</v>
      </c>
      <c r="J547" t="s">
        <v>186</v>
      </c>
      <c r="K547" t="s">
        <v>46</v>
      </c>
      <c r="L547">
        <v>55016</v>
      </c>
      <c r="M547" t="s">
        <v>187</v>
      </c>
      <c r="N547">
        <v>6517346268</v>
      </c>
      <c r="O547" t="s">
        <v>379</v>
      </c>
      <c r="P547" t="s">
        <v>380</v>
      </c>
      <c r="Q547" t="s">
        <v>83</v>
      </c>
      <c r="R547">
        <v>44</v>
      </c>
      <c r="S547" t="s">
        <v>40</v>
      </c>
      <c r="T547" t="str">
        <f t="shared" si="527"/>
        <v>12</v>
      </c>
      <c r="U547">
        <v>6</v>
      </c>
      <c r="V547" s="3">
        <v>26.4</v>
      </c>
      <c r="W547">
        <v>1</v>
      </c>
      <c r="X547" s="3">
        <f t="shared" si="529"/>
        <v>26.4</v>
      </c>
      <c r="Y547" s="3">
        <f t="shared" ref="Y547:Z547" si="561">X547/T547</f>
        <v>2.1999999999999997</v>
      </c>
      <c r="Z547" s="3">
        <f t="shared" si="561"/>
        <v>0.36666666666666664</v>
      </c>
    </row>
    <row r="548" spans="1:26" x14ac:dyDescent="0.25">
      <c r="A548">
        <v>4.2024999999999997</v>
      </c>
      <c r="B548" t="s">
        <v>26</v>
      </c>
      <c r="C548" t="s">
        <v>41</v>
      </c>
      <c r="D548" t="s">
        <v>42</v>
      </c>
      <c r="E548">
        <v>10131256</v>
      </c>
      <c r="F548" t="s">
        <v>184</v>
      </c>
      <c r="G548" t="s">
        <v>30</v>
      </c>
      <c r="H548" t="s">
        <v>31</v>
      </c>
      <c r="I548" t="s">
        <v>185</v>
      </c>
      <c r="J548" t="s">
        <v>186</v>
      </c>
      <c r="K548" t="s">
        <v>46</v>
      </c>
      <c r="L548">
        <v>55016</v>
      </c>
      <c r="M548" t="s">
        <v>187</v>
      </c>
      <c r="N548">
        <v>6517346268</v>
      </c>
      <c r="O548" t="s">
        <v>281</v>
      </c>
      <c r="P548" t="s">
        <v>282</v>
      </c>
      <c r="Q548" t="s">
        <v>83</v>
      </c>
      <c r="R548">
        <v>44</v>
      </c>
      <c r="S548" t="s">
        <v>40</v>
      </c>
      <c r="T548" t="str">
        <f t="shared" si="527"/>
        <v>12</v>
      </c>
      <c r="U548">
        <v>6</v>
      </c>
      <c r="V548" s="3">
        <v>26.4</v>
      </c>
      <c r="W548">
        <v>1</v>
      </c>
      <c r="X548" s="3">
        <f t="shared" si="529"/>
        <v>26.4</v>
      </c>
      <c r="Y548" s="3">
        <f t="shared" ref="Y548:Z548" si="562">X548/T548</f>
        <v>2.1999999999999997</v>
      </c>
      <c r="Z548" s="3">
        <f t="shared" si="562"/>
        <v>0.36666666666666664</v>
      </c>
    </row>
    <row r="549" spans="1:26" x14ac:dyDescent="0.25">
      <c r="A549">
        <v>4.2024999999999997</v>
      </c>
      <c r="B549" t="s">
        <v>26</v>
      </c>
      <c r="C549" t="s">
        <v>154</v>
      </c>
      <c r="D549" t="s">
        <v>155</v>
      </c>
      <c r="E549">
        <v>10090382</v>
      </c>
      <c r="F549" t="s">
        <v>448</v>
      </c>
      <c r="G549" t="s">
        <v>30</v>
      </c>
      <c r="H549" t="s">
        <v>31</v>
      </c>
      <c r="I549" t="s">
        <v>449</v>
      </c>
      <c r="J549" t="s">
        <v>450</v>
      </c>
      <c r="K549" t="s">
        <v>210</v>
      </c>
      <c r="L549" t="s">
        <v>451</v>
      </c>
      <c r="M549" t="s">
        <v>452</v>
      </c>
      <c r="N549">
        <v>2085539584</v>
      </c>
      <c r="O549" t="s">
        <v>37</v>
      </c>
      <c r="P549" t="s">
        <v>38</v>
      </c>
      <c r="Q549" t="s">
        <v>39</v>
      </c>
      <c r="R549">
        <v>44</v>
      </c>
      <c r="S549" t="s">
        <v>40</v>
      </c>
      <c r="T549" t="str">
        <f t="shared" si="527"/>
        <v>12</v>
      </c>
      <c r="U549">
        <v>5</v>
      </c>
      <c r="V549" s="3">
        <v>19.8</v>
      </c>
      <c r="W549">
        <v>1</v>
      </c>
      <c r="X549" s="3">
        <f t="shared" si="529"/>
        <v>19.8</v>
      </c>
      <c r="Y549" s="3">
        <f t="shared" ref="Y549:Z549" si="563">X549/T549</f>
        <v>1.6500000000000001</v>
      </c>
      <c r="Z549" s="3">
        <f t="shared" si="563"/>
        <v>0.33</v>
      </c>
    </row>
    <row r="550" spans="1:26" x14ac:dyDescent="0.25">
      <c r="A550">
        <v>4.2024999999999997</v>
      </c>
      <c r="B550" t="s">
        <v>26</v>
      </c>
      <c r="C550" t="s">
        <v>154</v>
      </c>
      <c r="D550" t="s">
        <v>155</v>
      </c>
      <c r="E550">
        <v>10090382</v>
      </c>
      <c r="F550" t="s">
        <v>448</v>
      </c>
      <c r="G550" t="s">
        <v>30</v>
      </c>
      <c r="H550" t="s">
        <v>31</v>
      </c>
      <c r="I550" t="s">
        <v>449</v>
      </c>
      <c r="J550" t="s">
        <v>450</v>
      </c>
      <c r="K550" t="s">
        <v>210</v>
      </c>
      <c r="L550" t="s">
        <v>451</v>
      </c>
      <c r="M550" t="s">
        <v>452</v>
      </c>
      <c r="N550">
        <v>2085539584</v>
      </c>
      <c r="O550" t="s">
        <v>115</v>
      </c>
      <c r="P550" t="s">
        <v>116</v>
      </c>
      <c r="Q550" t="s">
        <v>39</v>
      </c>
      <c r="R550">
        <v>44</v>
      </c>
      <c r="S550" t="s">
        <v>40</v>
      </c>
      <c r="T550" t="str">
        <f t="shared" si="527"/>
        <v>12</v>
      </c>
      <c r="U550">
        <v>5</v>
      </c>
      <c r="V550" s="3">
        <v>19.8</v>
      </c>
      <c r="W550">
        <v>1</v>
      </c>
      <c r="X550" s="3">
        <f t="shared" si="529"/>
        <v>19.8</v>
      </c>
      <c r="Y550" s="3">
        <f t="shared" ref="Y550:Z550" si="564">X550/T550</f>
        <v>1.6500000000000001</v>
      </c>
      <c r="Z550" s="3">
        <f t="shared" si="564"/>
        <v>0.33</v>
      </c>
    </row>
    <row r="551" spans="1:26" x14ac:dyDescent="0.25">
      <c r="A551">
        <v>4.2024999999999997</v>
      </c>
      <c r="B551" t="s">
        <v>26</v>
      </c>
      <c r="C551" t="s">
        <v>313</v>
      </c>
      <c r="D551" t="s">
        <v>314</v>
      </c>
      <c r="E551">
        <v>10242672</v>
      </c>
      <c r="F551" t="s">
        <v>643</v>
      </c>
      <c r="G551" t="s">
        <v>30</v>
      </c>
      <c r="H551" t="s">
        <v>31</v>
      </c>
      <c r="I551" t="s">
        <v>644</v>
      </c>
      <c r="J551" t="s">
        <v>645</v>
      </c>
      <c r="K551" t="s">
        <v>67</v>
      </c>
      <c r="L551" t="s">
        <v>646</v>
      </c>
      <c r="M551" t="s">
        <v>647</v>
      </c>
      <c r="N551">
        <v>8186408363</v>
      </c>
      <c r="O551" t="s">
        <v>37</v>
      </c>
      <c r="P551" t="s">
        <v>38</v>
      </c>
      <c r="Q551" t="s">
        <v>39</v>
      </c>
      <c r="R551">
        <v>44</v>
      </c>
      <c r="S551" t="s">
        <v>40</v>
      </c>
      <c r="T551" t="str">
        <f t="shared" si="527"/>
        <v>12</v>
      </c>
      <c r="U551">
        <v>5</v>
      </c>
      <c r="V551" s="3">
        <v>19.8</v>
      </c>
      <c r="W551">
        <v>1</v>
      </c>
      <c r="X551" s="3">
        <f t="shared" si="529"/>
        <v>19.8</v>
      </c>
      <c r="Y551" s="3">
        <f t="shared" ref="Y551:Z551" si="565">X551/T551</f>
        <v>1.6500000000000001</v>
      </c>
      <c r="Z551" s="3">
        <f t="shared" si="565"/>
        <v>0.33</v>
      </c>
    </row>
    <row r="552" spans="1:26" x14ac:dyDescent="0.25">
      <c r="A552">
        <v>4.2024999999999997</v>
      </c>
      <c r="B552" t="s">
        <v>26</v>
      </c>
      <c r="C552" t="s">
        <v>41</v>
      </c>
      <c r="D552" t="s">
        <v>42</v>
      </c>
      <c r="E552">
        <v>10033732</v>
      </c>
      <c r="F552" t="s">
        <v>283</v>
      </c>
      <c r="G552" t="s">
        <v>30</v>
      </c>
      <c r="H552" t="s">
        <v>31</v>
      </c>
      <c r="I552" t="s">
        <v>284</v>
      </c>
      <c r="J552" t="s">
        <v>285</v>
      </c>
      <c r="K552" t="s">
        <v>46</v>
      </c>
      <c r="L552">
        <v>56301</v>
      </c>
      <c r="M552" t="s">
        <v>286</v>
      </c>
      <c r="N552">
        <v>3202515678</v>
      </c>
      <c r="O552" t="s">
        <v>37</v>
      </c>
      <c r="P552" t="s">
        <v>38</v>
      </c>
      <c r="Q552" t="s">
        <v>39</v>
      </c>
      <c r="R552">
        <v>44</v>
      </c>
      <c r="S552" t="s">
        <v>40</v>
      </c>
      <c r="T552" t="str">
        <f t="shared" si="527"/>
        <v>12</v>
      </c>
      <c r="U552">
        <v>5</v>
      </c>
      <c r="V552" s="3">
        <v>39.6</v>
      </c>
      <c r="W552">
        <v>2</v>
      </c>
      <c r="X552" s="3">
        <f t="shared" si="529"/>
        <v>19.8</v>
      </c>
      <c r="Y552" s="3">
        <f t="shared" ref="Y552:Z552" si="566">X552/T552</f>
        <v>1.6500000000000001</v>
      </c>
      <c r="Z552" s="3">
        <f t="shared" si="566"/>
        <v>0.33</v>
      </c>
    </row>
    <row r="553" spans="1:26" x14ac:dyDescent="0.25">
      <c r="A553">
        <v>4.2024999999999997</v>
      </c>
      <c r="B553" t="s">
        <v>26</v>
      </c>
      <c r="C553" t="s">
        <v>41</v>
      </c>
      <c r="D553" t="s">
        <v>42</v>
      </c>
      <c r="E553">
        <v>10033732</v>
      </c>
      <c r="F553" t="s">
        <v>283</v>
      </c>
      <c r="G553" t="s">
        <v>30</v>
      </c>
      <c r="H553" t="s">
        <v>31</v>
      </c>
      <c r="I553" t="s">
        <v>284</v>
      </c>
      <c r="J553" t="s">
        <v>285</v>
      </c>
      <c r="K553" t="s">
        <v>46</v>
      </c>
      <c r="L553">
        <v>56301</v>
      </c>
      <c r="M553" t="s">
        <v>286</v>
      </c>
      <c r="N553">
        <v>3202515678</v>
      </c>
      <c r="O553" t="s">
        <v>115</v>
      </c>
      <c r="P553" t="s">
        <v>116</v>
      </c>
      <c r="Q553" t="s">
        <v>39</v>
      </c>
      <c r="R553">
        <v>44</v>
      </c>
      <c r="S553" t="s">
        <v>40</v>
      </c>
      <c r="T553" t="str">
        <f t="shared" si="527"/>
        <v>12</v>
      </c>
      <c r="U553">
        <v>5</v>
      </c>
      <c r="V553" s="3">
        <v>39.6</v>
      </c>
      <c r="W553">
        <v>2</v>
      </c>
      <c r="X553" s="3">
        <f t="shared" si="529"/>
        <v>19.8</v>
      </c>
      <c r="Y553" s="3">
        <f t="shared" ref="Y553:Z553" si="567">X553/T553</f>
        <v>1.6500000000000001</v>
      </c>
      <c r="Z553" s="3">
        <f t="shared" si="567"/>
        <v>0.33</v>
      </c>
    </row>
    <row r="554" spans="1:26" x14ac:dyDescent="0.25">
      <c r="A554">
        <v>4.2024999999999997</v>
      </c>
      <c r="B554" t="s">
        <v>26</v>
      </c>
      <c r="C554" t="s">
        <v>41</v>
      </c>
      <c r="D554" t="s">
        <v>42</v>
      </c>
      <c r="E554">
        <v>10033732</v>
      </c>
      <c r="F554" t="s">
        <v>283</v>
      </c>
      <c r="G554" t="s">
        <v>30</v>
      </c>
      <c r="H554" t="s">
        <v>31</v>
      </c>
      <c r="I554" t="s">
        <v>284</v>
      </c>
      <c r="J554" t="s">
        <v>285</v>
      </c>
      <c r="K554" t="s">
        <v>46</v>
      </c>
      <c r="L554">
        <v>56301</v>
      </c>
      <c r="M554" t="s">
        <v>286</v>
      </c>
      <c r="N554">
        <v>3202515678</v>
      </c>
      <c r="O554" t="s">
        <v>49</v>
      </c>
      <c r="P554" t="s">
        <v>50</v>
      </c>
      <c r="Q554" t="s">
        <v>39</v>
      </c>
      <c r="R554">
        <v>44</v>
      </c>
      <c r="S554" t="s">
        <v>40</v>
      </c>
      <c r="T554" t="str">
        <f t="shared" si="527"/>
        <v>12</v>
      </c>
      <c r="U554">
        <v>5</v>
      </c>
      <c r="V554" s="3">
        <v>39.6</v>
      </c>
      <c r="W554">
        <v>2</v>
      </c>
      <c r="X554" s="3">
        <f t="shared" si="529"/>
        <v>19.8</v>
      </c>
      <c r="Y554" s="3">
        <f t="shared" ref="Y554:Z554" si="568">X554/T554</f>
        <v>1.6500000000000001</v>
      </c>
      <c r="Z554" s="3">
        <f t="shared" si="568"/>
        <v>0.33</v>
      </c>
    </row>
    <row r="555" spans="1:26" x14ac:dyDescent="0.25">
      <c r="A555">
        <v>5.2024999999999997</v>
      </c>
      <c r="B555" t="s">
        <v>26</v>
      </c>
      <c r="C555" t="s">
        <v>84</v>
      </c>
      <c r="D555" t="s">
        <v>85</v>
      </c>
      <c r="E555">
        <v>10081013</v>
      </c>
      <c r="F555" t="s">
        <v>338</v>
      </c>
      <c r="G555" t="s">
        <v>30</v>
      </c>
      <c r="H555" t="s">
        <v>31</v>
      </c>
      <c r="I555" t="s">
        <v>339</v>
      </c>
      <c r="J555" t="s">
        <v>340</v>
      </c>
      <c r="K555" t="s">
        <v>67</v>
      </c>
      <c r="L555">
        <v>95045</v>
      </c>
      <c r="M555" t="s">
        <v>341</v>
      </c>
      <c r="N555">
        <v>8316234073</v>
      </c>
      <c r="O555" t="s">
        <v>70</v>
      </c>
      <c r="P555" t="s">
        <v>71</v>
      </c>
      <c r="Q555" t="s">
        <v>61</v>
      </c>
      <c r="R555">
        <v>44</v>
      </c>
      <c r="S555" t="s">
        <v>40</v>
      </c>
      <c r="T555" t="str">
        <f t="shared" si="527"/>
        <v>12</v>
      </c>
      <c r="U555">
        <v>8</v>
      </c>
      <c r="V555" s="3">
        <v>32.4</v>
      </c>
      <c r="W555">
        <v>1</v>
      </c>
      <c r="X555" s="3">
        <f t="shared" si="529"/>
        <v>32.4</v>
      </c>
      <c r="Y555" s="3">
        <f t="shared" ref="Y555:Z555" si="569">X555/T555</f>
        <v>2.6999999999999997</v>
      </c>
      <c r="Z555" s="3">
        <f t="shared" si="569"/>
        <v>0.33749999999999997</v>
      </c>
    </row>
    <row r="556" spans="1:26" x14ac:dyDescent="0.25">
      <c r="A556">
        <v>5.2024999999999997</v>
      </c>
      <c r="B556" t="s">
        <v>26</v>
      </c>
      <c r="C556" t="s">
        <v>84</v>
      </c>
      <c r="D556" t="s">
        <v>85</v>
      </c>
      <c r="E556">
        <v>10081013</v>
      </c>
      <c r="F556" t="s">
        <v>338</v>
      </c>
      <c r="G556" t="s">
        <v>30</v>
      </c>
      <c r="H556" t="s">
        <v>31</v>
      </c>
      <c r="I556" t="s">
        <v>339</v>
      </c>
      <c r="J556" t="s">
        <v>340</v>
      </c>
      <c r="K556" t="s">
        <v>67</v>
      </c>
      <c r="L556">
        <v>95045</v>
      </c>
      <c r="M556" t="s">
        <v>341</v>
      </c>
      <c r="N556">
        <v>8316234073</v>
      </c>
      <c r="O556" t="s">
        <v>72</v>
      </c>
      <c r="P556" t="s">
        <v>73</v>
      </c>
      <c r="Q556" t="s">
        <v>61</v>
      </c>
      <c r="R556">
        <v>44</v>
      </c>
      <c r="S556" t="s">
        <v>40</v>
      </c>
      <c r="T556" t="str">
        <f t="shared" si="527"/>
        <v>12</v>
      </c>
      <c r="U556">
        <v>8</v>
      </c>
      <c r="V556" s="3">
        <v>32.4</v>
      </c>
      <c r="W556">
        <v>1</v>
      </c>
      <c r="X556" s="3">
        <f t="shared" si="529"/>
        <v>32.4</v>
      </c>
      <c r="Y556" s="3">
        <f t="shared" ref="Y556:Z556" si="570">X556/T556</f>
        <v>2.6999999999999997</v>
      </c>
      <c r="Z556" s="3">
        <f t="shared" si="570"/>
        <v>0.33749999999999997</v>
      </c>
    </row>
    <row r="557" spans="1:26" x14ac:dyDescent="0.25">
      <c r="A557">
        <v>5.2024999999999997</v>
      </c>
      <c r="B557" t="s">
        <v>26</v>
      </c>
      <c r="C557" t="s">
        <v>62</v>
      </c>
      <c r="D557" t="s">
        <v>63</v>
      </c>
      <c r="E557">
        <v>10060107</v>
      </c>
      <c r="F557" t="s">
        <v>244</v>
      </c>
      <c r="G557" t="s">
        <v>30</v>
      </c>
      <c r="H557" t="s">
        <v>31</v>
      </c>
      <c r="I557" t="s">
        <v>245</v>
      </c>
      <c r="J557" t="s">
        <v>95</v>
      </c>
      <c r="K557" t="s">
        <v>96</v>
      </c>
      <c r="L557" t="s">
        <v>246</v>
      </c>
      <c r="M557" t="s">
        <v>247</v>
      </c>
      <c r="N557">
        <v>7026049982</v>
      </c>
      <c r="O557" t="s">
        <v>218</v>
      </c>
      <c r="P557" t="s">
        <v>219</v>
      </c>
      <c r="Q557" t="s">
        <v>61</v>
      </c>
      <c r="R557">
        <v>44</v>
      </c>
      <c r="S557" t="s">
        <v>40</v>
      </c>
      <c r="T557" t="str">
        <f t="shared" si="527"/>
        <v>12</v>
      </c>
      <c r="U557">
        <v>8</v>
      </c>
      <c r="V557" s="3">
        <v>61.2</v>
      </c>
      <c r="W557">
        <v>2</v>
      </c>
      <c r="X557" s="3">
        <f t="shared" si="529"/>
        <v>30.6</v>
      </c>
      <c r="Y557" s="3">
        <f t="shared" ref="Y557:Z557" si="571">X557/T557</f>
        <v>2.5500000000000003</v>
      </c>
      <c r="Z557" s="3">
        <f t="shared" si="571"/>
        <v>0.31875000000000003</v>
      </c>
    </row>
    <row r="558" spans="1:26" x14ac:dyDescent="0.25">
      <c r="A558">
        <v>5.2024999999999997</v>
      </c>
      <c r="B558" t="s">
        <v>26</v>
      </c>
      <c r="C558" t="s">
        <v>62</v>
      </c>
      <c r="D558" t="s">
        <v>63</v>
      </c>
      <c r="E558">
        <v>10060107</v>
      </c>
      <c r="F558" t="s">
        <v>244</v>
      </c>
      <c r="G558" t="s">
        <v>30</v>
      </c>
      <c r="H558" t="s">
        <v>31</v>
      </c>
      <c r="I558" t="s">
        <v>245</v>
      </c>
      <c r="J558" t="s">
        <v>95</v>
      </c>
      <c r="K558" t="s">
        <v>96</v>
      </c>
      <c r="L558" t="s">
        <v>246</v>
      </c>
      <c r="M558" t="s">
        <v>247</v>
      </c>
      <c r="N558">
        <v>7026049982</v>
      </c>
      <c r="O558" t="s">
        <v>98</v>
      </c>
      <c r="P558" t="s">
        <v>99</v>
      </c>
      <c r="Q558" t="s">
        <v>61</v>
      </c>
      <c r="R558">
        <v>44</v>
      </c>
      <c r="S558" t="s">
        <v>40</v>
      </c>
      <c r="T558" t="str">
        <f t="shared" si="527"/>
        <v>12</v>
      </c>
      <c r="U558">
        <v>5</v>
      </c>
      <c r="V558" s="3">
        <v>57.6</v>
      </c>
      <c r="W558">
        <v>2</v>
      </c>
      <c r="X558" s="3">
        <f t="shared" si="529"/>
        <v>28.8</v>
      </c>
      <c r="Y558" s="3">
        <f t="shared" ref="Y558:Z558" si="572">X558/T558</f>
        <v>2.4</v>
      </c>
      <c r="Z558" s="3">
        <f t="shared" si="572"/>
        <v>0.48</v>
      </c>
    </row>
    <row r="559" spans="1:26" x14ac:dyDescent="0.25">
      <c r="A559">
        <v>5.2024999999999997</v>
      </c>
      <c r="B559" t="s">
        <v>26</v>
      </c>
      <c r="C559" t="s">
        <v>62</v>
      </c>
      <c r="D559" t="s">
        <v>63</v>
      </c>
      <c r="E559">
        <v>10338593</v>
      </c>
      <c r="F559" t="s">
        <v>458</v>
      </c>
      <c r="G559" t="s">
        <v>30</v>
      </c>
      <c r="H559" t="s">
        <v>31</v>
      </c>
      <c r="I559" t="s">
        <v>459</v>
      </c>
      <c r="J559" t="s">
        <v>460</v>
      </c>
      <c r="K559" t="s">
        <v>67</v>
      </c>
      <c r="L559" t="s">
        <v>461</v>
      </c>
      <c r="M559" t="s">
        <v>462</v>
      </c>
      <c r="N559">
        <v>6612109436</v>
      </c>
      <c r="O559" t="s">
        <v>74</v>
      </c>
      <c r="P559" t="s">
        <v>75</v>
      </c>
      <c r="Q559" t="s">
        <v>61</v>
      </c>
      <c r="R559">
        <v>44</v>
      </c>
      <c r="S559" t="s">
        <v>40</v>
      </c>
      <c r="T559" t="str">
        <f t="shared" si="527"/>
        <v>12</v>
      </c>
      <c r="U559">
        <v>5</v>
      </c>
      <c r="V559" s="3">
        <v>57.6</v>
      </c>
      <c r="W559">
        <v>2</v>
      </c>
      <c r="X559" s="3">
        <f t="shared" si="529"/>
        <v>28.8</v>
      </c>
      <c r="Y559" s="3">
        <f t="shared" ref="Y559:Z559" si="573">X559/T559</f>
        <v>2.4</v>
      </c>
      <c r="Z559" s="3">
        <f t="shared" si="573"/>
        <v>0.48</v>
      </c>
    </row>
    <row r="560" spans="1:26" x14ac:dyDescent="0.25">
      <c r="A560">
        <v>5.2024999999999997</v>
      </c>
      <c r="B560" t="s">
        <v>26</v>
      </c>
      <c r="C560" t="s">
        <v>84</v>
      </c>
      <c r="D560" t="s">
        <v>85</v>
      </c>
      <c r="E560">
        <v>10019540</v>
      </c>
      <c r="F560" t="s">
        <v>463</v>
      </c>
      <c r="G560" t="s">
        <v>30</v>
      </c>
      <c r="H560" t="s">
        <v>31</v>
      </c>
      <c r="I560" t="s">
        <v>464</v>
      </c>
      <c r="J560" t="s">
        <v>465</v>
      </c>
      <c r="K560" t="s">
        <v>67</v>
      </c>
      <c r="L560">
        <v>94080</v>
      </c>
      <c r="M560" t="s">
        <v>466</v>
      </c>
      <c r="N560">
        <v>6505895252</v>
      </c>
      <c r="O560" t="s">
        <v>122</v>
      </c>
      <c r="P560" t="s">
        <v>123</v>
      </c>
      <c r="Q560" t="s">
        <v>124</v>
      </c>
      <c r="R560">
        <v>44</v>
      </c>
      <c r="S560" t="s">
        <v>40</v>
      </c>
      <c r="T560" t="str">
        <f t="shared" si="527"/>
        <v>12</v>
      </c>
      <c r="U560">
        <v>4.5</v>
      </c>
      <c r="V560" s="3">
        <v>39.6</v>
      </c>
      <c r="W560">
        <v>2</v>
      </c>
      <c r="X560" s="3">
        <f t="shared" si="529"/>
        <v>19.8</v>
      </c>
      <c r="Y560" s="3">
        <f t="shared" ref="Y560:Z560" si="574">X560/T560</f>
        <v>1.6500000000000001</v>
      </c>
      <c r="Z560" s="3">
        <f t="shared" si="574"/>
        <v>0.3666666666666667</v>
      </c>
    </row>
    <row r="561" spans="1:26" x14ac:dyDescent="0.25">
      <c r="A561">
        <v>5.2024999999999997</v>
      </c>
      <c r="B561" t="s">
        <v>26</v>
      </c>
      <c r="C561" t="s">
        <v>51</v>
      </c>
      <c r="D561" t="s">
        <v>52</v>
      </c>
      <c r="E561">
        <v>10003045</v>
      </c>
      <c r="F561" t="s">
        <v>125</v>
      </c>
      <c r="G561" t="s">
        <v>30</v>
      </c>
      <c r="H561" t="s">
        <v>31</v>
      </c>
      <c r="I561" t="s">
        <v>126</v>
      </c>
      <c r="J561" t="s">
        <v>127</v>
      </c>
      <c r="K561" t="s">
        <v>34</v>
      </c>
      <c r="L561" s="4" t="s">
        <v>128</v>
      </c>
      <c r="M561" t="s">
        <v>129</v>
      </c>
      <c r="N561">
        <v>6098354400</v>
      </c>
      <c r="O561" t="s">
        <v>74</v>
      </c>
      <c r="P561" t="s">
        <v>75</v>
      </c>
      <c r="Q561" t="s">
        <v>61</v>
      </c>
      <c r="R561">
        <v>44</v>
      </c>
      <c r="S561" t="s">
        <v>40</v>
      </c>
      <c r="T561" t="str">
        <f t="shared" si="527"/>
        <v>12</v>
      </c>
      <c r="U561">
        <v>5</v>
      </c>
      <c r="V561" s="3">
        <v>259.2</v>
      </c>
      <c r="W561">
        <v>9</v>
      </c>
      <c r="X561" s="3">
        <f t="shared" si="529"/>
        <v>28.799999999999997</v>
      </c>
      <c r="Y561" s="3">
        <f t="shared" ref="Y561:Z561" si="575">X561/T561</f>
        <v>2.4</v>
      </c>
      <c r="Z561" s="3">
        <f t="shared" si="575"/>
        <v>0.48</v>
      </c>
    </row>
    <row r="562" spans="1:26" x14ac:dyDescent="0.25">
      <c r="A562">
        <v>5.2024999999999997</v>
      </c>
      <c r="B562" t="s">
        <v>26</v>
      </c>
      <c r="C562" t="s">
        <v>51</v>
      </c>
      <c r="D562" t="s">
        <v>52</v>
      </c>
      <c r="E562">
        <v>10003045</v>
      </c>
      <c r="F562" t="s">
        <v>125</v>
      </c>
      <c r="G562" t="s">
        <v>30</v>
      </c>
      <c r="H562" t="s">
        <v>31</v>
      </c>
      <c r="I562" t="s">
        <v>126</v>
      </c>
      <c r="J562" t="s">
        <v>127</v>
      </c>
      <c r="K562" t="s">
        <v>34</v>
      </c>
      <c r="L562" s="4" t="s">
        <v>128</v>
      </c>
      <c r="M562" t="s">
        <v>129</v>
      </c>
      <c r="N562">
        <v>6098354400</v>
      </c>
      <c r="O562" t="s">
        <v>59</v>
      </c>
      <c r="P562" t="s">
        <v>60</v>
      </c>
      <c r="Q562" t="s">
        <v>61</v>
      </c>
      <c r="R562">
        <v>44</v>
      </c>
      <c r="S562" t="s">
        <v>40</v>
      </c>
      <c r="T562" t="str">
        <f t="shared" si="527"/>
        <v>12</v>
      </c>
      <c r="U562">
        <v>4</v>
      </c>
      <c r="V562" s="3">
        <v>259.2</v>
      </c>
      <c r="W562">
        <v>9</v>
      </c>
      <c r="X562" s="3">
        <f t="shared" si="529"/>
        <v>28.799999999999997</v>
      </c>
      <c r="Y562" s="3">
        <f t="shared" ref="Y562:Z562" si="576">X562/T562</f>
        <v>2.4</v>
      </c>
      <c r="Z562" s="3">
        <f t="shared" si="576"/>
        <v>0.6</v>
      </c>
    </row>
    <row r="563" spans="1:26" x14ac:dyDescent="0.25">
      <c r="A563">
        <v>5.2024999999999997</v>
      </c>
      <c r="B563" t="s">
        <v>26</v>
      </c>
      <c r="C563" t="s">
        <v>51</v>
      </c>
      <c r="D563" t="s">
        <v>52</v>
      </c>
      <c r="E563">
        <v>10003045</v>
      </c>
      <c r="F563" t="s">
        <v>125</v>
      </c>
      <c r="G563" t="s">
        <v>30</v>
      </c>
      <c r="H563" t="s">
        <v>31</v>
      </c>
      <c r="I563" t="s">
        <v>126</v>
      </c>
      <c r="J563" t="s">
        <v>127</v>
      </c>
      <c r="K563" t="s">
        <v>34</v>
      </c>
      <c r="L563" s="4" t="s">
        <v>128</v>
      </c>
      <c r="M563" t="s">
        <v>129</v>
      </c>
      <c r="N563">
        <v>6098354400</v>
      </c>
      <c r="O563" t="s">
        <v>81</v>
      </c>
      <c r="P563" t="s">
        <v>82</v>
      </c>
      <c r="Q563" t="s">
        <v>83</v>
      </c>
      <c r="R563">
        <v>44</v>
      </c>
      <c r="S563" t="s">
        <v>40</v>
      </c>
      <c r="T563" t="str">
        <f t="shared" si="527"/>
        <v>12</v>
      </c>
      <c r="U563">
        <v>8</v>
      </c>
      <c r="V563" s="3">
        <v>108</v>
      </c>
      <c r="W563">
        <v>4</v>
      </c>
      <c r="X563" s="3">
        <f t="shared" si="529"/>
        <v>27</v>
      </c>
      <c r="Y563" s="3">
        <f t="shared" ref="Y563:Z563" si="577">X563/T563</f>
        <v>2.25</v>
      </c>
      <c r="Z563" s="3">
        <f t="shared" si="577"/>
        <v>0.28125</v>
      </c>
    </row>
    <row r="564" spans="1:26" x14ac:dyDescent="0.25">
      <c r="A564">
        <v>5.2024999999999997</v>
      </c>
      <c r="B564" t="s">
        <v>26</v>
      </c>
      <c r="C564" t="s">
        <v>84</v>
      </c>
      <c r="D564" t="s">
        <v>85</v>
      </c>
      <c r="E564">
        <v>10257251</v>
      </c>
      <c r="F564" t="s">
        <v>520</v>
      </c>
      <c r="G564" t="s">
        <v>362</v>
      </c>
      <c r="H564" t="s">
        <v>31</v>
      </c>
      <c r="I564" t="s">
        <v>521</v>
      </c>
      <c r="J564" t="s">
        <v>522</v>
      </c>
      <c r="K564" t="s">
        <v>67</v>
      </c>
      <c r="L564" t="s">
        <v>523</v>
      </c>
      <c r="M564" t="s">
        <v>524</v>
      </c>
      <c r="N564">
        <v>2092501501</v>
      </c>
      <c r="O564" t="s">
        <v>74</v>
      </c>
      <c r="P564" t="s">
        <v>75</v>
      </c>
      <c r="Q564" t="s">
        <v>61</v>
      </c>
      <c r="R564">
        <v>44</v>
      </c>
      <c r="S564" t="s">
        <v>40</v>
      </c>
      <c r="T564" t="str">
        <f t="shared" si="527"/>
        <v>12</v>
      </c>
      <c r="U564">
        <v>5</v>
      </c>
      <c r="V564" s="3">
        <v>28.8</v>
      </c>
      <c r="W564">
        <v>1</v>
      </c>
      <c r="X564" s="3">
        <f t="shared" si="529"/>
        <v>28.8</v>
      </c>
      <c r="Y564" s="3">
        <f t="shared" ref="Y564:Z564" si="578">X564/T564</f>
        <v>2.4</v>
      </c>
      <c r="Z564" s="3">
        <f t="shared" si="578"/>
        <v>0.48</v>
      </c>
    </row>
    <row r="565" spans="1:26" x14ac:dyDescent="0.25">
      <c r="A565">
        <v>5.2024999999999997</v>
      </c>
      <c r="B565" t="s">
        <v>26</v>
      </c>
      <c r="C565" t="s">
        <v>84</v>
      </c>
      <c r="D565" t="s">
        <v>85</v>
      </c>
      <c r="E565">
        <v>10257251</v>
      </c>
      <c r="F565" t="s">
        <v>520</v>
      </c>
      <c r="G565" t="s">
        <v>362</v>
      </c>
      <c r="H565" t="s">
        <v>31</v>
      </c>
      <c r="I565" t="s">
        <v>521</v>
      </c>
      <c r="J565" t="s">
        <v>522</v>
      </c>
      <c r="K565" t="s">
        <v>67</v>
      </c>
      <c r="L565" t="s">
        <v>523</v>
      </c>
      <c r="M565" t="s">
        <v>524</v>
      </c>
      <c r="N565">
        <v>2092501501</v>
      </c>
      <c r="O565" t="s">
        <v>98</v>
      </c>
      <c r="P565" t="s">
        <v>99</v>
      </c>
      <c r="Q565" t="s">
        <v>61</v>
      </c>
      <c r="R565">
        <v>44</v>
      </c>
      <c r="S565" t="s">
        <v>40</v>
      </c>
      <c r="T565" t="str">
        <f t="shared" si="527"/>
        <v>12</v>
      </c>
      <c r="U565">
        <v>5</v>
      </c>
      <c r="V565" s="3">
        <v>28.8</v>
      </c>
      <c r="W565">
        <v>1</v>
      </c>
      <c r="X565" s="3">
        <f t="shared" si="529"/>
        <v>28.8</v>
      </c>
      <c r="Y565" s="3">
        <f t="shared" ref="Y565:Z565" si="579">X565/T565</f>
        <v>2.4</v>
      </c>
      <c r="Z565" s="3">
        <f t="shared" si="579"/>
        <v>0.48</v>
      </c>
    </row>
    <row r="566" spans="1:26" x14ac:dyDescent="0.25">
      <c r="A566">
        <v>5.2024999999999997</v>
      </c>
      <c r="B566" t="s">
        <v>26</v>
      </c>
      <c r="C566" t="s">
        <v>62</v>
      </c>
      <c r="D566" t="s">
        <v>63</v>
      </c>
      <c r="E566">
        <v>10241994</v>
      </c>
      <c r="F566" t="s">
        <v>64</v>
      </c>
      <c r="G566" t="s">
        <v>30</v>
      </c>
      <c r="H566" t="s">
        <v>31</v>
      </c>
      <c r="I566" t="s">
        <v>65</v>
      </c>
      <c r="J566" t="s">
        <v>66</v>
      </c>
      <c r="K566" t="s">
        <v>67</v>
      </c>
      <c r="L566" t="s">
        <v>68</v>
      </c>
      <c r="M566" t="s">
        <v>69</v>
      </c>
      <c r="N566">
        <v>9099838425</v>
      </c>
      <c r="O566" t="s">
        <v>70</v>
      </c>
      <c r="P566" t="s">
        <v>71</v>
      </c>
      <c r="Q566" t="s">
        <v>61</v>
      </c>
      <c r="R566">
        <v>44</v>
      </c>
      <c r="S566" t="s">
        <v>40</v>
      </c>
      <c r="T566" t="str">
        <f t="shared" si="527"/>
        <v>12</v>
      </c>
      <c r="U566">
        <v>8</v>
      </c>
      <c r="V566" s="3">
        <v>648</v>
      </c>
      <c r="W566">
        <v>20</v>
      </c>
      <c r="X566" s="3">
        <f t="shared" si="529"/>
        <v>32.4</v>
      </c>
      <c r="Y566" s="3">
        <f t="shared" ref="Y566:Z566" si="580">X566/T566</f>
        <v>2.6999999999999997</v>
      </c>
      <c r="Z566" s="3">
        <f t="shared" si="580"/>
        <v>0.33749999999999997</v>
      </c>
    </row>
    <row r="567" spans="1:26" x14ac:dyDescent="0.25">
      <c r="A567">
        <v>5.2024999999999997</v>
      </c>
      <c r="B567" t="s">
        <v>26</v>
      </c>
      <c r="C567" t="s">
        <v>62</v>
      </c>
      <c r="D567" t="s">
        <v>63</v>
      </c>
      <c r="E567">
        <v>10241994</v>
      </c>
      <c r="F567" t="s">
        <v>64</v>
      </c>
      <c r="G567" t="s">
        <v>30</v>
      </c>
      <c r="H567" t="s">
        <v>31</v>
      </c>
      <c r="I567" t="s">
        <v>65</v>
      </c>
      <c r="J567" t="s">
        <v>66</v>
      </c>
      <c r="K567" t="s">
        <v>67</v>
      </c>
      <c r="L567" t="s">
        <v>68</v>
      </c>
      <c r="M567" t="s">
        <v>69</v>
      </c>
      <c r="N567">
        <v>9099838425</v>
      </c>
      <c r="O567" t="s">
        <v>72</v>
      </c>
      <c r="P567" t="s">
        <v>73</v>
      </c>
      <c r="Q567" t="s">
        <v>61</v>
      </c>
      <c r="R567">
        <v>44</v>
      </c>
      <c r="S567" t="s">
        <v>40</v>
      </c>
      <c r="T567" t="str">
        <f t="shared" si="527"/>
        <v>12</v>
      </c>
      <c r="U567">
        <v>8</v>
      </c>
      <c r="V567" s="3">
        <v>486</v>
      </c>
      <c r="W567">
        <v>15</v>
      </c>
      <c r="X567" s="3">
        <f t="shared" si="529"/>
        <v>32.4</v>
      </c>
      <c r="Y567" s="3">
        <f t="shared" ref="Y567:Z567" si="581">X567/T567</f>
        <v>2.6999999999999997</v>
      </c>
      <c r="Z567" s="3">
        <f t="shared" si="581"/>
        <v>0.33749999999999997</v>
      </c>
    </row>
    <row r="568" spans="1:26" x14ac:dyDescent="0.25">
      <c r="A568">
        <v>5.2024999999999997</v>
      </c>
      <c r="B568" t="s">
        <v>26</v>
      </c>
      <c r="C568" t="s">
        <v>62</v>
      </c>
      <c r="D568" t="s">
        <v>63</v>
      </c>
      <c r="E568">
        <v>10241994</v>
      </c>
      <c r="F568" t="s">
        <v>64</v>
      </c>
      <c r="G568" t="s">
        <v>30</v>
      </c>
      <c r="H568" t="s">
        <v>31</v>
      </c>
      <c r="I568" t="s">
        <v>65</v>
      </c>
      <c r="J568" t="s">
        <v>66</v>
      </c>
      <c r="K568" t="s">
        <v>67</v>
      </c>
      <c r="L568" t="s">
        <v>68</v>
      </c>
      <c r="M568" t="s">
        <v>69</v>
      </c>
      <c r="N568">
        <v>9099838425</v>
      </c>
      <c r="O568" t="s">
        <v>74</v>
      </c>
      <c r="P568" t="s">
        <v>75</v>
      </c>
      <c r="Q568" t="s">
        <v>61</v>
      </c>
      <c r="R568">
        <v>44</v>
      </c>
      <c r="S568" t="s">
        <v>40</v>
      </c>
      <c r="T568" t="str">
        <f t="shared" si="527"/>
        <v>12</v>
      </c>
      <c r="U568">
        <v>5</v>
      </c>
      <c r="V568" s="3">
        <v>144</v>
      </c>
      <c r="W568">
        <v>5</v>
      </c>
      <c r="X568" s="3">
        <f t="shared" si="529"/>
        <v>28.8</v>
      </c>
      <c r="Y568" s="3">
        <f t="shared" ref="Y568:Z568" si="582">X568/T568</f>
        <v>2.4</v>
      </c>
      <c r="Z568" s="3">
        <f t="shared" si="582"/>
        <v>0.48</v>
      </c>
    </row>
    <row r="569" spans="1:26" x14ac:dyDescent="0.25">
      <c r="A569">
        <v>5.2024999999999997</v>
      </c>
      <c r="B569" t="s">
        <v>26</v>
      </c>
      <c r="C569" t="s">
        <v>41</v>
      </c>
      <c r="D569" t="s">
        <v>42</v>
      </c>
      <c r="E569">
        <v>10033347</v>
      </c>
      <c r="F569" t="s">
        <v>432</v>
      </c>
      <c r="G569" t="s">
        <v>30</v>
      </c>
      <c r="H569" t="s">
        <v>31</v>
      </c>
      <c r="I569" t="s">
        <v>433</v>
      </c>
      <c r="J569" t="s">
        <v>434</v>
      </c>
      <c r="K569" t="s">
        <v>46</v>
      </c>
      <c r="L569" t="s">
        <v>435</v>
      </c>
      <c r="M569" t="s">
        <v>436</v>
      </c>
      <c r="N569">
        <v>5073348414</v>
      </c>
      <c r="O569" t="s">
        <v>188</v>
      </c>
      <c r="P569" t="s">
        <v>189</v>
      </c>
      <c r="Q569" t="s">
        <v>83</v>
      </c>
      <c r="R569">
        <v>44</v>
      </c>
      <c r="S569" t="s">
        <v>40</v>
      </c>
      <c r="T569" t="str">
        <f t="shared" si="527"/>
        <v>12</v>
      </c>
      <c r="U569">
        <v>6</v>
      </c>
      <c r="V569" s="3">
        <v>132</v>
      </c>
      <c r="W569">
        <v>5</v>
      </c>
      <c r="X569" s="3">
        <f t="shared" si="529"/>
        <v>26.4</v>
      </c>
      <c r="Y569" s="3">
        <f t="shared" ref="Y569:Z569" si="583">X569/T569</f>
        <v>2.1999999999999997</v>
      </c>
      <c r="Z569" s="3">
        <f t="shared" si="583"/>
        <v>0.36666666666666664</v>
      </c>
    </row>
    <row r="570" spans="1:26" x14ac:dyDescent="0.25">
      <c r="A570">
        <v>5.2024999999999997</v>
      </c>
      <c r="B570" t="s">
        <v>26</v>
      </c>
      <c r="C570" t="s">
        <v>154</v>
      </c>
      <c r="D570" t="s">
        <v>155</v>
      </c>
      <c r="E570">
        <v>10424557</v>
      </c>
      <c r="F570" t="s">
        <v>514</v>
      </c>
      <c r="G570" t="s">
        <v>30</v>
      </c>
      <c r="H570" t="s">
        <v>31</v>
      </c>
      <c r="I570" t="s">
        <v>515</v>
      </c>
      <c r="J570" t="s">
        <v>516</v>
      </c>
      <c r="K570" t="s">
        <v>517</v>
      </c>
      <c r="L570" t="s">
        <v>518</v>
      </c>
      <c r="M570" t="s">
        <v>519</v>
      </c>
      <c r="N570">
        <v>4062313677</v>
      </c>
      <c r="O570" t="s">
        <v>242</v>
      </c>
      <c r="P570" t="s">
        <v>243</v>
      </c>
      <c r="Q570" t="s">
        <v>83</v>
      </c>
      <c r="R570">
        <v>44</v>
      </c>
      <c r="S570" t="s">
        <v>40</v>
      </c>
      <c r="T570" t="str">
        <f t="shared" si="527"/>
        <v>12</v>
      </c>
      <c r="U570">
        <v>8</v>
      </c>
      <c r="V570" s="3">
        <v>32.4</v>
      </c>
      <c r="W570">
        <v>1</v>
      </c>
      <c r="X570" s="3">
        <f t="shared" si="529"/>
        <v>32.4</v>
      </c>
      <c r="Y570" s="3">
        <f t="shared" ref="Y570:Z570" si="584">X570/T570</f>
        <v>2.6999999999999997</v>
      </c>
      <c r="Z570" s="3">
        <f t="shared" si="584"/>
        <v>0.33749999999999997</v>
      </c>
    </row>
    <row r="571" spans="1:26" x14ac:dyDescent="0.25">
      <c r="A571">
        <v>5.2024999999999997</v>
      </c>
      <c r="B571" t="s">
        <v>26</v>
      </c>
      <c r="C571" t="s">
        <v>84</v>
      </c>
      <c r="D571" t="s">
        <v>85</v>
      </c>
      <c r="E571">
        <v>10019784</v>
      </c>
      <c r="F571" t="s">
        <v>86</v>
      </c>
      <c r="G571" t="s">
        <v>30</v>
      </c>
      <c r="H571" t="s">
        <v>31</v>
      </c>
      <c r="I571" t="s">
        <v>87</v>
      </c>
      <c r="J571" t="s">
        <v>88</v>
      </c>
      <c r="K571" t="s">
        <v>67</v>
      </c>
      <c r="L571" t="s">
        <v>89</v>
      </c>
      <c r="M571" t="s">
        <v>90</v>
      </c>
      <c r="N571">
        <v>2095295350</v>
      </c>
      <c r="O571" t="s">
        <v>100</v>
      </c>
      <c r="P571" t="s">
        <v>101</v>
      </c>
      <c r="Q571" t="s">
        <v>61</v>
      </c>
      <c r="R571">
        <v>44</v>
      </c>
      <c r="S571" t="s">
        <v>40</v>
      </c>
      <c r="T571" t="str">
        <f t="shared" si="527"/>
        <v>12</v>
      </c>
      <c r="U571">
        <v>8</v>
      </c>
      <c r="V571" s="3">
        <v>129.6</v>
      </c>
      <c r="W571">
        <v>4</v>
      </c>
      <c r="X571" s="3">
        <f t="shared" si="529"/>
        <v>32.4</v>
      </c>
      <c r="Y571" s="3">
        <f t="shared" ref="Y571:Z571" si="585">X571/T571</f>
        <v>2.6999999999999997</v>
      </c>
      <c r="Z571" s="3">
        <f t="shared" si="585"/>
        <v>0.33749999999999997</v>
      </c>
    </row>
    <row r="572" spans="1:26" x14ac:dyDescent="0.25">
      <c r="A572">
        <v>5.2024999999999997</v>
      </c>
      <c r="B572" t="s">
        <v>26</v>
      </c>
      <c r="C572" t="s">
        <v>84</v>
      </c>
      <c r="D572" t="s">
        <v>85</v>
      </c>
      <c r="E572">
        <v>10019758</v>
      </c>
      <c r="F572" t="s">
        <v>117</v>
      </c>
      <c r="G572" t="s">
        <v>30</v>
      </c>
      <c r="H572" t="s">
        <v>31</v>
      </c>
      <c r="I572" t="s">
        <v>118</v>
      </c>
      <c r="J572" t="s">
        <v>119</v>
      </c>
      <c r="K572" t="s">
        <v>67</v>
      </c>
      <c r="L572" t="s">
        <v>120</v>
      </c>
      <c r="M572" t="s">
        <v>419</v>
      </c>
      <c r="N572">
        <v>9164524041</v>
      </c>
      <c r="O572" t="s">
        <v>122</v>
      </c>
      <c r="P572" t="s">
        <v>123</v>
      </c>
      <c r="Q572" t="s">
        <v>124</v>
      </c>
      <c r="R572">
        <v>44</v>
      </c>
      <c r="S572" t="s">
        <v>40</v>
      </c>
      <c r="T572" t="str">
        <f t="shared" si="527"/>
        <v>12</v>
      </c>
      <c r="U572">
        <v>4.5</v>
      </c>
      <c r="V572" s="3">
        <v>554.4</v>
      </c>
      <c r="W572">
        <v>28</v>
      </c>
      <c r="X572" s="3">
        <f t="shared" si="529"/>
        <v>19.8</v>
      </c>
      <c r="Y572" s="3">
        <f t="shared" ref="Y572:Z572" si="586">X572/T572</f>
        <v>1.6500000000000001</v>
      </c>
      <c r="Z572" s="3">
        <f t="shared" si="586"/>
        <v>0.3666666666666667</v>
      </c>
    </row>
    <row r="573" spans="1:26" x14ac:dyDescent="0.25">
      <c r="A573">
        <v>5.2024999999999997</v>
      </c>
      <c r="B573" t="s">
        <v>26</v>
      </c>
      <c r="C573" t="s">
        <v>107</v>
      </c>
      <c r="D573" t="s">
        <v>108</v>
      </c>
      <c r="E573">
        <v>10259978</v>
      </c>
      <c r="F573" t="s">
        <v>109</v>
      </c>
      <c r="G573" t="s">
        <v>30</v>
      </c>
      <c r="H573" t="s">
        <v>31</v>
      </c>
      <c r="I573" t="s">
        <v>110</v>
      </c>
      <c r="J573" t="s">
        <v>111</v>
      </c>
      <c r="K573" t="s">
        <v>112</v>
      </c>
      <c r="L573" t="s">
        <v>113</v>
      </c>
      <c r="M573" t="s">
        <v>114</v>
      </c>
      <c r="N573">
        <v>5632132567</v>
      </c>
      <c r="O573" t="s">
        <v>115</v>
      </c>
      <c r="P573" t="s">
        <v>116</v>
      </c>
      <c r="Q573" t="s">
        <v>39</v>
      </c>
      <c r="R573">
        <v>44</v>
      </c>
      <c r="S573" t="s">
        <v>40</v>
      </c>
      <c r="T573" t="str">
        <f t="shared" si="527"/>
        <v>12</v>
      </c>
      <c r="U573">
        <v>5</v>
      </c>
      <c r="V573" s="3">
        <v>396</v>
      </c>
      <c r="W573">
        <v>20</v>
      </c>
      <c r="X573" s="3">
        <f t="shared" si="529"/>
        <v>19.8</v>
      </c>
      <c r="Y573" s="3">
        <f t="shared" ref="Y573:Z573" si="587">X573/T573</f>
        <v>1.6500000000000001</v>
      </c>
      <c r="Z573" s="3">
        <f t="shared" si="587"/>
        <v>0.33</v>
      </c>
    </row>
    <row r="574" spans="1:26" x14ac:dyDescent="0.25">
      <c r="A574">
        <v>5.2024999999999997</v>
      </c>
      <c r="B574" t="s">
        <v>26</v>
      </c>
      <c r="C574" t="s">
        <v>84</v>
      </c>
      <c r="D574" t="s">
        <v>85</v>
      </c>
      <c r="E574">
        <v>10019773</v>
      </c>
      <c r="F574" t="s">
        <v>130</v>
      </c>
      <c r="G574" t="s">
        <v>30</v>
      </c>
      <c r="H574" t="s">
        <v>31</v>
      </c>
      <c r="I574" t="s">
        <v>131</v>
      </c>
      <c r="J574" t="s">
        <v>132</v>
      </c>
      <c r="K574" t="s">
        <v>67</v>
      </c>
      <c r="L574">
        <v>95407</v>
      </c>
      <c r="M574" t="s">
        <v>133</v>
      </c>
      <c r="N574">
        <v>7075464544</v>
      </c>
      <c r="O574" t="s">
        <v>37</v>
      </c>
      <c r="P574" t="s">
        <v>38</v>
      </c>
      <c r="Q574" t="s">
        <v>39</v>
      </c>
      <c r="R574">
        <v>44</v>
      </c>
      <c r="S574" t="s">
        <v>40</v>
      </c>
      <c r="T574" t="str">
        <f t="shared" si="527"/>
        <v>12</v>
      </c>
      <c r="U574">
        <v>5</v>
      </c>
      <c r="V574" s="3">
        <v>198</v>
      </c>
      <c r="W574">
        <v>10</v>
      </c>
      <c r="X574" s="3">
        <f t="shared" si="529"/>
        <v>19.8</v>
      </c>
      <c r="Y574" s="3">
        <f t="shared" ref="Y574:Z574" si="588">X574/T574</f>
        <v>1.6500000000000001</v>
      </c>
      <c r="Z574" s="3">
        <f t="shared" si="588"/>
        <v>0.33</v>
      </c>
    </row>
    <row r="575" spans="1:26" x14ac:dyDescent="0.25">
      <c r="A575">
        <v>5.2024999999999997</v>
      </c>
      <c r="B575" t="s">
        <v>26</v>
      </c>
      <c r="C575" t="s">
        <v>84</v>
      </c>
      <c r="D575" t="s">
        <v>85</v>
      </c>
      <c r="E575">
        <v>10019773</v>
      </c>
      <c r="F575" t="s">
        <v>130</v>
      </c>
      <c r="G575" t="s">
        <v>30</v>
      </c>
      <c r="H575" t="s">
        <v>31</v>
      </c>
      <c r="I575" t="s">
        <v>131</v>
      </c>
      <c r="J575" t="s">
        <v>132</v>
      </c>
      <c r="K575" t="s">
        <v>67</v>
      </c>
      <c r="L575">
        <v>95407</v>
      </c>
      <c r="M575" t="s">
        <v>133</v>
      </c>
      <c r="N575">
        <v>7075464544</v>
      </c>
      <c r="O575" t="s">
        <v>122</v>
      </c>
      <c r="P575" t="s">
        <v>123</v>
      </c>
      <c r="Q575" t="s">
        <v>124</v>
      </c>
      <c r="R575">
        <v>44</v>
      </c>
      <c r="S575" t="s">
        <v>40</v>
      </c>
      <c r="T575" t="str">
        <f t="shared" si="527"/>
        <v>12</v>
      </c>
      <c r="U575">
        <v>4.5</v>
      </c>
      <c r="V575" s="3">
        <v>79.2</v>
      </c>
      <c r="W575">
        <v>4</v>
      </c>
      <c r="X575" s="3">
        <f t="shared" si="529"/>
        <v>19.8</v>
      </c>
      <c r="Y575" s="3">
        <f t="shared" ref="Y575:Z575" si="589">X575/T575</f>
        <v>1.6500000000000001</v>
      </c>
      <c r="Z575" s="3">
        <f t="shared" si="589"/>
        <v>0.3666666666666667</v>
      </c>
    </row>
    <row r="576" spans="1:26" x14ac:dyDescent="0.25">
      <c r="A576">
        <v>5.2024999999999997</v>
      </c>
      <c r="B576" t="s">
        <v>26</v>
      </c>
      <c r="C576" t="s">
        <v>107</v>
      </c>
      <c r="D576" t="s">
        <v>108</v>
      </c>
      <c r="E576">
        <v>10192843</v>
      </c>
      <c r="F576" t="s">
        <v>248</v>
      </c>
      <c r="G576" t="s">
        <v>30</v>
      </c>
      <c r="H576" t="s">
        <v>31</v>
      </c>
      <c r="I576" t="s">
        <v>249</v>
      </c>
      <c r="J576" t="s">
        <v>250</v>
      </c>
      <c r="K576" t="s">
        <v>199</v>
      </c>
      <c r="L576">
        <v>62305</v>
      </c>
      <c r="M576" t="s">
        <v>251</v>
      </c>
      <c r="N576">
        <v>2172223343</v>
      </c>
      <c r="O576" t="s">
        <v>49</v>
      </c>
      <c r="P576" t="s">
        <v>50</v>
      </c>
      <c r="Q576" t="s">
        <v>39</v>
      </c>
      <c r="R576">
        <v>44</v>
      </c>
      <c r="S576" t="s">
        <v>40</v>
      </c>
      <c r="T576" t="str">
        <f t="shared" si="527"/>
        <v>12</v>
      </c>
      <c r="U576">
        <v>5</v>
      </c>
      <c r="V576" s="3">
        <v>99</v>
      </c>
      <c r="W576">
        <v>5</v>
      </c>
      <c r="X576" s="3">
        <f t="shared" si="529"/>
        <v>19.8</v>
      </c>
      <c r="Y576" s="3">
        <f t="shared" ref="Y576:Z576" si="590">X576/T576</f>
        <v>1.6500000000000001</v>
      </c>
      <c r="Z576" s="3">
        <f t="shared" si="590"/>
        <v>0.33</v>
      </c>
    </row>
    <row r="577" spans="1:26" x14ac:dyDescent="0.25">
      <c r="A577">
        <v>5.2024999999999997</v>
      </c>
      <c r="B577" t="s">
        <v>26</v>
      </c>
      <c r="C577" t="s">
        <v>154</v>
      </c>
      <c r="D577" t="s">
        <v>155</v>
      </c>
      <c r="E577">
        <v>10090300</v>
      </c>
      <c r="F577" t="s">
        <v>156</v>
      </c>
      <c r="G577" t="s">
        <v>30</v>
      </c>
      <c r="H577" t="s">
        <v>31</v>
      </c>
      <c r="I577" t="s">
        <v>157</v>
      </c>
      <c r="J577" t="s">
        <v>158</v>
      </c>
      <c r="K577" t="s">
        <v>159</v>
      </c>
      <c r="L577" t="s">
        <v>160</v>
      </c>
      <c r="M577" t="s">
        <v>161</v>
      </c>
      <c r="N577">
        <v>5034902132</v>
      </c>
      <c r="O577" t="s">
        <v>37</v>
      </c>
      <c r="P577" t="s">
        <v>38</v>
      </c>
      <c r="Q577" t="s">
        <v>39</v>
      </c>
      <c r="R577">
        <v>44</v>
      </c>
      <c r="S577" t="s">
        <v>40</v>
      </c>
      <c r="T577" t="str">
        <f t="shared" si="527"/>
        <v>12</v>
      </c>
      <c r="U577">
        <v>5</v>
      </c>
      <c r="V577" s="3">
        <v>396</v>
      </c>
      <c r="W577">
        <v>20</v>
      </c>
      <c r="X577" s="3">
        <f t="shared" si="529"/>
        <v>19.8</v>
      </c>
      <c r="Y577" s="3">
        <f t="shared" ref="Y577:Z577" si="591">X577/T577</f>
        <v>1.6500000000000001</v>
      </c>
      <c r="Z577" s="3">
        <f t="shared" si="591"/>
        <v>0.33</v>
      </c>
    </row>
    <row r="578" spans="1:26" x14ac:dyDescent="0.25">
      <c r="A578">
        <v>5.2024999999999997</v>
      </c>
      <c r="B578" t="s">
        <v>26</v>
      </c>
      <c r="C578" t="s">
        <v>51</v>
      </c>
      <c r="D578" t="s">
        <v>52</v>
      </c>
      <c r="E578">
        <v>10067691</v>
      </c>
      <c r="F578" t="s">
        <v>53</v>
      </c>
      <c r="G578" t="s">
        <v>30</v>
      </c>
      <c r="H578" t="s">
        <v>31</v>
      </c>
      <c r="I578" t="s">
        <v>54</v>
      </c>
      <c r="J578" t="s">
        <v>55</v>
      </c>
      <c r="K578" t="s">
        <v>56</v>
      </c>
      <c r="L578" t="s">
        <v>57</v>
      </c>
      <c r="M578" t="s">
        <v>58</v>
      </c>
      <c r="N578">
        <v>6109350885</v>
      </c>
      <c r="O578" t="s">
        <v>59</v>
      </c>
      <c r="P578" t="s">
        <v>60</v>
      </c>
      <c r="Q578" t="s">
        <v>61</v>
      </c>
      <c r="R578">
        <v>44</v>
      </c>
      <c r="S578" t="s">
        <v>40</v>
      </c>
      <c r="T578" t="str">
        <f t="shared" si="527"/>
        <v>12</v>
      </c>
      <c r="U578">
        <v>4</v>
      </c>
      <c r="V578" s="3">
        <v>1900.8</v>
      </c>
      <c r="W578">
        <v>66</v>
      </c>
      <c r="X578" s="3">
        <f t="shared" si="529"/>
        <v>28.8</v>
      </c>
      <c r="Y578" s="3">
        <f t="shared" ref="Y578:Z578" si="592">X578/T578</f>
        <v>2.4</v>
      </c>
      <c r="Z578" s="3">
        <f t="shared" si="592"/>
        <v>0.6</v>
      </c>
    </row>
    <row r="579" spans="1:26" x14ac:dyDescent="0.25">
      <c r="A579">
        <v>5.2024999999999997</v>
      </c>
      <c r="B579" t="s">
        <v>26</v>
      </c>
      <c r="C579" t="s">
        <v>51</v>
      </c>
      <c r="D579" t="s">
        <v>52</v>
      </c>
      <c r="E579">
        <v>10067691</v>
      </c>
      <c r="F579" t="s">
        <v>53</v>
      </c>
      <c r="G579" t="s">
        <v>30</v>
      </c>
      <c r="H579" t="s">
        <v>31</v>
      </c>
      <c r="I579" t="s">
        <v>54</v>
      </c>
      <c r="J579" t="s">
        <v>55</v>
      </c>
      <c r="K579" t="s">
        <v>56</v>
      </c>
      <c r="L579" t="s">
        <v>57</v>
      </c>
      <c r="M579" t="s">
        <v>58</v>
      </c>
      <c r="N579">
        <v>6109350885</v>
      </c>
      <c r="O579" t="s">
        <v>81</v>
      </c>
      <c r="P579" t="s">
        <v>82</v>
      </c>
      <c r="Q579" t="s">
        <v>83</v>
      </c>
      <c r="R579">
        <v>44</v>
      </c>
      <c r="S579" t="s">
        <v>40</v>
      </c>
      <c r="T579" t="str">
        <f t="shared" ref="T579:T642" si="593">"12"</f>
        <v>12</v>
      </c>
      <c r="U579">
        <v>8</v>
      </c>
      <c r="V579" s="3">
        <v>486</v>
      </c>
      <c r="W579">
        <v>18</v>
      </c>
      <c r="X579" s="3">
        <f t="shared" si="529"/>
        <v>27</v>
      </c>
      <c r="Y579" s="3">
        <f t="shared" ref="Y579:Z579" si="594">X579/T579</f>
        <v>2.25</v>
      </c>
      <c r="Z579" s="3">
        <f t="shared" si="594"/>
        <v>0.28125</v>
      </c>
    </row>
    <row r="580" spans="1:26" x14ac:dyDescent="0.25">
      <c r="A580">
        <v>5.2024999999999997</v>
      </c>
      <c r="B580" t="s">
        <v>26</v>
      </c>
      <c r="C580" t="s">
        <v>62</v>
      </c>
      <c r="D580" t="s">
        <v>63</v>
      </c>
      <c r="E580">
        <v>10053983</v>
      </c>
      <c r="F580" t="s">
        <v>76</v>
      </c>
      <c r="G580" t="s">
        <v>30</v>
      </c>
      <c r="H580" t="s">
        <v>31</v>
      </c>
      <c r="I580" t="s">
        <v>77</v>
      </c>
      <c r="J580" t="s">
        <v>78</v>
      </c>
      <c r="K580" t="s">
        <v>67</v>
      </c>
      <c r="L580" t="s">
        <v>79</v>
      </c>
      <c r="M580" t="s">
        <v>80</v>
      </c>
      <c r="N580">
        <v>8189423379</v>
      </c>
      <c r="O580" t="s">
        <v>72</v>
      </c>
      <c r="P580" t="s">
        <v>73</v>
      </c>
      <c r="Q580" t="s">
        <v>61</v>
      </c>
      <c r="R580">
        <v>44</v>
      </c>
      <c r="S580" t="s">
        <v>40</v>
      </c>
      <c r="T580" t="str">
        <f t="shared" si="593"/>
        <v>12</v>
      </c>
      <c r="U580">
        <v>8</v>
      </c>
      <c r="V580" s="3">
        <v>842.4</v>
      </c>
      <c r="W580">
        <v>26</v>
      </c>
      <c r="X580" s="3">
        <f t="shared" ref="X580:X643" si="595">V580/W580</f>
        <v>32.4</v>
      </c>
      <c r="Y580" s="3">
        <f t="shared" ref="Y580:Z580" si="596">X580/T580</f>
        <v>2.6999999999999997</v>
      </c>
      <c r="Z580" s="3">
        <f t="shared" si="596"/>
        <v>0.33749999999999997</v>
      </c>
    </row>
    <row r="581" spans="1:26" x14ac:dyDescent="0.25">
      <c r="A581">
        <v>5.2024999999999997</v>
      </c>
      <c r="B581" t="s">
        <v>26</v>
      </c>
      <c r="C581" t="s">
        <v>62</v>
      </c>
      <c r="D581" t="s">
        <v>63</v>
      </c>
      <c r="E581">
        <v>10053983</v>
      </c>
      <c r="F581" t="s">
        <v>76</v>
      </c>
      <c r="G581" t="s">
        <v>30</v>
      </c>
      <c r="H581" t="s">
        <v>31</v>
      </c>
      <c r="I581" t="s">
        <v>77</v>
      </c>
      <c r="J581" t="s">
        <v>78</v>
      </c>
      <c r="K581" t="s">
        <v>67</v>
      </c>
      <c r="L581" t="s">
        <v>79</v>
      </c>
      <c r="M581" t="s">
        <v>80</v>
      </c>
      <c r="N581">
        <v>8189423379</v>
      </c>
      <c r="O581" t="s">
        <v>70</v>
      </c>
      <c r="P581" t="s">
        <v>71</v>
      </c>
      <c r="Q581" t="s">
        <v>61</v>
      </c>
      <c r="R581">
        <v>44</v>
      </c>
      <c r="S581" t="s">
        <v>40</v>
      </c>
      <c r="T581" t="str">
        <f t="shared" si="593"/>
        <v>12</v>
      </c>
      <c r="U581">
        <v>8</v>
      </c>
      <c r="V581" s="3">
        <v>680.4</v>
      </c>
      <c r="W581">
        <v>21</v>
      </c>
      <c r="X581" s="3">
        <f t="shared" si="595"/>
        <v>32.4</v>
      </c>
      <c r="Y581" s="3">
        <f t="shared" ref="Y581:Z581" si="597">X581/T581</f>
        <v>2.6999999999999997</v>
      </c>
      <c r="Z581" s="3">
        <f t="shared" si="597"/>
        <v>0.33749999999999997</v>
      </c>
    </row>
    <row r="582" spans="1:26" x14ac:dyDescent="0.25">
      <c r="A582">
        <v>5.2024999999999997</v>
      </c>
      <c r="B582" t="s">
        <v>26</v>
      </c>
      <c r="C582" t="s">
        <v>62</v>
      </c>
      <c r="D582" t="s">
        <v>63</v>
      </c>
      <c r="E582">
        <v>10053983</v>
      </c>
      <c r="F582" t="s">
        <v>76</v>
      </c>
      <c r="G582" t="s">
        <v>30</v>
      </c>
      <c r="H582" t="s">
        <v>31</v>
      </c>
      <c r="I582" t="s">
        <v>77</v>
      </c>
      <c r="J582" t="s">
        <v>78</v>
      </c>
      <c r="K582" t="s">
        <v>67</v>
      </c>
      <c r="L582" t="s">
        <v>79</v>
      </c>
      <c r="M582" t="s">
        <v>80</v>
      </c>
      <c r="N582">
        <v>8189423379</v>
      </c>
      <c r="O582" t="s">
        <v>74</v>
      </c>
      <c r="P582" t="s">
        <v>75</v>
      </c>
      <c r="Q582" t="s">
        <v>61</v>
      </c>
      <c r="R582">
        <v>44</v>
      </c>
      <c r="S582" t="s">
        <v>40</v>
      </c>
      <c r="T582" t="str">
        <f t="shared" si="593"/>
        <v>12</v>
      </c>
      <c r="U582">
        <v>5</v>
      </c>
      <c r="V582" s="3">
        <v>259.2</v>
      </c>
      <c r="W582">
        <v>9</v>
      </c>
      <c r="X582" s="3">
        <f t="shared" si="595"/>
        <v>28.799999999999997</v>
      </c>
      <c r="Y582" s="3">
        <f t="shared" ref="Y582:Z582" si="598">X582/T582</f>
        <v>2.4</v>
      </c>
      <c r="Z582" s="3">
        <f t="shared" si="598"/>
        <v>0.48</v>
      </c>
    </row>
    <row r="583" spans="1:26" x14ac:dyDescent="0.25">
      <c r="A583">
        <v>5.2024999999999997</v>
      </c>
      <c r="B583" t="s">
        <v>26</v>
      </c>
      <c r="C583" t="s">
        <v>107</v>
      </c>
      <c r="D583" t="s">
        <v>108</v>
      </c>
      <c r="E583">
        <v>10536421</v>
      </c>
      <c r="F583" t="s">
        <v>190</v>
      </c>
      <c r="G583" t="s">
        <v>30</v>
      </c>
      <c r="H583" t="s">
        <v>31</v>
      </c>
      <c r="I583" t="s">
        <v>191</v>
      </c>
      <c r="J583" t="s">
        <v>192</v>
      </c>
      <c r="K583" t="s">
        <v>193</v>
      </c>
      <c r="L583" t="s">
        <v>194</v>
      </c>
      <c r="M583" t="s">
        <v>195</v>
      </c>
      <c r="N583">
        <v>2484831954</v>
      </c>
      <c r="O583" t="s">
        <v>37</v>
      </c>
      <c r="P583" t="s">
        <v>38</v>
      </c>
      <c r="Q583" t="s">
        <v>39</v>
      </c>
      <c r="R583">
        <v>44</v>
      </c>
      <c r="S583" t="s">
        <v>40</v>
      </c>
      <c r="T583" t="str">
        <f t="shared" si="593"/>
        <v>12</v>
      </c>
      <c r="U583">
        <v>5</v>
      </c>
      <c r="V583" s="3">
        <v>79.2</v>
      </c>
      <c r="W583">
        <v>4</v>
      </c>
      <c r="X583" s="3">
        <f t="shared" si="595"/>
        <v>19.8</v>
      </c>
      <c r="Y583" s="3">
        <f t="shared" ref="Y583:Z583" si="599">X583/T583</f>
        <v>1.6500000000000001</v>
      </c>
      <c r="Z583" s="3">
        <f t="shared" si="599"/>
        <v>0.33</v>
      </c>
    </row>
    <row r="584" spans="1:26" x14ac:dyDescent="0.25">
      <c r="A584">
        <v>5.2024999999999997</v>
      </c>
      <c r="B584" t="s">
        <v>26</v>
      </c>
      <c r="C584" t="s">
        <v>107</v>
      </c>
      <c r="D584" t="s">
        <v>108</v>
      </c>
      <c r="E584">
        <v>10536421</v>
      </c>
      <c r="F584" t="s">
        <v>190</v>
      </c>
      <c r="G584" t="s">
        <v>30</v>
      </c>
      <c r="H584" t="s">
        <v>31</v>
      </c>
      <c r="I584" t="s">
        <v>191</v>
      </c>
      <c r="J584" t="s">
        <v>192</v>
      </c>
      <c r="K584" t="s">
        <v>193</v>
      </c>
      <c r="L584" t="s">
        <v>194</v>
      </c>
      <c r="M584" t="s">
        <v>195</v>
      </c>
      <c r="N584">
        <v>2484831954</v>
      </c>
      <c r="O584" t="s">
        <v>115</v>
      </c>
      <c r="P584" t="s">
        <v>116</v>
      </c>
      <c r="Q584" t="s">
        <v>39</v>
      </c>
      <c r="R584">
        <v>44</v>
      </c>
      <c r="S584" t="s">
        <v>40</v>
      </c>
      <c r="T584" t="str">
        <f t="shared" si="593"/>
        <v>12</v>
      </c>
      <c r="U584">
        <v>5</v>
      </c>
      <c r="V584" s="3">
        <v>79.2</v>
      </c>
      <c r="W584">
        <v>4</v>
      </c>
      <c r="X584" s="3">
        <f t="shared" si="595"/>
        <v>19.8</v>
      </c>
      <c r="Y584" s="3">
        <f t="shared" ref="Y584:Z584" si="600">X584/T584</f>
        <v>1.6500000000000001</v>
      </c>
      <c r="Z584" s="3">
        <f t="shared" si="600"/>
        <v>0.33</v>
      </c>
    </row>
    <row r="585" spans="1:26" x14ac:dyDescent="0.25">
      <c r="A585">
        <v>5.2024999999999997</v>
      </c>
      <c r="B585" t="s">
        <v>26</v>
      </c>
      <c r="C585" t="s">
        <v>107</v>
      </c>
      <c r="D585" t="s">
        <v>108</v>
      </c>
      <c r="E585">
        <v>10536421</v>
      </c>
      <c r="F585" t="s">
        <v>190</v>
      </c>
      <c r="G585" t="s">
        <v>30</v>
      </c>
      <c r="H585" t="s">
        <v>31</v>
      </c>
      <c r="I585" t="s">
        <v>191</v>
      </c>
      <c r="J585" t="s">
        <v>192</v>
      </c>
      <c r="K585" t="s">
        <v>193</v>
      </c>
      <c r="L585" t="s">
        <v>194</v>
      </c>
      <c r="M585" t="s">
        <v>195</v>
      </c>
      <c r="N585">
        <v>2484831954</v>
      </c>
      <c r="O585" t="s">
        <v>49</v>
      </c>
      <c r="P585" t="s">
        <v>50</v>
      </c>
      <c r="Q585" t="s">
        <v>39</v>
      </c>
      <c r="R585">
        <v>44</v>
      </c>
      <c r="S585" t="s">
        <v>40</v>
      </c>
      <c r="T585" t="str">
        <f t="shared" si="593"/>
        <v>12</v>
      </c>
      <c r="U585">
        <v>5</v>
      </c>
      <c r="V585" s="3">
        <v>79.2</v>
      </c>
      <c r="W585">
        <v>4</v>
      </c>
      <c r="X585" s="3">
        <f t="shared" si="595"/>
        <v>19.8</v>
      </c>
      <c r="Y585" s="3">
        <f t="shared" ref="Y585:Z585" si="601">X585/T585</f>
        <v>1.6500000000000001</v>
      </c>
      <c r="Z585" s="3">
        <f t="shared" si="601"/>
        <v>0.33</v>
      </c>
    </row>
    <row r="586" spans="1:26" x14ac:dyDescent="0.25">
      <c r="A586">
        <v>5.2024999999999997</v>
      </c>
      <c r="B586" t="s">
        <v>26</v>
      </c>
      <c r="C586" t="s">
        <v>425</v>
      </c>
      <c r="D586" t="s">
        <v>426</v>
      </c>
      <c r="E586">
        <v>1000105</v>
      </c>
      <c r="F586" t="s">
        <v>427</v>
      </c>
      <c r="G586" t="s">
        <v>30</v>
      </c>
      <c r="H586" t="s">
        <v>31</v>
      </c>
      <c r="I586" t="s">
        <v>428</v>
      </c>
      <c r="J586" t="s">
        <v>429</v>
      </c>
      <c r="K586" t="s">
        <v>430</v>
      </c>
      <c r="L586">
        <v>63026</v>
      </c>
      <c r="M586" t="s">
        <v>431</v>
      </c>
      <c r="N586">
        <v>6363438866</v>
      </c>
      <c r="O586" t="s">
        <v>115</v>
      </c>
      <c r="P586" t="s">
        <v>116</v>
      </c>
      <c r="Q586" t="s">
        <v>39</v>
      </c>
      <c r="R586">
        <v>44</v>
      </c>
      <c r="S586" t="s">
        <v>40</v>
      </c>
      <c r="T586" t="str">
        <f t="shared" si="593"/>
        <v>12</v>
      </c>
      <c r="U586">
        <v>5</v>
      </c>
      <c r="V586" s="3">
        <v>198</v>
      </c>
      <c r="W586">
        <v>10</v>
      </c>
      <c r="X586" s="3">
        <f t="shared" si="595"/>
        <v>19.8</v>
      </c>
      <c r="Y586" s="3">
        <f t="shared" ref="Y586:Z586" si="602">X586/T586</f>
        <v>1.6500000000000001</v>
      </c>
      <c r="Z586" s="3">
        <f t="shared" si="602"/>
        <v>0.33</v>
      </c>
    </row>
    <row r="587" spans="1:26" x14ac:dyDescent="0.25">
      <c r="A587">
        <v>5.2024999999999997</v>
      </c>
      <c r="B587" t="s">
        <v>26</v>
      </c>
      <c r="C587" t="s">
        <v>425</v>
      </c>
      <c r="D587" t="s">
        <v>426</v>
      </c>
      <c r="E587">
        <v>1000105</v>
      </c>
      <c r="F587" t="s">
        <v>427</v>
      </c>
      <c r="G587" t="s">
        <v>30</v>
      </c>
      <c r="H587" t="s">
        <v>31</v>
      </c>
      <c r="I587" t="s">
        <v>428</v>
      </c>
      <c r="J587" t="s">
        <v>429</v>
      </c>
      <c r="K587" t="s">
        <v>430</v>
      </c>
      <c r="L587">
        <v>63026</v>
      </c>
      <c r="M587" t="s">
        <v>431</v>
      </c>
      <c r="N587">
        <v>6363438866</v>
      </c>
      <c r="O587" t="s">
        <v>70</v>
      </c>
      <c r="P587" t="s">
        <v>71</v>
      </c>
      <c r="Q587" t="s">
        <v>61</v>
      </c>
      <c r="R587">
        <v>44</v>
      </c>
      <c r="S587" t="s">
        <v>40</v>
      </c>
      <c r="T587" t="str">
        <f t="shared" si="593"/>
        <v>12</v>
      </c>
      <c r="U587">
        <v>8</v>
      </c>
      <c r="V587" s="3">
        <v>162</v>
      </c>
      <c r="W587">
        <v>5</v>
      </c>
      <c r="X587" s="3">
        <f t="shared" si="595"/>
        <v>32.4</v>
      </c>
      <c r="Y587" s="3">
        <f t="shared" ref="Y587:Z587" si="603">X587/T587</f>
        <v>2.6999999999999997</v>
      </c>
      <c r="Z587" s="3">
        <f t="shared" si="603"/>
        <v>0.33749999999999997</v>
      </c>
    </row>
    <row r="588" spans="1:26" x14ac:dyDescent="0.25">
      <c r="A588">
        <v>5.2024999999999997</v>
      </c>
      <c r="B588" t="s">
        <v>26</v>
      </c>
      <c r="C588" t="s">
        <v>425</v>
      </c>
      <c r="D588" t="s">
        <v>426</v>
      </c>
      <c r="E588">
        <v>1000105</v>
      </c>
      <c r="F588" t="s">
        <v>427</v>
      </c>
      <c r="G588" t="s">
        <v>30</v>
      </c>
      <c r="H588" t="s">
        <v>31</v>
      </c>
      <c r="I588" t="s">
        <v>428</v>
      </c>
      <c r="J588" t="s">
        <v>429</v>
      </c>
      <c r="K588" t="s">
        <v>430</v>
      </c>
      <c r="L588">
        <v>63026</v>
      </c>
      <c r="M588" t="s">
        <v>431</v>
      </c>
      <c r="N588">
        <v>6363438866</v>
      </c>
      <c r="O588" t="s">
        <v>74</v>
      </c>
      <c r="P588" t="s">
        <v>75</v>
      </c>
      <c r="Q588" t="s">
        <v>61</v>
      </c>
      <c r="R588">
        <v>44</v>
      </c>
      <c r="S588" t="s">
        <v>40</v>
      </c>
      <c r="T588" t="str">
        <f t="shared" si="593"/>
        <v>12</v>
      </c>
      <c r="U588">
        <v>5</v>
      </c>
      <c r="V588" s="3">
        <v>144</v>
      </c>
      <c r="W588">
        <v>5</v>
      </c>
      <c r="X588" s="3">
        <f t="shared" si="595"/>
        <v>28.8</v>
      </c>
      <c r="Y588" s="3">
        <f t="shared" ref="Y588:Z588" si="604">X588/T588</f>
        <v>2.4</v>
      </c>
      <c r="Z588" s="3">
        <f t="shared" si="604"/>
        <v>0.48</v>
      </c>
    </row>
    <row r="589" spans="1:26" x14ac:dyDescent="0.25">
      <c r="A589">
        <v>5.2024999999999997</v>
      </c>
      <c r="B589" t="s">
        <v>26</v>
      </c>
      <c r="C589" t="s">
        <v>84</v>
      </c>
      <c r="D589" t="s">
        <v>85</v>
      </c>
      <c r="E589">
        <v>10281997</v>
      </c>
      <c r="F589" t="s">
        <v>543</v>
      </c>
      <c r="G589" t="s">
        <v>30</v>
      </c>
      <c r="H589" t="s">
        <v>31</v>
      </c>
      <c r="I589" t="s">
        <v>544</v>
      </c>
      <c r="J589" t="s">
        <v>545</v>
      </c>
      <c r="K589" t="s">
        <v>96</v>
      </c>
      <c r="L589">
        <v>89706</v>
      </c>
      <c r="M589" t="s">
        <v>546</v>
      </c>
      <c r="N589">
        <v>7753429754</v>
      </c>
      <c r="O589" t="s">
        <v>37</v>
      </c>
      <c r="P589" t="s">
        <v>38</v>
      </c>
      <c r="Q589" t="s">
        <v>39</v>
      </c>
      <c r="R589">
        <v>44</v>
      </c>
      <c r="S589" t="s">
        <v>40</v>
      </c>
      <c r="T589" t="str">
        <f t="shared" si="593"/>
        <v>12</v>
      </c>
      <c r="U589">
        <v>5</v>
      </c>
      <c r="V589" s="3">
        <v>19.8</v>
      </c>
      <c r="W589">
        <v>1</v>
      </c>
      <c r="X589" s="3">
        <f t="shared" si="595"/>
        <v>19.8</v>
      </c>
      <c r="Y589" s="3">
        <f t="shared" ref="Y589:Z589" si="605">X589/T589</f>
        <v>1.6500000000000001</v>
      </c>
      <c r="Z589" s="3">
        <f t="shared" si="605"/>
        <v>0.33</v>
      </c>
    </row>
    <row r="590" spans="1:26" x14ac:dyDescent="0.25">
      <c r="A590">
        <v>5.2024999999999997</v>
      </c>
      <c r="B590" t="s">
        <v>26</v>
      </c>
      <c r="C590" t="s">
        <v>326</v>
      </c>
      <c r="D590" t="s">
        <v>327</v>
      </c>
      <c r="E590">
        <v>10483799</v>
      </c>
      <c r="F590" t="s">
        <v>487</v>
      </c>
      <c r="G590" t="s">
        <v>30</v>
      </c>
      <c r="H590" t="s">
        <v>31</v>
      </c>
      <c r="I590" t="s">
        <v>488</v>
      </c>
      <c r="J590" t="s">
        <v>489</v>
      </c>
      <c r="K590" t="s">
        <v>490</v>
      </c>
      <c r="L590" t="s">
        <v>491</v>
      </c>
      <c r="M590" t="s">
        <v>492</v>
      </c>
      <c r="N590">
        <v>5056044304</v>
      </c>
      <c r="O590" t="s">
        <v>100</v>
      </c>
      <c r="P590" t="s">
        <v>101</v>
      </c>
      <c r="Q590" t="s">
        <v>61</v>
      </c>
      <c r="R590">
        <v>44</v>
      </c>
      <c r="S590" t="s">
        <v>40</v>
      </c>
      <c r="T590" t="str">
        <f t="shared" si="593"/>
        <v>12</v>
      </c>
      <c r="U590">
        <v>8</v>
      </c>
      <c r="V590" s="3">
        <v>32.4</v>
      </c>
      <c r="W590">
        <v>1</v>
      </c>
      <c r="X590" s="3">
        <f t="shared" si="595"/>
        <v>32.4</v>
      </c>
      <c r="Y590" s="3">
        <f t="shared" ref="Y590:Z590" si="606">X590/T590</f>
        <v>2.6999999999999997</v>
      </c>
      <c r="Z590" s="3">
        <f t="shared" si="606"/>
        <v>0.33749999999999997</v>
      </c>
    </row>
    <row r="591" spans="1:26" x14ac:dyDescent="0.25">
      <c r="A591">
        <v>5.2024999999999997</v>
      </c>
      <c r="B591" t="s">
        <v>26</v>
      </c>
      <c r="C591" t="s">
        <v>134</v>
      </c>
      <c r="D591" t="s">
        <v>135</v>
      </c>
      <c r="E591">
        <v>10000787</v>
      </c>
      <c r="F591" t="s">
        <v>136</v>
      </c>
      <c r="G591" t="s">
        <v>30</v>
      </c>
      <c r="H591" t="s">
        <v>31</v>
      </c>
      <c r="I591" t="s">
        <v>137</v>
      </c>
      <c r="J591" t="s">
        <v>138</v>
      </c>
      <c r="K591" t="s">
        <v>139</v>
      </c>
      <c r="L591" t="s">
        <v>140</v>
      </c>
      <c r="M591" t="s">
        <v>141</v>
      </c>
      <c r="N591">
        <v>2627815855</v>
      </c>
      <c r="O591" t="s">
        <v>37</v>
      </c>
      <c r="P591" t="s">
        <v>38</v>
      </c>
      <c r="Q591" t="s">
        <v>39</v>
      </c>
      <c r="R591">
        <v>44</v>
      </c>
      <c r="S591" t="s">
        <v>40</v>
      </c>
      <c r="T591" t="str">
        <f t="shared" si="593"/>
        <v>12</v>
      </c>
      <c r="U591">
        <v>5</v>
      </c>
      <c r="V591" s="3">
        <v>277.2</v>
      </c>
      <c r="W591">
        <v>14</v>
      </c>
      <c r="X591" s="3">
        <f t="shared" si="595"/>
        <v>19.8</v>
      </c>
      <c r="Y591" s="3">
        <f t="shared" ref="Y591:Z591" si="607">X591/T591</f>
        <v>1.6500000000000001</v>
      </c>
      <c r="Z591" s="3">
        <f t="shared" si="607"/>
        <v>0.33</v>
      </c>
    </row>
    <row r="592" spans="1:26" x14ac:dyDescent="0.25">
      <c r="A592">
        <v>5.2024999999999997</v>
      </c>
      <c r="B592" t="s">
        <v>26</v>
      </c>
      <c r="C592" t="s">
        <v>134</v>
      </c>
      <c r="D592" t="s">
        <v>135</v>
      </c>
      <c r="E592">
        <v>10000787</v>
      </c>
      <c r="F592" t="s">
        <v>136</v>
      </c>
      <c r="G592" t="s">
        <v>30</v>
      </c>
      <c r="H592" t="s">
        <v>31</v>
      </c>
      <c r="I592" t="s">
        <v>137</v>
      </c>
      <c r="J592" t="s">
        <v>138</v>
      </c>
      <c r="K592" t="s">
        <v>139</v>
      </c>
      <c r="L592" t="s">
        <v>140</v>
      </c>
      <c r="M592" t="s">
        <v>141</v>
      </c>
      <c r="N592">
        <v>2627815855</v>
      </c>
      <c r="O592" t="s">
        <v>115</v>
      </c>
      <c r="P592" t="s">
        <v>116</v>
      </c>
      <c r="Q592" t="s">
        <v>39</v>
      </c>
      <c r="R592">
        <v>44</v>
      </c>
      <c r="S592" t="s">
        <v>40</v>
      </c>
      <c r="T592" t="str">
        <f t="shared" si="593"/>
        <v>12</v>
      </c>
      <c r="U592">
        <v>5</v>
      </c>
      <c r="V592" s="3">
        <v>198</v>
      </c>
      <c r="W592">
        <v>10</v>
      </c>
      <c r="X592" s="3">
        <f t="shared" si="595"/>
        <v>19.8</v>
      </c>
      <c r="Y592" s="3">
        <f t="shared" ref="Y592:Z592" si="608">X592/T592</f>
        <v>1.6500000000000001</v>
      </c>
      <c r="Z592" s="3">
        <f t="shared" si="608"/>
        <v>0.33</v>
      </c>
    </row>
    <row r="593" spans="1:26" x14ac:dyDescent="0.25">
      <c r="A593">
        <v>5.2024999999999997</v>
      </c>
      <c r="B593" t="s">
        <v>26</v>
      </c>
      <c r="C593" t="s">
        <v>154</v>
      </c>
      <c r="D593" t="s">
        <v>155</v>
      </c>
      <c r="E593">
        <v>10435883</v>
      </c>
      <c r="F593" t="s">
        <v>482</v>
      </c>
      <c r="G593" t="s">
        <v>168</v>
      </c>
      <c r="H593" t="s">
        <v>31</v>
      </c>
      <c r="I593" t="s">
        <v>483</v>
      </c>
      <c r="J593" t="s">
        <v>484</v>
      </c>
      <c r="K593" t="s">
        <v>210</v>
      </c>
      <c r="L593" t="s">
        <v>485</v>
      </c>
      <c r="M593" t="s">
        <v>486</v>
      </c>
      <c r="N593">
        <v>2063547470</v>
      </c>
      <c r="O593" t="s">
        <v>37</v>
      </c>
      <c r="P593" t="s">
        <v>38</v>
      </c>
      <c r="Q593" t="s">
        <v>39</v>
      </c>
      <c r="R593">
        <v>44</v>
      </c>
      <c r="S593" t="s">
        <v>40</v>
      </c>
      <c r="T593" t="str">
        <f t="shared" si="593"/>
        <v>12</v>
      </c>
      <c r="U593">
        <v>5</v>
      </c>
      <c r="V593" s="3">
        <v>39.6</v>
      </c>
      <c r="W593">
        <v>2</v>
      </c>
      <c r="X593" s="3">
        <f t="shared" si="595"/>
        <v>19.8</v>
      </c>
      <c r="Y593" s="3">
        <f t="shared" ref="Y593:Z593" si="609">X593/T593</f>
        <v>1.6500000000000001</v>
      </c>
      <c r="Z593" s="3">
        <f t="shared" si="609"/>
        <v>0.33</v>
      </c>
    </row>
    <row r="594" spans="1:26" x14ac:dyDescent="0.25">
      <c r="A594">
        <v>5.2024999999999997</v>
      </c>
      <c r="B594" t="s">
        <v>26</v>
      </c>
      <c r="C594" t="s">
        <v>84</v>
      </c>
      <c r="D594" t="s">
        <v>85</v>
      </c>
      <c r="E594">
        <v>10342048</v>
      </c>
      <c r="F594" t="s">
        <v>213</v>
      </c>
      <c r="G594" t="s">
        <v>30</v>
      </c>
      <c r="H594" t="s">
        <v>31</v>
      </c>
      <c r="I594" t="s">
        <v>214</v>
      </c>
      <c r="J594" t="s">
        <v>215</v>
      </c>
      <c r="K594" t="s">
        <v>67</v>
      </c>
      <c r="L594" t="s">
        <v>216</v>
      </c>
      <c r="M594" t="s">
        <v>217</v>
      </c>
      <c r="N594">
        <v>9258267841</v>
      </c>
      <c r="O594" t="s">
        <v>74</v>
      </c>
      <c r="P594" t="s">
        <v>75</v>
      </c>
      <c r="Q594" t="s">
        <v>61</v>
      </c>
      <c r="R594">
        <v>44</v>
      </c>
      <c r="S594" t="s">
        <v>40</v>
      </c>
      <c r="T594" t="str">
        <f t="shared" si="593"/>
        <v>12</v>
      </c>
      <c r="U594">
        <v>5</v>
      </c>
      <c r="V594" s="3">
        <v>144</v>
      </c>
      <c r="W594">
        <v>5</v>
      </c>
      <c r="X594" s="3">
        <f t="shared" si="595"/>
        <v>28.8</v>
      </c>
      <c r="Y594" s="3">
        <f t="shared" ref="Y594:Z594" si="610">X594/T594</f>
        <v>2.4</v>
      </c>
      <c r="Z594" s="3">
        <f t="shared" si="610"/>
        <v>0.48</v>
      </c>
    </row>
    <row r="595" spans="1:26" x14ac:dyDescent="0.25">
      <c r="A595">
        <v>5.2024999999999997</v>
      </c>
      <c r="B595" t="s">
        <v>26</v>
      </c>
      <c r="C595" t="s">
        <v>84</v>
      </c>
      <c r="D595" t="s">
        <v>85</v>
      </c>
      <c r="E595">
        <v>10342048</v>
      </c>
      <c r="F595" t="s">
        <v>213</v>
      </c>
      <c r="G595" t="s">
        <v>30</v>
      </c>
      <c r="H595" t="s">
        <v>31</v>
      </c>
      <c r="I595" t="s">
        <v>214</v>
      </c>
      <c r="J595" t="s">
        <v>215</v>
      </c>
      <c r="K595" t="s">
        <v>67</v>
      </c>
      <c r="L595" t="s">
        <v>216</v>
      </c>
      <c r="M595" t="s">
        <v>217</v>
      </c>
      <c r="N595">
        <v>9258267841</v>
      </c>
      <c r="O595" t="s">
        <v>218</v>
      </c>
      <c r="P595" t="s">
        <v>219</v>
      </c>
      <c r="Q595" t="s">
        <v>61</v>
      </c>
      <c r="R595">
        <v>44</v>
      </c>
      <c r="S595" t="s">
        <v>40</v>
      </c>
      <c r="T595" t="str">
        <f t="shared" si="593"/>
        <v>12</v>
      </c>
      <c r="U595">
        <v>8</v>
      </c>
      <c r="V595" s="3">
        <v>129.6</v>
      </c>
      <c r="W595">
        <v>4</v>
      </c>
      <c r="X595" s="3">
        <f t="shared" si="595"/>
        <v>32.4</v>
      </c>
      <c r="Y595" s="3">
        <f t="shared" ref="Y595:Z595" si="611">X595/T595</f>
        <v>2.6999999999999997</v>
      </c>
      <c r="Z595" s="3">
        <f t="shared" si="611"/>
        <v>0.33749999999999997</v>
      </c>
    </row>
    <row r="596" spans="1:26" x14ac:dyDescent="0.25">
      <c r="A596">
        <v>5.2024999999999997</v>
      </c>
      <c r="B596" t="s">
        <v>26</v>
      </c>
      <c r="C596" t="s">
        <v>84</v>
      </c>
      <c r="D596" t="s">
        <v>85</v>
      </c>
      <c r="E596">
        <v>10342048</v>
      </c>
      <c r="F596" t="s">
        <v>213</v>
      </c>
      <c r="G596" t="s">
        <v>30</v>
      </c>
      <c r="H596" t="s">
        <v>31</v>
      </c>
      <c r="I596" t="s">
        <v>214</v>
      </c>
      <c r="J596" t="s">
        <v>215</v>
      </c>
      <c r="K596" t="s">
        <v>67</v>
      </c>
      <c r="L596" t="s">
        <v>216</v>
      </c>
      <c r="M596" t="s">
        <v>217</v>
      </c>
      <c r="N596">
        <v>9258267841</v>
      </c>
      <c r="O596" t="s">
        <v>100</v>
      </c>
      <c r="P596" t="s">
        <v>101</v>
      </c>
      <c r="Q596" t="s">
        <v>61</v>
      </c>
      <c r="R596">
        <v>44</v>
      </c>
      <c r="S596" t="s">
        <v>40</v>
      </c>
      <c r="T596" t="str">
        <f t="shared" si="593"/>
        <v>12</v>
      </c>
      <c r="U596">
        <v>8</v>
      </c>
      <c r="V596" s="3">
        <v>129.6</v>
      </c>
      <c r="W596">
        <v>4</v>
      </c>
      <c r="X596" s="3">
        <f t="shared" si="595"/>
        <v>32.4</v>
      </c>
      <c r="Y596" s="3">
        <f t="shared" ref="Y596:Z596" si="612">X596/T596</f>
        <v>2.6999999999999997</v>
      </c>
      <c r="Z596" s="3">
        <f t="shared" si="612"/>
        <v>0.33749999999999997</v>
      </c>
    </row>
    <row r="597" spans="1:26" x14ac:dyDescent="0.25">
      <c r="A597">
        <v>5.2024999999999997</v>
      </c>
      <c r="B597" t="s">
        <v>26</v>
      </c>
      <c r="C597" t="s">
        <v>84</v>
      </c>
      <c r="D597" t="s">
        <v>85</v>
      </c>
      <c r="E597">
        <v>10342048</v>
      </c>
      <c r="F597" t="s">
        <v>213</v>
      </c>
      <c r="G597" t="s">
        <v>30</v>
      </c>
      <c r="H597" t="s">
        <v>31</v>
      </c>
      <c r="I597" t="s">
        <v>214</v>
      </c>
      <c r="J597" t="s">
        <v>215</v>
      </c>
      <c r="K597" t="s">
        <v>67</v>
      </c>
      <c r="L597" t="s">
        <v>216</v>
      </c>
      <c r="M597" t="s">
        <v>217</v>
      </c>
      <c r="N597">
        <v>9258267841</v>
      </c>
      <c r="O597" t="s">
        <v>224</v>
      </c>
      <c r="P597" t="s">
        <v>225</v>
      </c>
      <c r="Q597" t="s">
        <v>61</v>
      </c>
      <c r="R597">
        <v>44</v>
      </c>
      <c r="S597" t="s">
        <v>40</v>
      </c>
      <c r="T597" t="str">
        <f t="shared" si="593"/>
        <v>12</v>
      </c>
      <c r="U597">
        <v>5</v>
      </c>
      <c r="V597" s="3">
        <v>115.2</v>
      </c>
      <c r="W597">
        <v>4</v>
      </c>
      <c r="X597" s="3">
        <f t="shared" si="595"/>
        <v>28.8</v>
      </c>
      <c r="Y597" s="3">
        <f t="shared" ref="Y597:Z597" si="613">X597/T597</f>
        <v>2.4</v>
      </c>
      <c r="Z597" s="3">
        <f t="shared" si="613"/>
        <v>0.48</v>
      </c>
    </row>
    <row r="598" spans="1:26" x14ac:dyDescent="0.25">
      <c r="A598">
        <v>5.2024999999999997</v>
      </c>
      <c r="B598" t="s">
        <v>26</v>
      </c>
      <c r="C598" t="s">
        <v>84</v>
      </c>
      <c r="D598" t="s">
        <v>85</v>
      </c>
      <c r="E598">
        <v>10342048</v>
      </c>
      <c r="F598" t="s">
        <v>213</v>
      </c>
      <c r="G598" t="s">
        <v>30</v>
      </c>
      <c r="H598" t="s">
        <v>31</v>
      </c>
      <c r="I598" t="s">
        <v>214</v>
      </c>
      <c r="J598" t="s">
        <v>215</v>
      </c>
      <c r="K598" t="s">
        <v>67</v>
      </c>
      <c r="L598" t="s">
        <v>216</v>
      </c>
      <c r="M598" t="s">
        <v>217</v>
      </c>
      <c r="N598">
        <v>9258267841</v>
      </c>
      <c r="O598" t="s">
        <v>70</v>
      </c>
      <c r="P598" t="s">
        <v>71</v>
      </c>
      <c r="Q598" t="s">
        <v>61</v>
      </c>
      <c r="R598">
        <v>44</v>
      </c>
      <c r="S598" t="s">
        <v>40</v>
      </c>
      <c r="T598" t="str">
        <f t="shared" si="593"/>
        <v>12</v>
      </c>
      <c r="U598">
        <v>8</v>
      </c>
      <c r="V598" s="3">
        <v>97.2</v>
      </c>
      <c r="W598">
        <v>3</v>
      </c>
      <c r="X598" s="3">
        <f t="shared" si="595"/>
        <v>32.4</v>
      </c>
      <c r="Y598" s="3">
        <f t="shared" ref="Y598:Z598" si="614">X598/T598</f>
        <v>2.6999999999999997</v>
      </c>
      <c r="Z598" s="3">
        <f t="shared" si="614"/>
        <v>0.33749999999999997</v>
      </c>
    </row>
    <row r="599" spans="1:26" x14ac:dyDescent="0.25">
      <c r="A599">
        <v>5.2024999999999997</v>
      </c>
      <c r="B599" t="s">
        <v>26</v>
      </c>
      <c r="C599" t="s">
        <v>84</v>
      </c>
      <c r="D599" t="s">
        <v>85</v>
      </c>
      <c r="E599">
        <v>10342048</v>
      </c>
      <c r="F599" t="s">
        <v>213</v>
      </c>
      <c r="G599" t="s">
        <v>30</v>
      </c>
      <c r="H599" t="s">
        <v>31</v>
      </c>
      <c r="I599" t="s">
        <v>214</v>
      </c>
      <c r="J599" t="s">
        <v>215</v>
      </c>
      <c r="K599" t="s">
        <v>67</v>
      </c>
      <c r="L599" t="s">
        <v>216</v>
      </c>
      <c r="M599" t="s">
        <v>217</v>
      </c>
      <c r="N599">
        <v>9258267841</v>
      </c>
      <c r="O599" t="s">
        <v>98</v>
      </c>
      <c r="P599" t="s">
        <v>99</v>
      </c>
      <c r="Q599" t="s">
        <v>61</v>
      </c>
      <c r="R599">
        <v>44</v>
      </c>
      <c r="S599" t="s">
        <v>40</v>
      </c>
      <c r="T599" t="str">
        <f t="shared" si="593"/>
        <v>12</v>
      </c>
      <c r="U599">
        <v>5</v>
      </c>
      <c r="V599" s="3">
        <v>86.4</v>
      </c>
      <c r="W599">
        <v>3</v>
      </c>
      <c r="X599" s="3">
        <f t="shared" si="595"/>
        <v>28.8</v>
      </c>
      <c r="Y599" s="3">
        <f t="shared" ref="Y599:Z599" si="615">X599/T599</f>
        <v>2.4</v>
      </c>
      <c r="Z599" s="3">
        <f t="shared" si="615"/>
        <v>0.48</v>
      </c>
    </row>
    <row r="600" spans="1:26" x14ac:dyDescent="0.25">
      <c r="A600">
        <v>5.2024999999999997</v>
      </c>
      <c r="B600" t="s">
        <v>26</v>
      </c>
      <c r="C600" t="s">
        <v>84</v>
      </c>
      <c r="D600" t="s">
        <v>85</v>
      </c>
      <c r="E600">
        <v>10342048</v>
      </c>
      <c r="F600" t="s">
        <v>213</v>
      </c>
      <c r="G600" t="s">
        <v>30</v>
      </c>
      <c r="H600" t="s">
        <v>31</v>
      </c>
      <c r="I600" t="s">
        <v>214</v>
      </c>
      <c r="J600" t="s">
        <v>215</v>
      </c>
      <c r="K600" t="s">
        <v>67</v>
      </c>
      <c r="L600" t="s">
        <v>216</v>
      </c>
      <c r="M600" t="s">
        <v>217</v>
      </c>
      <c r="N600">
        <v>9258267841</v>
      </c>
      <c r="O600" t="s">
        <v>72</v>
      </c>
      <c r="P600" t="s">
        <v>73</v>
      </c>
      <c r="Q600" t="s">
        <v>61</v>
      </c>
      <c r="R600">
        <v>44</v>
      </c>
      <c r="S600" t="s">
        <v>40</v>
      </c>
      <c r="T600" t="str">
        <f t="shared" si="593"/>
        <v>12</v>
      </c>
      <c r="U600">
        <v>8</v>
      </c>
      <c r="V600" s="3">
        <v>64.8</v>
      </c>
      <c r="W600">
        <v>2</v>
      </c>
      <c r="X600" s="3">
        <f t="shared" si="595"/>
        <v>32.4</v>
      </c>
      <c r="Y600" s="3">
        <f t="shared" ref="Y600:Z600" si="616">X600/T600</f>
        <v>2.6999999999999997</v>
      </c>
      <c r="Z600" s="3">
        <f t="shared" si="616"/>
        <v>0.33749999999999997</v>
      </c>
    </row>
    <row r="601" spans="1:26" x14ac:dyDescent="0.25">
      <c r="A601">
        <v>5.2024999999999997</v>
      </c>
      <c r="B601" t="s">
        <v>26</v>
      </c>
      <c r="C601" t="s">
        <v>84</v>
      </c>
      <c r="D601" t="s">
        <v>85</v>
      </c>
      <c r="E601">
        <v>10342048</v>
      </c>
      <c r="F601" t="s">
        <v>213</v>
      </c>
      <c r="G601" t="s">
        <v>30</v>
      </c>
      <c r="H601" t="s">
        <v>31</v>
      </c>
      <c r="I601" t="s">
        <v>214</v>
      </c>
      <c r="J601" t="s">
        <v>215</v>
      </c>
      <c r="K601" t="s">
        <v>67</v>
      </c>
      <c r="L601" t="s">
        <v>216</v>
      </c>
      <c r="M601" t="s">
        <v>217</v>
      </c>
      <c r="N601">
        <v>9258267841</v>
      </c>
      <c r="O601" t="s">
        <v>59</v>
      </c>
      <c r="P601" t="s">
        <v>60</v>
      </c>
      <c r="Q601" t="s">
        <v>61</v>
      </c>
      <c r="R601">
        <v>44</v>
      </c>
      <c r="S601" t="s">
        <v>40</v>
      </c>
      <c r="T601" t="str">
        <f t="shared" si="593"/>
        <v>12</v>
      </c>
      <c r="U601">
        <v>4</v>
      </c>
      <c r="V601" s="3">
        <v>57.6</v>
      </c>
      <c r="W601">
        <v>2</v>
      </c>
      <c r="X601" s="3">
        <f t="shared" si="595"/>
        <v>28.8</v>
      </c>
      <c r="Y601" s="3">
        <f t="shared" ref="Y601:Z601" si="617">X601/T601</f>
        <v>2.4</v>
      </c>
      <c r="Z601" s="3">
        <f t="shared" si="617"/>
        <v>0.6</v>
      </c>
    </row>
    <row r="602" spans="1:26" x14ac:dyDescent="0.25">
      <c r="A602">
        <v>5.2024999999999997</v>
      </c>
      <c r="B602" t="s">
        <v>26</v>
      </c>
      <c r="C602" t="s">
        <v>107</v>
      </c>
      <c r="D602" t="s">
        <v>108</v>
      </c>
      <c r="E602">
        <v>10027899</v>
      </c>
      <c r="F602" t="s">
        <v>374</v>
      </c>
      <c r="G602" t="s">
        <v>30</v>
      </c>
      <c r="H602" t="s">
        <v>31</v>
      </c>
      <c r="I602" t="s">
        <v>375</v>
      </c>
      <c r="J602" t="s">
        <v>376</v>
      </c>
      <c r="K602" t="s">
        <v>199</v>
      </c>
      <c r="L602" t="s">
        <v>377</v>
      </c>
      <c r="M602" t="s">
        <v>378</v>
      </c>
      <c r="N602">
        <v>6302870101</v>
      </c>
      <c r="O602" t="s">
        <v>49</v>
      </c>
      <c r="P602" t="s">
        <v>50</v>
      </c>
      <c r="Q602" t="s">
        <v>39</v>
      </c>
      <c r="R602">
        <v>44</v>
      </c>
      <c r="S602" t="s">
        <v>40</v>
      </c>
      <c r="T602" t="str">
        <f t="shared" si="593"/>
        <v>12</v>
      </c>
      <c r="U602">
        <v>5</v>
      </c>
      <c r="V602" s="3">
        <v>19.8</v>
      </c>
      <c r="W602">
        <v>1</v>
      </c>
      <c r="X602" s="3">
        <f t="shared" si="595"/>
        <v>19.8</v>
      </c>
      <c r="Y602" s="3">
        <f t="shared" ref="Y602:Z602" si="618">X602/T602</f>
        <v>1.6500000000000001</v>
      </c>
      <c r="Z602" s="3">
        <f t="shared" si="618"/>
        <v>0.33</v>
      </c>
    </row>
    <row r="603" spans="1:26" x14ac:dyDescent="0.25">
      <c r="A603">
        <v>5.2024999999999997</v>
      </c>
      <c r="B603" t="s">
        <v>26</v>
      </c>
      <c r="C603" t="s">
        <v>62</v>
      </c>
      <c r="D603" t="s">
        <v>63</v>
      </c>
      <c r="E603">
        <v>10401646</v>
      </c>
      <c r="F603" t="s">
        <v>167</v>
      </c>
      <c r="G603" t="s">
        <v>168</v>
      </c>
      <c r="H603" t="s">
        <v>31</v>
      </c>
      <c r="I603" t="s">
        <v>169</v>
      </c>
      <c r="J603" t="s">
        <v>170</v>
      </c>
      <c r="K603" t="s">
        <v>67</v>
      </c>
      <c r="L603" t="s">
        <v>171</v>
      </c>
      <c r="M603" t="s">
        <v>172</v>
      </c>
      <c r="N603">
        <v>3107018925</v>
      </c>
      <c r="O603" t="s">
        <v>37</v>
      </c>
      <c r="P603" t="s">
        <v>38</v>
      </c>
      <c r="Q603" t="s">
        <v>39</v>
      </c>
      <c r="R603">
        <v>44</v>
      </c>
      <c r="S603" t="s">
        <v>40</v>
      </c>
      <c r="T603" t="str">
        <f t="shared" si="593"/>
        <v>12</v>
      </c>
      <c r="U603">
        <v>5</v>
      </c>
      <c r="V603" s="3">
        <v>79.2</v>
      </c>
      <c r="W603">
        <v>4</v>
      </c>
      <c r="X603" s="3">
        <f t="shared" si="595"/>
        <v>19.8</v>
      </c>
      <c r="Y603" s="3">
        <f t="shared" ref="Y603:Z603" si="619">X603/T603</f>
        <v>1.6500000000000001</v>
      </c>
      <c r="Z603" s="3">
        <f t="shared" si="619"/>
        <v>0.33</v>
      </c>
    </row>
    <row r="604" spans="1:26" x14ac:dyDescent="0.25">
      <c r="A604">
        <v>5.2024999999999997</v>
      </c>
      <c r="B604" t="s">
        <v>26</v>
      </c>
      <c r="C604" t="s">
        <v>62</v>
      </c>
      <c r="D604" t="s">
        <v>63</v>
      </c>
      <c r="E604">
        <v>10255284</v>
      </c>
      <c r="F604" t="s">
        <v>93</v>
      </c>
      <c r="G604" t="s">
        <v>30</v>
      </c>
      <c r="H604" t="s">
        <v>31</v>
      </c>
      <c r="I604" t="s">
        <v>94</v>
      </c>
      <c r="J604" t="s">
        <v>95</v>
      </c>
      <c r="K604" t="s">
        <v>96</v>
      </c>
      <c r="L604">
        <v>89103</v>
      </c>
      <c r="M604" t="s">
        <v>97</v>
      </c>
      <c r="N604">
        <v>7024965753</v>
      </c>
      <c r="O604" t="s">
        <v>98</v>
      </c>
      <c r="P604" t="s">
        <v>99</v>
      </c>
      <c r="Q604" t="s">
        <v>61</v>
      </c>
      <c r="R604">
        <v>44</v>
      </c>
      <c r="S604" t="s">
        <v>40</v>
      </c>
      <c r="T604" t="str">
        <f t="shared" si="593"/>
        <v>12</v>
      </c>
      <c r="U604">
        <v>5</v>
      </c>
      <c r="V604" s="3">
        <v>1152</v>
      </c>
      <c r="W604">
        <v>40</v>
      </c>
      <c r="X604" s="3">
        <f t="shared" si="595"/>
        <v>28.8</v>
      </c>
      <c r="Y604" s="3">
        <f t="shared" ref="Y604:Z604" si="620">X604/T604</f>
        <v>2.4</v>
      </c>
      <c r="Z604" s="3">
        <f t="shared" si="620"/>
        <v>0.48</v>
      </c>
    </row>
    <row r="605" spans="1:26" x14ac:dyDescent="0.25">
      <c r="A605">
        <v>5.2024999999999997</v>
      </c>
      <c r="B605" t="s">
        <v>26</v>
      </c>
      <c r="C605" t="s">
        <v>84</v>
      </c>
      <c r="D605" t="s">
        <v>85</v>
      </c>
      <c r="E605">
        <v>10426364</v>
      </c>
      <c r="F605" t="s">
        <v>437</v>
      </c>
      <c r="G605" t="s">
        <v>30</v>
      </c>
      <c r="H605" t="s">
        <v>31</v>
      </c>
      <c r="I605" t="s">
        <v>438</v>
      </c>
      <c r="J605" t="s">
        <v>104</v>
      </c>
      <c r="K605" t="s">
        <v>96</v>
      </c>
      <c r="L605" t="s">
        <v>439</v>
      </c>
      <c r="M605" t="s">
        <v>440</v>
      </c>
      <c r="N605">
        <v>7753385335</v>
      </c>
      <c r="O605" t="s">
        <v>115</v>
      </c>
      <c r="P605" t="s">
        <v>116</v>
      </c>
      <c r="Q605" t="s">
        <v>39</v>
      </c>
      <c r="R605">
        <v>44</v>
      </c>
      <c r="S605" t="s">
        <v>40</v>
      </c>
      <c r="T605" t="str">
        <f t="shared" si="593"/>
        <v>12</v>
      </c>
      <c r="U605">
        <v>5</v>
      </c>
      <c r="V605" s="3">
        <v>99</v>
      </c>
      <c r="W605">
        <v>5</v>
      </c>
      <c r="X605" s="3">
        <f t="shared" si="595"/>
        <v>19.8</v>
      </c>
      <c r="Y605" s="3">
        <f t="shared" ref="Y605:Z605" si="621">X605/T605</f>
        <v>1.6500000000000001</v>
      </c>
      <c r="Z605" s="3">
        <f t="shared" si="621"/>
        <v>0.33</v>
      </c>
    </row>
    <row r="606" spans="1:26" x14ac:dyDescent="0.25">
      <c r="A606">
        <v>5.2024999999999997</v>
      </c>
      <c r="B606" t="s">
        <v>26</v>
      </c>
      <c r="C606" t="s">
        <v>84</v>
      </c>
      <c r="D606" t="s">
        <v>85</v>
      </c>
      <c r="E606">
        <v>10426364</v>
      </c>
      <c r="F606" t="s">
        <v>437</v>
      </c>
      <c r="G606" t="s">
        <v>30</v>
      </c>
      <c r="H606" t="s">
        <v>31</v>
      </c>
      <c r="I606" t="s">
        <v>438</v>
      </c>
      <c r="J606" t="s">
        <v>104</v>
      </c>
      <c r="K606" t="s">
        <v>96</v>
      </c>
      <c r="L606" t="s">
        <v>439</v>
      </c>
      <c r="M606" t="s">
        <v>440</v>
      </c>
      <c r="N606">
        <v>7753385335</v>
      </c>
      <c r="O606" t="s">
        <v>49</v>
      </c>
      <c r="P606" t="s">
        <v>50</v>
      </c>
      <c r="Q606" t="s">
        <v>39</v>
      </c>
      <c r="R606">
        <v>44</v>
      </c>
      <c r="S606" t="s">
        <v>40</v>
      </c>
      <c r="T606" t="str">
        <f t="shared" si="593"/>
        <v>12</v>
      </c>
      <c r="U606">
        <v>5</v>
      </c>
      <c r="V606" s="3">
        <v>79.2</v>
      </c>
      <c r="W606">
        <v>4</v>
      </c>
      <c r="X606" s="3">
        <f t="shared" si="595"/>
        <v>19.8</v>
      </c>
      <c r="Y606" s="3">
        <f t="shared" ref="Y606:Z606" si="622">X606/T606</f>
        <v>1.6500000000000001</v>
      </c>
      <c r="Z606" s="3">
        <f t="shared" si="622"/>
        <v>0.33</v>
      </c>
    </row>
    <row r="607" spans="1:26" x14ac:dyDescent="0.25">
      <c r="A607">
        <v>5.2024999999999997</v>
      </c>
      <c r="B607" t="s">
        <v>26</v>
      </c>
      <c r="C607" t="s">
        <v>84</v>
      </c>
      <c r="D607" t="s">
        <v>85</v>
      </c>
      <c r="E607">
        <v>10476228</v>
      </c>
      <c r="F607" t="s">
        <v>453</v>
      </c>
      <c r="G607" t="s">
        <v>348</v>
      </c>
      <c r="H607" t="s">
        <v>31</v>
      </c>
      <c r="I607" t="s">
        <v>454</v>
      </c>
      <c r="J607" t="s">
        <v>455</v>
      </c>
      <c r="K607" t="s">
        <v>67</v>
      </c>
      <c r="L607" t="s">
        <v>456</v>
      </c>
      <c r="M607" t="s">
        <v>457</v>
      </c>
      <c r="N607">
        <v>2093846280</v>
      </c>
      <c r="O607" t="s">
        <v>70</v>
      </c>
      <c r="P607" t="s">
        <v>71</v>
      </c>
      <c r="Q607" t="s">
        <v>61</v>
      </c>
      <c r="R607">
        <v>44</v>
      </c>
      <c r="S607" t="s">
        <v>40</v>
      </c>
      <c r="T607" t="str">
        <f t="shared" si="593"/>
        <v>12</v>
      </c>
      <c r="U607">
        <v>8</v>
      </c>
      <c r="V607" s="3">
        <v>64.8</v>
      </c>
      <c r="W607">
        <v>2</v>
      </c>
      <c r="X607" s="3">
        <f t="shared" si="595"/>
        <v>32.4</v>
      </c>
      <c r="Y607" s="3">
        <f t="shared" ref="Y607:Z607" si="623">X607/T607</f>
        <v>2.6999999999999997</v>
      </c>
      <c r="Z607" s="3">
        <f t="shared" si="623"/>
        <v>0.33749999999999997</v>
      </c>
    </row>
    <row r="608" spans="1:26" x14ac:dyDescent="0.25">
      <c r="A608">
        <v>5.2024999999999997</v>
      </c>
      <c r="B608" t="s">
        <v>26</v>
      </c>
      <c r="C608" t="s">
        <v>84</v>
      </c>
      <c r="D608" t="s">
        <v>85</v>
      </c>
      <c r="E608">
        <v>10515307</v>
      </c>
      <c r="F608" t="s">
        <v>497</v>
      </c>
      <c r="G608" t="s">
        <v>348</v>
      </c>
      <c r="H608" t="s">
        <v>31</v>
      </c>
      <c r="I608" t="s">
        <v>498</v>
      </c>
      <c r="J608" t="s">
        <v>499</v>
      </c>
      <c r="K608" t="s">
        <v>67</v>
      </c>
      <c r="L608">
        <v>95340</v>
      </c>
      <c r="M608" t="s">
        <v>500</v>
      </c>
      <c r="N608">
        <v>2093816488</v>
      </c>
      <c r="O608" t="s">
        <v>91</v>
      </c>
      <c r="P608" t="s">
        <v>92</v>
      </c>
      <c r="Q608" t="s">
        <v>61</v>
      </c>
      <c r="R608">
        <v>44</v>
      </c>
      <c r="S608" t="s">
        <v>40</v>
      </c>
      <c r="T608" t="str">
        <f t="shared" si="593"/>
        <v>12</v>
      </c>
      <c r="U608">
        <v>8</v>
      </c>
      <c r="V608" s="3">
        <v>32.4</v>
      </c>
      <c r="W608">
        <v>1</v>
      </c>
      <c r="X608" s="3">
        <f t="shared" si="595"/>
        <v>32.4</v>
      </c>
      <c r="Y608" s="3">
        <f t="shared" ref="Y608:Z608" si="624">X608/T608</f>
        <v>2.6999999999999997</v>
      </c>
      <c r="Z608" s="3">
        <f t="shared" si="624"/>
        <v>0.33749999999999997</v>
      </c>
    </row>
    <row r="609" spans="1:26" x14ac:dyDescent="0.25">
      <c r="A609">
        <v>5.2024999999999997</v>
      </c>
      <c r="B609" t="s">
        <v>26</v>
      </c>
      <c r="C609" t="s">
        <v>62</v>
      </c>
      <c r="D609" t="s">
        <v>63</v>
      </c>
      <c r="E609">
        <v>10510939</v>
      </c>
      <c r="F609" t="s">
        <v>504</v>
      </c>
      <c r="G609" t="s">
        <v>348</v>
      </c>
      <c r="H609" t="s">
        <v>31</v>
      </c>
      <c r="I609" t="s">
        <v>505</v>
      </c>
      <c r="J609" t="s">
        <v>506</v>
      </c>
      <c r="K609" t="s">
        <v>67</v>
      </c>
      <c r="L609" t="s">
        <v>507</v>
      </c>
      <c r="M609" t="s">
        <v>508</v>
      </c>
      <c r="N609">
        <v>8052896485</v>
      </c>
      <c r="O609" t="s">
        <v>70</v>
      </c>
      <c r="P609" t="s">
        <v>71</v>
      </c>
      <c r="Q609" t="s">
        <v>61</v>
      </c>
      <c r="R609">
        <v>44</v>
      </c>
      <c r="S609" t="s">
        <v>40</v>
      </c>
      <c r="T609" t="str">
        <f t="shared" si="593"/>
        <v>12</v>
      </c>
      <c r="U609">
        <v>8</v>
      </c>
      <c r="V609" s="3">
        <v>32.4</v>
      </c>
      <c r="W609">
        <v>1</v>
      </c>
      <c r="X609" s="3">
        <f t="shared" si="595"/>
        <v>32.4</v>
      </c>
      <c r="Y609" s="3">
        <f t="shared" ref="Y609:Z609" si="625">X609/T609</f>
        <v>2.6999999999999997</v>
      </c>
      <c r="Z609" s="3">
        <f t="shared" si="625"/>
        <v>0.33749999999999997</v>
      </c>
    </row>
    <row r="610" spans="1:26" x14ac:dyDescent="0.25">
      <c r="A610">
        <v>5.2024999999999997</v>
      </c>
      <c r="B610" t="s">
        <v>26</v>
      </c>
      <c r="C610" t="s">
        <v>62</v>
      </c>
      <c r="D610" t="s">
        <v>63</v>
      </c>
      <c r="E610">
        <v>10510939</v>
      </c>
      <c r="F610" t="s">
        <v>504</v>
      </c>
      <c r="G610" t="s">
        <v>348</v>
      </c>
      <c r="H610" t="s">
        <v>31</v>
      </c>
      <c r="I610" t="s">
        <v>505</v>
      </c>
      <c r="J610" t="s">
        <v>506</v>
      </c>
      <c r="K610" t="s">
        <v>67</v>
      </c>
      <c r="L610" t="s">
        <v>507</v>
      </c>
      <c r="M610" t="s">
        <v>508</v>
      </c>
      <c r="N610">
        <v>8052896485</v>
      </c>
      <c r="O610" t="s">
        <v>72</v>
      </c>
      <c r="P610" t="s">
        <v>73</v>
      </c>
      <c r="Q610" t="s">
        <v>61</v>
      </c>
      <c r="R610">
        <v>44</v>
      </c>
      <c r="S610" t="s">
        <v>40</v>
      </c>
      <c r="T610" s="10" t="str">
        <f t="shared" si="593"/>
        <v>12</v>
      </c>
      <c r="U610">
        <v>8</v>
      </c>
      <c r="V610" s="3">
        <v>32.4</v>
      </c>
      <c r="W610">
        <v>1</v>
      </c>
      <c r="X610" s="3">
        <f t="shared" si="595"/>
        <v>32.4</v>
      </c>
      <c r="Y610" s="3">
        <f t="shared" ref="Y610:Z610" si="626">X610/T610</f>
        <v>2.6999999999999997</v>
      </c>
      <c r="Z610" s="3">
        <f t="shared" si="626"/>
        <v>0.33749999999999997</v>
      </c>
    </row>
    <row r="611" spans="1:26" x14ac:dyDescent="0.25">
      <c r="A611">
        <v>5.2024999999999997</v>
      </c>
      <c r="B611" t="s">
        <v>26</v>
      </c>
      <c r="C611" t="s">
        <v>62</v>
      </c>
      <c r="D611" t="s">
        <v>63</v>
      </c>
      <c r="E611">
        <v>10510939</v>
      </c>
      <c r="F611" t="s">
        <v>504</v>
      </c>
      <c r="G611" t="s">
        <v>348</v>
      </c>
      <c r="H611" t="s">
        <v>31</v>
      </c>
      <c r="I611" t="s">
        <v>505</v>
      </c>
      <c r="J611" t="s">
        <v>506</v>
      </c>
      <c r="K611" t="s">
        <v>67</v>
      </c>
      <c r="L611" t="s">
        <v>507</v>
      </c>
      <c r="M611" t="s">
        <v>508</v>
      </c>
      <c r="N611">
        <v>8052896485</v>
      </c>
      <c r="O611" t="s">
        <v>100</v>
      </c>
      <c r="P611" t="s">
        <v>101</v>
      </c>
      <c r="Q611" t="s">
        <v>61</v>
      </c>
      <c r="R611">
        <v>44</v>
      </c>
      <c r="S611" t="s">
        <v>40</v>
      </c>
      <c r="T611" t="str">
        <f t="shared" si="593"/>
        <v>12</v>
      </c>
      <c r="U611">
        <v>8</v>
      </c>
      <c r="V611" s="3">
        <v>32.4</v>
      </c>
      <c r="W611">
        <v>1</v>
      </c>
      <c r="X611" s="3">
        <f t="shared" si="595"/>
        <v>32.4</v>
      </c>
      <c r="Y611" s="3">
        <f t="shared" ref="Y611:Z611" si="627">X611/T611</f>
        <v>2.6999999999999997</v>
      </c>
      <c r="Z611" s="3">
        <f t="shared" si="627"/>
        <v>0.33749999999999997</v>
      </c>
    </row>
    <row r="612" spans="1:26" x14ac:dyDescent="0.25">
      <c r="A612">
        <v>5.2024999999999997</v>
      </c>
      <c r="B612" t="s">
        <v>26</v>
      </c>
      <c r="C612" t="s">
        <v>62</v>
      </c>
      <c r="D612" t="s">
        <v>63</v>
      </c>
      <c r="E612">
        <v>10510939</v>
      </c>
      <c r="F612" t="s">
        <v>504</v>
      </c>
      <c r="G612" t="s">
        <v>348</v>
      </c>
      <c r="H612" t="s">
        <v>31</v>
      </c>
      <c r="I612" t="s">
        <v>505</v>
      </c>
      <c r="J612" t="s">
        <v>506</v>
      </c>
      <c r="K612" t="s">
        <v>67</v>
      </c>
      <c r="L612" t="s">
        <v>507</v>
      </c>
      <c r="M612" t="s">
        <v>508</v>
      </c>
      <c r="N612">
        <v>8052896485</v>
      </c>
      <c r="O612" t="s">
        <v>218</v>
      </c>
      <c r="P612" t="s">
        <v>219</v>
      </c>
      <c r="Q612" t="s">
        <v>61</v>
      </c>
      <c r="R612">
        <v>44</v>
      </c>
      <c r="S612" t="s">
        <v>40</v>
      </c>
      <c r="T612" t="str">
        <f t="shared" si="593"/>
        <v>12</v>
      </c>
      <c r="U612">
        <v>8</v>
      </c>
      <c r="V612" s="3">
        <v>30.6</v>
      </c>
      <c r="W612">
        <v>1</v>
      </c>
      <c r="X612" s="3">
        <f t="shared" si="595"/>
        <v>30.6</v>
      </c>
      <c r="Y612" s="3">
        <f t="shared" ref="Y612:Z612" si="628">X612/T612</f>
        <v>2.5500000000000003</v>
      </c>
      <c r="Z612" s="3">
        <f t="shared" si="628"/>
        <v>0.31875000000000003</v>
      </c>
    </row>
    <row r="613" spans="1:26" x14ac:dyDescent="0.25">
      <c r="A613">
        <v>5.2024999999999997</v>
      </c>
      <c r="B613" t="s">
        <v>26</v>
      </c>
      <c r="C613" t="s">
        <v>62</v>
      </c>
      <c r="D613" t="s">
        <v>63</v>
      </c>
      <c r="E613">
        <v>10510941</v>
      </c>
      <c r="F613" t="s">
        <v>509</v>
      </c>
      <c r="G613" t="s">
        <v>348</v>
      </c>
      <c r="H613" t="s">
        <v>31</v>
      </c>
      <c r="I613" t="s">
        <v>510</v>
      </c>
      <c r="J613" t="s">
        <v>511</v>
      </c>
      <c r="K613" t="s">
        <v>67</v>
      </c>
      <c r="L613" t="s">
        <v>512</v>
      </c>
      <c r="M613" t="s">
        <v>513</v>
      </c>
      <c r="N613">
        <v>8053781436</v>
      </c>
      <c r="O613" t="s">
        <v>72</v>
      </c>
      <c r="P613" t="s">
        <v>73</v>
      </c>
      <c r="Q613" t="s">
        <v>61</v>
      </c>
      <c r="R613">
        <v>44</v>
      </c>
      <c r="S613" t="s">
        <v>40</v>
      </c>
      <c r="T613" s="10" t="str">
        <f t="shared" si="593"/>
        <v>12</v>
      </c>
      <c r="U613">
        <v>8</v>
      </c>
      <c r="V613" s="3">
        <v>32.4</v>
      </c>
      <c r="W613">
        <v>1</v>
      </c>
      <c r="X613" s="3">
        <f t="shared" si="595"/>
        <v>32.4</v>
      </c>
      <c r="Y613" s="3">
        <f t="shared" ref="Y613:Z613" si="629">X613/T613</f>
        <v>2.6999999999999997</v>
      </c>
      <c r="Z613" s="3">
        <f t="shared" si="629"/>
        <v>0.33749999999999997</v>
      </c>
    </row>
    <row r="614" spans="1:26" x14ac:dyDescent="0.25">
      <c r="A614">
        <v>5.2024999999999997</v>
      </c>
      <c r="B614" t="s">
        <v>26</v>
      </c>
      <c r="C614" t="s">
        <v>84</v>
      </c>
      <c r="D614" t="s">
        <v>85</v>
      </c>
      <c r="E614">
        <v>10413735</v>
      </c>
      <c r="F614" t="s">
        <v>501</v>
      </c>
      <c r="G614" t="s">
        <v>348</v>
      </c>
      <c r="H614" t="s">
        <v>31</v>
      </c>
      <c r="I614" t="s">
        <v>502</v>
      </c>
      <c r="J614" t="s">
        <v>119</v>
      </c>
      <c r="K614" t="s">
        <v>67</v>
      </c>
      <c r="L614" t="s">
        <v>503</v>
      </c>
      <c r="M614" t="s">
        <v>353</v>
      </c>
      <c r="N614">
        <v>9162786446</v>
      </c>
      <c r="O614" t="s">
        <v>70</v>
      </c>
      <c r="P614" t="s">
        <v>71</v>
      </c>
      <c r="Q614" t="s">
        <v>61</v>
      </c>
      <c r="R614">
        <v>44</v>
      </c>
      <c r="S614" t="s">
        <v>40</v>
      </c>
      <c r="T614" t="str">
        <f t="shared" si="593"/>
        <v>12</v>
      </c>
      <c r="U614">
        <v>8</v>
      </c>
      <c r="V614" s="3">
        <v>32.4</v>
      </c>
      <c r="W614">
        <v>1</v>
      </c>
      <c r="X614" s="3">
        <f t="shared" si="595"/>
        <v>32.4</v>
      </c>
      <c r="Y614" s="3">
        <f t="shared" ref="Y614:Z614" si="630">X614/T614</f>
        <v>2.6999999999999997</v>
      </c>
      <c r="Z614" s="3">
        <f t="shared" si="630"/>
        <v>0.33749999999999997</v>
      </c>
    </row>
    <row r="615" spans="1:26" x14ac:dyDescent="0.25">
      <c r="A615">
        <v>5.2024999999999997</v>
      </c>
      <c r="B615" t="s">
        <v>26</v>
      </c>
      <c r="C615" t="s">
        <v>84</v>
      </c>
      <c r="D615" t="s">
        <v>85</v>
      </c>
      <c r="E615">
        <v>10413735</v>
      </c>
      <c r="F615" t="s">
        <v>501</v>
      </c>
      <c r="G615" t="s">
        <v>348</v>
      </c>
      <c r="H615" t="s">
        <v>31</v>
      </c>
      <c r="I615" t="s">
        <v>502</v>
      </c>
      <c r="J615" t="s">
        <v>119</v>
      </c>
      <c r="K615" t="s">
        <v>67</v>
      </c>
      <c r="L615" t="s">
        <v>503</v>
      </c>
      <c r="M615" t="s">
        <v>353</v>
      </c>
      <c r="N615">
        <v>9162786446</v>
      </c>
      <c r="O615" t="s">
        <v>72</v>
      </c>
      <c r="P615" t="s">
        <v>73</v>
      </c>
      <c r="Q615" t="s">
        <v>61</v>
      </c>
      <c r="R615">
        <v>44</v>
      </c>
      <c r="S615" t="s">
        <v>40</v>
      </c>
      <c r="T615" t="str">
        <f t="shared" si="593"/>
        <v>12</v>
      </c>
      <c r="U615">
        <v>8</v>
      </c>
      <c r="V615" s="3">
        <v>32.4</v>
      </c>
      <c r="W615">
        <v>1</v>
      </c>
      <c r="X615" s="3">
        <f t="shared" si="595"/>
        <v>32.4</v>
      </c>
      <c r="Y615" s="3">
        <f t="shared" ref="Y615:Z615" si="631">X615/T615</f>
        <v>2.6999999999999997</v>
      </c>
      <c r="Z615" s="3">
        <f t="shared" si="631"/>
        <v>0.33749999999999997</v>
      </c>
    </row>
    <row r="616" spans="1:26" x14ac:dyDescent="0.25">
      <c r="A616">
        <v>5.2024999999999997</v>
      </c>
      <c r="B616" t="s">
        <v>26</v>
      </c>
      <c r="C616" t="s">
        <v>84</v>
      </c>
      <c r="D616" t="s">
        <v>85</v>
      </c>
      <c r="E616">
        <v>10520168</v>
      </c>
      <c r="F616" t="s">
        <v>257</v>
      </c>
      <c r="G616" t="s">
        <v>30</v>
      </c>
      <c r="H616" t="s">
        <v>31</v>
      </c>
      <c r="I616" t="s">
        <v>258</v>
      </c>
      <c r="J616" t="s">
        <v>259</v>
      </c>
      <c r="K616" t="s">
        <v>67</v>
      </c>
      <c r="L616" t="s">
        <v>260</v>
      </c>
      <c r="M616" t="s">
        <v>261</v>
      </c>
      <c r="N616">
        <v>5089442083</v>
      </c>
      <c r="O616" t="s">
        <v>70</v>
      </c>
      <c r="P616" t="s">
        <v>71</v>
      </c>
      <c r="Q616" t="s">
        <v>61</v>
      </c>
      <c r="R616">
        <v>44</v>
      </c>
      <c r="S616" t="s">
        <v>40</v>
      </c>
      <c r="T616" t="str">
        <f t="shared" si="593"/>
        <v>12</v>
      </c>
      <c r="U616">
        <v>8</v>
      </c>
      <c r="V616" s="3">
        <v>64.8</v>
      </c>
      <c r="W616">
        <v>2</v>
      </c>
      <c r="X616" s="3">
        <f t="shared" si="595"/>
        <v>32.4</v>
      </c>
      <c r="Y616" s="3">
        <f t="shared" ref="Y616:Z616" si="632">X616/T616</f>
        <v>2.6999999999999997</v>
      </c>
      <c r="Z616" s="3">
        <f t="shared" si="632"/>
        <v>0.33749999999999997</v>
      </c>
    </row>
    <row r="617" spans="1:26" x14ac:dyDescent="0.25">
      <c r="A617">
        <v>5.2024999999999997</v>
      </c>
      <c r="B617" t="s">
        <v>26</v>
      </c>
      <c r="C617" t="s">
        <v>84</v>
      </c>
      <c r="D617" t="s">
        <v>85</v>
      </c>
      <c r="E617">
        <v>10520168</v>
      </c>
      <c r="F617" t="s">
        <v>257</v>
      </c>
      <c r="G617" t="s">
        <v>30</v>
      </c>
      <c r="H617" t="s">
        <v>31</v>
      </c>
      <c r="I617" t="s">
        <v>258</v>
      </c>
      <c r="J617" t="s">
        <v>259</v>
      </c>
      <c r="K617" t="s">
        <v>67</v>
      </c>
      <c r="L617" t="s">
        <v>260</v>
      </c>
      <c r="M617" t="s">
        <v>261</v>
      </c>
      <c r="N617">
        <v>5089442083</v>
      </c>
      <c r="O617" t="s">
        <v>37</v>
      </c>
      <c r="P617" t="s">
        <v>38</v>
      </c>
      <c r="Q617" t="s">
        <v>39</v>
      </c>
      <c r="R617">
        <v>44</v>
      </c>
      <c r="S617" t="s">
        <v>40</v>
      </c>
      <c r="T617" t="str">
        <f t="shared" si="593"/>
        <v>12</v>
      </c>
      <c r="U617">
        <v>5</v>
      </c>
      <c r="V617" s="3">
        <v>19.8</v>
      </c>
      <c r="W617">
        <v>1</v>
      </c>
      <c r="X617" s="3">
        <f t="shared" si="595"/>
        <v>19.8</v>
      </c>
      <c r="Y617" s="3">
        <f t="shared" ref="Y617:Z617" si="633">X617/T617</f>
        <v>1.6500000000000001</v>
      </c>
      <c r="Z617" s="3">
        <f t="shared" si="633"/>
        <v>0.33</v>
      </c>
    </row>
    <row r="618" spans="1:26" x14ac:dyDescent="0.25">
      <c r="A618">
        <v>5.2024999999999997</v>
      </c>
      <c r="B618" t="s">
        <v>26</v>
      </c>
      <c r="C618" t="s">
        <v>62</v>
      </c>
      <c r="D618" t="s">
        <v>63</v>
      </c>
      <c r="E618">
        <v>10282599</v>
      </c>
      <c r="F618" t="s">
        <v>304</v>
      </c>
      <c r="G618" t="s">
        <v>30</v>
      </c>
      <c r="H618" t="s">
        <v>31</v>
      </c>
      <c r="I618" t="s">
        <v>305</v>
      </c>
      <c r="J618" t="s">
        <v>306</v>
      </c>
      <c r="K618" t="s">
        <v>67</v>
      </c>
      <c r="L618">
        <v>91761</v>
      </c>
      <c r="M618" t="s">
        <v>307</v>
      </c>
      <c r="N618">
        <v>9099306145</v>
      </c>
      <c r="O618" t="s">
        <v>37</v>
      </c>
      <c r="P618" t="s">
        <v>38</v>
      </c>
      <c r="Q618" t="s">
        <v>39</v>
      </c>
      <c r="R618">
        <v>44</v>
      </c>
      <c r="S618" t="s">
        <v>40</v>
      </c>
      <c r="T618" t="str">
        <f t="shared" si="593"/>
        <v>12</v>
      </c>
      <c r="U618">
        <v>5</v>
      </c>
      <c r="V618" s="3">
        <v>79.2</v>
      </c>
      <c r="W618">
        <v>4</v>
      </c>
      <c r="X618" s="3">
        <f t="shared" si="595"/>
        <v>19.8</v>
      </c>
      <c r="Y618" s="3">
        <f t="shared" ref="Y618:Z618" si="634">X618/T618</f>
        <v>1.6500000000000001</v>
      </c>
      <c r="Z618" s="3">
        <f t="shared" si="634"/>
        <v>0.33</v>
      </c>
    </row>
    <row r="619" spans="1:26" x14ac:dyDescent="0.25">
      <c r="A619">
        <v>5.2024999999999997</v>
      </c>
      <c r="B619" t="s">
        <v>26</v>
      </c>
      <c r="C619" t="s">
        <v>84</v>
      </c>
      <c r="D619" t="s">
        <v>85</v>
      </c>
      <c r="E619">
        <v>10299488</v>
      </c>
      <c r="F619" t="s">
        <v>547</v>
      </c>
      <c r="G619" t="s">
        <v>362</v>
      </c>
      <c r="H619" t="s">
        <v>31</v>
      </c>
      <c r="I619" t="s">
        <v>548</v>
      </c>
      <c r="J619" t="s">
        <v>549</v>
      </c>
      <c r="K619" t="s">
        <v>67</v>
      </c>
      <c r="L619">
        <v>95207</v>
      </c>
      <c r="M619" t="s">
        <v>550</v>
      </c>
      <c r="N619">
        <v>2099579090</v>
      </c>
      <c r="O619" t="s">
        <v>115</v>
      </c>
      <c r="P619" t="s">
        <v>116</v>
      </c>
      <c r="Q619" t="s">
        <v>39</v>
      </c>
      <c r="R619">
        <v>44</v>
      </c>
      <c r="S619" t="s">
        <v>40</v>
      </c>
      <c r="T619" t="str">
        <f t="shared" si="593"/>
        <v>12</v>
      </c>
      <c r="U619">
        <v>5</v>
      </c>
      <c r="V619" s="3">
        <v>19.8</v>
      </c>
      <c r="W619">
        <v>1</v>
      </c>
      <c r="X619" s="3">
        <f t="shared" si="595"/>
        <v>19.8</v>
      </c>
      <c r="Y619" s="3">
        <f t="shared" ref="Y619:Z619" si="635">X619/T619</f>
        <v>1.6500000000000001</v>
      </c>
      <c r="Z619" s="3">
        <f t="shared" si="635"/>
        <v>0.33</v>
      </c>
    </row>
    <row r="620" spans="1:26" x14ac:dyDescent="0.25">
      <c r="A620">
        <v>5.2024999999999997</v>
      </c>
      <c r="B620" t="s">
        <v>26</v>
      </c>
      <c r="C620" t="s">
        <v>62</v>
      </c>
      <c r="D620" t="s">
        <v>63</v>
      </c>
      <c r="E620">
        <v>10300575</v>
      </c>
      <c r="F620" t="s">
        <v>420</v>
      </c>
      <c r="G620" t="s">
        <v>30</v>
      </c>
      <c r="H620" t="s">
        <v>31</v>
      </c>
      <c r="I620" t="s">
        <v>421</v>
      </c>
      <c r="J620" t="s">
        <v>422</v>
      </c>
      <c r="K620" t="s">
        <v>67</v>
      </c>
      <c r="L620" t="s">
        <v>423</v>
      </c>
      <c r="M620" t="s">
        <v>424</v>
      </c>
      <c r="N620">
        <v>6192474274</v>
      </c>
      <c r="O620" t="s">
        <v>218</v>
      </c>
      <c r="P620" t="s">
        <v>219</v>
      </c>
      <c r="Q620" t="s">
        <v>61</v>
      </c>
      <c r="R620">
        <v>44</v>
      </c>
      <c r="S620" t="s">
        <v>40</v>
      </c>
      <c r="T620" t="str">
        <f t="shared" si="593"/>
        <v>12</v>
      </c>
      <c r="U620">
        <v>8</v>
      </c>
      <c r="V620" s="3">
        <v>244.8</v>
      </c>
      <c r="W620">
        <v>8</v>
      </c>
      <c r="X620" s="3">
        <f t="shared" si="595"/>
        <v>30.6</v>
      </c>
      <c r="Y620" s="3">
        <f t="shared" ref="Y620:Z620" si="636">X620/T620</f>
        <v>2.5500000000000003</v>
      </c>
      <c r="Z620" s="3">
        <f t="shared" si="636"/>
        <v>0.31875000000000003</v>
      </c>
    </row>
    <row r="621" spans="1:26" x14ac:dyDescent="0.25">
      <c r="A621">
        <v>5.2024999999999997</v>
      </c>
      <c r="B621" t="s">
        <v>26</v>
      </c>
      <c r="C621" t="s">
        <v>84</v>
      </c>
      <c r="D621" t="s">
        <v>85</v>
      </c>
      <c r="E621">
        <v>10496376</v>
      </c>
      <c r="F621" t="s">
        <v>266</v>
      </c>
      <c r="G621" t="s">
        <v>267</v>
      </c>
      <c r="H621" t="s">
        <v>31</v>
      </c>
      <c r="I621" t="s">
        <v>268</v>
      </c>
      <c r="J621" t="s">
        <v>269</v>
      </c>
      <c r="K621" t="s">
        <v>67</v>
      </c>
      <c r="L621" t="s">
        <v>270</v>
      </c>
      <c r="M621" t="s">
        <v>271</v>
      </c>
      <c r="N621">
        <v>9162338469</v>
      </c>
      <c r="O621" t="s">
        <v>98</v>
      </c>
      <c r="P621" t="s">
        <v>99</v>
      </c>
      <c r="Q621" t="s">
        <v>61</v>
      </c>
      <c r="R621">
        <v>44</v>
      </c>
      <c r="S621" t="s">
        <v>40</v>
      </c>
      <c r="T621" t="str">
        <f t="shared" si="593"/>
        <v>12</v>
      </c>
      <c r="U621">
        <v>5</v>
      </c>
      <c r="V621" s="3">
        <v>57.6</v>
      </c>
      <c r="W621">
        <v>2</v>
      </c>
      <c r="X621" s="3">
        <f t="shared" si="595"/>
        <v>28.8</v>
      </c>
      <c r="Y621" s="3">
        <f t="shared" ref="Y621:Z621" si="637">X621/T621</f>
        <v>2.4</v>
      </c>
      <c r="Z621" s="3">
        <f t="shared" si="637"/>
        <v>0.48</v>
      </c>
    </row>
    <row r="622" spans="1:26" x14ac:dyDescent="0.25">
      <c r="A622">
        <v>5.2024999999999997</v>
      </c>
      <c r="B622" t="s">
        <v>26</v>
      </c>
      <c r="C622" t="s">
        <v>51</v>
      </c>
      <c r="D622" t="s">
        <v>52</v>
      </c>
      <c r="E622">
        <v>10237408</v>
      </c>
      <c r="F622" t="s">
        <v>287</v>
      </c>
      <c r="G622" t="s">
        <v>30</v>
      </c>
      <c r="H622" t="s">
        <v>31</v>
      </c>
      <c r="I622" t="s">
        <v>288</v>
      </c>
      <c r="J622" t="s">
        <v>289</v>
      </c>
      <c r="K622" t="s">
        <v>56</v>
      </c>
      <c r="L622">
        <v>17011</v>
      </c>
      <c r="M622" t="s">
        <v>290</v>
      </c>
      <c r="N622">
        <v>7177619302</v>
      </c>
      <c r="O622" t="s">
        <v>37</v>
      </c>
      <c r="P622" t="s">
        <v>38</v>
      </c>
      <c r="Q622" t="s">
        <v>39</v>
      </c>
      <c r="R622">
        <v>44</v>
      </c>
      <c r="S622" t="s">
        <v>40</v>
      </c>
      <c r="T622" t="str">
        <f t="shared" si="593"/>
        <v>12</v>
      </c>
      <c r="U622">
        <v>5</v>
      </c>
      <c r="V622" s="3">
        <v>19.8</v>
      </c>
      <c r="W622">
        <v>1</v>
      </c>
      <c r="X622" s="3">
        <f t="shared" si="595"/>
        <v>19.8</v>
      </c>
      <c r="Y622" s="3">
        <f t="shared" ref="Y622:Z622" si="638">X622/T622</f>
        <v>1.6500000000000001</v>
      </c>
      <c r="Z622" s="3">
        <f t="shared" si="638"/>
        <v>0.33</v>
      </c>
    </row>
    <row r="623" spans="1:26" x14ac:dyDescent="0.25">
      <c r="A623">
        <v>5.2024999999999997</v>
      </c>
      <c r="B623" t="s">
        <v>26</v>
      </c>
      <c r="C623" t="s">
        <v>84</v>
      </c>
      <c r="D623" t="s">
        <v>85</v>
      </c>
      <c r="E623">
        <v>10349243</v>
      </c>
      <c r="F623" t="s">
        <v>291</v>
      </c>
      <c r="G623" t="s">
        <v>30</v>
      </c>
      <c r="H623" t="s">
        <v>31</v>
      </c>
      <c r="I623" t="s">
        <v>292</v>
      </c>
      <c r="J623" t="s">
        <v>104</v>
      </c>
      <c r="K623" t="s">
        <v>96</v>
      </c>
      <c r="L623" t="s">
        <v>293</v>
      </c>
      <c r="M623" t="s">
        <v>294</v>
      </c>
      <c r="N623">
        <v>7754437931</v>
      </c>
      <c r="O623" t="s">
        <v>115</v>
      </c>
      <c r="P623" t="s">
        <v>116</v>
      </c>
      <c r="Q623" t="s">
        <v>39</v>
      </c>
      <c r="R623">
        <v>44</v>
      </c>
      <c r="S623" t="s">
        <v>40</v>
      </c>
      <c r="T623" t="str">
        <f t="shared" si="593"/>
        <v>12</v>
      </c>
      <c r="U623">
        <v>5</v>
      </c>
      <c r="V623" s="3">
        <v>59.4</v>
      </c>
      <c r="W623">
        <v>3</v>
      </c>
      <c r="X623" s="3">
        <f t="shared" si="595"/>
        <v>19.8</v>
      </c>
      <c r="Y623" s="3">
        <f t="shared" ref="Y623:Z623" si="639">X623/T623</f>
        <v>1.6500000000000001</v>
      </c>
      <c r="Z623" s="3">
        <f t="shared" si="639"/>
        <v>0.33</v>
      </c>
    </row>
    <row r="624" spans="1:26" x14ac:dyDescent="0.25">
      <c r="A624">
        <v>5.2024999999999997</v>
      </c>
      <c r="B624" t="s">
        <v>26</v>
      </c>
      <c r="C624" t="s">
        <v>62</v>
      </c>
      <c r="D624" t="s">
        <v>63</v>
      </c>
      <c r="E624">
        <v>10411295</v>
      </c>
      <c r="F624" t="s">
        <v>477</v>
      </c>
      <c r="G624" t="s">
        <v>168</v>
      </c>
      <c r="H624" t="s">
        <v>31</v>
      </c>
      <c r="I624" t="s">
        <v>478</v>
      </c>
      <c r="J624" t="s">
        <v>479</v>
      </c>
      <c r="K624" t="s">
        <v>67</v>
      </c>
      <c r="L624" t="s">
        <v>480</v>
      </c>
      <c r="M624" t="s">
        <v>481</v>
      </c>
      <c r="N624">
        <v>6614932663</v>
      </c>
      <c r="O624" t="s">
        <v>37</v>
      </c>
      <c r="P624" t="s">
        <v>38</v>
      </c>
      <c r="Q624" t="s">
        <v>39</v>
      </c>
      <c r="R624">
        <v>44</v>
      </c>
      <c r="S624" t="s">
        <v>40</v>
      </c>
      <c r="T624" t="str">
        <f t="shared" si="593"/>
        <v>12</v>
      </c>
      <c r="U624">
        <v>5</v>
      </c>
      <c r="V624" s="3">
        <v>39.6</v>
      </c>
      <c r="W624">
        <v>2</v>
      </c>
      <c r="X624" s="3">
        <f t="shared" si="595"/>
        <v>19.8</v>
      </c>
      <c r="Y624" s="3">
        <f t="shared" ref="Y624:Z624" si="640">X624/T624</f>
        <v>1.6500000000000001</v>
      </c>
      <c r="Z624" s="3">
        <f t="shared" si="640"/>
        <v>0.33</v>
      </c>
    </row>
    <row r="625" spans="1:26" x14ac:dyDescent="0.25">
      <c r="A625">
        <v>5.2024999999999997</v>
      </c>
      <c r="B625" t="s">
        <v>26</v>
      </c>
      <c r="C625" t="s">
        <v>62</v>
      </c>
      <c r="D625" t="s">
        <v>63</v>
      </c>
      <c r="E625">
        <v>10386552</v>
      </c>
      <c r="F625" t="s">
        <v>400</v>
      </c>
      <c r="G625" t="s">
        <v>168</v>
      </c>
      <c r="H625" t="s">
        <v>31</v>
      </c>
      <c r="I625" t="s">
        <v>401</v>
      </c>
      <c r="J625" t="s">
        <v>402</v>
      </c>
      <c r="K625" t="s">
        <v>67</v>
      </c>
      <c r="L625" t="s">
        <v>403</v>
      </c>
      <c r="M625" t="s">
        <v>404</v>
      </c>
      <c r="N625">
        <v>8188397000</v>
      </c>
      <c r="O625" t="s">
        <v>37</v>
      </c>
      <c r="P625" t="s">
        <v>38</v>
      </c>
      <c r="Q625" t="s">
        <v>39</v>
      </c>
      <c r="R625">
        <v>44</v>
      </c>
      <c r="S625" t="s">
        <v>40</v>
      </c>
      <c r="T625" t="str">
        <f t="shared" si="593"/>
        <v>12</v>
      </c>
      <c r="U625">
        <v>5</v>
      </c>
      <c r="V625" s="3">
        <v>19.8</v>
      </c>
      <c r="W625">
        <v>1</v>
      </c>
      <c r="X625" s="3">
        <f t="shared" si="595"/>
        <v>19.8</v>
      </c>
      <c r="Y625" s="3">
        <f t="shared" ref="Y625:Z625" si="641">X625/T625</f>
        <v>1.6500000000000001</v>
      </c>
      <c r="Z625" s="3">
        <f t="shared" si="641"/>
        <v>0.33</v>
      </c>
    </row>
    <row r="626" spans="1:26" x14ac:dyDescent="0.25">
      <c r="A626">
        <v>5.2024999999999997</v>
      </c>
      <c r="B626" t="s">
        <v>26</v>
      </c>
      <c r="C626" t="s">
        <v>62</v>
      </c>
      <c r="D626" t="s">
        <v>63</v>
      </c>
      <c r="E626">
        <v>10377831</v>
      </c>
      <c r="F626" t="s">
        <v>396</v>
      </c>
      <c r="G626" t="s">
        <v>168</v>
      </c>
      <c r="H626" t="s">
        <v>31</v>
      </c>
      <c r="I626" t="s">
        <v>397</v>
      </c>
      <c r="J626" t="s">
        <v>78</v>
      </c>
      <c r="K626" t="s">
        <v>67</v>
      </c>
      <c r="L626" t="s">
        <v>398</v>
      </c>
      <c r="M626" t="s">
        <v>399</v>
      </c>
      <c r="N626">
        <v>8187626400</v>
      </c>
      <c r="O626" t="s">
        <v>37</v>
      </c>
      <c r="P626" t="s">
        <v>38</v>
      </c>
      <c r="Q626" t="s">
        <v>39</v>
      </c>
      <c r="R626">
        <v>44</v>
      </c>
      <c r="S626" t="s">
        <v>40</v>
      </c>
      <c r="T626" t="str">
        <f t="shared" si="593"/>
        <v>12</v>
      </c>
      <c r="U626">
        <v>5</v>
      </c>
      <c r="V626" s="3">
        <v>39.6</v>
      </c>
      <c r="W626">
        <v>2</v>
      </c>
      <c r="X626" s="3">
        <f t="shared" si="595"/>
        <v>19.8</v>
      </c>
      <c r="Y626" s="3">
        <f t="shared" ref="Y626:Z626" si="642">X626/T626</f>
        <v>1.6500000000000001</v>
      </c>
      <c r="Z626" s="3">
        <f t="shared" si="642"/>
        <v>0.33</v>
      </c>
    </row>
    <row r="627" spans="1:26" x14ac:dyDescent="0.25">
      <c r="A627">
        <v>5.2024999999999997</v>
      </c>
      <c r="B627" t="s">
        <v>26</v>
      </c>
      <c r="C627" t="s">
        <v>154</v>
      </c>
      <c r="D627" t="s">
        <v>155</v>
      </c>
      <c r="E627">
        <v>10433338</v>
      </c>
      <c r="F627" t="s">
        <v>321</v>
      </c>
      <c r="G627" t="s">
        <v>168</v>
      </c>
      <c r="H627" t="s">
        <v>31</v>
      </c>
      <c r="I627" t="s">
        <v>322</v>
      </c>
      <c r="J627" t="s">
        <v>323</v>
      </c>
      <c r="K627" t="s">
        <v>210</v>
      </c>
      <c r="L627" t="s">
        <v>324</v>
      </c>
      <c r="M627" t="s">
        <v>325</v>
      </c>
      <c r="N627">
        <v>2064508378</v>
      </c>
      <c r="O627" t="s">
        <v>37</v>
      </c>
      <c r="P627" t="s">
        <v>38</v>
      </c>
      <c r="Q627" t="s">
        <v>39</v>
      </c>
      <c r="R627">
        <v>44</v>
      </c>
      <c r="S627" t="s">
        <v>40</v>
      </c>
      <c r="T627" t="str">
        <f t="shared" si="593"/>
        <v>12</v>
      </c>
      <c r="U627">
        <v>5</v>
      </c>
      <c r="V627" s="3">
        <v>79.2</v>
      </c>
      <c r="W627">
        <v>4</v>
      </c>
      <c r="X627" s="3">
        <f t="shared" si="595"/>
        <v>19.8</v>
      </c>
      <c r="Y627" s="3">
        <f t="shared" ref="Y627:Z627" si="643">X627/T627</f>
        <v>1.6500000000000001</v>
      </c>
      <c r="Z627" s="3">
        <f t="shared" si="643"/>
        <v>0.33</v>
      </c>
    </row>
    <row r="628" spans="1:26" x14ac:dyDescent="0.25">
      <c r="A628">
        <v>5.2024999999999997</v>
      </c>
      <c r="B628" t="s">
        <v>26</v>
      </c>
      <c r="C628" t="s">
        <v>84</v>
      </c>
      <c r="D628" t="s">
        <v>85</v>
      </c>
      <c r="E628">
        <v>10373747</v>
      </c>
      <c r="F628" t="s">
        <v>467</v>
      </c>
      <c r="G628" t="s">
        <v>168</v>
      </c>
      <c r="H628" t="s">
        <v>31</v>
      </c>
      <c r="I628" t="s">
        <v>468</v>
      </c>
      <c r="J628" t="s">
        <v>469</v>
      </c>
      <c r="K628" t="s">
        <v>67</v>
      </c>
      <c r="L628" t="s">
        <v>470</v>
      </c>
      <c r="M628" t="s">
        <v>471</v>
      </c>
      <c r="N628">
        <v>8314403220</v>
      </c>
      <c r="O628" t="s">
        <v>37</v>
      </c>
      <c r="P628" t="s">
        <v>38</v>
      </c>
      <c r="Q628" t="s">
        <v>39</v>
      </c>
      <c r="R628">
        <v>44</v>
      </c>
      <c r="S628" t="s">
        <v>40</v>
      </c>
      <c r="T628" t="str">
        <f t="shared" si="593"/>
        <v>12</v>
      </c>
      <c r="U628">
        <v>5</v>
      </c>
      <c r="V628" s="3">
        <v>39.6</v>
      </c>
      <c r="W628">
        <v>2</v>
      </c>
      <c r="X628" s="3">
        <f t="shared" si="595"/>
        <v>19.8</v>
      </c>
      <c r="Y628" s="3">
        <f t="shared" ref="Y628:Z628" si="644">X628/T628</f>
        <v>1.6500000000000001</v>
      </c>
      <c r="Z628" s="3">
        <f t="shared" si="644"/>
        <v>0.33</v>
      </c>
    </row>
    <row r="629" spans="1:26" x14ac:dyDescent="0.25">
      <c r="A629">
        <v>5.2024999999999997</v>
      </c>
      <c r="B629" t="s">
        <v>26</v>
      </c>
      <c r="C629" t="s">
        <v>84</v>
      </c>
      <c r="D629" t="s">
        <v>85</v>
      </c>
      <c r="E629">
        <v>10373770</v>
      </c>
      <c r="F629" t="s">
        <v>202</v>
      </c>
      <c r="G629" t="s">
        <v>168</v>
      </c>
      <c r="H629" t="s">
        <v>31</v>
      </c>
      <c r="I629" t="s">
        <v>203</v>
      </c>
      <c r="J629" t="s">
        <v>204</v>
      </c>
      <c r="K629" t="s">
        <v>67</v>
      </c>
      <c r="L629" t="s">
        <v>205</v>
      </c>
      <c r="M629" t="s">
        <v>206</v>
      </c>
      <c r="N629">
        <v>5102770646</v>
      </c>
      <c r="O629" t="s">
        <v>37</v>
      </c>
      <c r="P629" t="s">
        <v>38</v>
      </c>
      <c r="Q629" t="s">
        <v>39</v>
      </c>
      <c r="R629">
        <v>44</v>
      </c>
      <c r="S629" t="s">
        <v>40</v>
      </c>
      <c r="T629" t="str">
        <f t="shared" si="593"/>
        <v>12</v>
      </c>
      <c r="U629">
        <v>5</v>
      </c>
      <c r="V629" s="3">
        <v>138.6</v>
      </c>
      <c r="W629">
        <v>7</v>
      </c>
      <c r="X629" s="3">
        <f t="shared" si="595"/>
        <v>19.8</v>
      </c>
      <c r="Y629" s="3">
        <f t="shared" ref="Y629:Z629" si="645">X629/T629</f>
        <v>1.6500000000000001</v>
      </c>
      <c r="Z629" s="3">
        <f t="shared" si="645"/>
        <v>0.33</v>
      </c>
    </row>
    <row r="630" spans="1:26" x14ac:dyDescent="0.25">
      <c r="A630">
        <v>5.2024999999999997</v>
      </c>
      <c r="B630" t="s">
        <v>26</v>
      </c>
      <c r="C630" t="s">
        <v>84</v>
      </c>
      <c r="D630" t="s">
        <v>85</v>
      </c>
      <c r="E630">
        <v>10428017</v>
      </c>
      <c r="F630" t="s">
        <v>226</v>
      </c>
      <c r="G630" t="s">
        <v>30</v>
      </c>
      <c r="H630" t="s">
        <v>31</v>
      </c>
      <c r="I630" t="s">
        <v>227</v>
      </c>
      <c r="J630" t="s">
        <v>228</v>
      </c>
      <c r="K630" t="s">
        <v>67</v>
      </c>
      <c r="L630" t="s">
        <v>229</v>
      </c>
      <c r="M630" t="s">
        <v>230</v>
      </c>
      <c r="N630">
        <v>9162231116</v>
      </c>
      <c r="O630" t="s">
        <v>70</v>
      </c>
      <c r="P630" t="s">
        <v>71</v>
      </c>
      <c r="Q630" t="s">
        <v>61</v>
      </c>
      <c r="R630">
        <v>44</v>
      </c>
      <c r="S630" t="s">
        <v>40</v>
      </c>
      <c r="T630" t="str">
        <f t="shared" si="593"/>
        <v>12</v>
      </c>
      <c r="U630">
        <v>8</v>
      </c>
      <c r="V630" s="3">
        <v>64.8</v>
      </c>
      <c r="W630">
        <v>2</v>
      </c>
      <c r="X630" s="3">
        <f t="shared" si="595"/>
        <v>32.4</v>
      </c>
      <c r="Y630" s="3">
        <f t="shared" ref="Y630:Z630" si="646">X630/T630</f>
        <v>2.6999999999999997</v>
      </c>
      <c r="Z630" s="3">
        <f t="shared" si="646"/>
        <v>0.33749999999999997</v>
      </c>
    </row>
    <row r="631" spans="1:26" x14ac:dyDescent="0.25">
      <c r="A631">
        <v>5.2024999999999997</v>
      </c>
      <c r="B631" t="s">
        <v>26</v>
      </c>
      <c r="C631" t="s">
        <v>313</v>
      </c>
      <c r="D631" t="s">
        <v>314</v>
      </c>
      <c r="E631">
        <v>10425539</v>
      </c>
      <c r="F631" t="s">
        <v>551</v>
      </c>
      <c r="G631" t="s">
        <v>168</v>
      </c>
      <c r="H631" t="s">
        <v>31</v>
      </c>
      <c r="I631" t="s">
        <v>552</v>
      </c>
      <c r="J631" t="s">
        <v>553</v>
      </c>
      <c r="K631" t="s">
        <v>67</v>
      </c>
      <c r="L631" t="s">
        <v>554</v>
      </c>
      <c r="M631" t="s">
        <v>555</v>
      </c>
      <c r="N631">
        <v>3602445335</v>
      </c>
      <c r="O631" t="s">
        <v>37</v>
      </c>
      <c r="P631" t="s">
        <v>38</v>
      </c>
      <c r="Q631" t="s">
        <v>39</v>
      </c>
      <c r="R631">
        <v>44</v>
      </c>
      <c r="S631" t="s">
        <v>40</v>
      </c>
      <c r="T631" t="str">
        <f t="shared" si="593"/>
        <v>12</v>
      </c>
      <c r="U631">
        <v>5</v>
      </c>
      <c r="V631" s="3">
        <v>19.8</v>
      </c>
      <c r="W631">
        <v>1</v>
      </c>
      <c r="X631" s="3">
        <f t="shared" si="595"/>
        <v>19.8</v>
      </c>
      <c r="Y631" s="3">
        <f t="shared" ref="Y631:Z631" si="647">X631/T631</f>
        <v>1.6500000000000001</v>
      </c>
      <c r="Z631" s="3">
        <f t="shared" si="647"/>
        <v>0.33</v>
      </c>
    </row>
    <row r="632" spans="1:26" x14ac:dyDescent="0.25">
      <c r="A632">
        <v>5.2024999999999997</v>
      </c>
      <c r="B632" t="s">
        <v>26</v>
      </c>
      <c r="C632" t="s">
        <v>381</v>
      </c>
      <c r="D632" t="s">
        <v>382</v>
      </c>
      <c r="E632">
        <v>10257263</v>
      </c>
      <c r="F632" t="s">
        <v>525</v>
      </c>
      <c r="G632" t="s">
        <v>30</v>
      </c>
      <c r="H632" t="s">
        <v>31</v>
      </c>
      <c r="I632" t="s">
        <v>526</v>
      </c>
      <c r="J632" t="s">
        <v>527</v>
      </c>
      <c r="K632" t="s">
        <v>528</v>
      </c>
      <c r="L632">
        <v>27609</v>
      </c>
      <c r="M632" t="s">
        <v>529</v>
      </c>
      <c r="N632">
        <v>9196065271</v>
      </c>
      <c r="O632" t="s">
        <v>49</v>
      </c>
      <c r="P632" t="s">
        <v>50</v>
      </c>
      <c r="Q632" t="s">
        <v>39</v>
      </c>
      <c r="R632">
        <v>44</v>
      </c>
      <c r="S632" t="s">
        <v>40</v>
      </c>
      <c r="T632" t="str">
        <f t="shared" si="593"/>
        <v>12</v>
      </c>
      <c r="U632">
        <v>5</v>
      </c>
      <c r="V632" s="3">
        <v>19.8</v>
      </c>
      <c r="W632">
        <v>1</v>
      </c>
      <c r="X632" s="3">
        <f t="shared" si="595"/>
        <v>19.8</v>
      </c>
      <c r="Y632" s="3">
        <f t="shared" ref="Y632:Z632" si="648">X632/T632</f>
        <v>1.6500000000000001</v>
      </c>
      <c r="Z632" s="3">
        <f t="shared" si="648"/>
        <v>0.33</v>
      </c>
    </row>
    <row r="633" spans="1:26" x14ac:dyDescent="0.25">
      <c r="A633">
        <v>5.2024999999999997</v>
      </c>
      <c r="B633" t="s">
        <v>26</v>
      </c>
      <c r="C633" t="s">
        <v>84</v>
      </c>
      <c r="D633" t="s">
        <v>85</v>
      </c>
      <c r="E633">
        <v>10307282</v>
      </c>
      <c r="F633" t="s">
        <v>472</v>
      </c>
      <c r="G633" t="s">
        <v>30</v>
      </c>
      <c r="H633" t="s">
        <v>31</v>
      </c>
      <c r="I633" t="s">
        <v>473</v>
      </c>
      <c r="J633" t="s">
        <v>474</v>
      </c>
      <c r="K633" t="s">
        <v>67</v>
      </c>
      <c r="L633" t="s">
        <v>475</v>
      </c>
      <c r="M633" t="s">
        <v>476</v>
      </c>
      <c r="N633">
        <v>9513309386</v>
      </c>
      <c r="O633" t="s">
        <v>49</v>
      </c>
      <c r="P633" t="s">
        <v>50</v>
      </c>
      <c r="Q633" t="s">
        <v>39</v>
      </c>
      <c r="R633">
        <v>44</v>
      </c>
      <c r="S633" t="s">
        <v>40</v>
      </c>
      <c r="T633" t="str">
        <f t="shared" si="593"/>
        <v>12</v>
      </c>
      <c r="U633">
        <v>5</v>
      </c>
      <c r="V633" s="3">
        <v>39.6</v>
      </c>
      <c r="W633">
        <v>2</v>
      </c>
      <c r="X633" s="3">
        <f t="shared" si="595"/>
        <v>19.8</v>
      </c>
      <c r="Y633" s="3">
        <f t="shared" ref="Y633:Z633" si="649">X633/T633</f>
        <v>1.6500000000000001</v>
      </c>
      <c r="Z633" s="3">
        <f t="shared" si="649"/>
        <v>0.33</v>
      </c>
    </row>
    <row r="634" spans="1:26" x14ac:dyDescent="0.25">
      <c r="A634">
        <v>5.2024999999999997</v>
      </c>
      <c r="B634" t="s">
        <v>26</v>
      </c>
      <c r="C634" t="s">
        <v>84</v>
      </c>
      <c r="D634" t="s">
        <v>85</v>
      </c>
      <c r="E634">
        <v>10053745</v>
      </c>
      <c r="F634" t="s">
        <v>300</v>
      </c>
      <c r="G634" t="s">
        <v>174</v>
      </c>
      <c r="H634" t="s">
        <v>31</v>
      </c>
      <c r="I634" t="s">
        <v>301</v>
      </c>
      <c r="J634" t="s">
        <v>302</v>
      </c>
      <c r="K634" t="s">
        <v>96</v>
      </c>
      <c r="L634">
        <v>89406</v>
      </c>
      <c r="M634" t="s">
        <v>303</v>
      </c>
      <c r="N634">
        <v>7755415699</v>
      </c>
      <c r="O634" t="s">
        <v>49</v>
      </c>
      <c r="P634" t="s">
        <v>50</v>
      </c>
      <c r="Q634" t="s">
        <v>39</v>
      </c>
      <c r="R634">
        <v>44</v>
      </c>
      <c r="S634" t="s">
        <v>40</v>
      </c>
      <c r="T634" t="str">
        <f t="shared" si="593"/>
        <v>12</v>
      </c>
      <c r="U634">
        <v>5</v>
      </c>
      <c r="V634" s="3">
        <v>99</v>
      </c>
      <c r="W634">
        <v>5</v>
      </c>
      <c r="X634" s="3">
        <f t="shared" si="595"/>
        <v>19.8</v>
      </c>
      <c r="Y634" s="3">
        <f t="shared" ref="Y634:Z634" si="650">X634/T634</f>
        <v>1.6500000000000001</v>
      </c>
      <c r="Z634" s="3">
        <f t="shared" si="650"/>
        <v>0.33</v>
      </c>
    </row>
    <row r="635" spans="1:26" x14ac:dyDescent="0.25">
      <c r="A635">
        <v>5.2024999999999997</v>
      </c>
      <c r="B635" t="s">
        <v>26</v>
      </c>
      <c r="C635" t="s">
        <v>84</v>
      </c>
      <c r="D635" t="s">
        <v>85</v>
      </c>
      <c r="E635">
        <v>10053745</v>
      </c>
      <c r="F635" t="s">
        <v>300</v>
      </c>
      <c r="G635" t="s">
        <v>174</v>
      </c>
      <c r="H635" t="s">
        <v>31</v>
      </c>
      <c r="I635" t="s">
        <v>301</v>
      </c>
      <c r="J635" t="s">
        <v>302</v>
      </c>
      <c r="K635" t="s">
        <v>96</v>
      </c>
      <c r="L635">
        <v>89406</v>
      </c>
      <c r="M635" t="s">
        <v>303</v>
      </c>
      <c r="N635">
        <v>7755415699</v>
      </c>
      <c r="O635" t="s">
        <v>115</v>
      </c>
      <c r="P635" t="s">
        <v>116</v>
      </c>
      <c r="Q635" t="s">
        <v>39</v>
      </c>
      <c r="R635">
        <v>44</v>
      </c>
      <c r="S635" t="s">
        <v>40</v>
      </c>
      <c r="T635" t="str">
        <f t="shared" si="593"/>
        <v>12</v>
      </c>
      <c r="U635">
        <v>5</v>
      </c>
      <c r="V635" s="3">
        <v>79.2</v>
      </c>
      <c r="W635">
        <v>4</v>
      </c>
      <c r="X635" s="3">
        <f t="shared" si="595"/>
        <v>19.8</v>
      </c>
      <c r="Y635" s="3">
        <f t="shared" ref="Y635:Z635" si="651">X635/T635</f>
        <v>1.6500000000000001</v>
      </c>
      <c r="Z635" s="3">
        <f t="shared" si="651"/>
        <v>0.33</v>
      </c>
    </row>
    <row r="636" spans="1:26" x14ac:dyDescent="0.25">
      <c r="A636">
        <v>5.2024999999999997</v>
      </c>
      <c r="B636" t="s">
        <v>26</v>
      </c>
      <c r="C636" t="s">
        <v>84</v>
      </c>
      <c r="D636" t="s">
        <v>85</v>
      </c>
      <c r="E636">
        <v>10053745</v>
      </c>
      <c r="F636" t="s">
        <v>300</v>
      </c>
      <c r="G636" t="s">
        <v>174</v>
      </c>
      <c r="H636" t="s">
        <v>31</v>
      </c>
      <c r="I636" t="s">
        <v>301</v>
      </c>
      <c r="J636" t="s">
        <v>302</v>
      </c>
      <c r="K636" t="s">
        <v>96</v>
      </c>
      <c r="L636">
        <v>89406</v>
      </c>
      <c r="M636" t="s">
        <v>303</v>
      </c>
      <c r="N636">
        <v>7755415699</v>
      </c>
      <c r="O636" t="s">
        <v>37</v>
      </c>
      <c r="P636" t="s">
        <v>38</v>
      </c>
      <c r="Q636" t="s">
        <v>39</v>
      </c>
      <c r="R636">
        <v>44</v>
      </c>
      <c r="S636" t="s">
        <v>40</v>
      </c>
      <c r="T636" t="str">
        <f t="shared" si="593"/>
        <v>12</v>
      </c>
      <c r="U636">
        <v>5</v>
      </c>
      <c r="V636" s="3">
        <v>59.4</v>
      </c>
      <c r="W636">
        <v>3</v>
      </c>
      <c r="X636" s="3">
        <f t="shared" si="595"/>
        <v>19.8</v>
      </c>
      <c r="Y636" s="3">
        <f t="shared" ref="Y636:Z636" si="652">X636/T636</f>
        <v>1.6500000000000001</v>
      </c>
      <c r="Z636" s="3">
        <f t="shared" si="652"/>
        <v>0.33</v>
      </c>
    </row>
    <row r="637" spans="1:26" x14ac:dyDescent="0.25">
      <c r="A637">
        <v>5.2024999999999997</v>
      </c>
      <c r="B637" t="s">
        <v>26</v>
      </c>
      <c r="C637" t="s">
        <v>381</v>
      </c>
      <c r="D637" t="s">
        <v>382</v>
      </c>
      <c r="E637">
        <v>99999999999999</v>
      </c>
      <c r="F637" t="s">
        <v>142</v>
      </c>
      <c r="G637" t="s">
        <v>30</v>
      </c>
      <c r="H637" t="s">
        <v>144</v>
      </c>
      <c r="I637" t="s">
        <v>145</v>
      </c>
      <c r="J637" t="s">
        <v>146</v>
      </c>
      <c r="K637" t="s">
        <v>147</v>
      </c>
      <c r="L637">
        <v>999999999</v>
      </c>
      <c r="M637" t="s">
        <v>145</v>
      </c>
      <c r="N637">
        <v>9999999999</v>
      </c>
      <c r="O637" t="s">
        <v>37</v>
      </c>
      <c r="P637" t="s">
        <v>38</v>
      </c>
      <c r="Q637" t="s">
        <v>39</v>
      </c>
      <c r="R637">
        <v>44</v>
      </c>
      <c r="S637" t="s">
        <v>40</v>
      </c>
      <c r="T637" t="str">
        <f t="shared" si="593"/>
        <v>12</v>
      </c>
      <c r="U637">
        <v>5</v>
      </c>
      <c r="V637" s="3">
        <v>19.8</v>
      </c>
      <c r="W637">
        <v>1</v>
      </c>
      <c r="X637" s="3">
        <f t="shared" si="595"/>
        <v>19.8</v>
      </c>
      <c r="Y637" s="3">
        <f t="shared" ref="Y637:Z637" si="653">X637/T637</f>
        <v>1.6500000000000001</v>
      </c>
      <c r="Z637" s="3">
        <f t="shared" si="653"/>
        <v>0.33</v>
      </c>
    </row>
    <row r="638" spans="1:26" x14ac:dyDescent="0.25">
      <c r="A638">
        <v>5.2024999999999997</v>
      </c>
      <c r="B638" t="s">
        <v>26</v>
      </c>
      <c r="C638" t="s">
        <v>84</v>
      </c>
      <c r="D638" t="s">
        <v>85</v>
      </c>
      <c r="E638">
        <v>99999999999999</v>
      </c>
      <c r="F638" t="s">
        <v>142</v>
      </c>
      <c r="G638" t="s">
        <v>143</v>
      </c>
      <c r="H638" t="s">
        <v>144</v>
      </c>
      <c r="I638" t="s">
        <v>145</v>
      </c>
      <c r="J638" t="s">
        <v>146</v>
      </c>
      <c r="K638" t="s">
        <v>147</v>
      </c>
      <c r="L638">
        <v>999999999</v>
      </c>
      <c r="M638" t="s">
        <v>145</v>
      </c>
      <c r="N638">
        <v>9999999999</v>
      </c>
      <c r="O638" t="s">
        <v>122</v>
      </c>
      <c r="P638" t="s">
        <v>123</v>
      </c>
      <c r="Q638" t="s">
        <v>124</v>
      </c>
      <c r="R638">
        <v>44</v>
      </c>
      <c r="S638" t="s">
        <v>40</v>
      </c>
      <c r="T638" t="str">
        <f t="shared" si="593"/>
        <v>12</v>
      </c>
      <c r="U638">
        <v>4.5</v>
      </c>
      <c r="V638" s="3">
        <v>79.2</v>
      </c>
      <c r="W638">
        <v>4</v>
      </c>
      <c r="X638" s="3">
        <f t="shared" si="595"/>
        <v>19.8</v>
      </c>
      <c r="Y638" s="3">
        <f t="shared" ref="Y638:Z638" si="654">X638/T638</f>
        <v>1.6500000000000001</v>
      </c>
      <c r="Z638" s="3">
        <f t="shared" si="654"/>
        <v>0.3666666666666667</v>
      </c>
    </row>
    <row r="639" spans="1:26" x14ac:dyDescent="0.25">
      <c r="A639">
        <v>5.2024999999999997</v>
      </c>
      <c r="B639" t="s">
        <v>26</v>
      </c>
      <c r="C639" t="s">
        <v>84</v>
      </c>
      <c r="D639" t="s">
        <v>85</v>
      </c>
      <c r="E639">
        <v>99999999999999</v>
      </c>
      <c r="F639" t="s">
        <v>142</v>
      </c>
      <c r="G639" t="s">
        <v>30</v>
      </c>
      <c r="H639" t="s">
        <v>144</v>
      </c>
      <c r="I639" t="s">
        <v>145</v>
      </c>
      <c r="J639" t="s">
        <v>146</v>
      </c>
      <c r="K639" t="s">
        <v>147</v>
      </c>
      <c r="L639">
        <v>999999999</v>
      </c>
      <c r="M639" t="s">
        <v>145</v>
      </c>
      <c r="N639">
        <v>9999999999</v>
      </c>
      <c r="O639" t="s">
        <v>70</v>
      </c>
      <c r="P639" t="s">
        <v>71</v>
      </c>
      <c r="Q639" t="s">
        <v>61</v>
      </c>
      <c r="R639">
        <v>44</v>
      </c>
      <c r="S639" t="s">
        <v>40</v>
      </c>
      <c r="T639" t="str">
        <f t="shared" si="593"/>
        <v>12</v>
      </c>
      <c r="U639">
        <v>8</v>
      </c>
      <c r="V639" s="3">
        <v>64.8</v>
      </c>
      <c r="W639">
        <v>2</v>
      </c>
      <c r="X639" s="3">
        <f t="shared" si="595"/>
        <v>32.4</v>
      </c>
      <c r="Y639" s="3">
        <f t="shared" ref="Y639:Z639" si="655">X639/T639</f>
        <v>2.6999999999999997</v>
      </c>
      <c r="Z639" s="3">
        <f t="shared" si="655"/>
        <v>0.33749999999999997</v>
      </c>
    </row>
    <row r="640" spans="1:26" x14ac:dyDescent="0.25">
      <c r="A640">
        <v>5.2024999999999997</v>
      </c>
      <c r="B640" t="s">
        <v>26</v>
      </c>
      <c r="C640" t="s">
        <v>84</v>
      </c>
      <c r="D640" t="s">
        <v>85</v>
      </c>
      <c r="E640">
        <v>99999999999999</v>
      </c>
      <c r="F640" t="s">
        <v>142</v>
      </c>
      <c r="G640" t="s">
        <v>30</v>
      </c>
      <c r="H640" t="s">
        <v>144</v>
      </c>
      <c r="I640" t="s">
        <v>145</v>
      </c>
      <c r="J640" t="s">
        <v>146</v>
      </c>
      <c r="K640" t="s">
        <v>147</v>
      </c>
      <c r="L640">
        <v>999999999</v>
      </c>
      <c r="M640" t="s">
        <v>145</v>
      </c>
      <c r="N640">
        <v>9999999999</v>
      </c>
      <c r="O640" t="s">
        <v>72</v>
      </c>
      <c r="P640" t="s">
        <v>73</v>
      </c>
      <c r="Q640" t="s">
        <v>61</v>
      </c>
      <c r="R640">
        <v>44</v>
      </c>
      <c r="S640" t="s">
        <v>40</v>
      </c>
      <c r="T640" t="str">
        <f t="shared" si="593"/>
        <v>12</v>
      </c>
      <c r="U640">
        <v>8</v>
      </c>
      <c r="V640" s="3">
        <v>32.4</v>
      </c>
      <c r="W640">
        <v>1</v>
      </c>
      <c r="X640" s="3">
        <f t="shared" si="595"/>
        <v>32.4</v>
      </c>
      <c r="Y640" s="3">
        <f t="shared" ref="Y640:Z640" si="656">X640/T640</f>
        <v>2.6999999999999997</v>
      </c>
      <c r="Z640" s="3">
        <f t="shared" si="656"/>
        <v>0.33749999999999997</v>
      </c>
    </row>
    <row r="641" spans="1:26" x14ac:dyDescent="0.25">
      <c r="A641">
        <v>5.2024999999999997</v>
      </c>
      <c r="B641" t="s">
        <v>26</v>
      </c>
      <c r="C641" t="s">
        <v>134</v>
      </c>
      <c r="D641" t="s">
        <v>135</v>
      </c>
      <c r="E641">
        <v>99999999999999</v>
      </c>
      <c r="F641" t="s">
        <v>142</v>
      </c>
      <c r="G641" t="s">
        <v>30</v>
      </c>
      <c r="H641" t="s">
        <v>144</v>
      </c>
      <c r="I641" t="s">
        <v>145</v>
      </c>
      <c r="J641" t="s">
        <v>146</v>
      </c>
      <c r="K641" t="s">
        <v>147</v>
      </c>
      <c r="L641">
        <v>999999999</v>
      </c>
      <c r="M641" t="s">
        <v>145</v>
      </c>
      <c r="N641">
        <v>9999999999</v>
      </c>
      <c r="O641" t="s">
        <v>37</v>
      </c>
      <c r="P641" t="s">
        <v>38</v>
      </c>
      <c r="Q641" t="s">
        <v>39</v>
      </c>
      <c r="R641">
        <v>44</v>
      </c>
      <c r="S641" t="s">
        <v>40</v>
      </c>
      <c r="T641" t="str">
        <f t="shared" si="593"/>
        <v>12</v>
      </c>
      <c r="U641">
        <v>5</v>
      </c>
      <c r="V641" s="3">
        <v>19.8</v>
      </c>
      <c r="W641">
        <v>1</v>
      </c>
      <c r="X641" s="3">
        <f t="shared" si="595"/>
        <v>19.8</v>
      </c>
      <c r="Y641" s="3">
        <f t="shared" ref="Y641:Z641" si="657">X641/T641</f>
        <v>1.6500000000000001</v>
      </c>
      <c r="Z641" s="3">
        <f t="shared" si="657"/>
        <v>0.33</v>
      </c>
    </row>
    <row r="642" spans="1:26" x14ac:dyDescent="0.25">
      <c r="A642">
        <v>5.2024999999999997</v>
      </c>
      <c r="B642" t="s">
        <v>26</v>
      </c>
      <c r="C642" t="s">
        <v>134</v>
      </c>
      <c r="D642" t="s">
        <v>135</v>
      </c>
      <c r="E642">
        <v>99999999999999</v>
      </c>
      <c r="F642" t="s">
        <v>142</v>
      </c>
      <c r="G642" t="s">
        <v>30</v>
      </c>
      <c r="H642" t="s">
        <v>144</v>
      </c>
      <c r="I642" t="s">
        <v>145</v>
      </c>
      <c r="J642" t="s">
        <v>146</v>
      </c>
      <c r="K642" t="s">
        <v>147</v>
      </c>
      <c r="L642">
        <v>999999999</v>
      </c>
      <c r="M642" t="s">
        <v>145</v>
      </c>
      <c r="N642">
        <v>9999999999</v>
      </c>
      <c r="O642" t="s">
        <v>115</v>
      </c>
      <c r="P642" t="s">
        <v>116</v>
      </c>
      <c r="Q642" t="s">
        <v>39</v>
      </c>
      <c r="R642">
        <v>44</v>
      </c>
      <c r="S642" t="s">
        <v>40</v>
      </c>
      <c r="T642" t="str">
        <f t="shared" si="593"/>
        <v>12</v>
      </c>
      <c r="U642">
        <v>5</v>
      </c>
      <c r="V642" s="3">
        <v>19.8</v>
      </c>
      <c r="W642">
        <v>1</v>
      </c>
      <c r="X642" s="3">
        <f t="shared" si="595"/>
        <v>19.8</v>
      </c>
      <c r="Y642" s="3">
        <f t="shared" ref="Y642:Z642" si="658">X642/T642</f>
        <v>1.6500000000000001</v>
      </c>
      <c r="Z642" s="3">
        <f t="shared" si="658"/>
        <v>0.33</v>
      </c>
    </row>
    <row r="643" spans="1:26" x14ac:dyDescent="0.25">
      <c r="A643">
        <v>5.2024999999999997</v>
      </c>
      <c r="B643" t="s">
        <v>26</v>
      </c>
      <c r="C643" t="s">
        <v>107</v>
      </c>
      <c r="D643" t="s">
        <v>108</v>
      </c>
      <c r="E643">
        <v>10351700</v>
      </c>
      <c r="F643" t="s">
        <v>530</v>
      </c>
      <c r="G643" t="s">
        <v>30</v>
      </c>
      <c r="H643" t="s">
        <v>31</v>
      </c>
      <c r="I643" t="s">
        <v>531</v>
      </c>
      <c r="J643" t="s">
        <v>532</v>
      </c>
      <c r="K643" t="s">
        <v>193</v>
      </c>
      <c r="L643" t="s">
        <v>533</v>
      </c>
      <c r="M643" t="s">
        <v>534</v>
      </c>
      <c r="N643">
        <v>2193639477</v>
      </c>
      <c r="O643" t="s">
        <v>37</v>
      </c>
      <c r="P643" t="s">
        <v>38</v>
      </c>
      <c r="Q643" t="s">
        <v>39</v>
      </c>
      <c r="R643">
        <v>44</v>
      </c>
      <c r="S643" t="s">
        <v>40</v>
      </c>
      <c r="T643" t="str">
        <f t="shared" ref="T643:T706" si="659">"12"</f>
        <v>12</v>
      </c>
      <c r="U643">
        <v>5</v>
      </c>
      <c r="V643" s="3">
        <v>19.8</v>
      </c>
      <c r="W643">
        <v>1</v>
      </c>
      <c r="X643" s="3">
        <f t="shared" si="595"/>
        <v>19.8</v>
      </c>
      <c r="Y643" s="3">
        <f t="shared" ref="Y643:Z643" si="660">X643/T643</f>
        <v>1.6500000000000001</v>
      </c>
      <c r="Z643" s="3">
        <f t="shared" si="660"/>
        <v>0.33</v>
      </c>
    </row>
    <row r="644" spans="1:26" x14ac:dyDescent="0.25">
      <c r="A644">
        <v>5.2024999999999997</v>
      </c>
      <c r="B644" t="s">
        <v>26</v>
      </c>
      <c r="C644" t="s">
        <v>107</v>
      </c>
      <c r="D644" t="s">
        <v>108</v>
      </c>
      <c r="E644">
        <v>10351700</v>
      </c>
      <c r="F644" t="s">
        <v>530</v>
      </c>
      <c r="G644" t="s">
        <v>30</v>
      </c>
      <c r="H644" t="s">
        <v>31</v>
      </c>
      <c r="I644" t="s">
        <v>531</v>
      </c>
      <c r="J644" t="s">
        <v>532</v>
      </c>
      <c r="K644" t="s">
        <v>193</v>
      </c>
      <c r="L644" t="s">
        <v>533</v>
      </c>
      <c r="M644" t="s">
        <v>534</v>
      </c>
      <c r="N644">
        <v>2193639477</v>
      </c>
      <c r="O644" t="s">
        <v>115</v>
      </c>
      <c r="P644" t="s">
        <v>116</v>
      </c>
      <c r="Q644" t="s">
        <v>39</v>
      </c>
      <c r="R644">
        <v>44</v>
      </c>
      <c r="S644" t="s">
        <v>40</v>
      </c>
      <c r="T644" t="str">
        <f t="shared" si="659"/>
        <v>12</v>
      </c>
      <c r="U644">
        <v>5</v>
      </c>
      <c r="V644" s="3">
        <v>19.8</v>
      </c>
      <c r="W644">
        <v>1</v>
      </c>
      <c r="X644" s="3">
        <f t="shared" ref="X644:X707" si="661">V644/W644</f>
        <v>19.8</v>
      </c>
      <c r="Y644" s="3">
        <f t="shared" ref="Y644:Z644" si="662">X644/T644</f>
        <v>1.6500000000000001</v>
      </c>
      <c r="Z644" s="3">
        <f t="shared" si="662"/>
        <v>0.33</v>
      </c>
    </row>
    <row r="645" spans="1:26" x14ac:dyDescent="0.25">
      <c r="A645">
        <v>5.2024999999999997</v>
      </c>
      <c r="B645" t="s">
        <v>26</v>
      </c>
      <c r="C645" t="s">
        <v>84</v>
      </c>
      <c r="D645" t="s">
        <v>85</v>
      </c>
      <c r="E645">
        <v>10382844</v>
      </c>
      <c r="F645" t="s">
        <v>272</v>
      </c>
      <c r="G645" t="s">
        <v>30</v>
      </c>
      <c r="H645" t="s">
        <v>31</v>
      </c>
      <c r="I645" t="s">
        <v>273</v>
      </c>
      <c r="J645" t="s">
        <v>274</v>
      </c>
      <c r="K645" t="s">
        <v>67</v>
      </c>
      <c r="L645" t="s">
        <v>275</v>
      </c>
      <c r="M645" t="s">
        <v>276</v>
      </c>
      <c r="N645">
        <v>5107662337</v>
      </c>
      <c r="O645" t="s">
        <v>59</v>
      </c>
      <c r="P645" t="s">
        <v>60</v>
      </c>
      <c r="Q645" t="s">
        <v>61</v>
      </c>
      <c r="R645">
        <v>44</v>
      </c>
      <c r="S645" t="s">
        <v>40</v>
      </c>
      <c r="T645" t="str">
        <f t="shared" si="659"/>
        <v>12</v>
      </c>
      <c r="U645">
        <v>4</v>
      </c>
      <c r="V645" s="3">
        <v>115.2</v>
      </c>
      <c r="W645">
        <v>4</v>
      </c>
      <c r="X645" s="3">
        <f t="shared" si="661"/>
        <v>28.8</v>
      </c>
      <c r="Y645" s="3">
        <f t="shared" ref="Y645:Z645" si="663">X645/T645</f>
        <v>2.4</v>
      </c>
      <c r="Z645" s="3">
        <f t="shared" si="663"/>
        <v>0.6</v>
      </c>
    </row>
    <row r="646" spans="1:26" x14ac:dyDescent="0.25">
      <c r="A646">
        <v>5.2024999999999997</v>
      </c>
      <c r="B646" t="s">
        <v>26</v>
      </c>
      <c r="C646" t="s">
        <v>84</v>
      </c>
      <c r="D646" t="s">
        <v>85</v>
      </c>
      <c r="E646">
        <v>10382844</v>
      </c>
      <c r="F646" t="s">
        <v>272</v>
      </c>
      <c r="G646" t="s">
        <v>30</v>
      </c>
      <c r="H646" t="s">
        <v>31</v>
      </c>
      <c r="I646" t="s">
        <v>273</v>
      </c>
      <c r="J646" t="s">
        <v>274</v>
      </c>
      <c r="K646" t="s">
        <v>67</v>
      </c>
      <c r="L646" t="s">
        <v>275</v>
      </c>
      <c r="M646" t="s">
        <v>276</v>
      </c>
      <c r="N646">
        <v>5107662337</v>
      </c>
      <c r="O646" t="s">
        <v>100</v>
      </c>
      <c r="P646" t="s">
        <v>101</v>
      </c>
      <c r="Q646" t="s">
        <v>61</v>
      </c>
      <c r="R646">
        <v>44</v>
      </c>
      <c r="S646" t="s">
        <v>40</v>
      </c>
      <c r="T646" t="str">
        <f t="shared" si="659"/>
        <v>12</v>
      </c>
      <c r="U646">
        <v>8</v>
      </c>
      <c r="V646" s="3">
        <v>32.4</v>
      </c>
      <c r="W646">
        <v>1</v>
      </c>
      <c r="X646" s="3">
        <f t="shared" si="661"/>
        <v>32.4</v>
      </c>
      <c r="Y646" s="3">
        <f t="shared" ref="Y646:Z646" si="664">X646/T646</f>
        <v>2.6999999999999997</v>
      </c>
      <c r="Z646" s="3">
        <f t="shared" si="664"/>
        <v>0.33749999999999997</v>
      </c>
    </row>
    <row r="647" spans="1:26" x14ac:dyDescent="0.25">
      <c r="A647">
        <v>5.2024999999999997</v>
      </c>
      <c r="B647" t="s">
        <v>26</v>
      </c>
      <c r="C647" t="s">
        <v>84</v>
      </c>
      <c r="D647" t="s">
        <v>85</v>
      </c>
      <c r="E647">
        <v>10426435</v>
      </c>
      <c r="F647" t="s">
        <v>295</v>
      </c>
      <c r="G647" t="s">
        <v>168</v>
      </c>
      <c r="H647" t="s">
        <v>31</v>
      </c>
      <c r="I647" t="s">
        <v>296</v>
      </c>
      <c r="J647" t="s">
        <v>297</v>
      </c>
      <c r="K647" t="s">
        <v>67</v>
      </c>
      <c r="L647" t="s">
        <v>298</v>
      </c>
      <c r="M647" t="s">
        <v>299</v>
      </c>
      <c r="N647">
        <v>7078293456</v>
      </c>
      <c r="O647" t="s">
        <v>115</v>
      </c>
      <c r="P647" t="s">
        <v>116</v>
      </c>
      <c r="Q647" t="s">
        <v>39</v>
      </c>
      <c r="R647">
        <v>44</v>
      </c>
      <c r="S647" t="s">
        <v>40</v>
      </c>
      <c r="T647" t="str">
        <f t="shared" si="659"/>
        <v>12</v>
      </c>
      <c r="U647">
        <v>5</v>
      </c>
      <c r="V647" s="3">
        <v>39.6</v>
      </c>
      <c r="W647">
        <v>2</v>
      </c>
      <c r="X647" s="3">
        <f t="shared" si="661"/>
        <v>19.8</v>
      </c>
      <c r="Y647" s="3">
        <f t="shared" ref="Y647:Z647" si="665">X647/T647</f>
        <v>1.6500000000000001</v>
      </c>
      <c r="Z647" s="3">
        <f t="shared" si="665"/>
        <v>0.33</v>
      </c>
    </row>
    <row r="648" spans="1:26" x14ac:dyDescent="0.25">
      <c r="A648">
        <v>5.2024999999999997</v>
      </c>
      <c r="B648" t="s">
        <v>26</v>
      </c>
      <c r="C648" t="s">
        <v>84</v>
      </c>
      <c r="D648" t="s">
        <v>85</v>
      </c>
      <c r="E648">
        <v>10426435</v>
      </c>
      <c r="F648" t="s">
        <v>295</v>
      </c>
      <c r="G648" t="s">
        <v>168</v>
      </c>
      <c r="H648" t="s">
        <v>31</v>
      </c>
      <c r="I648" t="s">
        <v>296</v>
      </c>
      <c r="J648" t="s">
        <v>297</v>
      </c>
      <c r="K648" t="s">
        <v>67</v>
      </c>
      <c r="L648" t="s">
        <v>298</v>
      </c>
      <c r="M648" t="s">
        <v>299</v>
      </c>
      <c r="N648">
        <v>7078293456</v>
      </c>
      <c r="O648" t="s">
        <v>37</v>
      </c>
      <c r="P648" t="s">
        <v>38</v>
      </c>
      <c r="Q648" t="s">
        <v>39</v>
      </c>
      <c r="R648">
        <v>44</v>
      </c>
      <c r="S648" t="s">
        <v>40</v>
      </c>
      <c r="T648" t="str">
        <f t="shared" si="659"/>
        <v>12</v>
      </c>
      <c r="U648">
        <v>5</v>
      </c>
      <c r="V648" s="3">
        <v>19.8</v>
      </c>
      <c r="W648">
        <v>1</v>
      </c>
      <c r="X648" s="3">
        <f t="shared" si="661"/>
        <v>19.8</v>
      </c>
      <c r="Y648" s="3">
        <f t="shared" ref="Y648:Z648" si="666">X648/T648</f>
        <v>1.6500000000000001</v>
      </c>
      <c r="Z648" s="3">
        <f t="shared" si="666"/>
        <v>0.33</v>
      </c>
    </row>
    <row r="649" spans="1:26" x14ac:dyDescent="0.25">
      <c r="A649">
        <v>5.2024999999999997</v>
      </c>
      <c r="B649" t="s">
        <v>26</v>
      </c>
      <c r="C649" t="s">
        <v>154</v>
      </c>
      <c r="D649" t="s">
        <v>155</v>
      </c>
      <c r="E649">
        <v>10436246</v>
      </c>
      <c r="F649" t="s">
        <v>207</v>
      </c>
      <c r="G649" t="s">
        <v>30</v>
      </c>
      <c r="H649" t="s">
        <v>31</v>
      </c>
      <c r="I649" t="s">
        <v>208</v>
      </c>
      <c r="J649" t="s">
        <v>209</v>
      </c>
      <c r="K649" t="s">
        <v>210</v>
      </c>
      <c r="L649" t="s">
        <v>211</v>
      </c>
      <c r="M649" t="s">
        <v>212</v>
      </c>
      <c r="N649">
        <v>4255076664</v>
      </c>
      <c r="O649" t="s">
        <v>115</v>
      </c>
      <c r="P649" t="s">
        <v>116</v>
      </c>
      <c r="Q649" t="s">
        <v>39</v>
      </c>
      <c r="R649">
        <v>44</v>
      </c>
      <c r="S649" t="s">
        <v>40</v>
      </c>
      <c r="T649" t="str">
        <f t="shared" si="659"/>
        <v>12</v>
      </c>
      <c r="U649">
        <v>5</v>
      </c>
      <c r="V649" s="3">
        <v>79.2</v>
      </c>
      <c r="W649">
        <v>4</v>
      </c>
      <c r="X649" s="3">
        <f t="shared" si="661"/>
        <v>19.8</v>
      </c>
      <c r="Y649" s="3">
        <f t="shared" ref="Y649:Z649" si="667">X649/T649</f>
        <v>1.6500000000000001</v>
      </c>
      <c r="Z649" s="3">
        <f t="shared" si="667"/>
        <v>0.33</v>
      </c>
    </row>
    <row r="650" spans="1:26" x14ac:dyDescent="0.25">
      <c r="A650">
        <v>5.2024999999999997</v>
      </c>
      <c r="B650" t="s">
        <v>26</v>
      </c>
      <c r="C650" t="s">
        <v>62</v>
      </c>
      <c r="D650" t="s">
        <v>63</v>
      </c>
      <c r="E650">
        <v>10504938</v>
      </c>
      <c r="F650" t="s">
        <v>443</v>
      </c>
      <c r="G650" t="s">
        <v>30</v>
      </c>
      <c r="H650" t="s">
        <v>31</v>
      </c>
      <c r="I650" t="s">
        <v>444</v>
      </c>
      <c r="J650" t="s">
        <v>445</v>
      </c>
      <c r="K650" t="s">
        <v>67</v>
      </c>
      <c r="L650" t="s">
        <v>446</v>
      </c>
      <c r="M650" t="s">
        <v>447</v>
      </c>
      <c r="N650">
        <v>8587613355</v>
      </c>
      <c r="O650" t="s">
        <v>37</v>
      </c>
      <c r="P650" t="s">
        <v>38</v>
      </c>
      <c r="Q650" t="s">
        <v>39</v>
      </c>
      <c r="R650">
        <v>44</v>
      </c>
      <c r="S650" t="s">
        <v>40</v>
      </c>
      <c r="T650" t="str">
        <f t="shared" si="659"/>
        <v>12</v>
      </c>
      <c r="U650">
        <v>5</v>
      </c>
      <c r="V650" s="3">
        <v>79.2</v>
      </c>
      <c r="W650">
        <v>4</v>
      </c>
      <c r="X650" s="3">
        <f t="shared" si="661"/>
        <v>19.8</v>
      </c>
      <c r="Y650" s="3">
        <f t="shared" ref="Y650:Z650" si="668">X650/T650</f>
        <v>1.6500000000000001</v>
      </c>
      <c r="Z650" s="3">
        <f t="shared" si="668"/>
        <v>0.33</v>
      </c>
    </row>
    <row r="651" spans="1:26" x14ac:dyDescent="0.25">
      <c r="A651">
        <v>5.2024999999999997</v>
      </c>
      <c r="B651" t="s">
        <v>26</v>
      </c>
      <c r="C651" t="s">
        <v>62</v>
      </c>
      <c r="D651" t="s">
        <v>63</v>
      </c>
      <c r="E651">
        <v>10024859</v>
      </c>
      <c r="F651" t="s">
        <v>231</v>
      </c>
      <c r="G651" t="s">
        <v>30</v>
      </c>
      <c r="H651" t="s">
        <v>31</v>
      </c>
      <c r="I651" t="s">
        <v>232</v>
      </c>
      <c r="J651" t="s">
        <v>233</v>
      </c>
      <c r="K651" t="s">
        <v>67</v>
      </c>
      <c r="L651" t="s">
        <v>234</v>
      </c>
      <c r="M651" t="s">
        <v>235</v>
      </c>
      <c r="N651">
        <v>6612597310</v>
      </c>
      <c r="O651" t="s">
        <v>70</v>
      </c>
      <c r="P651" t="s">
        <v>71</v>
      </c>
      <c r="Q651" t="s">
        <v>61</v>
      </c>
      <c r="R651">
        <v>44</v>
      </c>
      <c r="S651" t="s">
        <v>40</v>
      </c>
      <c r="T651" t="str">
        <f t="shared" si="659"/>
        <v>12</v>
      </c>
      <c r="U651">
        <v>8</v>
      </c>
      <c r="V651" s="3">
        <v>64.8</v>
      </c>
      <c r="W651">
        <v>2</v>
      </c>
      <c r="X651" s="3">
        <f t="shared" si="661"/>
        <v>32.4</v>
      </c>
      <c r="Y651" s="3">
        <f t="shared" ref="Y651:Z651" si="669">X651/T651</f>
        <v>2.6999999999999997</v>
      </c>
      <c r="Z651" s="3">
        <f t="shared" si="669"/>
        <v>0.33749999999999997</v>
      </c>
    </row>
    <row r="652" spans="1:26" x14ac:dyDescent="0.25">
      <c r="A652">
        <v>5.2024999999999997</v>
      </c>
      <c r="B652" t="s">
        <v>26</v>
      </c>
      <c r="C652" t="s">
        <v>84</v>
      </c>
      <c r="D652" t="s">
        <v>85</v>
      </c>
      <c r="E652">
        <v>10439798</v>
      </c>
      <c r="F652" t="s">
        <v>102</v>
      </c>
      <c r="G652" t="s">
        <v>30</v>
      </c>
      <c r="H652" t="s">
        <v>31</v>
      </c>
      <c r="I652" t="s">
        <v>103</v>
      </c>
      <c r="J652" t="s">
        <v>104</v>
      </c>
      <c r="K652" t="s">
        <v>96</v>
      </c>
      <c r="L652" t="s">
        <v>105</v>
      </c>
      <c r="M652" t="s">
        <v>106</v>
      </c>
      <c r="N652">
        <v>9076024285</v>
      </c>
      <c r="O652" t="s">
        <v>70</v>
      </c>
      <c r="P652" t="s">
        <v>71</v>
      </c>
      <c r="Q652" t="s">
        <v>61</v>
      </c>
      <c r="R652">
        <v>44</v>
      </c>
      <c r="S652" t="s">
        <v>40</v>
      </c>
      <c r="T652" t="str">
        <f t="shared" si="659"/>
        <v>12</v>
      </c>
      <c r="U652">
        <v>8</v>
      </c>
      <c r="V652" s="3">
        <v>226.8</v>
      </c>
      <c r="W652">
        <v>7</v>
      </c>
      <c r="X652" s="3">
        <f t="shared" si="661"/>
        <v>32.4</v>
      </c>
      <c r="Y652" s="3">
        <f t="shared" ref="Y652:Z652" si="670">X652/T652</f>
        <v>2.6999999999999997</v>
      </c>
      <c r="Z652" s="3">
        <f t="shared" si="670"/>
        <v>0.33749999999999997</v>
      </c>
    </row>
    <row r="653" spans="1:26" x14ac:dyDescent="0.25">
      <c r="A653">
        <v>5.2024999999999997</v>
      </c>
      <c r="B653" t="s">
        <v>26</v>
      </c>
      <c r="C653" t="s">
        <v>84</v>
      </c>
      <c r="D653" t="s">
        <v>85</v>
      </c>
      <c r="E653">
        <v>10439798</v>
      </c>
      <c r="F653" t="s">
        <v>102</v>
      </c>
      <c r="G653" t="s">
        <v>30</v>
      </c>
      <c r="H653" t="s">
        <v>31</v>
      </c>
      <c r="I653" t="s">
        <v>103</v>
      </c>
      <c r="J653" t="s">
        <v>104</v>
      </c>
      <c r="K653" t="s">
        <v>96</v>
      </c>
      <c r="L653" t="s">
        <v>105</v>
      </c>
      <c r="M653" t="s">
        <v>106</v>
      </c>
      <c r="N653">
        <v>9076024285</v>
      </c>
      <c r="O653" t="s">
        <v>74</v>
      </c>
      <c r="P653" t="s">
        <v>75</v>
      </c>
      <c r="Q653" t="s">
        <v>61</v>
      </c>
      <c r="R653">
        <v>44</v>
      </c>
      <c r="S653" t="s">
        <v>40</v>
      </c>
      <c r="T653" t="str">
        <f t="shared" si="659"/>
        <v>12</v>
      </c>
      <c r="U653">
        <v>5</v>
      </c>
      <c r="V653" s="3">
        <v>144</v>
      </c>
      <c r="W653">
        <v>5</v>
      </c>
      <c r="X653" s="3">
        <f t="shared" si="661"/>
        <v>28.8</v>
      </c>
      <c r="Y653" s="3">
        <f t="shared" ref="Y653:Z653" si="671">X653/T653</f>
        <v>2.4</v>
      </c>
      <c r="Z653" s="3">
        <f t="shared" si="671"/>
        <v>0.48</v>
      </c>
    </row>
    <row r="654" spans="1:26" x14ac:dyDescent="0.25">
      <c r="A654">
        <v>5.2024999999999997</v>
      </c>
      <c r="B654" t="s">
        <v>26</v>
      </c>
      <c r="C654" t="s">
        <v>84</v>
      </c>
      <c r="D654" t="s">
        <v>85</v>
      </c>
      <c r="E654">
        <v>10439798</v>
      </c>
      <c r="F654" t="s">
        <v>102</v>
      </c>
      <c r="G654" t="s">
        <v>30</v>
      </c>
      <c r="H654" t="s">
        <v>31</v>
      </c>
      <c r="I654" t="s">
        <v>103</v>
      </c>
      <c r="J654" t="s">
        <v>104</v>
      </c>
      <c r="K654" t="s">
        <v>96</v>
      </c>
      <c r="L654" t="s">
        <v>105</v>
      </c>
      <c r="M654" t="s">
        <v>106</v>
      </c>
      <c r="N654">
        <v>9076024285</v>
      </c>
      <c r="O654" t="s">
        <v>49</v>
      </c>
      <c r="P654" t="s">
        <v>50</v>
      </c>
      <c r="Q654" t="s">
        <v>39</v>
      </c>
      <c r="R654">
        <v>44</v>
      </c>
      <c r="S654" t="s">
        <v>40</v>
      </c>
      <c r="T654" t="str">
        <f t="shared" si="659"/>
        <v>12</v>
      </c>
      <c r="U654">
        <v>5</v>
      </c>
      <c r="V654" s="3">
        <v>39.6</v>
      </c>
      <c r="W654">
        <v>2</v>
      </c>
      <c r="X654" s="3">
        <f t="shared" si="661"/>
        <v>19.8</v>
      </c>
      <c r="Y654" s="3">
        <f t="shared" ref="Y654:Z654" si="672">X654/T654</f>
        <v>1.6500000000000001</v>
      </c>
      <c r="Z654" s="3">
        <f t="shared" si="672"/>
        <v>0.33</v>
      </c>
    </row>
    <row r="655" spans="1:26" x14ac:dyDescent="0.25">
      <c r="A655">
        <v>5.2024999999999997</v>
      </c>
      <c r="B655" t="s">
        <v>26</v>
      </c>
      <c r="C655" t="s">
        <v>84</v>
      </c>
      <c r="D655" t="s">
        <v>85</v>
      </c>
      <c r="E655">
        <v>10418538</v>
      </c>
      <c r="F655" t="s">
        <v>493</v>
      </c>
      <c r="G655" t="s">
        <v>30</v>
      </c>
      <c r="H655" t="s">
        <v>31</v>
      </c>
      <c r="I655" t="s">
        <v>494</v>
      </c>
      <c r="J655" t="s">
        <v>119</v>
      </c>
      <c r="K655" t="s">
        <v>67</v>
      </c>
      <c r="L655" t="s">
        <v>495</v>
      </c>
      <c r="M655" t="s">
        <v>496</v>
      </c>
      <c r="N655">
        <v>9164724633</v>
      </c>
      <c r="O655" t="s">
        <v>91</v>
      </c>
      <c r="P655" t="s">
        <v>92</v>
      </c>
      <c r="Q655" t="s">
        <v>61</v>
      </c>
      <c r="R655">
        <v>44</v>
      </c>
      <c r="S655" t="s">
        <v>40</v>
      </c>
      <c r="T655" t="str">
        <f t="shared" si="659"/>
        <v>12</v>
      </c>
      <c r="U655">
        <v>8</v>
      </c>
      <c r="V655" s="3">
        <v>32.4</v>
      </c>
      <c r="W655">
        <v>1</v>
      </c>
      <c r="X655" s="3">
        <f t="shared" si="661"/>
        <v>32.4</v>
      </c>
      <c r="Y655" s="3">
        <f t="shared" ref="Y655:Z655" si="673">X655/T655</f>
        <v>2.6999999999999997</v>
      </c>
      <c r="Z655" s="3">
        <f t="shared" si="673"/>
        <v>0.33749999999999997</v>
      </c>
    </row>
    <row r="656" spans="1:26" x14ac:dyDescent="0.25">
      <c r="A656">
        <v>5.2024999999999997</v>
      </c>
      <c r="B656" t="s">
        <v>26</v>
      </c>
      <c r="C656" t="s">
        <v>154</v>
      </c>
      <c r="D656" t="s">
        <v>155</v>
      </c>
      <c r="E656">
        <v>10347339</v>
      </c>
      <c r="F656" t="s">
        <v>236</v>
      </c>
      <c r="G656" t="s">
        <v>30</v>
      </c>
      <c r="H656" t="s">
        <v>31</v>
      </c>
      <c r="I656" t="s">
        <v>237</v>
      </c>
      <c r="J656" t="s">
        <v>238</v>
      </c>
      <c r="K656" t="s">
        <v>239</v>
      </c>
      <c r="L656" t="s">
        <v>240</v>
      </c>
      <c r="M656" t="s">
        <v>241</v>
      </c>
      <c r="N656">
        <v>2087618918</v>
      </c>
      <c r="O656" t="s">
        <v>242</v>
      </c>
      <c r="P656" t="s">
        <v>243</v>
      </c>
      <c r="Q656" t="s">
        <v>83</v>
      </c>
      <c r="R656">
        <v>44</v>
      </c>
      <c r="S656" t="s">
        <v>40</v>
      </c>
      <c r="T656" t="str">
        <f t="shared" si="659"/>
        <v>12</v>
      </c>
      <c r="U656">
        <v>8</v>
      </c>
      <c r="V656" s="3">
        <v>32.4</v>
      </c>
      <c r="W656">
        <v>1</v>
      </c>
      <c r="X656" s="3">
        <f t="shared" si="661"/>
        <v>32.4</v>
      </c>
      <c r="Y656" s="3">
        <f t="shared" ref="Y656:Z656" si="674">X656/T656</f>
        <v>2.6999999999999997</v>
      </c>
      <c r="Z656" s="3">
        <f t="shared" si="674"/>
        <v>0.33749999999999997</v>
      </c>
    </row>
    <row r="657" spans="1:26" x14ac:dyDescent="0.25">
      <c r="A657">
        <v>5.2024999999999997</v>
      </c>
      <c r="B657" t="s">
        <v>26</v>
      </c>
      <c r="C657" t="s">
        <v>84</v>
      </c>
      <c r="D657" t="s">
        <v>85</v>
      </c>
      <c r="E657">
        <v>10124473</v>
      </c>
      <c r="F657" t="s">
        <v>220</v>
      </c>
      <c r="G657" t="s">
        <v>30</v>
      </c>
      <c r="H657" t="s">
        <v>31</v>
      </c>
      <c r="I657" t="s">
        <v>221</v>
      </c>
      <c r="J657" t="s">
        <v>222</v>
      </c>
      <c r="K657" t="s">
        <v>67</v>
      </c>
      <c r="L657">
        <v>95370</v>
      </c>
      <c r="M657" t="s">
        <v>223</v>
      </c>
      <c r="N657">
        <v>2095363674</v>
      </c>
      <c r="O657" t="s">
        <v>74</v>
      </c>
      <c r="P657" t="s">
        <v>75</v>
      </c>
      <c r="Q657" t="s">
        <v>61</v>
      </c>
      <c r="R657">
        <v>44</v>
      </c>
      <c r="S657" t="s">
        <v>40</v>
      </c>
      <c r="T657" t="str">
        <f t="shared" si="659"/>
        <v>12</v>
      </c>
      <c r="U657">
        <v>5</v>
      </c>
      <c r="V657" s="3">
        <v>57.6</v>
      </c>
      <c r="W657">
        <v>2</v>
      </c>
      <c r="X657" s="3">
        <f t="shared" si="661"/>
        <v>28.8</v>
      </c>
      <c r="Y657" s="3">
        <f t="shared" ref="Y657:Z657" si="675">X657/T657</f>
        <v>2.4</v>
      </c>
      <c r="Z657" s="3">
        <f t="shared" si="675"/>
        <v>0.48</v>
      </c>
    </row>
    <row r="658" spans="1:26" x14ac:dyDescent="0.25">
      <c r="A658">
        <v>5.2024999999999997</v>
      </c>
      <c r="B658" t="s">
        <v>26</v>
      </c>
      <c r="C658" t="s">
        <v>84</v>
      </c>
      <c r="D658" t="s">
        <v>85</v>
      </c>
      <c r="E658">
        <v>10124473</v>
      </c>
      <c r="F658" t="s">
        <v>220</v>
      </c>
      <c r="G658" t="s">
        <v>30</v>
      </c>
      <c r="H658" t="s">
        <v>31</v>
      </c>
      <c r="I658" t="s">
        <v>221</v>
      </c>
      <c r="J658" t="s">
        <v>222</v>
      </c>
      <c r="K658" t="s">
        <v>67</v>
      </c>
      <c r="L658">
        <v>95370</v>
      </c>
      <c r="M658" t="s">
        <v>223</v>
      </c>
      <c r="N658">
        <v>2095363674</v>
      </c>
      <c r="O658" t="s">
        <v>98</v>
      </c>
      <c r="P658" t="s">
        <v>99</v>
      </c>
      <c r="Q658" t="s">
        <v>61</v>
      </c>
      <c r="R658">
        <v>44</v>
      </c>
      <c r="S658" t="s">
        <v>40</v>
      </c>
      <c r="T658" t="str">
        <f t="shared" si="659"/>
        <v>12</v>
      </c>
      <c r="U658">
        <v>5</v>
      </c>
      <c r="V658" s="3">
        <v>57.6</v>
      </c>
      <c r="W658">
        <v>2</v>
      </c>
      <c r="X658" s="3">
        <f t="shared" si="661"/>
        <v>28.8</v>
      </c>
      <c r="Y658" s="3">
        <f t="shared" ref="Y658:Z658" si="676">X658/T658</f>
        <v>2.4</v>
      </c>
      <c r="Z658" s="3">
        <f t="shared" si="676"/>
        <v>0.48</v>
      </c>
    </row>
    <row r="659" spans="1:26" x14ac:dyDescent="0.25">
      <c r="A659">
        <v>5.2024999999999997</v>
      </c>
      <c r="B659" t="s">
        <v>26</v>
      </c>
      <c r="C659" t="s">
        <v>84</v>
      </c>
      <c r="D659" t="s">
        <v>85</v>
      </c>
      <c r="E659">
        <v>10124473</v>
      </c>
      <c r="F659" t="s">
        <v>220</v>
      </c>
      <c r="G659" t="s">
        <v>30</v>
      </c>
      <c r="H659" t="s">
        <v>31</v>
      </c>
      <c r="I659" t="s">
        <v>221</v>
      </c>
      <c r="J659" t="s">
        <v>222</v>
      </c>
      <c r="K659" t="s">
        <v>67</v>
      </c>
      <c r="L659">
        <v>95370</v>
      </c>
      <c r="M659" t="s">
        <v>223</v>
      </c>
      <c r="N659">
        <v>2095363674</v>
      </c>
      <c r="O659" t="s">
        <v>218</v>
      </c>
      <c r="P659" t="s">
        <v>219</v>
      </c>
      <c r="Q659" t="s">
        <v>61</v>
      </c>
      <c r="R659">
        <v>44</v>
      </c>
      <c r="S659" t="s">
        <v>40</v>
      </c>
      <c r="T659" t="str">
        <f t="shared" si="659"/>
        <v>12</v>
      </c>
      <c r="U659">
        <v>8</v>
      </c>
      <c r="V659" s="3">
        <v>32.4</v>
      </c>
      <c r="W659">
        <v>1</v>
      </c>
      <c r="X659" s="3">
        <f t="shared" si="661"/>
        <v>32.4</v>
      </c>
      <c r="Y659" s="3">
        <f t="shared" ref="Y659:Z659" si="677">X659/T659</f>
        <v>2.6999999999999997</v>
      </c>
      <c r="Z659" s="3">
        <f t="shared" si="677"/>
        <v>0.33749999999999997</v>
      </c>
    </row>
    <row r="660" spans="1:26" x14ac:dyDescent="0.25">
      <c r="A660">
        <v>5.2024999999999997</v>
      </c>
      <c r="B660" t="s">
        <v>26</v>
      </c>
      <c r="C660" t="s">
        <v>84</v>
      </c>
      <c r="D660" t="s">
        <v>85</v>
      </c>
      <c r="E660">
        <v>10124473</v>
      </c>
      <c r="F660" t="s">
        <v>220</v>
      </c>
      <c r="G660" t="s">
        <v>30</v>
      </c>
      <c r="H660" t="s">
        <v>31</v>
      </c>
      <c r="I660" t="s">
        <v>221</v>
      </c>
      <c r="J660" t="s">
        <v>222</v>
      </c>
      <c r="K660" t="s">
        <v>67</v>
      </c>
      <c r="L660">
        <v>95370</v>
      </c>
      <c r="M660" t="s">
        <v>223</v>
      </c>
      <c r="N660">
        <v>2095363674</v>
      </c>
      <c r="O660" t="s">
        <v>224</v>
      </c>
      <c r="P660" t="s">
        <v>225</v>
      </c>
      <c r="Q660" t="s">
        <v>61</v>
      </c>
      <c r="R660">
        <v>44</v>
      </c>
      <c r="S660" t="s">
        <v>40</v>
      </c>
      <c r="T660" t="str">
        <f t="shared" si="659"/>
        <v>12</v>
      </c>
      <c r="U660">
        <v>5</v>
      </c>
      <c r="V660" s="3">
        <v>28.8</v>
      </c>
      <c r="W660">
        <v>1</v>
      </c>
      <c r="X660" s="3">
        <f t="shared" si="661"/>
        <v>28.8</v>
      </c>
      <c r="Y660" s="3">
        <f t="shared" ref="Y660:Z660" si="678">X660/T660</f>
        <v>2.4</v>
      </c>
      <c r="Z660" s="3">
        <f t="shared" si="678"/>
        <v>0.48</v>
      </c>
    </row>
    <row r="661" spans="1:26" x14ac:dyDescent="0.25">
      <c r="A661">
        <v>5.2024999999999997</v>
      </c>
      <c r="B661" t="s">
        <v>26</v>
      </c>
      <c r="C661" t="s">
        <v>51</v>
      </c>
      <c r="D661" t="s">
        <v>52</v>
      </c>
      <c r="E661">
        <v>10032766</v>
      </c>
      <c r="F661" t="s">
        <v>179</v>
      </c>
      <c r="G661" t="s">
        <v>30</v>
      </c>
      <c r="H661" t="s">
        <v>31</v>
      </c>
      <c r="I661" t="s">
        <v>180</v>
      </c>
      <c r="J661" t="s">
        <v>181</v>
      </c>
      <c r="K661" t="s">
        <v>34</v>
      </c>
      <c r="L661" s="4" t="s">
        <v>182</v>
      </c>
      <c r="M661" t="s">
        <v>183</v>
      </c>
      <c r="N661">
        <v>8567519330</v>
      </c>
      <c r="O661" t="s">
        <v>74</v>
      </c>
      <c r="P661" t="s">
        <v>75</v>
      </c>
      <c r="Q661" t="s">
        <v>61</v>
      </c>
      <c r="R661">
        <v>44</v>
      </c>
      <c r="S661" t="s">
        <v>40</v>
      </c>
      <c r="T661" t="str">
        <f t="shared" si="659"/>
        <v>12</v>
      </c>
      <c r="U661">
        <v>5</v>
      </c>
      <c r="V661" s="3">
        <v>144</v>
      </c>
      <c r="W661">
        <v>5</v>
      </c>
      <c r="X661" s="3">
        <f t="shared" si="661"/>
        <v>28.8</v>
      </c>
      <c r="Y661" s="3">
        <f t="shared" ref="Y661:Z661" si="679">X661/T661</f>
        <v>2.4</v>
      </c>
      <c r="Z661" s="3">
        <f t="shared" si="679"/>
        <v>0.48</v>
      </c>
    </row>
    <row r="662" spans="1:26" x14ac:dyDescent="0.25">
      <c r="A662">
        <v>5.2024999999999997</v>
      </c>
      <c r="B662" t="s">
        <v>26</v>
      </c>
      <c r="C662" t="s">
        <v>51</v>
      </c>
      <c r="D662" t="s">
        <v>52</v>
      </c>
      <c r="E662">
        <v>10032766</v>
      </c>
      <c r="F662" t="s">
        <v>179</v>
      </c>
      <c r="G662" t="s">
        <v>30</v>
      </c>
      <c r="H662" t="s">
        <v>31</v>
      </c>
      <c r="I662" t="s">
        <v>180</v>
      </c>
      <c r="J662" t="s">
        <v>181</v>
      </c>
      <c r="K662" t="s">
        <v>34</v>
      </c>
      <c r="L662" s="4" t="s">
        <v>182</v>
      </c>
      <c r="M662" t="s">
        <v>183</v>
      </c>
      <c r="N662">
        <v>8567519330</v>
      </c>
      <c r="O662" t="s">
        <v>441</v>
      </c>
      <c r="P662" t="s">
        <v>442</v>
      </c>
      <c r="Q662" t="s">
        <v>83</v>
      </c>
      <c r="R662">
        <v>44</v>
      </c>
      <c r="S662" t="s">
        <v>40</v>
      </c>
      <c r="T662" t="str">
        <f t="shared" si="659"/>
        <v>12</v>
      </c>
      <c r="U662">
        <v>6</v>
      </c>
      <c r="V662" s="3">
        <v>79.2</v>
      </c>
      <c r="W662">
        <v>3</v>
      </c>
      <c r="X662" s="3">
        <f t="shared" si="661"/>
        <v>26.400000000000002</v>
      </c>
      <c r="Y662" s="3">
        <f t="shared" ref="Y662:Z662" si="680">X662/T662</f>
        <v>2.2000000000000002</v>
      </c>
      <c r="Z662" s="3">
        <f t="shared" si="680"/>
        <v>0.3666666666666667</v>
      </c>
    </row>
    <row r="663" spans="1:26" x14ac:dyDescent="0.25">
      <c r="A663">
        <v>5.2024999999999997</v>
      </c>
      <c r="B663" t="s">
        <v>26</v>
      </c>
      <c r="C663" t="s">
        <v>51</v>
      </c>
      <c r="D663" t="s">
        <v>52</v>
      </c>
      <c r="E663">
        <v>10032766</v>
      </c>
      <c r="F663" t="s">
        <v>179</v>
      </c>
      <c r="G663" t="s">
        <v>30</v>
      </c>
      <c r="H663" t="s">
        <v>31</v>
      </c>
      <c r="I663" t="s">
        <v>180</v>
      </c>
      <c r="J663" t="s">
        <v>181</v>
      </c>
      <c r="K663" t="s">
        <v>34</v>
      </c>
      <c r="L663" s="4" t="s">
        <v>182</v>
      </c>
      <c r="M663" t="s">
        <v>183</v>
      </c>
      <c r="N663">
        <v>8567519330</v>
      </c>
      <c r="O663" t="s">
        <v>122</v>
      </c>
      <c r="P663" t="s">
        <v>123</v>
      </c>
      <c r="Q663" t="s">
        <v>124</v>
      </c>
      <c r="R663">
        <v>44</v>
      </c>
      <c r="S663" t="s">
        <v>40</v>
      </c>
      <c r="T663" t="str">
        <f t="shared" si="659"/>
        <v>12</v>
      </c>
      <c r="U663">
        <v>4.5</v>
      </c>
      <c r="V663" s="3">
        <v>59.4</v>
      </c>
      <c r="W663">
        <v>3</v>
      </c>
      <c r="X663" s="3">
        <f t="shared" si="661"/>
        <v>19.8</v>
      </c>
      <c r="Y663" s="3">
        <f t="shared" ref="Y663:Z663" si="681">X663/T663</f>
        <v>1.6500000000000001</v>
      </c>
      <c r="Z663" s="3">
        <f t="shared" si="681"/>
        <v>0.3666666666666667</v>
      </c>
    </row>
    <row r="664" spans="1:26" x14ac:dyDescent="0.25">
      <c r="A664">
        <v>5.2024999999999997</v>
      </c>
      <c r="B664" t="s">
        <v>26</v>
      </c>
      <c r="C664" t="s">
        <v>51</v>
      </c>
      <c r="D664" t="s">
        <v>52</v>
      </c>
      <c r="E664">
        <v>10032766</v>
      </c>
      <c r="F664" t="s">
        <v>179</v>
      </c>
      <c r="G664" t="s">
        <v>30</v>
      </c>
      <c r="H664" t="s">
        <v>31</v>
      </c>
      <c r="I664" t="s">
        <v>180</v>
      </c>
      <c r="J664" t="s">
        <v>181</v>
      </c>
      <c r="K664" t="s">
        <v>34</v>
      </c>
      <c r="L664" s="4" t="s">
        <v>182</v>
      </c>
      <c r="M664" t="s">
        <v>183</v>
      </c>
      <c r="N664">
        <v>8567519330</v>
      </c>
      <c r="O664" t="s">
        <v>81</v>
      </c>
      <c r="P664" t="s">
        <v>82</v>
      </c>
      <c r="Q664" t="s">
        <v>83</v>
      </c>
      <c r="R664">
        <v>44</v>
      </c>
      <c r="S664" t="s">
        <v>40</v>
      </c>
      <c r="T664" t="str">
        <f t="shared" si="659"/>
        <v>12</v>
      </c>
      <c r="U664">
        <v>8</v>
      </c>
      <c r="V664" s="3">
        <v>54</v>
      </c>
      <c r="W664">
        <v>2</v>
      </c>
      <c r="X664" s="3">
        <f t="shared" si="661"/>
        <v>27</v>
      </c>
      <c r="Y664" s="3">
        <f t="shared" ref="Y664:Z664" si="682">X664/T664</f>
        <v>2.25</v>
      </c>
      <c r="Z664" s="3">
        <f t="shared" si="682"/>
        <v>0.28125</v>
      </c>
    </row>
    <row r="665" spans="1:26" x14ac:dyDescent="0.25">
      <c r="A665">
        <v>5.2024999999999997</v>
      </c>
      <c r="B665" t="s">
        <v>26</v>
      </c>
      <c r="C665" t="s">
        <v>535</v>
      </c>
      <c r="D665" t="s">
        <v>536</v>
      </c>
      <c r="E665">
        <v>10066943</v>
      </c>
      <c r="F665" t="s">
        <v>537</v>
      </c>
      <c r="G665" t="s">
        <v>30</v>
      </c>
      <c r="H665" t="s">
        <v>31</v>
      </c>
      <c r="I665" t="s">
        <v>538</v>
      </c>
      <c r="J665" t="s">
        <v>539</v>
      </c>
      <c r="K665" t="s">
        <v>540</v>
      </c>
      <c r="L665" t="s">
        <v>541</v>
      </c>
      <c r="M665" t="s">
        <v>542</v>
      </c>
      <c r="N665">
        <v>6166620237</v>
      </c>
      <c r="O665" t="s">
        <v>49</v>
      </c>
      <c r="P665" t="s">
        <v>50</v>
      </c>
      <c r="Q665" t="s">
        <v>39</v>
      </c>
      <c r="R665">
        <v>44</v>
      </c>
      <c r="S665" t="s">
        <v>40</v>
      </c>
      <c r="T665" t="str">
        <f t="shared" si="659"/>
        <v>12</v>
      </c>
      <c r="U665">
        <v>5</v>
      </c>
      <c r="V665" s="3">
        <v>19.8</v>
      </c>
      <c r="W665">
        <v>1</v>
      </c>
      <c r="X665" s="3">
        <f t="shared" si="661"/>
        <v>19.8</v>
      </c>
      <c r="Y665" s="3">
        <f t="shared" ref="Y665:Z665" si="683">X665/T665</f>
        <v>1.6500000000000001</v>
      </c>
      <c r="Z665" s="3">
        <f t="shared" si="683"/>
        <v>0.33</v>
      </c>
    </row>
    <row r="666" spans="1:26" x14ac:dyDescent="0.25">
      <c r="A666">
        <v>5.2024999999999997</v>
      </c>
      <c r="B666" t="s">
        <v>26</v>
      </c>
      <c r="C666" t="s">
        <v>154</v>
      </c>
      <c r="D666" t="s">
        <v>155</v>
      </c>
      <c r="E666">
        <v>10090382</v>
      </c>
      <c r="F666" t="s">
        <v>448</v>
      </c>
      <c r="G666" t="s">
        <v>30</v>
      </c>
      <c r="H666" t="s">
        <v>31</v>
      </c>
      <c r="I666" t="s">
        <v>449</v>
      </c>
      <c r="J666" t="s">
        <v>450</v>
      </c>
      <c r="K666" t="s">
        <v>210</v>
      </c>
      <c r="L666" t="s">
        <v>451</v>
      </c>
      <c r="M666" t="s">
        <v>452</v>
      </c>
      <c r="N666">
        <v>2085539584</v>
      </c>
      <c r="O666" t="s">
        <v>37</v>
      </c>
      <c r="P666" t="s">
        <v>38</v>
      </c>
      <c r="Q666" t="s">
        <v>39</v>
      </c>
      <c r="R666">
        <v>44</v>
      </c>
      <c r="S666" t="s">
        <v>40</v>
      </c>
      <c r="T666" t="str">
        <f t="shared" si="659"/>
        <v>12</v>
      </c>
      <c r="U666">
        <v>5</v>
      </c>
      <c r="V666" s="3">
        <v>79.2</v>
      </c>
      <c r="W666">
        <v>4</v>
      </c>
      <c r="X666" s="3">
        <f t="shared" si="661"/>
        <v>19.8</v>
      </c>
      <c r="Y666" s="3">
        <f t="shared" ref="Y666:Z666" si="684">X666/T666</f>
        <v>1.6500000000000001</v>
      </c>
      <c r="Z666" s="3">
        <f t="shared" si="684"/>
        <v>0.33</v>
      </c>
    </row>
    <row r="667" spans="1:26" x14ac:dyDescent="0.25">
      <c r="A667">
        <v>5.2024999999999997</v>
      </c>
      <c r="B667" t="s">
        <v>26</v>
      </c>
      <c r="C667" t="s">
        <v>154</v>
      </c>
      <c r="D667" t="s">
        <v>155</v>
      </c>
      <c r="E667">
        <v>10090382</v>
      </c>
      <c r="F667" t="s">
        <v>448</v>
      </c>
      <c r="G667" t="s">
        <v>30</v>
      </c>
      <c r="H667" t="s">
        <v>31</v>
      </c>
      <c r="I667" t="s">
        <v>449</v>
      </c>
      <c r="J667" t="s">
        <v>450</v>
      </c>
      <c r="K667" t="s">
        <v>210</v>
      </c>
      <c r="L667" t="s">
        <v>451</v>
      </c>
      <c r="M667" t="s">
        <v>452</v>
      </c>
      <c r="N667">
        <v>2085539584</v>
      </c>
      <c r="O667" t="s">
        <v>115</v>
      </c>
      <c r="P667" t="s">
        <v>116</v>
      </c>
      <c r="Q667" t="s">
        <v>39</v>
      </c>
      <c r="R667">
        <v>44</v>
      </c>
      <c r="S667" t="s">
        <v>40</v>
      </c>
      <c r="T667" t="str">
        <f t="shared" si="659"/>
        <v>12</v>
      </c>
      <c r="U667">
        <v>5</v>
      </c>
      <c r="V667" s="3">
        <v>79.2</v>
      </c>
      <c r="W667">
        <v>4</v>
      </c>
      <c r="X667" s="3">
        <f t="shared" si="661"/>
        <v>19.8</v>
      </c>
      <c r="Y667" s="3">
        <f t="shared" ref="Y667:Z667" si="685">X667/T667</f>
        <v>1.6500000000000001</v>
      </c>
      <c r="Z667" s="3">
        <f t="shared" si="685"/>
        <v>0.33</v>
      </c>
    </row>
    <row r="668" spans="1:26" x14ac:dyDescent="0.25">
      <c r="A668">
        <v>5.2024999999999997</v>
      </c>
      <c r="B668" t="s">
        <v>26</v>
      </c>
      <c r="C668" t="s">
        <v>41</v>
      </c>
      <c r="D668" t="s">
        <v>42</v>
      </c>
      <c r="E668">
        <v>10033732</v>
      </c>
      <c r="F668" t="s">
        <v>283</v>
      </c>
      <c r="G668" t="s">
        <v>30</v>
      </c>
      <c r="H668" t="s">
        <v>31</v>
      </c>
      <c r="I668" t="s">
        <v>284</v>
      </c>
      <c r="J668" t="s">
        <v>285</v>
      </c>
      <c r="K668" t="s">
        <v>46</v>
      </c>
      <c r="L668">
        <v>56301</v>
      </c>
      <c r="M668" t="s">
        <v>286</v>
      </c>
      <c r="N668">
        <v>3202515678</v>
      </c>
      <c r="O668" t="s">
        <v>37</v>
      </c>
      <c r="P668" t="s">
        <v>38</v>
      </c>
      <c r="Q668" t="s">
        <v>39</v>
      </c>
      <c r="R668">
        <v>44</v>
      </c>
      <c r="S668" t="s">
        <v>40</v>
      </c>
      <c r="T668" t="str">
        <f t="shared" si="659"/>
        <v>12</v>
      </c>
      <c r="U668">
        <v>4.5</v>
      </c>
      <c r="V668" s="3">
        <v>79.2</v>
      </c>
      <c r="W668">
        <v>4</v>
      </c>
      <c r="X668" s="3">
        <f t="shared" si="661"/>
        <v>19.8</v>
      </c>
      <c r="Y668" s="3">
        <f t="shared" ref="Y668:Z668" si="686">X668/T668</f>
        <v>1.6500000000000001</v>
      </c>
      <c r="Z668" s="3">
        <f t="shared" si="686"/>
        <v>0.3666666666666667</v>
      </c>
    </row>
    <row r="669" spans="1:26" x14ac:dyDescent="0.25">
      <c r="A669">
        <v>5.2024999999999997</v>
      </c>
      <c r="B669" t="s">
        <v>26</v>
      </c>
      <c r="C669" t="s">
        <v>41</v>
      </c>
      <c r="D669" t="s">
        <v>42</v>
      </c>
      <c r="E669">
        <v>10033732</v>
      </c>
      <c r="F669" t="s">
        <v>283</v>
      </c>
      <c r="G669" t="s">
        <v>30</v>
      </c>
      <c r="H669" t="s">
        <v>31</v>
      </c>
      <c r="I669" t="s">
        <v>284</v>
      </c>
      <c r="J669" t="s">
        <v>285</v>
      </c>
      <c r="K669" t="s">
        <v>46</v>
      </c>
      <c r="L669">
        <v>56301</v>
      </c>
      <c r="M669" t="s">
        <v>286</v>
      </c>
      <c r="N669">
        <v>3202515678</v>
      </c>
      <c r="O669" t="s">
        <v>115</v>
      </c>
      <c r="P669" t="s">
        <v>116</v>
      </c>
      <c r="Q669" t="s">
        <v>39</v>
      </c>
      <c r="R669">
        <v>44</v>
      </c>
      <c r="S669" t="s">
        <v>40</v>
      </c>
      <c r="T669" t="str">
        <f t="shared" si="659"/>
        <v>12</v>
      </c>
      <c r="U669">
        <v>5</v>
      </c>
      <c r="V669" s="3">
        <v>79.2</v>
      </c>
      <c r="W669">
        <v>4</v>
      </c>
      <c r="X669" s="3">
        <f t="shared" si="661"/>
        <v>19.8</v>
      </c>
      <c r="Y669" s="3">
        <f t="shared" ref="Y669:Z669" si="687">X669/T669</f>
        <v>1.6500000000000001</v>
      </c>
      <c r="Z669" s="3">
        <f t="shared" si="687"/>
        <v>0.33</v>
      </c>
    </row>
    <row r="670" spans="1:26" x14ac:dyDescent="0.25">
      <c r="A670">
        <v>5.2024999999999997</v>
      </c>
      <c r="B670" t="s">
        <v>26</v>
      </c>
      <c r="C670" t="s">
        <v>41</v>
      </c>
      <c r="D670" t="s">
        <v>42</v>
      </c>
      <c r="E670">
        <v>10033732</v>
      </c>
      <c r="F670" t="s">
        <v>283</v>
      </c>
      <c r="G670" t="s">
        <v>30</v>
      </c>
      <c r="H670" t="s">
        <v>31</v>
      </c>
      <c r="I670" t="s">
        <v>284</v>
      </c>
      <c r="J670" t="s">
        <v>285</v>
      </c>
      <c r="K670" t="s">
        <v>46</v>
      </c>
      <c r="L670">
        <v>56301</v>
      </c>
      <c r="M670" t="s">
        <v>286</v>
      </c>
      <c r="N670">
        <v>3202515678</v>
      </c>
      <c r="O670" t="s">
        <v>49</v>
      </c>
      <c r="P670" t="s">
        <v>50</v>
      </c>
      <c r="Q670" t="s">
        <v>39</v>
      </c>
      <c r="R670">
        <v>44</v>
      </c>
      <c r="S670" t="s">
        <v>40</v>
      </c>
      <c r="T670" t="str">
        <f t="shared" si="659"/>
        <v>12</v>
      </c>
      <c r="U670">
        <v>5</v>
      </c>
      <c r="V670" s="3">
        <v>79.2</v>
      </c>
      <c r="W670">
        <v>4</v>
      </c>
      <c r="X670" s="3">
        <f t="shared" si="661"/>
        <v>19.8</v>
      </c>
      <c r="Y670" s="3">
        <f t="shared" ref="Y670:Z670" si="688">X670/T670</f>
        <v>1.6500000000000001</v>
      </c>
      <c r="Z670" s="3">
        <f t="shared" si="688"/>
        <v>0.33</v>
      </c>
    </row>
    <row r="671" spans="1:26" x14ac:dyDescent="0.25">
      <c r="A671">
        <v>6.2024999999999997</v>
      </c>
      <c r="B671" t="s">
        <v>26</v>
      </c>
      <c r="C671" t="s">
        <v>107</v>
      </c>
      <c r="D671" t="s">
        <v>108</v>
      </c>
      <c r="E671">
        <v>10386959</v>
      </c>
      <c r="F671" t="s">
        <v>252</v>
      </c>
      <c r="G671" t="s">
        <v>30</v>
      </c>
      <c r="H671" t="s">
        <v>31</v>
      </c>
      <c r="I671" t="s">
        <v>253</v>
      </c>
      <c r="J671" t="s">
        <v>254</v>
      </c>
      <c r="K671" t="s">
        <v>199</v>
      </c>
      <c r="L671" t="s">
        <v>255</v>
      </c>
      <c r="M671" t="s">
        <v>256</v>
      </c>
      <c r="N671">
        <v>7088376574</v>
      </c>
      <c r="O671" t="s">
        <v>49</v>
      </c>
      <c r="P671" t="s">
        <v>50</v>
      </c>
      <c r="Q671" t="s">
        <v>39</v>
      </c>
      <c r="R671">
        <v>44</v>
      </c>
      <c r="S671" t="s">
        <v>40</v>
      </c>
      <c r="T671" t="str">
        <f t="shared" si="659"/>
        <v>12</v>
      </c>
      <c r="U671">
        <v>5</v>
      </c>
      <c r="V671" s="3">
        <v>59.4</v>
      </c>
      <c r="W671">
        <v>3</v>
      </c>
      <c r="X671" s="3">
        <f t="shared" si="661"/>
        <v>19.8</v>
      </c>
      <c r="Y671" s="3">
        <f t="shared" ref="Y671:Z671" si="689">X671/T671</f>
        <v>1.6500000000000001</v>
      </c>
      <c r="Z671" s="3">
        <f t="shared" si="689"/>
        <v>0.33</v>
      </c>
    </row>
    <row r="672" spans="1:26" x14ac:dyDescent="0.25">
      <c r="A672">
        <v>6.2024999999999997</v>
      </c>
      <c r="B672" t="s">
        <v>26</v>
      </c>
      <c r="C672" t="s">
        <v>107</v>
      </c>
      <c r="D672" t="s">
        <v>108</v>
      </c>
      <c r="E672">
        <v>10386959</v>
      </c>
      <c r="F672" t="s">
        <v>252</v>
      </c>
      <c r="G672" t="s">
        <v>30</v>
      </c>
      <c r="H672" t="s">
        <v>31</v>
      </c>
      <c r="I672" t="s">
        <v>253</v>
      </c>
      <c r="J672" t="s">
        <v>254</v>
      </c>
      <c r="K672" t="s">
        <v>199</v>
      </c>
      <c r="L672" t="s">
        <v>255</v>
      </c>
      <c r="M672" t="s">
        <v>256</v>
      </c>
      <c r="N672">
        <v>7088376574</v>
      </c>
      <c r="O672" t="s">
        <v>115</v>
      </c>
      <c r="P672" t="s">
        <v>116</v>
      </c>
      <c r="Q672" t="s">
        <v>39</v>
      </c>
      <c r="R672">
        <v>44</v>
      </c>
      <c r="S672" t="s">
        <v>40</v>
      </c>
      <c r="T672" t="str">
        <f t="shared" si="659"/>
        <v>12</v>
      </c>
      <c r="U672">
        <v>5</v>
      </c>
      <c r="V672" s="3">
        <v>39.6</v>
      </c>
      <c r="W672">
        <v>2</v>
      </c>
      <c r="X672" s="3">
        <f t="shared" si="661"/>
        <v>19.8</v>
      </c>
      <c r="Y672" s="3">
        <f t="shared" ref="Y672:Z672" si="690">X672/T672</f>
        <v>1.6500000000000001</v>
      </c>
      <c r="Z672" s="3">
        <f t="shared" si="690"/>
        <v>0.33</v>
      </c>
    </row>
    <row r="673" spans="1:26" x14ac:dyDescent="0.25">
      <c r="A673">
        <v>6.2024999999999997</v>
      </c>
      <c r="B673" t="s">
        <v>26</v>
      </c>
      <c r="C673" t="s">
        <v>84</v>
      </c>
      <c r="D673" t="s">
        <v>85</v>
      </c>
      <c r="E673">
        <v>10081013</v>
      </c>
      <c r="F673" t="s">
        <v>338</v>
      </c>
      <c r="G673" t="s">
        <v>30</v>
      </c>
      <c r="H673" t="s">
        <v>31</v>
      </c>
      <c r="I673" t="s">
        <v>339</v>
      </c>
      <c r="J673" t="s">
        <v>340</v>
      </c>
      <c r="K673" t="s">
        <v>67</v>
      </c>
      <c r="L673">
        <v>95045</v>
      </c>
      <c r="M673" t="s">
        <v>341</v>
      </c>
      <c r="N673">
        <v>8316234073</v>
      </c>
      <c r="O673" t="s">
        <v>72</v>
      </c>
      <c r="P673" t="s">
        <v>73</v>
      </c>
      <c r="Q673" t="s">
        <v>61</v>
      </c>
      <c r="R673">
        <v>44</v>
      </c>
      <c r="S673" t="s">
        <v>40</v>
      </c>
      <c r="T673" t="str">
        <f t="shared" si="659"/>
        <v>12</v>
      </c>
      <c r="U673">
        <v>8</v>
      </c>
      <c r="V673" s="3">
        <v>32.4</v>
      </c>
      <c r="W673">
        <v>1</v>
      </c>
      <c r="X673" s="3">
        <f t="shared" si="661"/>
        <v>32.4</v>
      </c>
      <c r="Y673" s="3">
        <f t="shared" ref="Y673:Z673" si="691">X673/T673</f>
        <v>2.6999999999999997</v>
      </c>
      <c r="Z673" s="3">
        <f t="shared" si="691"/>
        <v>0.33749999999999997</v>
      </c>
    </row>
    <row r="674" spans="1:26" x14ac:dyDescent="0.25">
      <c r="A674">
        <v>6.2024999999999997</v>
      </c>
      <c r="B674" t="s">
        <v>26</v>
      </c>
      <c r="C674" t="s">
        <v>62</v>
      </c>
      <c r="D674" t="s">
        <v>63</v>
      </c>
      <c r="E674">
        <v>10060107</v>
      </c>
      <c r="F674" t="s">
        <v>244</v>
      </c>
      <c r="G674" t="s">
        <v>30</v>
      </c>
      <c r="H674" t="s">
        <v>31</v>
      </c>
      <c r="I674" t="s">
        <v>245</v>
      </c>
      <c r="J674" t="s">
        <v>95</v>
      </c>
      <c r="K674" t="s">
        <v>96</v>
      </c>
      <c r="L674" t="s">
        <v>246</v>
      </c>
      <c r="M674" t="s">
        <v>247</v>
      </c>
      <c r="N674">
        <v>7026049982</v>
      </c>
      <c r="O674" t="s">
        <v>218</v>
      </c>
      <c r="P674" t="s">
        <v>219</v>
      </c>
      <c r="Q674" t="s">
        <v>61</v>
      </c>
      <c r="R674">
        <v>44</v>
      </c>
      <c r="S674" t="s">
        <v>40</v>
      </c>
      <c r="T674" t="str">
        <f t="shared" si="659"/>
        <v>12</v>
      </c>
      <c r="U674">
        <v>8</v>
      </c>
      <c r="V674" s="3">
        <v>61.2</v>
      </c>
      <c r="W674">
        <v>2</v>
      </c>
      <c r="X674" s="3">
        <f t="shared" si="661"/>
        <v>30.6</v>
      </c>
      <c r="Y674" s="3">
        <f t="shared" ref="Y674:Z674" si="692">X674/T674</f>
        <v>2.5500000000000003</v>
      </c>
      <c r="Z674" s="3">
        <f t="shared" si="692"/>
        <v>0.31875000000000003</v>
      </c>
    </row>
    <row r="675" spans="1:26" x14ac:dyDescent="0.25">
      <c r="A675">
        <v>6.2024999999999997</v>
      </c>
      <c r="B675" t="s">
        <v>26</v>
      </c>
      <c r="C675" t="s">
        <v>62</v>
      </c>
      <c r="D675" t="s">
        <v>63</v>
      </c>
      <c r="E675">
        <v>10060107</v>
      </c>
      <c r="F675" t="s">
        <v>244</v>
      </c>
      <c r="G675" t="s">
        <v>30</v>
      </c>
      <c r="H675" t="s">
        <v>31</v>
      </c>
      <c r="I675" t="s">
        <v>245</v>
      </c>
      <c r="J675" t="s">
        <v>95</v>
      </c>
      <c r="K675" t="s">
        <v>96</v>
      </c>
      <c r="L675" t="s">
        <v>246</v>
      </c>
      <c r="M675" t="s">
        <v>247</v>
      </c>
      <c r="N675">
        <v>7026049982</v>
      </c>
      <c r="O675" t="s">
        <v>98</v>
      </c>
      <c r="P675" t="s">
        <v>99</v>
      </c>
      <c r="Q675" t="s">
        <v>61</v>
      </c>
      <c r="R675">
        <v>44</v>
      </c>
      <c r="S675" t="s">
        <v>40</v>
      </c>
      <c r="T675" t="str">
        <f t="shared" si="659"/>
        <v>12</v>
      </c>
      <c r="U675">
        <v>5</v>
      </c>
      <c r="V675" s="3">
        <v>57.6</v>
      </c>
      <c r="W675">
        <v>2</v>
      </c>
      <c r="X675" s="3">
        <f t="shared" si="661"/>
        <v>28.8</v>
      </c>
      <c r="Y675" s="3">
        <f t="shared" ref="Y675:Z675" si="693">X675/T675</f>
        <v>2.4</v>
      </c>
      <c r="Z675" s="3">
        <f t="shared" si="693"/>
        <v>0.48</v>
      </c>
    </row>
    <row r="676" spans="1:26" x14ac:dyDescent="0.25">
      <c r="A676">
        <v>6.2024999999999997</v>
      </c>
      <c r="B676" t="s">
        <v>26</v>
      </c>
      <c r="C676" t="s">
        <v>51</v>
      </c>
      <c r="D676" t="s">
        <v>52</v>
      </c>
      <c r="E676">
        <v>10003045</v>
      </c>
      <c r="F676" t="s">
        <v>125</v>
      </c>
      <c r="G676" t="s">
        <v>30</v>
      </c>
      <c r="H676" t="s">
        <v>31</v>
      </c>
      <c r="I676" t="s">
        <v>126</v>
      </c>
      <c r="J676" t="s">
        <v>127</v>
      </c>
      <c r="K676" t="s">
        <v>34</v>
      </c>
      <c r="L676" s="4" t="s">
        <v>128</v>
      </c>
      <c r="M676" t="s">
        <v>129</v>
      </c>
      <c r="N676">
        <v>6098354400</v>
      </c>
      <c r="O676" t="s">
        <v>59</v>
      </c>
      <c r="P676" t="s">
        <v>60</v>
      </c>
      <c r="Q676" t="s">
        <v>61</v>
      </c>
      <c r="R676">
        <v>44</v>
      </c>
      <c r="S676" t="s">
        <v>40</v>
      </c>
      <c r="T676" t="str">
        <f t="shared" si="659"/>
        <v>12</v>
      </c>
      <c r="U676">
        <v>4</v>
      </c>
      <c r="V676" s="3">
        <v>259.2</v>
      </c>
      <c r="W676">
        <v>9</v>
      </c>
      <c r="X676" s="3">
        <f t="shared" si="661"/>
        <v>28.799999999999997</v>
      </c>
      <c r="Y676" s="3">
        <f t="shared" ref="Y676:Z676" si="694">X676/T676</f>
        <v>2.4</v>
      </c>
      <c r="Z676" s="3">
        <f t="shared" si="694"/>
        <v>0.6</v>
      </c>
    </row>
    <row r="677" spans="1:26" x14ac:dyDescent="0.25">
      <c r="A677">
        <v>6.2024999999999997</v>
      </c>
      <c r="B677" t="s">
        <v>26</v>
      </c>
      <c r="C677" t="s">
        <v>51</v>
      </c>
      <c r="D677" t="s">
        <v>52</v>
      </c>
      <c r="E677">
        <v>10003045</v>
      </c>
      <c r="F677" t="s">
        <v>125</v>
      </c>
      <c r="G677" t="s">
        <v>30</v>
      </c>
      <c r="H677" t="s">
        <v>31</v>
      </c>
      <c r="I677" t="s">
        <v>126</v>
      </c>
      <c r="J677" t="s">
        <v>127</v>
      </c>
      <c r="K677" t="s">
        <v>34</v>
      </c>
      <c r="L677" s="4" t="s">
        <v>128</v>
      </c>
      <c r="M677" t="s">
        <v>129</v>
      </c>
      <c r="N677">
        <v>6098354400</v>
      </c>
      <c r="O677" t="s">
        <v>74</v>
      </c>
      <c r="P677" t="s">
        <v>75</v>
      </c>
      <c r="Q677" t="s">
        <v>61</v>
      </c>
      <c r="R677">
        <v>44</v>
      </c>
      <c r="S677" t="s">
        <v>40</v>
      </c>
      <c r="T677" t="str">
        <f t="shared" si="659"/>
        <v>12</v>
      </c>
      <c r="U677">
        <v>5</v>
      </c>
      <c r="V677" s="3">
        <v>230.4</v>
      </c>
      <c r="W677">
        <v>8</v>
      </c>
      <c r="X677" s="3">
        <f t="shared" si="661"/>
        <v>28.8</v>
      </c>
      <c r="Y677" s="3">
        <f t="shared" ref="Y677:Z677" si="695">X677/T677</f>
        <v>2.4</v>
      </c>
      <c r="Z677" s="3">
        <f t="shared" si="695"/>
        <v>0.48</v>
      </c>
    </row>
    <row r="678" spans="1:26" x14ac:dyDescent="0.25">
      <c r="A678">
        <v>6.2024999999999997</v>
      </c>
      <c r="B678" t="s">
        <v>26</v>
      </c>
      <c r="C678" t="s">
        <v>51</v>
      </c>
      <c r="D678" t="s">
        <v>52</v>
      </c>
      <c r="E678">
        <v>10003045</v>
      </c>
      <c r="F678" t="s">
        <v>125</v>
      </c>
      <c r="G678" t="s">
        <v>30</v>
      </c>
      <c r="H678" t="s">
        <v>31</v>
      </c>
      <c r="I678" t="s">
        <v>126</v>
      </c>
      <c r="J678" t="s">
        <v>127</v>
      </c>
      <c r="K678" t="s">
        <v>34</v>
      </c>
      <c r="L678" s="4" t="s">
        <v>128</v>
      </c>
      <c r="M678" t="s">
        <v>129</v>
      </c>
      <c r="N678">
        <v>6098354400</v>
      </c>
      <c r="O678" t="s">
        <v>81</v>
      </c>
      <c r="P678" t="s">
        <v>82</v>
      </c>
      <c r="Q678" t="s">
        <v>83</v>
      </c>
      <c r="R678">
        <v>44</v>
      </c>
      <c r="S678" t="s">
        <v>40</v>
      </c>
      <c r="T678" t="str">
        <f t="shared" si="659"/>
        <v>12</v>
      </c>
      <c r="U678">
        <v>8</v>
      </c>
      <c r="V678" s="3">
        <v>162</v>
      </c>
      <c r="W678">
        <v>6</v>
      </c>
      <c r="X678" s="3">
        <f t="shared" si="661"/>
        <v>27</v>
      </c>
      <c r="Y678" s="3">
        <f t="shared" ref="Y678:Z678" si="696">X678/T678</f>
        <v>2.25</v>
      </c>
      <c r="Z678" s="3">
        <f t="shared" si="696"/>
        <v>0.28125</v>
      </c>
    </row>
    <row r="679" spans="1:26" x14ac:dyDescent="0.25">
      <c r="A679">
        <v>6.2024999999999997</v>
      </c>
      <c r="B679" t="s">
        <v>26</v>
      </c>
      <c r="C679" t="s">
        <v>51</v>
      </c>
      <c r="D679" t="s">
        <v>52</v>
      </c>
      <c r="E679">
        <v>10003045</v>
      </c>
      <c r="F679" t="s">
        <v>125</v>
      </c>
      <c r="G679" t="s">
        <v>30</v>
      </c>
      <c r="H679" t="s">
        <v>31</v>
      </c>
      <c r="I679" t="s">
        <v>126</v>
      </c>
      <c r="J679" t="s">
        <v>127</v>
      </c>
      <c r="K679" t="s">
        <v>34</v>
      </c>
      <c r="L679" s="4" t="s">
        <v>128</v>
      </c>
      <c r="M679" t="s">
        <v>129</v>
      </c>
      <c r="N679">
        <v>6098354400</v>
      </c>
      <c r="O679" t="s">
        <v>98</v>
      </c>
      <c r="P679" t="s">
        <v>99</v>
      </c>
      <c r="Q679" t="s">
        <v>61</v>
      </c>
      <c r="R679">
        <v>44</v>
      </c>
      <c r="S679" t="s">
        <v>40</v>
      </c>
      <c r="T679" t="str">
        <f t="shared" si="659"/>
        <v>12</v>
      </c>
      <c r="U679">
        <v>5</v>
      </c>
      <c r="V679" s="3">
        <v>28.8</v>
      </c>
      <c r="W679">
        <v>1</v>
      </c>
      <c r="X679" s="3">
        <f t="shared" si="661"/>
        <v>28.8</v>
      </c>
      <c r="Y679" s="3">
        <f t="shared" ref="Y679:Z679" si="697">X679/T679</f>
        <v>2.4</v>
      </c>
      <c r="Z679" s="3">
        <f t="shared" si="697"/>
        <v>0.48</v>
      </c>
    </row>
    <row r="680" spans="1:26" x14ac:dyDescent="0.25">
      <c r="A680">
        <v>6.2024999999999997</v>
      </c>
      <c r="B680" t="s">
        <v>26</v>
      </c>
      <c r="C680" t="s">
        <v>41</v>
      </c>
      <c r="D680" t="s">
        <v>42</v>
      </c>
      <c r="E680">
        <v>10033783</v>
      </c>
      <c r="F680" t="s">
        <v>277</v>
      </c>
      <c r="G680" t="s">
        <v>30</v>
      </c>
      <c r="H680" t="s">
        <v>31</v>
      </c>
      <c r="I680" t="s">
        <v>278</v>
      </c>
      <c r="J680" t="s">
        <v>279</v>
      </c>
      <c r="K680" t="s">
        <v>46</v>
      </c>
      <c r="L680">
        <v>55435</v>
      </c>
      <c r="M680" t="s">
        <v>280</v>
      </c>
      <c r="N680">
        <v>6512105870</v>
      </c>
      <c r="O680" t="s">
        <v>188</v>
      </c>
      <c r="P680" t="s">
        <v>189</v>
      </c>
      <c r="Q680" t="s">
        <v>83</v>
      </c>
      <c r="R680">
        <v>44</v>
      </c>
      <c r="S680" t="s">
        <v>40</v>
      </c>
      <c r="T680" t="str">
        <f t="shared" si="659"/>
        <v>12</v>
      </c>
      <c r="U680">
        <v>6</v>
      </c>
      <c r="V680" s="3">
        <v>52.8</v>
      </c>
      <c r="W680">
        <v>2</v>
      </c>
      <c r="X680" s="3">
        <f t="shared" si="661"/>
        <v>26.4</v>
      </c>
      <c r="Y680" s="3">
        <f t="shared" ref="Y680:Z680" si="698">X680/T680</f>
        <v>2.1999999999999997</v>
      </c>
      <c r="Z680" s="3">
        <f t="shared" si="698"/>
        <v>0.36666666666666664</v>
      </c>
    </row>
    <row r="681" spans="1:26" x14ac:dyDescent="0.25">
      <c r="A681">
        <v>6.2024999999999997</v>
      </c>
      <c r="B681" t="s">
        <v>26</v>
      </c>
      <c r="C681" t="s">
        <v>41</v>
      </c>
      <c r="D681" t="s">
        <v>42</v>
      </c>
      <c r="E681">
        <v>10033783</v>
      </c>
      <c r="F681" t="s">
        <v>277</v>
      </c>
      <c r="G681" t="s">
        <v>30</v>
      </c>
      <c r="H681" t="s">
        <v>31</v>
      </c>
      <c r="I681" t="s">
        <v>278</v>
      </c>
      <c r="J681" t="s">
        <v>279</v>
      </c>
      <c r="K681" t="s">
        <v>46</v>
      </c>
      <c r="L681">
        <v>55435</v>
      </c>
      <c r="M681" t="s">
        <v>280</v>
      </c>
      <c r="N681">
        <v>6512105870</v>
      </c>
      <c r="O681" t="s">
        <v>281</v>
      </c>
      <c r="P681" t="s">
        <v>282</v>
      </c>
      <c r="Q681" t="s">
        <v>83</v>
      </c>
      <c r="R681">
        <v>44</v>
      </c>
      <c r="S681" t="s">
        <v>40</v>
      </c>
      <c r="T681" t="str">
        <f t="shared" si="659"/>
        <v>12</v>
      </c>
      <c r="U681">
        <v>6</v>
      </c>
      <c r="V681" s="3">
        <v>52.8</v>
      </c>
      <c r="W681">
        <v>2</v>
      </c>
      <c r="X681" s="3">
        <f t="shared" si="661"/>
        <v>26.4</v>
      </c>
      <c r="Y681" s="3">
        <f t="shared" ref="Y681:Z681" si="699">X681/T681</f>
        <v>2.1999999999999997</v>
      </c>
      <c r="Z681" s="3">
        <f t="shared" si="699"/>
        <v>0.36666666666666664</v>
      </c>
    </row>
    <row r="682" spans="1:26" x14ac:dyDescent="0.25">
      <c r="A682">
        <v>6.2024999999999997</v>
      </c>
      <c r="B682" t="s">
        <v>26</v>
      </c>
      <c r="C682" t="s">
        <v>134</v>
      </c>
      <c r="D682" t="s">
        <v>135</v>
      </c>
      <c r="E682">
        <v>10367267</v>
      </c>
      <c r="F682" t="s">
        <v>162</v>
      </c>
      <c r="G682" t="s">
        <v>30</v>
      </c>
      <c r="H682" t="s">
        <v>31</v>
      </c>
      <c r="I682" t="s">
        <v>163</v>
      </c>
      <c r="J682" t="s">
        <v>164</v>
      </c>
      <c r="K682" t="s">
        <v>139</v>
      </c>
      <c r="L682" t="s">
        <v>165</v>
      </c>
      <c r="M682" t="s">
        <v>166</v>
      </c>
      <c r="N682">
        <v>6084382237</v>
      </c>
      <c r="O682" t="s">
        <v>37</v>
      </c>
      <c r="P682" t="s">
        <v>38</v>
      </c>
      <c r="Q682" t="s">
        <v>39</v>
      </c>
      <c r="R682">
        <v>44</v>
      </c>
      <c r="S682" t="s">
        <v>40</v>
      </c>
      <c r="T682" t="str">
        <f t="shared" si="659"/>
        <v>12</v>
      </c>
      <c r="U682">
        <v>5</v>
      </c>
      <c r="V682" s="3">
        <v>158.4</v>
      </c>
      <c r="W682">
        <v>8</v>
      </c>
      <c r="X682" s="3">
        <f t="shared" si="661"/>
        <v>19.8</v>
      </c>
      <c r="Y682" s="3">
        <f t="shared" ref="Y682:Z682" si="700">X682/T682</f>
        <v>1.6500000000000001</v>
      </c>
      <c r="Z682" s="3">
        <f t="shared" si="700"/>
        <v>0.33</v>
      </c>
    </row>
    <row r="683" spans="1:26" x14ac:dyDescent="0.25">
      <c r="A683">
        <v>6.2024999999999997</v>
      </c>
      <c r="B683" t="s">
        <v>26</v>
      </c>
      <c r="C683" t="s">
        <v>134</v>
      </c>
      <c r="D683" t="s">
        <v>135</v>
      </c>
      <c r="E683">
        <v>10367267</v>
      </c>
      <c r="F683" t="s">
        <v>162</v>
      </c>
      <c r="G683" t="s">
        <v>30</v>
      </c>
      <c r="H683" t="s">
        <v>31</v>
      </c>
      <c r="I683" t="s">
        <v>163</v>
      </c>
      <c r="J683" t="s">
        <v>164</v>
      </c>
      <c r="K683" t="s">
        <v>139</v>
      </c>
      <c r="L683" t="s">
        <v>165</v>
      </c>
      <c r="M683" t="s">
        <v>166</v>
      </c>
      <c r="N683">
        <v>6084382237</v>
      </c>
      <c r="O683" t="s">
        <v>115</v>
      </c>
      <c r="P683" t="s">
        <v>116</v>
      </c>
      <c r="Q683" t="s">
        <v>39</v>
      </c>
      <c r="R683">
        <v>44</v>
      </c>
      <c r="S683" t="s">
        <v>40</v>
      </c>
      <c r="T683" t="str">
        <f t="shared" si="659"/>
        <v>12</v>
      </c>
      <c r="U683">
        <v>5</v>
      </c>
      <c r="V683" s="3">
        <v>158.4</v>
      </c>
      <c r="W683">
        <v>8</v>
      </c>
      <c r="X683" s="3">
        <f t="shared" si="661"/>
        <v>19.8</v>
      </c>
      <c r="Y683" s="3">
        <f t="shared" ref="Y683:Z683" si="701">X683/T683</f>
        <v>1.6500000000000001</v>
      </c>
      <c r="Z683" s="3">
        <f t="shared" si="701"/>
        <v>0.33</v>
      </c>
    </row>
    <row r="684" spans="1:26" x14ac:dyDescent="0.25">
      <c r="A684">
        <v>6.2024999999999997</v>
      </c>
      <c r="B684" t="s">
        <v>26</v>
      </c>
      <c r="C684" t="s">
        <v>326</v>
      </c>
      <c r="D684" t="s">
        <v>327</v>
      </c>
      <c r="E684">
        <v>10541746</v>
      </c>
      <c r="F684" t="s">
        <v>361</v>
      </c>
      <c r="G684" t="s">
        <v>362</v>
      </c>
      <c r="H684" t="s">
        <v>31</v>
      </c>
      <c r="I684" t="s">
        <v>363</v>
      </c>
      <c r="J684" t="s">
        <v>364</v>
      </c>
      <c r="K684" t="s">
        <v>331</v>
      </c>
      <c r="L684" t="s">
        <v>365</v>
      </c>
      <c r="M684" t="s">
        <v>366</v>
      </c>
      <c r="N684">
        <v>4089081033</v>
      </c>
      <c r="O684" t="s">
        <v>74</v>
      </c>
      <c r="P684" t="s">
        <v>75</v>
      </c>
      <c r="Q684" t="s">
        <v>61</v>
      </c>
      <c r="R684">
        <v>44</v>
      </c>
      <c r="S684" t="s">
        <v>40</v>
      </c>
      <c r="T684" t="str">
        <f t="shared" si="659"/>
        <v>12</v>
      </c>
      <c r="U684">
        <v>5</v>
      </c>
      <c r="V684" s="3">
        <v>28.8</v>
      </c>
      <c r="W684">
        <v>1</v>
      </c>
      <c r="X684" s="3">
        <f t="shared" si="661"/>
        <v>28.8</v>
      </c>
      <c r="Y684" s="3">
        <f t="shared" ref="Y684:Z684" si="702">X684/T684</f>
        <v>2.4</v>
      </c>
      <c r="Z684" s="3">
        <f t="shared" si="702"/>
        <v>0.48</v>
      </c>
    </row>
    <row r="685" spans="1:26" x14ac:dyDescent="0.25">
      <c r="A685">
        <v>6.2024999999999997</v>
      </c>
      <c r="B685" t="s">
        <v>26</v>
      </c>
      <c r="C685" t="s">
        <v>62</v>
      </c>
      <c r="D685" t="s">
        <v>63</v>
      </c>
      <c r="E685">
        <v>10241994</v>
      </c>
      <c r="F685" t="s">
        <v>64</v>
      </c>
      <c r="G685" t="s">
        <v>30</v>
      </c>
      <c r="H685" t="s">
        <v>31</v>
      </c>
      <c r="I685" t="s">
        <v>65</v>
      </c>
      <c r="J685" t="s">
        <v>66</v>
      </c>
      <c r="K685" t="s">
        <v>67</v>
      </c>
      <c r="L685" t="s">
        <v>68</v>
      </c>
      <c r="M685" t="s">
        <v>69</v>
      </c>
      <c r="N685">
        <v>9099838425</v>
      </c>
      <c r="O685" t="s">
        <v>70</v>
      </c>
      <c r="P685" t="s">
        <v>71</v>
      </c>
      <c r="Q685" t="s">
        <v>61</v>
      </c>
      <c r="R685">
        <v>44</v>
      </c>
      <c r="S685" t="s">
        <v>40</v>
      </c>
      <c r="T685" t="str">
        <f t="shared" si="659"/>
        <v>12</v>
      </c>
      <c r="U685">
        <v>8</v>
      </c>
      <c r="V685" s="3">
        <v>972</v>
      </c>
      <c r="W685">
        <v>30</v>
      </c>
      <c r="X685" s="3">
        <f t="shared" si="661"/>
        <v>32.4</v>
      </c>
      <c r="Y685" s="3">
        <f t="shared" ref="Y685:Z685" si="703">X685/T685</f>
        <v>2.6999999999999997</v>
      </c>
      <c r="Z685" s="3">
        <f t="shared" si="703"/>
        <v>0.33749999999999997</v>
      </c>
    </row>
    <row r="686" spans="1:26" x14ac:dyDescent="0.25">
      <c r="A686">
        <v>6.2024999999999997</v>
      </c>
      <c r="B686" t="s">
        <v>26</v>
      </c>
      <c r="C686" t="s">
        <v>62</v>
      </c>
      <c r="D686" t="s">
        <v>63</v>
      </c>
      <c r="E686">
        <v>10241994</v>
      </c>
      <c r="F686" t="s">
        <v>64</v>
      </c>
      <c r="G686" t="s">
        <v>30</v>
      </c>
      <c r="H686" t="s">
        <v>31</v>
      </c>
      <c r="I686" t="s">
        <v>65</v>
      </c>
      <c r="J686" t="s">
        <v>66</v>
      </c>
      <c r="K686" t="s">
        <v>67</v>
      </c>
      <c r="L686" t="s">
        <v>68</v>
      </c>
      <c r="M686" t="s">
        <v>69</v>
      </c>
      <c r="N686">
        <v>9099838425</v>
      </c>
      <c r="O686" t="s">
        <v>72</v>
      </c>
      <c r="P686" t="s">
        <v>73</v>
      </c>
      <c r="Q686" t="s">
        <v>61</v>
      </c>
      <c r="R686">
        <v>44</v>
      </c>
      <c r="S686" t="s">
        <v>40</v>
      </c>
      <c r="T686" t="str">
        <f t="shared" si="659"/>
        <v>12</v>
      </c>
      <c r="U686">
        <v>8</v>
      </c>
      <c r="V686" s="3">
        <v>810</v>
      </c>
      <c r="W686">
        <v>25</v>
      </c>
      <c r="X686" s="3">
        <f t="shared" si="661"/>
        <v>32.4</v>
      </c>
      <c r="Y686" s="3">
        <f t="shared" ref="Y686:Z686" si="704">X686/T686</f>
        <v>2.6999999999999997</v>
      </c>
      <c r="Z686" s="3">
        <f t="shared" si="704"/>
        <v>0.33749999999999997</v>
      </c>
    </row>
    <row r="687" spans="1:26" x14ac:dyDescent="0.25">
      <c r="A687">
        <v>6.2024999999999997</v>
      </c>
      <c r="B687" t="s">
        <v>26</v>
      </c>
      <c r="C687" t="s">
        <v>62</v>
      </c>
      <c r="D687" t="s">
        <v>63</v>
      </c>
      <c r="E687">
        <v>10241994</v>
      </c>
      <c r="F687" t="s">
        <v>64</v>
      </c>
      <c r="G687" t="s">
        <v>30</v>
      </c>
      <c r="H687" t="s">
        <v>31</v>
      </c>
      <c r="I687" t="s">
        <v>65</v>
      </c>
      <c r="J687" t="s">
        <v>66</v>
      </c>
      <c r="K687" t="s">
        <v>67</v>
      </c>
      <c r="L687" t="s">
        <v>68</v>
      </c>
      <c r="M687" t="s">
        <v>69</v>
      </c>
      <c r="N687">
        <v>9099838425</v>
      </c>
      <c r="O687" t="s">
        <v>74</v>
      </c>
      <c r="P687" t="s">
        <v>75</v>
      </c>
      <c r="Q687" t="s">
        <v>61</v>
      </c>
      <c r="R687">
        <v>44</v>
      </c>
      <c r="S687" t="s">
        <v>40</v>
      </c>
      <c r="T687" t="str">
        <f t="shared" si="659"/>
        <v>12</v>
      </c>
      <c r="U687">
        <v>5</v>
      </c>
      <c r="V687" s="3">
        <v>720</v>
      </c>
      <c r="W687">
        <v>25</v>
      </c>
      <c r="X687" s="3">
        <f t="shared" si="661"/>
        <v>28.8</v>
      </c>
      <c r="Y687" s="3">
        <f t="shared" ref="Y687:Z687" si="705">X687/T687</f>
        <v>2.4</v>
      </c>
      <c r="Z687" s="3">
        <f t="shared" si="705"/>
        <v>0.48</v>
      </c>
    </row>
    <row r="688" spans="1:26" x14ac:dyDescent="0.25">
      <c r="A688">
        <v>6.2024999999999997</v>
      </c>
      <c r="B688" t="s">
        <v>26</v>
      </c>
      <c r="C688" t="s">
        <v>62</v>
      </c>
      <c r="D688" t="s">
        <v>63</v>
      </c>
      <c r="E688">
        <v>10241994</v>
      </c>
      <c r="F688" t="s">
        <v>64</v>
      </c>
      <c r="G688" t="s">
        <v>30</v>
      </c>
      <c r="H688" t="s">
        <v>31</v>
      </c>
      <c r="I688" t="s">
        <v>65</v>
      </c>
      <c r="J688" t="s">
        <v>66</v>
      </c>
      <c r="K688" t="s">
        <v>67</v>
      </c>
      <c r="L688" t="s">
        <v>68</v>
      </c>
      <c r="M688" t="s">
        <v>69</v>
      </c>
      <c r="N688">
        <v>9099838425</v>
      </c>
      <c r="O688" t="s">
        <v>37</v>
      </c>
      <c r="P688" t="s">
        <v>38</v>
      </c>
      <c r="Q688" t="s">
        <v>39</v>
      </c>
      <c r="R688">
        <v>44</v>
      </c>
      <c r="S688" t="s">
        <v>40</v>
      </c>
      <c r="T688" t="str">
        <f t="shared" si="659"/>
        <v>12</v>
      </c>
      <c r="U688">
        <v>5</v>
      </c>
      <c r="V688" s="3">
        <v>396</v>
      </c>
      <c r="W688">
        <v>20</v>
      </c>
      <c r="X688" s="3">
        <f t="shared" si="661"/>
        <v>19.8</v>
      </c>
      <c r="Y688" s="3">
        <f t="shared" ref="Y688:Z688" si="706">X688/T688</f>
        <v>1.6500000000000001</v>
      </c>
      <c r="Z688" s="3">
        <f t="shared" si="706"/>
        <v>0.33</v>
      </c>
    </row>
    <row r="689" spans="1:26" x14ac:dyDescent="0.25">
      <c r="A689">
        <v>6.2024999999999997</v>
      </c>
      <c r="B689" t="s">
        <v>26</v>
      </c>
      <c r="C689" t="s">
        <v>84</v>
      </c>
      <c r="D689" t="s">
        <v>85</v>
      </c>
      <c r="E689">
        <v>10019784</v>
      </c>
      <c r="F689" t="s">
        <v>86</v>
      </c>
      <c r="G689" t="s">
        <v>30</v>
      </c>
      <c r="H689" t="s">
        <v>31</v>
      </c>
      <c r="I689" t="s">
        <v>87</v>
      </c>
      <c r="J689" t="s">
        <v>88</v>
      </c>
      <c r="K689" t="s">
        <v>67</v>
      </c>
      <c r="L689" t="s">
        <v>89</v>
      </c>
      <c r="M689" t="s">
        <v>90</v>
      </c>
      <c r="N689">
        <v>2095295350</v>
      </c>
      <c r="O689" t="s">
        <v>70</v>
      </c>
      <c r="P689" t="s">
        <v>71</v>
      </c>
      <c r="Q689" t="s">
        <v>61</v>
      </c>
      <c r="R689">
        <v>44</v>
      </c>
      <c r="S689" t="s">
        <v>40</v>
      </c>
      <c r="T689" t="str">
        <f t="shared" si="659"/>
        <v>12</v>
      </c>
      <c r="U689">
        <v>8</v>
      </c>
      <c r="V689" s="3">
        <v>453.6</v>
      </c>
      <c r="W689">
        <v>14</v>
      </c>
      <c r="X689" s="3">
        <f t="shared" si="661"/>
        <v>32.4</v>
      </c>
      <c r="Y689" s="3">
        <f t="shared" ref="Y689:Z689" si="707">X689/T689</f>
        <v>2.6999999999999997</v>
      </c>
      <c r="Z689" s="3">
        <f t="shared" si="707"/>
        <v>0.33749999999999997</v>
      </c>
    </row>
    <row r="690" spans="1:26" x14ac:dyDescent="0.25">
      <c r="A690">
        <v>6.2024999999999997</v>
      </c>
      <c r="B690" t="s">
        <v>26</v>
      </c>
      <c r="C690" t="s">
        <v>84</v>
      </c>
      <c r="D690" t="s">
        <v>85</v>
      </c>
      <c r="E690">
        <v>10019784</v>
      </c>
      <c r="F690" t="s">
        <v>86</v>
      </c>
      <c r="G690" t="s">
        <v>30</v>
      </c>
      <c r="H690" t="s">
        <v>31</v>
      </c>
      <c r="I690" t="s">
        <v>87</v>
      </c>
      <c r="J690" t="s">
        <v>88</v>
      </c>
      <c r="K690" t="s">
        <v>67</v>
      </c>
      <c r="L690" t="s">
        <v>89</v>
      </c>
      <c r="M690" t="s">
        <v>90</v>
      </c>
      <c r="N690">
        <v>2095295350</v>
      </c>
      <c r="O690" t="s">
        <v>91</v>
      </c>
      <c r="P690" t="s">
        <v>92</v>
      </c>
      <c r="Q690" t="s">
        <v>61</v>
      </c>
      <c r="R690">
        <v>44</v>
      </c>
      <c r="S690" t="s">
        <v>40</v>
      </c>
      <c r="T690" t="str">
        <f t="shared" si="659"/>
        <v>12</v>
      </c>
      <c r="U690">
        <v>8</v>
      </c>
      <c r="V690" s="3">
        <v>421.2</v>
      </c>
      <c r="W690">
        <v>13</v>
      </c>
      <c r="X690" s="3">
        <f t="shared" si="661"/>
        <v>32.4</v>
      </c>
      <c r="Y690" s="3">
        <f t="shared" ref="Y690:Z690" si="708">X690/T690</f>
        <v>2.6999999999999997</v>
      </c>
      <c r="Z690" s="3">
        <f t="shared" si="708"/>
        <v>0.33749999999999997</v>
      </c>
    </row>
    <row r="691" spans="1:26" x14ac:dyDescent="0.25">
      <c r="A691">
        <v>6.2024999999999997</v>
      </c>
      <c r="B691" t="s">
        <v>26</v>
      </c>
      <c r="C691" t="s">
        <v>84</v>
      </c>
      <c r="D691" t="s">
        <v>85</v>
      </c>
      <c r="E691">
        <v>10019784</v>
      </c>
      <c r="F691" t="s">
        <v>86</v>
      </c>
      <c r="G691" t="s">
        <v>30</v>
      </c>
      <c r="H691" t="s">
        <v>31</v>
      </c>
      <c r="I691" t="s">
        <v>87</v>
      </c>
      <c r="J691" t="s">
        <v>88</v>
      </c>
      <c r="K691" t="s">
        <v>67</v>
      </c>
      <c r="L691" t="s">
        <v>89</v>
      </c>
      <c r="M691" t="s">
        <v>90</v>
      </c>
      <c r="N691">
        <v>2095295350</v>
      </c>
      <c r="O691" t="s">
        <v>100</v>
      </c>
      <c r="P691" t="s">
        <v>101</v>
      </c>
      <c r="Q691" t="s">
        <v>61</v>
      </c>
      <c r="R691">
        <v>44</v>
      </c>
      <c r="S691" t="s">
        <v>40</v>
      </c>
      <c r="T691" t="str">
        <f t="shared" si="659"/>
        <v>12</v>
      </c>
      <c r="U691">
        <v>8</v>
      </c>
      <c r="V691" s="3">
        <v>388.8</v>
      </c>
      <c r="W691">
        <v>12</v>
      </c>
      <c r="X691" s="3">
        <f t="shared" si="661"/>
        <v>32.4</v>
      </c>
      <c r="Y691" s="3">
        <f t="shared" ref="Y691:Z691" si="709">X691/T691</f>
        <v>2.6999999999999997</v>
      </c>
      <c r="Z691" s="3">
        <f t="shared" si="709"/>
        <v>0.33749999999999997</v>
      </c>
    </row>
    <row r="692" spans="1:26" x14ac:dyDescent="0.25">
      <c r="A692">
        <v>6.2024999999999997</v>
      </c>
      <c r="B692" t="s">
        <v>26</v>
      </c>
      <c r="C692" t="s">
        <v>84</v>
      </c>
      <c r="D692" t="s">
        <v>85</v>
      </c>
      <c r="E692">
        <v>10019758</v>
      </c>
      <c r="F692" t="s">
        <v>117</v>
      </c>
      <c r="G692" t="s">
        <v>30</v>
      </c>
      <c r="H692" t="s">
        <v>31</v>
      </c>
      <c r="I692" t="s">
        <v>118</v>
      </c>
      <c r="J692" t="s">
        <v>119</v>
      </c>
      <c r="K692" t="s">
        <v>67</v>
      </c>
      <c r="L692" t="s">
        <v>120</v>
      </c>
      <c r="M692" t="s">
        <v>121</v>
      </c>
      <c r="N692">
        <v>9164524041</v>
      </c>
      <c r="O692" t="s">
        <v>122</v>
      </c>
      <c r="P692" t="s">
        <v>123</v>
      </c>
      <c r="Q692" t="s">
        <v>124</v>
      </c>
      <c r="R692">
        <v>44</v>
      </c>
      <c r="S692" t="s">
        <v>40</v>
      </c>
      <c r="T692" t="str">
        <f t="shared" si="659"/>
        <v>12</v>
      </c>
      <c r="U692">
        <v>4.5</v>
      </c>
      <c r="V692" s="3">
        <v>336.6</v>
      </c>
      <c r="W692">
        <v>17</v>
      </c>
      <c r="X692" s="3">
        <f t="shared" si="661"/>
        <v>19.8</v>
      </c>
      <c r="Y692" s="3">
        <f t="shared" ref="Y692:Z692" si="710">X692/T692</f>
        <v>1.6500000000000001</v>
      </c>
      <c r="Z692" s="3">
        <f t="shared" si="710"/>
        <v>0.3666666666666667</v>
      </c>
    </row>
    <row r="693" spans="1:26" x14ac:dyDescent="0.25">
      <c r="A693">
        <v>6.2024999999999997</v>
      </c>
      <c r="B693" t="s">
        <v>26</v>
      </c>
      <c r="C693" t="s">
        <v>107</v>
      </c>
      <c r="D693" t="s">
        <v>108</v>
      </c>
      <c r="E693">
        <v>10259978</v>
      </c>
      <c r="F693" t="s">
        <v>109</v>
      </c>
      <c r="G693" t="s">
        <v>30</v>
      </c>
      <c r="H693" t="s">
        <v>31</v>
      </c>
      <c r="I693" t="s">
        <v>110</v>
      </c>
      <c r="J693" t="s">
        <v>111</v>
      </c>
      <c r="K693" t="s">
        <v>112</v>
      </c>
      <c r="L693" t="s">
        <v>113</v>
      </c>
      <c r="M693" t="s">
        <v>114</v>
      </c>
      <c r="N693">
        <v>5632132567</v>
      </c>
      <c r="O693" t="s">
        <v>115</v>
      </c>
      <c r="P693" t="s">
        <v>116</v>
      </c>
      <c r="Q693" t="s">
        <v>39</v>
      </c>
      <c r="R693">
        <v>44</v>
      </c>
      <c r="S693" t="s">
        <v>40</v>
      </c>
      <c r="T693" t="str">
        <f t="shared" si="659"/>
        <v>12</v>
      </c>
      <c r="U693">
        <v>5</v>
      </c>
      <c r="V693" s="3">
        <v>356.4</v>
      </c>
      <c r="W693">
        <v>18</v>
      </c>
      <c r="X693" s="3">
        <f t="shared" si="661"/>
        <v>19.799999999999997</v>
      </c>
      <c r="Y693" s="3">
        <f t="shared" ref="Y693:Z693" si="711">X693/T693</f>
        <v>1.6499999999999997</v>
      </c>
      <c r="Z693" s="3">
        <f t="shared" si="711"/>
        <v>0.32999999999999996</v>
      </c>
    </row>
    <row r="694" spans="1:26" x14ac:dyDescent="0.25">
      <c r="A694">
        <v>6.2024999999999997</v>
      </c>
      <c r="B694" t="s">
        <v>26</v>
      </c>
      <c r="C694" t="s">
        <v>27</v>
      </c>
      <c r="D694" t="s">
        <v>28</v>
      </c>
      <c r="E694">
        <v>10067692</v>
      </c>
      <c r="F694" t="s">
        <v>29</v>
      </c>
      <c r="G694" t="s">
        <v>30</v>
      </c>
      <c r="H694" t="s">
        <v>31</v>
      </c>
      <c r="I694" t="s">
        <v>32</v>
      </c>
      <c r="J694" t="s">
        <v>33</v>
      </c>
      <c r="K694" t="s">
        <v>34</v>
      </c>
      <c r="L694" t="s">
        <v>35</v>
      </c>
      <c r="M694" t="s">
        <v>36</v>
      </c>
      <c r="N694">
        <v>7323510499</v>
      </c>
      <c r="O694" t="s">
        <v>37</v>
      </c>
      <c r="P694" t="s">
        <v>38</v>
      </c>
      <c r="Q694" t="s">
        <v>39</v>
      </c>
      <c r="R694">
        <v>44</v>
      </c>
      <c r="S694" t="s">
        <v>40</v>
      </c>
      <c r="T694" t="str">
        <f t="shared" si="659"/>
        <v>12</v>
      </c>
      <c r="U694">
        <v>5</v>
      </c>
      <c r="V694" s="3">
        <v>7128</v>
      </c>
      <c r="W694">
        <v>360</v>
      </c>
      <c r="X694" s="3">
        <f t="shared" si="661"/>
        <v>19.8</v>
      </c>
      <c r="Y694" s="3">
        <f t="shared" ref="Y694:Z694" si="712">X694/T694</f>
        <v>1.6500000000000001</v>
      </c>
      <c r="Z694" s="3">
        <f t="shared" si="712"/>
        <v>0.33</v>
      </c>
    </row>
    <row r="695" spans="1:26" x14ac:dyDescent="0.25">
      <c r="A695">
        <v>6.2024999999999997</v>
      </c>
      <c r="B695" t="s">
        <v>26</v>
      </c>
      <c r="C695" t="s">
        <v>84</v>
      </c>
      <c r="D695" t="s">
        <v>85</v>
      </c>
      <c r="E695">
        <v>10019773</v>
      </c>
      <c r="F695" t="s">
        <v>130</v>
      </c>
      <c r="G695" t="s">
        <v>30</v>
      </c>
      <c r="H695" t="s">
        <v>31</v>
      </c>
      <c r="I695" t="s">
        <v>131</v>
      </c>
      <c r="J695" t="s">
        <v>132</v>
      </c>
      <c r="K695" t="s">
        <v>67</v>
      </c>
      <c r="L695">
        <v>95407</v>
      </c>
      <c r="M695" t="s">
        <v>133</v>
      </c>
      <c r="N695">
        <v>7075464544</v>
      </c>
      <c r="O695" t="s">
        <v>37</v>
      </c>
      <c r="P695" t="s">
        <v>38</v>
      </c>
      <c r="Q695" t="s">
        <v>39</v>
      </c>
      <c r="R695">
        <v>44</v>
      </c>
      <c r="S695" t="s">
        <v>40</v>
      </c>
      <c r="T695" t="str">
        <f t="shared" si="659"/>
        <v>12</v>
      </c>
      <c r="U695">
        <v>5</v>
      </c>
      <c r="V695" s="3">
        <v>257.39999999999998</v>
      </c>
      <c r="W695">
        <v>13</v>
      </c>
      <c r="X695" s="3">
        <f t="shared" si="661"/>
        <v>19.799999999999997</v>
      </c>
      <c r="Y695" s="3">
        <f t="shared" ref="Y695:Z695" si="713">X695/T695</f>
        <v>1.6499999999999997</v>
      </c>
      <c r="Z695" s="3">
        <f t="shared" si="713"/>
        <v>0.32999999999999996</v>
      </c>
    </row>
    <row r="696" spans="1:26" x14ac:dyDescent="0.25">
      <c r="A696">
        <v>6.2024999999999997</v>
      </c>
      <c r="B696" t="s">
        <v>26</v>
      </c>
      <c r="C696" t="s">
        <v>84</v>
      </c>
      <c r="D696" t="s">
        <v>85</v>
      </c>
      <c r="E696">
        <v>10019773</v>
      </c>
      <c r="F696" t="s">
        <v>130</v>
      </c>
      <c r="G696" t="s">
        <v>30</v>
      </c>
      <c r="H696" t="s">
        <v>31</v>
      </c>
      <c r="I696" t="s">
        <v>131</v>
      </c>
      <c r="J696" t="s">
        <v>132</v>
      </c>
      <c r="K696" t="s">
        <v>67</v>
      </c>
      <c r="L696">
        <v>95407</v>
      </c>
      <c r="M696" t="s">
        <v>133</v>
      </c>
      <c r="N696">
        <v>7075464544</v>
      </c>
      <c r="O696" t="s">
        <v>122</v>
      </c>
      <c r="P696" t="s">
        <v>123</v>
      </c>
      <c r="Q696" t="s">
        <v>124</v>
      </c>
      <c r="R696">
        <v>44</v>
      </c>
      <c r="S696" t="s">
        <v>40</v>
      </c>
      <c r="T696" t="str">
        <f t="shared" si="659"/>
        <v>12</v>
      </c>
      <c r="U696">
        <v>4.5</v>
      </c>
      <c r="V696" s="3">
        <v>79.2</v>
      </c>
      <c r="W696">
        <v>4</v>
      </c>
      <c r="X696" s="3">
        <f t="shared" si="661"/>
        <v>19.8</v>
      </c>
      <c r="Y696" s="3">
        <f t="shared" ref="Y696:Z696" si="714">X696/T696</f>
        <v>1.6500000000000001</v>
      </c>
      <c r="Z696" s="3">
        <f t="shared" si="714"/>
        <v>0.3666666666666667</v>
      </c>
    </row>
    <row r="697" spans="1:26" x14ac:dyDescent="0.25">
      <c r="A697">
        <v>6.2024999999999997</v>
      </c>
      <c r="B697" t="s">
        <v>26</v>
      </c>
      <c r="C697" t="s">
        <v>107</v>
      </c>
      <c r="D697" t="s">
        <v>108</v>
      </c>
      <c r="E697">
        <v>10192843</v>
      </c>
      <c r="F697" t="s">
        <v>248</v>
      </c>
      <c r="G697" t="s">
        <v>30</v>
      </c>
      <c r="H697" t="s">
        <v>31</v>
      </c>
      <c r="I697" t="s">
        <v>249</v>
      </c>
      <c r="J697" t="s">
        <v>250</v>
      </c>
      <c r="K697" t="s">
        <v>199</v>
      </c>
      <c r="L697">
        <v>62305</v>
      </c>
      <c r="M697" t="s">
        <v>251</v>
      </c>
      <c r="N697">
        <v>2172223343</v>
      </c>
      <c r="O697" t="s">
        <v>49</v>
      </c>
      <c r="P697" t="s">
        <v>50</v>
      </c>
      <c r="Q697" t="s">
        <v>39</v>
      </c>
      <c r="R697">
        <v>44</v>
      </c>
      <c r="S697" t="s">
        <v>40</v>
      </c>
      <c r="T697" t="str">
        <f t="shared" si="659"/>
        <v>12</v>
      </c>
      <c r="U697">
        <v>5</v>
      </c>
      <c r="V697" s="3">
        <v>59.4</v>
      </c>
      <c r="W697">
        <v>3</v>
      </c>
      <c r="X697" s="3">
        <f t="shared" si="661"/>
        <v>19.8</v>
      </c>
      <c r="Y697" s="3">
        <f t="shared" ref="Y697:Z697" si="715">X697/T697</f>
        <v>1.6500000000000001</v>
      </c>
      <c r="Z697" s="3">
        <f t="shared" si="715"/>
        <v>0.33</v>
      </c>
    </row>
    <row r="698" spans="1:26" x14ac:dyDescent="0.25">
      <c r="A698">
        <v>6.2024999999999997</v>
      </c>
      <c r="B698" t="s">
        <v>26</v>
      </c>
      <c r="C698" t="s">
        <v>154</v>
      </c>
      <c r="D698" t="s">
        <v>155</v>
      </c>
      <c r="E698">
        <v>10090300</v>
      </c>
      <c r="F698" t="s">
        <v>156</v>
      </c>
      <c r="G698" t="s">
        <v>30</v>
      </c>
      <c r="H698" t="s">
        <v>31</v>
      </c>
      <c r="I698" t="s">
        <v>157</v>
      </c>
      <c r="J698" t="s">
        <v>158</v>
      </c>
      <c r="K698" t="s">
        <v>159</v>
      </c>
      <c r="L698" t="s">
        <v>160</v>
      </c>
      <c r="M698" t="s">
        <v>161</v>
      </c>
      <c r="N698">
        <v>5034902132</v>
      </c>
      <c r="O698" t="s">
        <v>37</v>
      </c>
      <c r="P698" t="s">
        <v>38</v>
      </c>
      <c r="Q698" t="s">
        <v>39</v>
      </c>
      <c r="R698">
        <v>44</v>
      </c>
      <c r="S698" t="s">
        <v>40</v>
      </c>
      <c r="T698" t="str">
        <f t="shared" si="659"/>
        <v>12</v>
      </c>
      <c r="U698">
        <v>5</v>
      </c>
      <c r="V698" s="3">
        <v>158.4</v>
      </c>
      <c r="W698">
        <v>8</v>
      </c>
      <c r="X698" s="3">
        <f t="shared" si="661"/>
        <v>19.8</v>
      </c>
      <c r="Y698" s="3">
        <f t="shared" ref="Y698:Z698" si="716">X698/T698</f>
        <v>1.6500000000000001</v>
      </c>
      <c r="Z698" s="3">
        <f t="shared" si="716"/>
        <v>0.33</v>
      </c>
    </row>
    <row r="699" spans="1:26" x14ac:dyDescent="0.25">
      <c r="A699">
        <v>6.2024999999999997</v>
      </c>
      <c r="B699" t="s">
        <v>26</v>
      </c>
      <c r="C699" t="s">
        <v>51</v>
      </c>
      <c r="D699" t="s">
        <v>52</v>
      </c>
      <c r="E699">
        <v>10067691</v>
      </c>
      <c r="F699" t="s">
        <v>53</v>
      </c>
      <c r="G699" t="s">
        <v>30</v>
      </c>
      <c r="H699" t="s">
        <v>31</v>
      </c>
      <c r="I699" t="s">
        <v>54</v>
      </c>
      <c r="J699" t="s">
        <v>55</v>
      </c>
      <c r="K699" t="s">
        <v>56</v>
      </c>
      <c r="L699" t="s">
        <v>57</v>
      </c>
      <c r="M699" t="s">
        <v>58</v>
      </c>
      <c r="N699">
        <v>6109350885</v>
      </c>
      <c r="O699" t="s">
        <v>59</v>
      </c>
      <c r="P699" t="s">
        <v>60</v>
      </c>
      <c r="Q699" t="s">
        <v>61</v>
      </c>
      <c r="R699">
        <v>44</v>
      </c>
      <c r="S699" t="s">
        <v>40</v>
      </c>
      <c r="T699" t="str">
        <f t="shared" si="659"/>
        <v>12</v>
      </c>
      <c r="U699">
        <v>4</v>
      </c>
      <c r="V699" s="3">
        <v>1555.2</v>
      </c>
      <c r="W699">
        <v>54</v>
      </c>
      <c r="X699" s="3">
        <f t="shared" si="661"/>
        <v>28.8</v>
      </c>
      <c r="Y699" s="3">
        <f t="shared" ref="Y699:Z699" si="717">X699/T699</f>
        <v>2.4</v>
      </c>
      <c r="Z699" s="3">
        <f t="shared" si="717"/>
        <v>0.6</v>
      </c>
    </row>
    <row r="700" spans="1:26" x14ac:dyDescent="0.25">
      <c r="A700">
        <v>6.2024999999999997</v>
      </c>
      <c r="B700" t="s">
        <v>26</v>
      </c>
      <c r="C700" t="s">
        <v>51</v>
      </c>
      <c r="D700" t="s">
        <v>52</v>
      </c>
      <c r="E700">
        <v>10067691</v>
      </c>
      <c r="F700" t="s">
        <v>53</v>
      </c>
      <c r="G700" t="s">
        <v>30</v>
      </c>
      <c r="H700" t="s">
        <v>31</v>
      </c>
      <c r="I700" t="s">
        <v>54</v>
      </c>
      <c r="J700" t="s">
        <v>55</v>
      </c>
      <c r="K700" t="s">
        <v>56</v>
      </c>
      <c r="L700" t="s">
        <v>57</v>
      </c>
      <c r="M700" t="s">
        <v>58</v>
      </c>
      <c r="N700">
        <v>6109350885</v>
      </c>
      <c r="O700" t="s">
        <v>74</v>
      </c>
      <c r="P700" t="s">
        <v>75</v>
      </c>
      <c r="Q700" t="s">
        <v>61</v>
      </c>
      <c r="R700">
        <v>44</v>
      </c>
      <c r="S700" t="s">
        <v>40</v>
      </c>
      <c r="T700" t="str">
        <f t="shared" si="659"/>
        <v>12</v>
      </c>
      <c r="U700">
        <v>5</v>
      </c>
      <c r="V700" s="3">
        <v>720</v>
      </c>
      <c r="W700">
        <v>25</v>
      </c>
      <c r="X700" s="3">
        <f t="shared" si="661"/>
        <v>28.8</v>
      </c>
      <c r="Y700" s="3">
        <f t="shared" ref="Y700:Z700" si="718">X700/T700</f>
        <v>2.4</v>
      </c>
      <c r="Z700" s="3">
        <f t="shared" si="718"/>
        <v>0.48</v>
      </c>
    </row>
    <row r="701" spans="1:26" x14ac:dyDescent="0.25">
      <c r="A701">
        <v>6.2024999999999997</v>
      </c>
      <c r="B701" t="s">
        <v>26</v>
      </c>
      <c r="C701" t="s">
        <v>51</v>
      </c>
      <c r="D701" t="s">
        <v>52</v>
      </c>
      <c r="E701">
        <v>10067691</v>
      </c>
      <c r="F701" t="s">
        <v>53</v>
      </c>
      <c r="G701" t="s">
        <v>30</v>
      </c>
      <c r="H701" t="s">
        <v>31</v>
      </c>
      <c r="I701" t="s">
        <v>54</v>
      </c>
      <c r="J701" t="s">
        <v>55</v>
      </c>
      <c r="K701" t="s">
        <v>56</v>
      </c>
      <c r="L701" t="s">
        <v>57</v>
      </c>
      <c r="M701" t="s">
        <v>58</v>
      </c>
      <c r="N701">
        <v>6109350885</v>
      </c>
      <c r="O701" t="s">
        <v>81</v>
      </c>
      <c r="P701" t="s">
        <v>82</v>
      </c>
      <c r="Q701" t="s">
        <v>83</v>
      </c>
      <c r="R701">
        <v>44</v>
      </c>
      <c r="S701" t="s">
        <v>40</v>
      </c>
      <c r="T701" t="str">
        <f t="shared" si="659"/>
        <v>12</v>
      </c>
      <c r="U701">
        <v>8</v>
      </c>
      <c r="V701" s="3">
        <v>513</v>
      </c>
      <c r="W701">
        <v>19</v>
      </c>
      <c r="X701" s="3">
        <f t="shared" si="661"/>
        <v>27</v>
      </c>
      <c r="Y701" s="3">
        <f t="shared" ref="Y701:Z701" si="719">X701/T701</f>
        <v>2.25</v>
      </c>
      <c r="Z701" s="3">
        <f t="shared" si="719"/>
        <v>0.28125</v>
      </c>
    </row>
    <row r="702" spans="1:26" x14ac:dyDescent="0.25">
      <c r="A702">
        <v>6.2024999999999997</v>
      </c>
      <c r="B702" t="s">
        <v>26</v>
      </c>
      <c r="C702" t="s">
        <v>62</v>
      </c>
      <c r="D702" t="s">
        <v>63</v>
      </c>
      <c r="E702">
        <v>10053983</v>
      </c>
      <c r="F702" t="s">
        <v>76</v>
      </c>
      <c r="G702" t="s">
        <v>30</v>
      </c>
      <c r="H702" t="s">
        <v>31</v>
      </c>
      <c r="I702" t="s">
        <v>77</v>
      </c>
      <c r="J702" t="s">
        <v>78</v>
      </c>
      <c r="K702" t="s">
        <v>67</v>
      </c>
      <c r="L702" t="s">
        <v>79</v>
      </c>
      <c r="M702" t="s">
        <v>80</v>
      </c>
      <c r="N702">
        <v>8189423379</v>
      </c>
      <c r="O702" t="s">
        <v>72</v>
      </c>
      <c r="P702" t="s">
        <v>73</v>
      </c>
      <c r="Q702" t="s">
        <v>61</v>
      </c>
      <c r="R702">
        <v>44</v>
      </c>
      <c r="S702" t="s">
        <v>40</v>
      </c>
      <c r="T702" t="str">
        <f t="shared" si="659"/>
        <v>12</v>
      </c>
      <c r="U702">
        <v>8</v>
      </c>
      <c r="V702" s="3">
        <v>583.20000000000005</v>
      </c>
      <c r="W702">
        <v>18</v>
      </c>
      <c r="X702" s="3">
        <f t="shared" si="661"/>
        <v>32.400000000000006</v>
      </c>
      <c r="Y702" s="3">
        <f t="shared" ref="Y702:Z702" si="720">X702/T702</f>
        <v>2.7000000000000006</v>
      </c>
      <c r="Z702" s="3">
        <f t="shared" si="720"/>
        <v>0.33750000000000008</v>
      </c>
    </row>
    <row r="703" spans="1:26" x14ac:dyDescent="0.25">
      <c r="A703">
        <v>6.2024999999999997</v>
      </c>
      <c r="B703" t="s">
        <v>26</v>
      </c>
      <c r="C703" t="s">
        <v>62</v>
      </c>
      <c r="D703" t="s">
        <v>63</v>
      </c>
      <c r="E703">
        <v>10053983</v>
      </c>
      <c r="F703" t="s">
        <v>76</v>
      </c>
      <c r="G703" t="s">
        <v>30</v>
      </c>
      <c r="H703" t="s">
        <v>31</v>
      </c>
      <c r="I703" t="s">
        <v>77</v>
      </c>
      <c r="J703" t="s">
        <v>78</v>
      </c>
      <c r="K703" t="s">
        <v>67</v>
      </c>
      <c r="L703" t="s">
        <v>79</v>
      </c>
      <c r="M703" t="s">
        <v>80</v>
      </c>
      <c r="N703">
        <v>8189423379</v>
      </c>
      <c r="O703" t="s">
        <v>74</v>
      </c>
      <c r="P703" t="s">
        <v>75</v>
      </c>
      <c r="Q703" t="s">
        <v>61</v>
      </c>
      <c r="R703">
        <v>44</v>
      </c>
      <c r="S703" t="s">
        <v>40</v>
      </c>
      <c r="T703" t="str">
        <f t="shared" si="659"/>
        <v>12</v>
      </c>
      <c r="U703">
        <v>5</v>
      </c>
      <c r="V703" s="3">
        <v>576</v>
      </c>
      <c r="W703">
        <v>20</v>
      </c>
      <c r="X703" s="3">
        <f t="shared" si="661"/>
        <v>28.8</v>
      </c>
      <c r="Y703" s="3">
        <f t="shared" ref="Y703:Z703" si="721">X703/T703</f>
        <v>2.4</v>
      </c>
      <c r="Z703" s="3">
        <f t="shared" si="721"/>
        <v>0.48</v>
      </c>
    </row>
    <row r="704" spans="1:26" x14ac:dyDescent="0.25">
      <c r="A704">
        <v>6.2024999999999997</v>
      </c>
      <c r="B704" t="s">
        <v>26</v>
      </c>
      <c r="C704" t="s">
        <v>62</v>
      </c>
      <c r="D704" t="s">
        <v>63</v>
      </c>
      <c r="E704">
        <v>10053983</v>
      </c>
      <c r="F704" t="s">
        <v>76</v>
      </c>
      <c r="G704" t="s">
        <v>30</v>
      </c>
      <c r="H704" t="s">
        <v>31</v>
      </c>
      <c r="I704" t="s">
        <v>77</v>
      </c>
      <c r="J704" t="s">
        <v>78</v>
      </c>
      <c r="K704" t="s">
        <v>67</v>
      </c>
      <c r="L704" t="s">
        <v>79</v>
      </c>
      <c r="M704" t="s">
        <v>80</v>
      </c>
      <c r="N704">
        <v>8189423379</v>
      </c>
      <c r="O704" t="s">
        <v>70</v>
      </c>
      <c r="P704" t="s">
        <v>71</v>
      </c>
      <c r="Q704" t="s">
        <v>61</v>
      </c>
      <c r="R704">
        <v>44</v>
      </c>
      <c r="S704" t="s">
        <v>40</v>
      </c>
      <c r="T704" t="str">
        <f t="shared" si="659"/>
        <v>12</v>
      </c>
      <c r="U704">
        <v>8</v>
      </c>
      <c r="V704" s="3">
        <v>518.4</v>
      </c>
      <c r="W704">
        <v>16</v>
      </c>
      <c r="X704" s="3">
        <f t="shared" si="661"/>
        <v>32.4</v>
      </c>
      <c r="Y704" s="3">
        <f t="shared" ref="Y704:Z704" si="722">X704/T704</f>
        <v>2.6999999999999997</v>
      </c>
      <c r="Z704" s="3">
        <f t="shared" si="722"/>
        <v>0.33749999999999997</v>
      </c>
    </row>
    <row r="705" spans="1:26" x14ac:dyDescent="0.25">
      <c r="A705">
        <v>6.2024999999999997</v>
      </c>
      <c r="B705" t="s">
        <v>26</v>
      </c>
      <c r="C705" t="s">
        <v>62</v>
      </c>
      <c r="D705" t="s">
        <v>63</v>
      </c>
      <c r="E705">
        <v>10053983</v>
      </c>
      <c r="F705" t="s">
        <v>76</v>
      </c>
      <c r="G705" t="s">
        <v>30</v>
      </c>
      <c r="H705" t="s">
        <v>31</v>
      </c>
      <c r="I705" t="s">
        <v>77</v>
      </c>
      <c r="J705" t="s">
        <v>78</v>
      </c>
      <c r="K705" t="s">
        <v>67</v>
      </c>
      <c r="L705" t="s">
        <v>79</v>
      </c>
      <c r="M705" t="s">
        <v>80</v>
      </c>
      <c r="N705">
        <v>8189423379</v>
      </c>
      <c r="O705" t="s">
        <v>37</v>
      </c>
      <c r="P705" t="s">
        <v>38</v>
      </c>
      <c r="Q705" t="s">
        <v>39</v>
      </c>
      <c r="R705">
        <v>44</v>
      </c>
      <c r="S705" t="s">
        <v>40</v>
      </c>
      <c r="T705" t="str">
        <f t="shared" si="659"/>
        <v>12</v>
      </c>
      <c r="U705">
        <v>5</v>
      </c>
      <c r="V705" s="3">
        <v>178.2</v>
      </c>
      <c r="W705">
        <v>9</v>
      </c>
      <c r="X705" s="3">
        <f t="shared" si="661"/>
        <v>19.799999999999997</v>
      </c>
      <c r="Y705" s="3">
        <f t="shared" ref="Y705:Z705" si="723">X705/T705</f>
        <v>1.6499999999999997</v>
      </c>
      <c r="Z705" s="3">
        <f t="shared" si="723"/>
        <v>0.32999999999999996</v>
      </c>
    </row>
    <row r="706" spans="1:26" x14ac:dyDescent="0.25">
      <c r="A706">
        <v>6.2024999999999997</v>
      </c>
      <c r="B706" t="s">
        <v>26</v>
      </c>
      <c r="C706" t="s">
        <v>41</v>
      </c>
      <c r="D706" t="s">
        <v>42</v>
      </c>
      <c r="E706">
        <v>10002231</v>
      </c>
      <c r="F706" t="s">
        <v>43</v>
      </c>
      <c r="G706" t="s">
        <v>30</v>
      </c>
      <c r="H706" t="s">
        <v>31</v>
      </c>
      <c r="I706" t="s">
        <v>44</v>
      </c>
      <c r="J706" t="s">
        <v>45</v>
      </c>
      <c r="K706" t="s">
        <v>46</v>
      </c>
      <c r="L706" t="s">
        <v>47</v>
      </c>
      <c r="M706" t="s">
        <v>48</v>
      </c>
      <c r="N706">
        <v>6514880515</v>
      </c>
      <c r="O706" t="s">
        <v>49</v>
      </c>
      <c r="P706" t="s">
        <v>50</v>
      </c>
      <c r="Q706" t="s">
        <v>39</v>
      </c>
      <c r="R706">
        <v>44</v>
      </c>
      <c r="S706" t="s">
        <v>40</v>
      </c>
      <c r="T706" t="str">
        <f t="shared" si="659"/>
        <v>12</v>
      </c>
      <c r="U706">
        <v>5</v>
      </c>
      <c r="V706" s="3">
        <v>1980</v>
      </c>
      <c r="W706">
        <v>100</v>
      </c>
      <c r="X706" s="3">
        <f t="shared" si="661"/>
        <v>19.8</v>
      </c>
      <c r="Y706" s="3">
        <f t="shared" ref="Y706:Z706" si="724">X706/T706</f>
        <v>1.6500000000000001</v>
      </c>
      <c r="Z706" s="3">
        <f t="shared" si="724"/>
        <v>0.33</v>
      </c>
    </row>
    <row r="707" spans="1:26" x14ac:dyDescent="0.25">
      <c r="A707">
        <v>6.2024999999999997</v>
      </c>
      <c r="B707" t="s">
        <v>26</v>
      </c>
      <c r="C707" t="s">
        <v>107</v>
      </c>
      <c r="D707" t="s">
        <v>108</v>
      </c>
      <c r="E707">
        <v>10536421</v>
      </c>
      <c r="F707" t="s">
        <v>190</v>
      </c>
      <c r="G707" t="s">
        <v>30</v>
      </c>
      <c r="H707" t="s">
        <v>31</v>
      </c>
      <c r="I707" t="s">
        <v>191</v>
      </c>
      <c r="J707" t="s">
        <v>192</v>
      </c>
      <c r="K707" t="s">
        <v>193</v>
      </c>
      <c r="L707" t="s">
        <v>194</v>
      </c>
      <c r="M707" t="s">
        <v>195</v>
      </c>
      <c r="N707">
        <v>2484831954</v>
      </c>
      <c r="O707" t="s">
        <v>37</v>
      </c>
      <c r="P707" t="s">
        <v>38</v>
      </c>
      <c r="Q707" t="s">
        <v>39</v>
      </c>
      <c r="R707">
        <v>44</v>
      </c>
      <c r="S707" t="s">
        <v>40</v>
      </c>
      <c r="T707" t="str">
        <f t="shared" ref="T707:T770" si="725">"12"</f>
        <v>12</v>
      </c>
      <c r="U707">
        <v>5</v>
      </c>
      <c r="V707" s="3">
        <v>99</v>
      </c>
      <c r="W707">
        <v>5</v>
      </c>
      <c r="X707" s="3">
        <f t="shared" si="661"/>
        <v>19.8</v>
      </c>
      <c r="Y707" s="3">
        <f t="shared" ref="Y707:Z707" si="726">X707/T707</f>
        <v>1.6500000000000001</v>
      </c>
      <c r="Z707" s="3">
        <f t="shared" si="726"/>
        <v>0.33</v>
      </c>
    </row>
    <row r="708" spans="1:26" x14ac:dyDescent="0.25">
      <c r="A708">
        <v>6.2024999999999997</v>
      </c>
      <c r="B708" t="s">
        <v>26</v>
      </c>
      <c r="C708" t="s">
        <v>107</v>
      </c>
      <c r="D708" t="s">
        <v>108</v>
      </c>
      <c r="E708">
        <v>10536421</v>
      </c>
      <c r="F708" t="s">
        <v>190</v>
      </c>
      <c r="G708" t="s">
        <v>30</v>
      </c>
      <c r="H708" t="s">
        <v>31</v>
      </c>
      <c r="I708" t="s">
        <v>191</v>
      </c>
      <c r="J708" t="s">
        <v>192</v>
      </c>
      <c r="K708" t="s">
        <v>193</v>
      </c>
      <c r="L708" t="s">
        <v>194</v>
      </c>
      <c r="M708" t="s">
        <v>195</v>
      </c>
      <c r="N708">
        <v>2484831954</v>
      </c>
      <c r="O708" t="s">
        <v>115</v>
      </c>
      <c r="P708" t="s">
        <v>116</v>
      </c>
      <c r="Q708" t="s">
        <v>39</v>
      </c>
      <c r="R708">
        <v>44</v>
      </c>
      <c r="S708" t="s">
        <v>40</v>
      </c>
      <c r="T708" t="str">
        <f t="shared" si="725"/>
        <v>12</v>
      </c>
      <c r="U708">
        <v>5</v>
      </c>
      <c r="V708" s="3">
        <v>99</v>
      </c>
      <c r="W708">
        <v>5</v>
      </c>
      <c r="X708" s="3">
        <f t="shared" ref="X708:X771" si="727">V708/W708</f>
        <v>19.8</v>
      </c>
      <c r="Y708" s="3">
        <f t="shared" ref="Y708:Z708" si="728">X708/T708</f>
        <v>1.6500000000000001</v>
      </c>
      <c r="Z708" s="3">
        <f t="shared" si="728"/>
        <v>0.33</v>
      </c>
    </row>
    <row r="709" spans="1:26" x14ac:dyDescent="0.25">
      <c r="A709">
        <v>6.2024999999999997</v>
      </c>
      <c r="B709" t="s">
        <v>26</v>
      </c>
      <c r="C709" t="s">
        <v>107</v>
      </c>
      <c r="D709" t="s">
        <v>108</v>
      </c>
      <c r="E709">
        <v>10536421</v>
      </c>
      <c r="F709" t="s">
        <v>190</v>
      </c>
      <c r="G709" t="s">
        <v>30</v>
      </c>
      <c r="H709" t="s">
        <v>31</v>
      </c>
      <c r="I709" t="s">
        <v>191</v>
      </c>
      <c r="J709" t="s">
        <v>192</v>
      </c>
      <c r="K709" t="s">
        <v>193</v>
      </c>
      <c r="L709" t="s">
        <v>194</v>
      </c>
      <c r="M709" t="s">
        <v>195</v>
      </c>
      <c r="N709">
        <v>2484831954</v>
      </c>
      <c r="O709" t="s">
        <v>49</v>
      </c>
      <c r="P709" t="s">
        <v>50</v>
      </c>
      <c r="Q709" t="s">
        <v>39</v>
      </c>
      <c r="R709">
        <v>44</v>
      </c>
      <c r="S709" t="s">
        <v>40</v>
      </c>
      <c r="T709" t="str">
        <f t="shared" si="725"/>
        <v>12</v>
      </c>
      <c r="U709">
        <v>5</v>
      </c>
      <c r="V709" s="3">
        <v>99</v>
      </c>
      <c r="W709">
        <v>5</v>
      </c>
      <c r="X709" s="3">
        <f t="shared" si="727"/>
        <v>19.8</v>
      </c>
      <c r="Y709" s="3">
        <f t="shared" ref="Y709:Z709" si="729">X709/T709</f>
        <v>1.6500000000000001</v>
      </c>
      <c r="Z709" s="3">
        <f t="shared" si="729"/>
        <v>0.33</v>
      </c>
    </row>
    <row r="710" spans="1:26" x14ac:dyDescent="0.25">
      <c r="A710">
        <v>6.2024999999999997</v>
      </c>
      <c r="B710" t="s">
        <v>26</v>
      </c>
      <c r="C710" t="s">
        <v>134</v>
      </c>
      <c r="D710" t="s">
        <v>135</v>
      </c>
      <c r="E710">
        <v>10000787</v>
      </c>
      <c r="F710" t="s">
        <v>136</v>
      </c>
      <c r="G710" t="s">
        <v>30</v>
      </c>
      <c r="H710" t="s">
        <v>31</v>
      </c>
      <c r="I710" t="s">
        <v>137</v>
      </c>
      <c r="J710" t="s">
        <v>138</v>
      </c>
      <c r="K710" t="s">
        <v>139</v>
      </c>
      <c r="L710" t="s">
        <v>140</v>
      </c>
      <c r="M710" t="s">
        <v>141</v>
      </c>
      <c r="N710">
        <v>2627815855</v>
      </c>
      <c r="O710" t="s">
        <v>37</v>
      </c>
      <c r="P710" t="s">
        <v>38</v>
      </c>
      <c r="Q710" t="s">
        <v>39</v>
      </c>
      <c r="R710">
        <v>44</v>
      </c>
      <c r="S710" t="s">
        <v>40</v>
      </c>
      <c r="T710" t="str">
        <f t="shared" si="725"/>
        <v>12</v>
      </c>
      <c r="U710">
        <v>5</v>
      </c>
      <c r="V710" s="3">
        <v>237.6</v>
      </c>
      <c r="W710">
        <v>12</v>
      </c>
      <c r="X710" s="3">
        <f t="shared" si="727"/>
        <v>19.8</v>
      </c>
      <c r="Y710" s="3">
        <f t="shared" ref="Y710:Z710" si="730">X710/T710</f>
        <v>1.6500000000000001</v>
      </c>
      <c r="Z710" s="3">
        <f t="shared" si="730"/>
        <v>0.33</v>
      </c>
    </row>
    <row r="711" spans="1:26" x14ac:dyDescent="0.25">
      <c r="A711">
        <v>6.2024999999999997</v>
      </c>
      <c r="B711" t="s">
        <v>26</v>
      </c>
      <c r="C711" t="s">
        <v>84</v>
      </c>
      <c r="D711" t="s">
        <v>85</v>
      </c>
      <c r="E711">
        <v>10342048</v>
      </c>
      <c r="F711" t="s">
        <v>213</v>
      </c>
      <c r="G711" t="s">
        <v>30</v>
      </c>
      <c r="H711" t="s">
        <v>31</v>
      </c>
      <c r="I711" t="s">
        <v>214</v>
      </c>
      <c r="J711" t="s">
        <v>215</v>
      </c>
      <c r="K711" t="s">
        <v>67</v>
      </c>
      <c r="L711" t="s">
        <v>216</v>
      </c>
      <c r="M711" t="s">
        <v>217</v>
      </c>
      <c r="N711">
        <v>9258267841</v>
      </c>
      <c r="O711" t="s">
        <v>70</v>
      </c>
      <c r="P711" t="s">
        <v>71</v>
      </c>
      <c r="Q711" t="s">
        <v>61</v>
      </c>
      <c r="R711">
        <v>44</v>
      </c>
      <c r="S711" t="s">
        <v>40</v>
      </c>
      <c r="T711" t="str">
        <f t="shared" si="725"/>
        <v>12</v>
      </c>
      <c r="U711">
        <v>8</v>
      </c>
      <c r="V711" s="3">
        <v>97.2</v>
      </c>
      <c r="W711">
        <v>3</v>
      </c>
      <c r="X711" s="3">
        <f t="shared" si="727"/>
        <v>32.4</v>
      </c>
      <c r="Y711" s="3">
        <f t="shared" ref="Y711:Z711" si="731">X711/T711</f>
        <v>2.6999999999999997</v>
      </c>
      <c r="Z711" s="3">
        <f t="shared" si="731"/>
        <v>0.33749999999999997</v>
      </c>
    </row>
    <row r="712" spans="1:26" x14ac:dyDescent="0.25">
      <c r="A712">
        <v>6.2024999999999997</v>
      </c>
      <c r="B712" t="s">
        <v>26</v>
      </c>
      <c r="C712" t="s">
        <v>84</v>
      </c>
      <c r="D712" t="s">
        <v>85</v>
      </c>
      <c r="E712">
        <v>10342048</v>
      </c>
      <c r="F712" t="s">
        <v>213</v>
      </c>
      <c r="G712" t="s">
        <v>30</v>
      </c>
      <c r="H712" t="s">
        <v>31</v>
      </c>
      <c r="I712" t="s">
        <v>214</v>
      </c>
      <c r="J712" t="s">
        <v>215</v>
      </c>
      <c r="K712" t="s">
        <v>67</v>
      </c>
      <c r="L712" t="s">
        <v>216</v>
      </c>
      <c r="M712" t="s">
        <v>217</v>
      </c>
      <c r="N712">
        <v>9258267841</v>
      </c>
      <c r="O712" t="s">
        <v>218</v>
      </c>
      <c r="P712" t="s">
        <v>219</v>
      </c>
      <c r="Q712" t="s">
        <v>61</v>
      </c>
      <c r="R712">
        <v>44</v>
      </c>
      <c r="S712" t="s">
        <v>40</v>
      </c>
      <c r="T712" t="str">
        <f t="shared" si="725"/>
        <v>12</v>
      </c>
      <c r="U712">
        <v>8</v>
      </c>
      <c r="V712" s="3">
        <v>97.2</v>
      </c>
      <c r="W712">
        <v>3</v>
      </c>
      <c r="X712" s="3">
        <f t="shared" si="727"/>
        <v>32.4</v>
      </c>
      <c r="Y712" s="3">
        <f t="shared" ref="Y712:Z712" si="732">X712/T712</f>
        <v>2.6999999999999997</v>
      </c>
      <c r="Z712" s="3">
        <f t="shared" si="732"/>
        <v>0.33749999999999997</v>
      </c>
    </row>
    <row r="713" spans="1:26" x14ac:dyDescent="0.25">
      <c r="A713">
        <v>6.2024999999999997</v>
      </c>
      <c r="B713" t="s">
        <v>26</v>
      </c>
      <c r="C713" t="s">
        <v>84</v>
      </c>
      <c r="D713" t="s">
        <v>85</v>
      </c>
      <c r="E713">
        <v>10342048</v>
      </c>
      <c r="F713" t="s">
        <v>213</v>
      </c>
      <c r="G713" t="s">
        <v>30</v>
      </c>
      <c r="H713" t="s">
        <v>31</v>
      </c>
      <c r="I713" t="s">
        <v>214</v>
      </c>
      <c r="J713" t="s">
        <v>215</v>
      </c>
      <c r="K713" t="s">
        <v>67</v>
      </c>
      <c r="L713" t="s">
        <v>216</v>
      </c>
      <c r="M713" t="s">
        <v>217</v>
      </c>
      <c r="N713">
        <v>9258267841</v>
      </c>
      <c r="O713" t="s">
        <v>100</v>
      </c>
      <c r="P713" t="s">
        <v>101</v>
      </c>
      <c r="Q713" t="s">
        <v>61</v>
      </c>
      <c r="R713">
        <v>44</v>
      </c>
      <c r="S713" t="s">
        <v>40</v>
      </c>
      <c r="T713" t="str">
        <f t="shared" si="725"/>
        <v>12</v>
      </c>
      <c r="U713">
        <v>8</v>
      </c>
      <c r="V713" s="3">
        <v>97.2</v>
      </c>
      <c r="W713">
        <v>3</v>
      </c>
      <c r="X713" s="3">
        <f t="shared" si="727"/>
        <v>32.4</v>
      </c>
      <c r="Y713" s="3">
        <f t="shared" ref="Y713:Z713" si="733">X713/T713</f>
        <v>2.6999999999999997</v>
      </c>
      <c r="Z713" s="3">
        <f t="shared" si="733"/>
        <v>0.33749999999999997</v>
      </c>
    </row>
    <row r="714" spans="1:26" x14ac:dyDescent="0.25">
      <c r="A714">
        <v>6.2024999999999997</v>
      </c>
      <c r="B714" t="s">
        <v>26</v>
      </c>
      <c r="C714" t="s">
        <v>84</v>
      </c>
      <c r="D714" t="s">
        <v>85</v>
      </c>
      <c r="E714">
        <v>10342048</v>
      </c>
      <c r="F714" t="s">
        <v>213</v>
      </c>
      <c r="G714" t="s">
        <v>30</v>
      </c>
      <c r="H714" t="s">
        <v>31</v>
      </c>
      <c r="I714" t="s">
        <v>214</v>
      </c>
      <c r="J714" t="s">
        <v>215</v>
      </c>
      <c r="K714" t="s">
        <v>67</v>
      </c>
      <c r="L714" t="s">
        <v>216</v>
      </c>
      <c r="M714" t="s">
        <v>217</v>
      </c>
      <c r="N714">
        <v>9258267841</v>
      </c>
      <c r="O714" t="s">
        <v>98</v>
      </c>
      <c r="P714" t="s">
        <v>99</v>
      </c>
      <c r="Q714" t="s">
        <v>61</v>
      </c>
      <c r="R714">
        <v>44</v>
      </c>
      <c r="S714" t="s">
        <v>40</v>
      </c>
      <c r="T714" t="str">
        <f t="shared" si="725"/>
        <v>12</v>
      </c>
      <c r="U714">
        <v>5</v>
      </c>
      <c r="V714" s="3">
        <v>86.4</v>
      </c>
      <c r="W714">
        <v>3</v>
      </c>
      <c r="X714" s="3">
        <f t="shared" si="727"/>
        <v>28.8</v>
      </c>
      <c r="Y714" s="3">
        <f t="shared" ref="Y714:Z714" si="734">X714/T714</f>
        <v>2.4</v>
      </c>
      <c r="Z714" s="3">
        <f t="shared" si="734"/>
        <v>0.48</v>
      </c>
    </row>
    <row r="715" spans="1:26" x14ac:dyDescent="0.25">
      <c r="A715">
        <v>6.2024999999999997</v>
      </c>
      <c r="B715" t="s">
        <v>26</v>
      </c>
      <c r="C715" t="s">
        <v>84</v>
      </c>
      <c r="D715" t="s">
        <v>85</v>
      </c>
      <c r="E715">
        <v>10342048</v>
      </c>
      <c r="F715" t="s">
        <v>213</v>
      </c>
      <c r="G715" t="s">
        <v>30</v>
      </c>
      <c r="H715" t="s">
        <v>31</v>
      </c>
      <c r="I715" t="s">
        <v>214</v>
      </c>
      <c r="J715" t="s">
        <v>215</v>
      </c>
      <c r="K715" t="s">
        <v>67</v>
      </c>
      <c r="L715" t="s">
        <v>216</v>
      </c>
      <c r="M715" t="s">
        <v>217</v>
      </c>
      <c r="N715">
        <v>9258267841</v>
      </c>
      <c r="O715" t="s">
        <v>224</v>
      </c>
      <c r="P715" t="s">
        <v>225</v>
      </c>
      <c r="Q715" t="s">
        <v>61</v>
      </c>
      <c r="R715">
        <v>44</v>
      </c>
      <c r="S715" t="s">
        <v>40</v>
      </c>
      <c r="T715" t="str">
        <f t="shared" si="725"/>
        <v>12</v>
      </c>
      <c r="U715">
        <v>5</v>
      </c>
      <c r="V715" s="3">
        <v>86.4</v>
      </c>
      <c r="W715">
        <v>3</v>
      </c>
      <c r="X715" s="3">
        <f t="shared" si="727"/>
        <v>28.8</v>
      </c>
      <c r="Y715" s="3">
        <f t="shared" ref="Y715:Z715" si="735">X715/T715</f>
        <v>2.4</v>
      </c>
      <c r="Z715" s="3">
        <f t="shared" si="735"/>
        <v>0.48</v>
      </c>
    </row>
    <row r="716" spans="1:26" x14ac:dyDescent="0.25">
      <c r="A716">
        <v>6.2024999999999997</v>
      </c>
      <c r="B716" t="s">
        <v>26</v>
      </c>
      <c r="C716" t="s">
        <v>84</v>
      </c>
      <c r="D716" t="s">
        <v>85</v>
      </c>
      <c r="E716">
        <v>10342048</v>
      </c>
      <c r="F716" t="s">
        <v>213</v>
      </c>
      <c r="G716" t="s">
        <v>30</v>
      </c>
      <c r="H716" t="s">
        <v>31</v>
      </c>
      <c r="I716" t="s">
        <v>214</v>
      </c>
      <c r="J716" t="s">
        <v>215</v>
      </c>
      <c r="K716" t="s">
        <v>67</v>
      </c>
      <c r="L716" t="s">
        <v>216</v>
      </c>
      <c r="M716" t="s">
        <v>217</v>
      </c>
      <c r="N716">
        <v>9258267841</v>
      </c>
      <c r="O716" t="s">
        <v>59</v>
      </c>
      <c r="P716" t="s">
        <v>60</v>
      </c>
      <c r="Q716" t="s">
        <v>61</v>
      </c>
      <c r="R716">
        <v>44</v>
      </c>
      <c r="S716" t="s">
        <v>40</v>
      </c>
      <c r="T716" t="str">
        <f t="shared" si="725"/>
        <v>12</v>
      </c>
      <c r="U716">
        <v>4</v>
      </c>
      <c r="V716" s="3">
        <v>86.4</v>
      </c>
      <c r="W716">
        <v>3</v>
      </c>
      <c r="X716" s="3">
        <f t="shared" si="727"/>
        <v>28.8</v>
      </c>
      <c r="Y716" s="3">
        <f t="shared" ref="Y716:Z716" si="736">X716/T716</f>
        <v>2.4</v>
      </c>
      <c r="Z716" s="3">
        <f t="shared" si="736"/>
        <v>0.6</v>
      </c>
    </row>
    <row r="717" spans="1:26" x14ac:dyDescent="0.25">
      <c r="A717">
        <v>6.2024999999999997</v>
      </c>
      <c r="B717" t="s">
        <v>26</v>
      </c>
      <c r="C717" t="s">
        <v>84</v>
      </c>
      <c r="D717" t="s">
        <v>85</v>
      </c>
      <c r="E717">
        <v>10342048</v>
      </c>
      <c r="F717" t="s">
        <v>213</v>
      </c>
      <c r="G717" t="s">
        <v>30</v>
      </c>
      <c r="H717" t="s">
        <v>31</v>
      </c>
      <c r="I717" t="s">
        <v>214</v>
      </c>
      <c r="J717" t="s">
        <v>215</v>
      </c>
      <c r="K717" t="s">
        <v>67</v>
      </c>
      <c r="L717" t="s">
        <v>216</v>
      </c>
      <c r="M717" t="s">
        <v>217</v>
      </c>
      <c r="N717">
        <v>9258267841</v>
      </c>
      <c r="O717" t="s">
        <v>74</v>
      </c>
      <c r="P717" t="s">
        <v>75</v>
      </c>
      <c r="Q717" t="s">
        <v>61</v>
      </c>
      <c r="R717">
        <v>44</v>
      </c>
      <c r="S717" t="s">
        <v>40</v>
      </c>
      <c r="T717" t="str">
        <f t="shared" si="725"/>
        <v>12</v>
      </c>
      <c r="U717">
        <v>5</v>
      </c>
      <c r="V717" s="3">
        <v>57.6</v>
      </c>
      <c r="W717">
        <v>2</v>
      </c>
      <c r="X717" s="3">
        <f t="shared" si="727"/>
        <v>28.8</v>
      </c>
      <c r="Y717" s="3">
        <f t="shared" ref="Y717:Z717" si="737">X717/T717</f>
        <v>2.4</v>
      </c>
      <c r="Z717" s="3">
        <f t="shared" si="737"/>
        <v>0.48</v>
      </c>
    </row>
    <row r="718" spans="1:26" x14ac:dyDescent="0.25">
      <c r="A718">
        <v>6.2024999999999997</v>
      </c>
      <c r="B718" t="s">
        <v>26</v>
      </c>
      <c r="C718" t="s">
        <v>84</v>
      </c>
      <c r="D718" t="s">
        <v>85</v>
      </c>
      <c r="E718">
        <v>10342048</v>
      </c>
      <c r="F718" t="s">
        <v>213</v>
      </c>
      <c r="G718" t="s">
        <v>30</v>
      </c>
      <c r="H718" t="s">
        <v>31</v>
      </c>
      <c r="I718" t="s">
        <v>214</v>
      </c>
      <c r="J718" t="s">
        <v>215</v>
      </c>
      <c r="K718" t="s">
        <v>67</v>
      </c>
      <c r="L718" t="s">
        <v>216</v>
      </c>
      <c r="M718" t="s">
        <v>217</v>
      </c>
      <c r="N718">
        <v>9258267841</v>
      </c>
      <c r="O718" t="s">
        <v>91</v>
      </c>
      <c r="P718" t="s">
        <v>92</v>
      </c>
      <c r="Q718" t="s">
        <v>61</v>
      </c>
      <c r="R718">
        <v>44</v>
      </c>
      <c r="S718" t="s">
        <v>40</v>
      </c>
      <c r="T718" t="str">
        <f t="shared" si="725"/>
        <v>12</v>
      </c>
      <c r="U718">
        <v>8</v>
      </c>
      <c r="V718" s="3">
        <v>32.4</v>
      </c>
      <c r="W718">
        <v>1</v>
      </c>
      <c r="X718" s="3">
        <f t="shared" si="727"/>
        <v>32.4</v>
      </c>
      <c r="Y718" s="3">
        <f t="shared" ref="Y718:Z718" si="738">X718/T718</f>
        <v>2.6999999999999997</v>
      </c>
      <c r="Z718" s="3">
        <f t="shared" si="738"/>
        <v>0.33749999999999997</v>
      </c>
    </row>
    <row r="719" spans="1:26" x14ac:dyDescent="0.25">
      <c r="A719">
        <v>6.2024999999999997</v>
      </c>
      <c r="B719" t="s">
        <v>26</v>
      </c>
      <c r="C719" t="s">
        <v>84</v>
      </c>
      <c r="D719" t="s">
        <v>85</v>
      </c>
      <c r="E719">
        <v>10342048</v>
      </c>
      <c r="F719" t="s">
        <v>213</v>
      </c>
      <c r="G719" t="s">
        <v>30</v>
      </c>
      <c r="H719" t="s">
        <v>31</v>
      </c>
      <c r="I719" t="s">
        <v>214</v>
      </c>
      <c r="J719" t="s">
        <v>215</v>
      </c>
      <c r="K719" t="s">
        <v>67</v>
      </c>
      <c r="L719" t="s">
        <v>216</v>
      </c>
      <c r="M719" t="s">
        <v>217</v>
      </c>
      <c r="N719">
        <v>9258267841</v>
      </c>
      <c r="O719" t="s">
        <v>72</v>
      </c>
      <c r="P719" t="s">
        <v>73</v>
      </c>
      <c r="Q719" t="s">
        <v>61</v>
      </c>
      <c r="R719">
        <v>44</v>
      </c>
      <c r="S719" t="s">
        <v>40</v>
      </c>
      <c r="T719" t="str">
        <f t="shared" si="725"/>
        <v>12</v>
      </c>
      <c r="U719">
        <v>8</v>
      </c>
      <c r="V719" s="3">
        <v>32.4</v>
      </c>
      <c r="W719">
        <v>1</v>
      </c>
      <c r="X719" s="3">
        <f t="shared" si="727"/>
        <v>32.4</v>
      </c>
      <c r="Y719" s="3">
        <f t="shared" ref="Y719:Z719" si="739">X719/T719</f>
        <v>2.6999999999999997</v>
      </c>
      <c r="Z719" s="3">
        <f t="shared" si="739"/>
        <v>0.33749999999999997</v>
      </c>
    </row>
    <row r="720" spans="1:26" x14ac:dyDescent="0.25">
      <c r="A720">
        <v>6.2024999999999997</v>
      </c>
      <c r="B720" t="s">
        <v>26</v>
      </c>
      <c r="C720" t="s">
        <v>107</v>
      </c>
      <c r="D720" t="s">
        <v>108</v>
      </c>
      <c r="E720">
        <v>10027899</v>
      </c>
      <c r="F720" t="s">
        <v>374</v>
      </c>
      <c r="G720" t="s">
        <v>30</v>
      </c>
      <c r="H720" t="s">
        <v>31</v>
      </c>
      <c r="I720" t="s">
        <v>375</v>
      </c>
      <c r="J720" t="s">
        <v>376</v>
      </c>
      <c r="K720" t="s">
        <v>199</v>
      </c>
      <c r="L720" t="s">
        <v>377</v>
      </c>
      <c r="M720" t="s">
        <v>378</v>
      </c>
      <c r="N720">
        <v>6302870101</v>
      </c>
      <c r="O720" t="s">
        <v>98</v>
      </c>
      <c r="P720" t="s">
        <v>99</v>
      </c>
      <c r="Q720" t="s">
        <v>61</v>
      </c>
      <c r="R720">
        <v>44</v>
      </c>
      <c r="S720" t="s">
        <v>40</v>
      </c>
      <c r="T720" t="str">
        <f t="shared" si="725"/>
        <v>12</v>
      </c>
      <c r="U720">
        <v>5</v>
      </c>
      <c r="V720" s="3">
        <v>28.8</v>
      </c>
      <c r="W720">
        <v>1</v>
      </c>
      <c r="X720" s="3">
        <f t="shared" si="727"/>
        <v>28.8</v>
      </c>
      <c r="Y720" s="3">
        <f t="shared" ref="Y720:Z720" si="740">X720/T720</f>
        <v>2.4</v>
      </c>
      <c r="Z720" s="3">
        <f t="shared" si="740"/>
        <v>0.48</v>
      </c>
    </row>
    <row r="721" spans="1:26" x14ac:dyDescent="0.25">
      <c r="A721">
        <v>6.2024999999999997</v>
      </c>
      <c r="B721" t="s">
        <v>26</v>
      </c>
      <c r="C721" t="s">
        <v>62</v>
      </c>
      <c r="D721" t="s">
        <v>63</v>
      </c>
      <c r="E721">
        <v>10401646</v>
      </c>
      <c r="F721" t="s">
        <v>167</v>
      </c>
      <c r="G721" t="s">
        <v>168</v>
      </c>
      <c r="H721" t="s">
        <v>31</v>
      </c>
      <c r="I721" t="s">
        <v>169</v>
      </c>
      <c r="J721" t="s">
        <v>170</v>
      </c>
      <c r="K721" t="s">
        <v>67</v>
      </c>
      <c r="L721" t="s">
        <v>171</v>
      </c>
      <c r="M721" t="s">
        <v>172</v>
      </c>
      <c r="N721">
        <v>3107018925</v>
      </c>
      <c r="O721" t="s">
        <v>37</v>
      </c>
      <c r="P721" t="s">
        <v>38</v>
      </c>
      <c r="Q721" t="s">
        <v>39</v>
      </c>
      <c r="R721">
        <v>44</v>
      </c>
      <c r="S721" t="s">
        <v>40</v>
      </c>
      <c r="T721" t="str">
        <f t="shared" si="725"/>
        <v>12</v>
      </c>
      <c r="U721">
        <v>5</v>
      </c>
      <c r="V721" s="3">
        <v>138.6</v>
      </c>
      <c r="W721">
        <v>7</v>
      </c>
      <c r="X721" s="3">
        <f t="shared" si="727"/>
        <v>19.8</v>
      </c>
      <c r="Y721" s="3">
        <f t="shared" ref="Y721:Z721" si="741">X721/T721</f>
        <v>1.6500000000000001</v>
      </c>
      <c r="Z721" s="3">
        <f t="shared" si="741"/>
        <v>0.33</v>
      </c>
    </row>
    <row r="722" spans="1:26" x14ac:dyDescent="0.25">
      <c r="A722">
        <v>6.2024999999999997</v>
      </c>
      <c r="B722" t="s">
        <v>26</v>
      </c>
      <c r="C722" t="s">
        <v>62</v>
      </c>
      <c r="D722" t="s">
        <v>63</v>
      </c>
      <c r="E722">
        <v>10255284</v>
      </c>
      <c r="F722" t="s">
        <v>93</v>
      </c>
      <c r="G722" t="s">
        <v>30</v>
      </c>
      <c r="H722" t="s">
        <v>31</v>
      </c>
      <c r="I722" t="s">
        <v>94</v>
      </c>
      <c r="J722" t="s">
        <v>95</v>
      </c>
      <c r="K722" t="s">
        <v>96</v>
      </c>
      <c r="L722">
        <v>89103</v>
      </c>
      <c r="M722" t="s">
        <v>97</v>
      </c>
      <c r="N722">
        <v>7024965753</v>
      </c>
      <c r="O722" t="s">
        <v>98</v>
      </c>
      <c r="P722" t="s">
        <v>99</v>
      </c>
      <c r="Q722" t="s">
        <v>61</v>
      </c>
      <c r="R722">
        <v>44</v>
      </c>
      <c r="S722" t="s">
        <v>40</v>
      </c>
      <c r="T722" t="str">
        <f t="shared" si="725"/>
        <v>12</v>
      </c>
      <c r="U722">
        <v>5</v>
      </c>
      <c r="V722" s="3">
        <v>403.2</v>
      </c>
      <c r="W722">
        <v>14</v>
      </c>
      <c r="X722" s="3">
        <f t="shared" si="727"/>
        <v>28.8</v>
      </c>
      <c r="Y722" s="3">
        <f t="shared" ref="Y722:Z722" si="742">X722/T722</f>
        <v>2.4</v>
      </c>
      <c r="Z722" s="3">
        <f t="shared" si="742"/>
        <v>0.48</v>
      </c>
    </row>
    <row r="723" spans="1:26" x14ac:dyDescent="0.25">
      <c r="A723">
        <v>6.2024999999999997</v>
      </c>
      <c r="B723" t="s">
        <v>26</v>
      </c>
      <c r="C723" t="s">
        <v>62</v>
      </c>
      <c r="D723" t="s">
        <v>63</v>
      </c>
      <c r="E723">
        <v>10413728</v>
      </c>
      <c r="F723" t="s">
        <v>347</v>
      </c>
      <c r="G723" t="s">
        <v>348</v>
      </c>
      <c r="H723" t="s">
        <v>31</v>
      </c>
      <c r="I723" t="s">
        <v>349</v>
      </c>
      <c r="J723" t="s">
        <v>350</v>
      </c>
      <c r="K723" t="s">
        <v>351</v>
      </c>
      <c r="L723" t="s">
        <v>352</v>
      </c>
      <c r="M723" t="s">
        <v>353</v>
      </c>
      <c r="N723">
        <v>8019574045</v>
      </c>
      <c r="O723" t="s">
        <v>100</v>
      </c>
      <c r="P723" t="s">
        <v>101</v>
      </c>
      <c r="Q723" t="s">
        <v>61</v>
      </c>
      <c r="R723">
        <v>44</v>
      </c>
      <c r="S723" t="s">
        <v>40</v>
      </c>
      <c r="T723" t="str">
        <f t="shared" si="725"/>
        <v>12</v>
      </c>
      <c r="U723">
        <v>8</v>
      </c>
      <c r="V723" s="3">
        <v>32.4</v>
      </c>
      <c r="W723">
        <v>1</v>
      </c>
      <c r="X723" s="3">
        <f t="shared" si="727"/>
        <v>32.4</v>
      </c>
      <c r="Y723" s="3">
        <f t="shared" ref="Y723:Z723" si="743">X723/T723</f>
        <v>2.6999999999999997</v>
      </c>
      <c r="Z723" s="3">
        <f t="shared" si="743"/>
        <v>0.33749999999999997</v>
      </c>
    </row>
    <row r="724" spans="1:26" x14ac:dyDescent="0.25">
      <c r="A724">
        <v>6.2024999999999997</v>
      </c>
      <c r="B724" t="s">
        <v>26</v>
      </c>
      <c r="C724" t="s">
        <v>84</v>
      </c>
      <c r="D724" t="s">
        <v>85</v>
      </c>
      <c r="E724">
        <v>10520168</v>
      </c>
      <c r="F724" t="s">
        <v>257</v>
      </c>
      <c r="G724" t="s">
        <v>30</v>
      </c>
      <c r="H724" t="s">
        <v>31</v>
      </c>
      <c r="I724" t="s">
        <v>258</v>
      </c>
      <c r="J724" t="s">
        <v>259</v>
      </c>
      <c r="K724" t="s">
        <v>67</v>
      </c>
      <c r="L724" t="s">
        <v>260</v>
      </c>
      <c r="M724" t="s">
        <v>261</v>
      </c>
      <c r="N724">
        <v>5089442083</v>
      </c>
      <c r="O724" t="s">
        <v>37</v>
      </c>
      <c r="P724" t="s">
        <v>38</v>
      </c>
      <c r="Q724" t="s">
        <v>39</v>
      </c>
      <c r="R724">
        <v>44</v>
      </c>
      <c r="S724" t="s">
        <v>40</v>
      </c>
      <c r="T724" t="str">
        <f t="shared" si="725"/>
        <v>12</v>
      </c>
      <c r="U724">
        <v>5</v>
      </c>
      <c r="V724" s="3">
        <v>59.4</v>
      </c>
      <c r="W724">
        <v>3</v>
      </c>
      <c r="X724" s="3">
        <f t="shared" si="727"/>
        <v>19.8</v>
      </c>
      <c r="Y724" s="3">
        <f t="shared" ref="Y724:Z724" si="744">X724/T724</f>
        <v>1.6500000000000001</v>
      </c>
      <c r="Z724" s="3">
        <f t="shared" si="744"/>
        <v>0.33</v>
      </c>
    </row>
    <row r="725" spans="1:26" x14ac:dyDescent="0.25">
      <c r="A725">
        <v>6.2024999999999997</v>
      </c>
      <c r="B725" t="s">
        <v>26</v>
      </c>
      <c r="C725" t="s">
        <v>84</v>
      </c>
      <c r="D725" t="s">
        <v>85</v>
      </c>
      <c r="E725">
        <v>10520168</v>
      </c>
      <c r="F725" t="s">
        <v>257</v>
      </c>
      <c r="G725" t="s">
        <v>30</v>
      </c>
      <c r="H725" t="s">
        <v>31</v>
      </c>
      <c r="I725" t="s">
        <v>258</v>
      </c>
      <c r="J725" t="s">
        <v>259</v>
      </c>
      <c r="K725" t="s">
        <v>67</v>
      </c>
      <c r="L725" t="s">
        <v>260</v>
      </c>
      <c r="M725" t="s">
        <v>261</v>
      </c>
      <c r="N725">
        <v>5089442083</v>
      </c>
      <c r="O725" t="s">
        <v>72</v>
      </c>
      <c r="P725" t="s">
        <v>73</v>
      </c>
      <c r="Q725" t="s">
        <v>61</v>
      </c>
      <c r="R725">
        <v>44</v>
      </c>
      <c r="S725" t="s">
        <v>40</v>
      </c>
      <c r="T725" t="str">
        <f t="shared" si="725"/>
        <v>12</v>
      </c>
      <c r="U725">
        <v>8</v>
      </c>
      <c r="V725" s="3">
        <v>32.4</v>
      </c>
      <c r="W725">
        <v>1</v>
      </c>
      <c r="X725" s="3">
        <f t="shared" si="727"/>
        <v>32.4</v>
      </c>
      <c r="Y725" s="3">
        <f t="shared" ref="Y725:Z725" si="745">X725/T725</f>
        <v>2.6999999999999997</v>
      </c>
      <c r="Z725" s="3">
        <f t="shared" si="745"/>
        <v>0.33749999999999997</v>
      </c>
    </row>
    <row r="726" spans="1:26" x14ac:dyDescent="0.25">
      <c r="A726">
        <v>6.2024999999999997</v>
      </c>
      <c r="B726" t="s">
        <v>26</v>
      </c>
      <c r="C726" t="s">
        <v>134</v>
      </c>
      <c r="D726" t="s">
        <v>135</v>
      </c>
      <c r="E726">
        <v>10000754</v>
      </c>
      <c r="F726" t="s">
        <v>414</v>
      </c>
      <c r="G726" t="s">
        <v>30</v>
      </c>
      <c r="H726" t="s">
        <v>31</v>
      </c>
      <c r="I726" t="s">
        <v>415</v>
      </c>
      <c r="J726" t="s">
        <v>416</v>
      </c>
      <c r="K726" t="s">
        <v>139</v>
      </c>
      <c r="L726" t="s">
        <v>417</v>
      </c>
      <c r="M726" t="s">
        <v>418</v>
      </c>
      <c r="N726">
        <v>7156762556</v>
      </c>
      <c r="O726" t="s">
        <v>115</v>
      </c>
      <c r="P726" t="s">
        <v>116</v>
      </c>
      <c r="Q726" t="s">
        <v>39</v>
      </c>
      <c r="R726">
        <v>44</v>
      </c>
      <c r="S726" t="s">
        <v>40</v>
      </c>
      <c r="T726" t="str">
        <f t="shared" si="725"/>
        <v>12</v>
      </c>
      <c r="U726">
        <v>5</v>
      </c>
      <c r="V726" s="3">
        <v>19.8</v>
      </c>
      <c r="W726">
        <v>1</v>
      </c>
      <c r="X726" s="3">
        <f t="shared" si="727"/>
        <v>19.8</v>
      </c>
      <c r="Y726" s="3">
        <f t="shared" ref="Y726:Z726" si="746">X726/T726</f>
        <v>1.6500000000000001</v>
      </c>
      <c r="Z726" s="3">
        <f t="shared" si="746"/>
        <v>0.33</v>
      </c>
    </row>
    <row r="727" spans="1:26" x14ac:dyDescent="0.25">
      <c r="A727">
        <v>6.2024999999999997</v>
      </c>
      <c r="B727" t="s">
        <v>26</v>
      </c>
      <c r="C727" t="s">
        <v>62</v>
      </c>
      <c r="D727" t="s">
        <v>63</v>
      </c>
      <c r="E727">
        <v>10282599</v>
      </c>
      <c r="F727" t="s">
        <v>304</v>
      </c>
      <c r="G727" t="s">
        <v>30</v>
      </c>
      <c r="H727" t="s">
        <v>31</v>
      </c>
      <c r="I727" t="s">
        <v>305</v>
      </c>
      <c r="J727" t="s">
        <v>306</v>
      </c>
      <c r="K727" t="s">
        <v>67</v>
      </c>
      <c r="L727">
        <v>91761</v>
      </c>
      <c r="M727" t="s">
        <v>307</v>
      </c>
      <c r="N727">
        <v>9099306145</v>
      </c>
      <c r="O727" t="s">
        <v>37</v>
      </c>
      <c r="P727" t="s">
        <v>38</v>
      </c>
      <c r="Q727" t="s">
        <v>39</v>
      </c>
      <c r="R727">
        <v>44</v>
      </c>
      <c r="S727" t="s">
        <v>40</v>
      </c>
      <c r="T727" t="str">
        <f t="shared" si="725"/>
        <v>12</v>
      </c>
      <c r="U727">
        <v>5</v>
      </c>
      <c r="V727" s="3">
        <v>39.6</v>
      </c>
      <c r="W727">
        <v>2</v>
      </c>
      <c r="X727" s="3">
        <f t="shared" si="727"/>
        <v>19.8</v>
      </c>
      <c r="Y727" s="3">
        <f t="shared" ref="Y727:Z727" si="747">X727/T727</f>
        <v>1.6500000000000001</v>
      </c>
      <c r="Z727" s="3">
        <f t="shared" si="747"/>
        <v>0.33</v>
      </c>
    </row>
    <row r="728" spans="1:26" x14ac:dyDescent="0.25">
      <c r="A728">
        <v>6.2024999999999997</v>
      </c>
      <c r="B728" t="s">
        <v>26</v>
      </c>
      <c r="C728" t="s">
        <v>27</v>
      </c>
      <c r="D728" t="s">
        <v>28</v>
      </c>
      <c r="E728">
        <v>10017423</v>
      </c>
      <c r="F728" t="s">
        <v>342</v>
      </c>
      <c r="G728" t="s">
        <v>30</v>
      </c>
      <c r="H728" t="s">
        <v>31</v>
      </c>
      <c r="I728" t="s">
        <v>343</v>
      </c>
      <c r="J728" t="s">
        <v>344</v>
      </c>
      <c r="K728" t="s">
        <v>34</v>
      </c>
      <c r="L728" t="s">
        <v>345</v>
      </c>
      <c r="M728" t="s">
        <v>346</v>
      </c>
      <c r="N728">
        <v>7187889040</v>
      </c>
      <c r="O728" t="s">
        <v>100</v>
      </c>
      <c r="P728" t="s">
        <v>101</v>
      </c>
      <c r="Q728" t="s">
        <v>61</v>
      </c>
      <c r="R728">
        <v>44</v>
      </c>
      <c r="S728" t="s">
        <v>40</v>
      </c>
      <c r="T728" t="str">
        <f t="shared" si="725"/>
        <v>12</v>
      </c>
      <c r="U728">
        <v>8</v>
      </c>
      <c r="V728" s="3">
        <v>32.4</v>
      </c>
      <c r="W728">
        <v>1</v>
      </c>
      <c r="X728" s="3">
        <f t="shared" si="727"/>
        <v>32.4</v>
      </c>
      <c r="Y728" s="3">
        <f t="shared" ref="Y728:Z728" si="748">X728/T728</f>
        <v>2.6999999999999997</v>
      </c>
      <c r="Z728" s="3">
        <f t="shared" si="748"/>
        <v>0.33749999999999997</v>
      </c>
    </row>
    <row r="729" spans="1:26" x14ac:dyDescent="0.25">
      <c r="A729">
        <v>6.2024999999999997</v>
      </c>
      <c r="B729" t="s">
        <v>26</v>
      </c>
      <c r="C729" t="s">
        <v>84</v>
      </c>
      <c r="D729" t="s">
        <v>85</v>
      </c>
      <c r="E729">
        <v>10496376</v>
      </c>
      <c r="F729" t="s">
        <v>266</v>
      </c>
      <c r="G729" t="s">
        <v>267</v>
      </c>
      <c r="H729" t="s">
        <v>31</v>
      </c>
      <c r="I729" t="s">
        <v>268</v>
      </c>
      <c r="J729" t="s">
        <v>269</v>
      </c>
      <c r="K729" t="s">
        <v>67</v>
      </c>
      <c r="L729" t="s">
        <v>270</v>
      </c>
      <c r="M729" t="s">
        <v>271</v>
      </c>
      <c r="N729">
        <v>9162338469</v>
      </c>
      <c r="O729" t="s">
        <v>98</v>
      </c>
      <c r="P729" t="s">
        <v>99</v>
      </c>
      <c r="Q729" t="s">
        <v>61</v>
      </c>
      <c r="R729">
        <v>44</v>
      </c>
      <c r="S729" t="s">
        <v>40</v>
      </c>
      <c r="T729" t="str">
        <f t="shared" si="725"/>
        <v>12</v>
      </c>
      <c r="U729">
        <v>5</v>
      </c>
      <c r="V729" s="3">
        <v>57.6</v>
      </c>
      <c r="W729">
        <v>2</v>
      </c>
      <c r="X729" s="3">
        <f t="shared" si="727"/>
        <v>28.8</v>
      </c>
      <c r="Y729" s="3">
        <f t="shared" ref="Y729:Z729" si="749">X729/T729</f>
        <v>2.4</v>
      </c>
      <c r="Z729" s="3">
        <f t="shared" si="749"/>
        <v>0.48</v>
      </c>
    </row>
    <row r="730" spans="1:26" x14ac:dyDescent="0.25">
      <c r="A730">
        <v>6.2024999999999997</v>
      </c>
      <c r="B730" t="s">
        <v>26</v>
      </c>
      <c r="C730" t="s">
        <v>51</v>
      </c>
      <c r="D730" t="s">
        <v>52</v>
      </c>
      <c r="E730">
        <v>10237408</v>
      </c>
      <c r="F730" t="s">
        <v>287</v>
      </c>
      <c r="G730" t="s">
        <v>30</v>
      </c>
      <c r="H730" t="s">
        <v>31</v>
      </c>
      <c r="I730" t="s">
        <v>288</v>
      </c>
      <c r="J730" t="s">
        <v>289</v>
      </c>
      <c r="K730" t="s">
        <v>56</v>
      </c>
      <c r="L730">
        <v>17011</v>
      </c>
      <c r="M730" t="s">
        <v>290</v>
      </c>
      <c r="N730">
        <v>7177619302</v>
      </c>
      <c r="O730" t="s">
        <v>37</v>
      </c>
      <c r="P730" t="s">
        <v>38</v>
      </c>
      <c r="Q730" t="s">
        <v>39</v>
      </c>
      <c r="R730">
        <v>44</v>
      </c>
      <c r="S730" t="s">
        <v>40</v>
      </c>
      <c r="T730" t="str">
        <f t="shared" si="725"/>
        <v>12</v>
      </c>
      <c r="U730">
        <v>5</v>
      </c>
      <c r="V730" s="3">
        <v>39.6</v>
      </c>
      <c r="W730">
        <v>2</v>
      </c>
      <c r="X730" s="3">
        <f t="shared" si="727"/>
        <v>19.8</v>
      </c>
      <c r="Y730" s="3">
        <f t="shared" ref="Y730:Z730" si="750">X730/T730</f>
        <v>1.6500000000000001</v>
      </c>
      <c r="Z730" s="3">
        <f t="shared" si="750"/>
        <v>0.33</v>
      </c>
    </row>
    <row r="731" spans="1:26" x14ac:dyDescent="0.25">
      <c r="A731">
        <v>6.2024999999999997</v>
      </c>
      <c r="B731" t="s">
        <v>26</v>
      </c>
      <c r="C731" t="s">
        <v>84</v>
      </c>
      <c r="D731" t="s">
        <v>85</v>
      </c>
      <c r="E731">
        <v>10349243</v>
      </c>
      <c r="F731" t="s">
        <v>291</v>
      </c>
      <c r="G731" t="s">
        <v>30</v>
      </c>
      <c r="H731" t="s">
        <v>31</v>
      </c>
      <c r="I731" t="s">
        <v>292</v>
      </c>
      <c r="J731" t="s">
        <v>104</v>
      </c>
      <c r="K731" t="s">
        <v>96</v>
      </c>
      <c r="L731" t="s">
        <v>293</v>
      </c>
      <c r="M731" t="s">
        <v>294</v>
      </c>
      <c r="N731">
        <v>7754437931</v>
      </c>
      <c r="O731" t="s">
        <v>115</v>
      </c>
      <c r="P731" t="s">
        <v>116</v>
      </c>
      <c r="Q731" t="s">
        <v>39</v>
      </c>
      <c r="R731">
        <v>44</v>
      </c>
      <c r="S731" t="s">
        <v>40</v>
      </c>
      <c r="T731" t="str">
        <f t="shared" si="725"/>
        <v>12</v>
      </c>
      <c r="U731">
        <v>5</v>
      </c>
      <c r="V731" s="3">
        <v>39.6</v>
      </c>
      <c r="W731">
        <v>2</v>
      </c>
      <c r="X731" s="3">
        <f t="shared" si="727"/>
        <v>19.8</v>
      </c>
      <c r="Y731" s="3">
        <f t="shared" ref="Y731:Z731" si="751">X731/T731</f>
        <v>1.6500000000000001</v>
      </c>
      <c r="Z731" s="3">
        <f t="shared" si="751"/>
        <v>0.33</v>
      </c>
    </row>
    <row r="732" spans="1:26" x14ac:dyDescent="0.25">
      <c r="A732">
        <v>6.2024999999999997</v>
      </c>
      <c r="B732" t="s">
        <v>26</v>
      </c>
      <c r="C732" t="s">
        <v>62</v>
      </c>
      <c r="D732" t="s">
        <v>63</v>
      </c>
      <c r="E732">
        <v>10377830</v>
      </c>
      <c r="F732" t="s">
        <v>308</v>
      </c>
      <c r="G732" t="s">
        <v>168</v>
      </c>
      <c r="H732" t="s">
        <v>31</v>
      </c>
      <c r="I732" t="s">
        <v>309</v>
      </c>
      <c r="J732" t="s">
        <v>310</v>
      </c>
      <c r="K732" t="s">
        <v>67</v>
      </c>
      <c r="L732" t="s">
        <v>311</v>
      </c>
      <c r="M732" t="s">
        <v>312</v>
      </c>
      <c r="N732">
        <v>9096215566</v>
      </c>
      <c r="O732" t="s">
        <v>37</v>
      </c>
      <c r="P732" t="s">
        <v>38</v>
      </c>
      <c r="Q732" t="s">
        <v>39</v>
      </c>
      <c r="R732">
        <v>44</v>
      </c>
      <c r="S732" t="s">
        <v>40</v>
      </c>
      <c r="T732" t="str">
        <f t="shared" si="725"/>
        <v>12</v>
      </c>
      <c r="U732">
        <v>5</v>
      </c>
      <c r="V732" s="3">
        <v>39.6</v>
      </c>
      <c r="W732">
        <v>2</v>
      </c>
      <c r="X732" s="3">
        <f t="shared" si="727"/>
        <v>19.8</v>
      </c>
      <c r="Y732" s="3">
        <f t="shared" ref="Y732:Z732" si="752">X732/T732</f>
        <v>1.6500000000000001</v>
      </c>
      <c r="Z732" s="3">
        <f t="shared" si="752"/>
        <v>0.33</v>
      </c>
    </row>
    <row r="733" spans="1:26" x14ac:dyDescent="0.25">
      <c r="A733">
        <v>6.2024999999999997</v>
      </c>
      <c r="B733" t="s">
        <v>26</v>
      </c>
      <c r="C733" t="s">
        <v>62</v>
      </c>
      <c r="D733" t="s">
        <v>63</v>
      </c>
      <c r="E733">
        <v>10386552</v>
      </c>
      <c r="F733" t="s">
        <v>400</v>
      </c>
      <c r="G733" t="s">
        <v>168</v>
      </c>
      <c r="H733" t="s">
        <v>31</v>
      </c>
      <c r="I733" t="s">
        <v>401</v>
      </c>
      <c r="J733" t="s">
        <v>402</v>
      </c>
      <c r="K733" t="s">
        <v>67</v>
      </c>
      <c r="L733" t="s">
        <v>403</v>
      </c>
      <c r="M733" t="s">
        <v>404</v>
      </c>
      <c r="N733">
        <v>8188397000</v>
      </c>
      <c r="O733" t="s">
        <v>37</v>
      </c>
      <c r="P733" t="s">
        <v>38</v>
      </c>
      <c r="Q733" t="s">
        <v>39</v>
      </c>
      <c r="R733">
        <v>44</v>
      </c>
      <c r="S733" t="s">
        <v>40</v>
      </c>
      <c r="T733" t="str">
        <f t="shared" si="725"/>
        <v>12</v>
      </c>
      <c r="U733">
        <v>5</v>
      </c>
      <c r="V733" s="3">
        <v>19.8</v>
      </c>
      <c r="W733">
        <v>1</v>
      </c>
      <c r="X733" s="3">
        <f t="shared" si="727"/>
        <v>19.8</v>
      </c>
      <c r="Y733" s="3">
        <f t="shared" ref="Y733:Z733" si="753">X733/T733</f>
        <v>1.6500000000000001</v>
      </c>
      <c r="Z733" s="3">
        <f t="shared" si="753"/>
        <v>0.33</v>
      </c>
    </row>
    <row r="734" spans="1:26" x14ac:dyDescent="0.25">
      <c r="A734">
        <v>6.2024999999999997</v>
      </c>
      <c r="B734" t="s">
        <v>26</v>
      </c>
      <c r="C734" t="s">
        <v>62</v>
      </c>
      <c r="D734" t="s">
        <v>63</v>
      </c>
      <c r="E734">
        <v>10087568</v>
      </c>
      <c r="F734" t="s">
        <v>262</v>
      </c>
      <c r="G734" t="s">
        <v>168</v>
      </c>
      <c r="H734" t="s">
        <v>31</v>
      </c>
      <c r="I734" t="s">
        <v>263</v>
      </c>
      <c r="J734" t="s">
        <v>264</v>
      </c>
      <c r="K734" t="s">
        <v>67</v>
      </c>
      <c r="L734">
        <v>90025</v>
      </c>
      <c r="M734" t="s">
        <v>265</v>
      </c>
      <c r="N734">
        <v>3104781041</v>
      </c>
      <c r="O734" t="s">
        <v>37</v>
      </c>
      <c r="P734" t="s">
        <v>38</v>
      </c>
      <c r="Q734" t="s">
        <v>39</v>
      </c>
      <c r="R734">
        <v>44</v>
      </c>
      <c r="S734" t="s">
        <v>40</v>
      </c>
      <c r="T734" t="str">
        <f t="shared" si="725"/>
        <v>12</v>
      </c>
      <c r="U734">
        <v>5</v>
      </c>
      <c r="V734" s="3">
        <v>59.4</v>
      </c>
      <c r="W734">
        <v>3</v>
      </c>
      <c r="X734" s="3">
        <f t="shared" si="727"/>
        <v>19.8</v>
      </c>
      <c r="Y734" s="3">
        <f t="shared" ref="Y734:Z734" si="754">X734/T734</f>
        <v>1.6500000000000001</v>
      </c>
      <c r="Z734" s="3">
        <f t="shared" si="754"/>
        <v>0.33</v>
      </c>
    </row>
    <row r="735" spans="1:26" x14ac:dyDescent="0.25">
      <c r="A735">
        <v>6.2024999999999997</v>
      </c>
      <c r="B735" t="s">
        <v>26</v>
      </c>
      <c r="C735" t="s">
        <v>62</v>
      </c>
      <c r="D735" t="s">
        <v>63</v>
      </c>
      <c r="E735">
        <v>10377831</v>
      </c>
      <c r="F735" t="s">
        <v>396</v>
      </c>
      <c r="G735" t="s">
        <v>168</v>
      </c>
      <c r="H735" t="s">
        <v>31</v>
      </c>
      <c r="I735" t="s">
        <v>397</v>
      </c>
      <c r="J735" t="s">
        <v>78</v>
      </c>
      <c r="K735" t="s">
        <v>67</v>
      </c>
      <c r="L735" t="s">
        <v>398</v>
      </c>
      <c r="M735" t="s">
        <v>399</v>
      </c>
      <c r="N735">
        <v>8187626400</v>
      </c>
      <c r="O735" t="s">
        <v>37</v>
      </c>
      <c r="P735" t="s">
        <v>38</v>
      </c>
      <c r="Q735" t="s">
        <v>39</v>
      </c>
      <c r="R735">
        <v>44</v>
      </c>
      <c r="S735" t="s">
        <v>40</v>
      </c>
      <c r="T735" t="str">
        <f t="shared" si="725"/>
        <v>12</v>
      </c>
      <c r="U735">
        <v>5</v>
      </c>
      <c r="V735" s="3">
        <v>19.8</v>
      </c>
      <c r="W735">
        <v>1</v>
      </c>
      <c r="X735" s="3">
        <f t="shared" si="727"/>
        <v>19.8</v>
      </c>
      <c r="Y735" s="3">
        <f t="shared" ref="Y735:Z735" si="755">X735/T735</f>
        <v>1.6500000000000001</v>
      </c>
      <c r="Z735" s="3">
        <f t="shared" si="755"/>
        <v>0.33</v>
      </c>
    </row>
    <row r="736" spans="1:26" x14ac:dyDescent="0.25">
      <c r="A736">
        <v>6.2024999999999997</v>
      </c>
      <c r="B736" t="s">
        <v>26</v>
      </c>
      <c r="C736" t="s">
        <v>62</v>
      </c>
      <c r="D736" t="s">
        <v>63</v>
      </c>
      <c r="E736">
        <v>10087606</v>
      </c>
      <c r="F736" t="s">
        <v>388</v>
      </c>
      <c r="G736" t="s">
        <v>168</v>
      </c>
      <c r="H736" t="s">
        <v>31</v>
      </c>
      <c r="I736" t="s">
        <v>389</v>
      </c>
      <c r="J736" t="s">
        <v>390</v>
      </c>
      <c r="K736" t="s">
        <v>67</v>
      </c>
      <c r="L736">
        <v>90401</v>
      </c>
      <c r="M736" t="s">
        <v>391</v>
      </c>
      <c r="N736">
        <v>3103949744</v>
      </c>
      <c r="O736" t="s">
        <v>37</v>
      </c>
      <c r="P736" t="s">
        <v>38</v>
      </c>
      <c r="Q736" t="s">
        <v>39</v>
      </c>
      <c r="R736">
        <v>44</v>
      </c>
      <c r="S736" t="s">
        <v>40</v>
      </c>
      <c r="T736" t="str">
        <f t="shared" si="725"/>
        <v>12</v>
      </c>
      <c r="U736">
        <v>5</v>
      </c>
      <c r="V736" s="3">
        <v>19.8</v>
      </c>
      <c r="W736">
        <v>1</v>
      </c>
      <c r="X736" s="3">
        <f t="shared" si="727"/>
        <v>19.8</v>
      </c>
      <c r="Y736" s="3">
        <f t="shared" ref="Y736:Z736" si="756">X736/T736</f>
        <v>1.6500000000000001</v>
      </c>
      <c r="Z736" s="3">
        <f t="shared" si="756"/>
        <v>0.33</v>
      </c>
    </row>
    <row r="737" spans="1:26" x14ac:dyDescent="0.25">
      <c r="A737">
        <v>6.2024999999999997</v>
      </c>
      <c r="B737" t="s">
        <v>26</v>
      </c>
      <c r="C737" t="s">
        <v>62</v>
      </c>
      <c r="D737" t="s">
        <v>63</v>
      </c>
      <c r="E737">
        <v>10087612</v>
      </c>
      <c r="F737" t="s">
        <v>392</v>
      </c>
      <c r="G737" t="s">
        <v>168</v>
      </c>
      <c r="H737" t="s">
        <v>31</v>
      </c>
      <c r="I737" t="s">
        <v>393</v>
      </c>
      <c r="J737" t="s">
        <v>394</v>
      </c>
      <c r="K737" t="s">
        <v>67</v>
      </c>
      <c r="L737">
        <v>91316</v>
      </c>
      <c r="M737" t="s">
        <v>395</v>
      </c>
      <c r="N737">
        <v>8189819847</v>
      </c>
      <c r="O737" t="s">
        <v>37</v>
      </c>
      <c r="P737" t="s">
        <v>38</v>
      </c>
      <c r="Q737" t="s">
        <v>39</v>
      </c>
      <c r="R737">
        <v>44</v>
      </c>
      <c r="S737" t="s">
        <v>40</v>
      </c>
      <c r="T737" t="str">
        <f t="shared" si="725"/>
        <v>12</v>
      </c>
      <c r="U737">
        <v>5</v>
      </c>
      <c r="V737" s="3">
        <v>19.8</v>
      </c>
      <c r="W737">
        <v>1</v>
      </c>
      <c r="X737" s="3">
        <f t="shared" si="727"/>
        <v>19.8</v>
      </c>
      <c r="Y737" s="3">
        <f t="shared" ref="Y737:Z737" si="757">X737/T737</f>
        <v>1.6500000000000001</v>
      </c>
      <c r="Z737" s="3">
        <f t="shared" si="757"/>
        <v>0.33</v>
      </c>
    </row>
    <row r="738" spans="1:26" x14ac:dyDescent="0.25">
      <c r="A738">
        <v>6.2024999999999997</v>
      </c>
      <c r="B738" t="s">
        <v>26</v>
      </c>
      <c r="C738" t="s">
        <v>154</v>
      </c>
      <c r="D738" t="s">
        <v>155</v>
      </c>
      <c r="E738">
        <v>10433338</v>
      </c>
      <c r="F738" t="s">
        <v>321</v>
      </c>
      <c r="G738" t="s">
        <v>168</v>
      </c>
      <c r="H738" t="s">
        <v>31</v>
      </c>
      <c r="I738" t="s">
        <v>322</v>
      </c>
      <c r="J738" t="s">
        <v>323</v>
      </c>
      <c r="K738" t="s">
        <v>210</v>
      </c>
      <c r="L738" t="s">
        <v>324</v>
      </c>
      <c r="M738" t="s">
        <v>325</v>
      </c>
      <c r="N738">
        <v>2064508378</v>
      </c>
      <c r="O738" t="s">
        <v>37</v>
      </c>
      <c r="P738" t="s">
        <v>38</v>
      </c>
      <c r="Q738" t="s">
        <v>39</v>
      </c>
      <c r="R738">
        <v>44</v>
      </c>
      <c r="S738" t="s">
        <v>40</v>
      </c>
      <c r="T738" t="str">
        <f t="shared" si="725"/>
        <v>12</v>
      </c>
      <c r="U738">
        <v>5</v>
      </c>
      <c r="V738" s="3">
        <v>39.6</v>
      </c>
      <c r="W738">
        <v>2</v>
      </c>
      <c r="X738" s="3">
        <f t="shared" si="727"/>
        <v>19.8</v>
      </c>
      <c r="Y738" s="3">
        <f t="shared" ref="Y738:Z738" si="758">X738/T738</f>
        <v>1.6500000000000001</v>
      </c>
      <c r="Z738" s="3">
        <f t="shared" si="758"/>
        <v>0.33</v>
      </c>
    </row>
    <row r="739" spans="1:26" x14ac:dyDescent="0.25">
      <c r="A739">
        <v>6.2024999999999997</v>
      </c>
      <c r="B739" t="s">
        <v>26</v>
      </c>
      <c r="C739" t="s">
        <v>84</v>
      </c>
      <c r="D739" t="s">
        <v>85</v>
      </c>
      <c r="E739">
        <v>10373770</v>
      </c>
      <c r="F739" t="s">
        <v>202</v>
      </c>
      <c r="G739" t="s">
        <v>168</v>
      </c>
      <c r="H739" t="s">
        <v>31</v>
      </c>
      <c r="I739" t="s">
        <v>203</v>
      </c>
      <c r="J739" t="s">
        <v>204</v>
      </c>
      <c r="K739" t="s">
        <v>67</v>
      </c>
      <c r="L739" t="s">
        <v>205</v>
      </c>
      <c r="M739" t="s">
        <v>206</v>
      </c>
      <c r="N739">
        <v>5102770646</v>
      </c>
      <c r="O739" t="s">
        <v>37</v>
      </c>
      <c r="P739" t="s">
        <v>38</v>
      </c>
      <c r="Q739" t="s">
        <v>39</v>
      </c>
      <c r="R739">
        <v>44</v>
      </c>
      <c r="S739" t="s">
        <v>40</v>
      </c>
      <c r="T739" t="str">
        <f t="shared" si="725"/>
        <v>12</v>
      </c>
      <c r="U739">
        <v>5</v>
      </c>
      <c r="V739" s="3">
        <v>99</v>
      </c>
      <c r="W739">
        <v>5</v>
      </c>
      <c r="X739" s="3">
        <f t="shared" si="727"/>
        <v>19.8</v>
      </c>
      <c r="Y739" s="3">
        <f t="shared" ref="Y739:Z739" si="759">X739/T739</f>
        <v>1.6500000000000001</v>
      </c>
      <c r="Z739" s="3">
        <f t="shared" si="759"/>
        <v>0.33</v>
      </c>
    </row>
    <row r="740" spans="1:26" x14ac:dyDescent="0.25">
      <c r="A740">
        <v>6.2024999999999997</v>
      </c>
      <c r="B740" t="s">
        <v>26</v>
      </c>
      <c r="C740" t="s">
        <v>84</v>
      </c>
      <c r="D740" t="s">
        <v>85</v>
      </c>
      <c r="E740">
        <v>10428017</v>
      </c>
      <c r="F740" t="s">
        <v>226</v>
      </c>
      <c r="G740" t="s">
        <v>30</v>
      </c>
      <c r="H740" t="s">
        <v>31</v>
      </c>
      <c r="I740" t="s">
        <v>227</v>
      </c>
      <c r="J740" t="s">
        <v>228</v>
      </c>
      <c r="K740" t="s">
        <v>67</v>
      </c>
      <c r="L740" t="s">
        <v>229</v>
      </c>
      <c r="M740" t="s">
        <v>230</v>
      </c>
      <c r="N740">
        <v>9162231116</v>
      </c>
      <c r="O740" t="s">
        <v>70</v>
      </c>
      <c r="P740" t="s">
        <v>71</v>
      </c>
      <c r="Q740" t="s">
        <v>61</v>
      </c>
      <c r="R740">
        <v>44</v>
      </c>
      <c r="S740" t="s">
        <v>40</v>
      </c>
      <c r="T740" t="str">
        <f t="shared" si="725"/>
        <v>12</v>
      </c>
      <c r="U740">
        <v>8</v>
      </c>
      <c r="V740" s="3">
        <v>64.8</v>
      </c>
      <c r="W740">
        <v>2</v>
      </c>
      <c r="X740" s="3">
        <f t="shared" si="727"/>
        <v>32.4</v>
      </c>
      <c r="Y740" s="3">
        <f t="shared" ref="Y740:Z740" si="760">X740/T740</f>
        <v>2.6999999999999997</v>
      </c>
      <c r="Z740" s="3">
        <f t="shared" si="760"/>
        <v>0.33749999999999997</v>
      </c>
    </row>
    <row r="741" spans="1:26" x14ac:dyDescent="0.25">
      <c r="A741">
        <v>6.2024999999999997</v>
      </c>
      <c r="B741" t="s">
        <v>26</v>
      </c>
      <c r="C741" t="s">
        <v>84</v>
      </c>
      <c r="D741" t="s">
        <v>85</v>
      </c>
      <c r="E741">
        <v>10428017</v>
      </c>
      <c r="F741" t="s">
        <v>226</v>
      </c>
      <c r="G741" t="s">
        <v>30</v>
      </c>
      <c r="H741" t="s">
        <v>31</v>
      </c>
      <c r="I741" t="s">
        <v>227</v>
      </c>
      <c r="J741" t="s">
        <v>228</v>
      </c>
      <c r="K741" t="s">
        <v>67</v>
      </c>
      <c r="L741" t="s">
        <v>229</v>
      </c>
      <c r="M741" t="s">
        <v>230</v>
      </c>
      <c r="N741">
        <v>9162231116</v>
      </c>
      <c r="O741" t="s">
        <v>72</v>
      </c>
      <c r="P741" t="s">
        <v>73</v>
      </c>
      <c r="Q741" t="s">
        <v>61</v>
      </c>
      <c r="R741">
        <v>44</v>
      </c>
      <c r="S741" t="s">
        <v>40</v>
      </c>
      <c r="T741" t="str">
        <f t="shared" si="725"/>
        <v>12</v>
      </c>
      <c r="U741">
        <v>8</v>
      </c>
      <c r="V741" s="3">
        <v>64.8</v>
      </c>
      <c r="W741">
        <v>2</v>
      </c>
      <c r="X741" s="3">
        <f t="shared" si="727"/>
        <v>32.4</v>
      </c>
      <c r="Y741" s="3">
        <f t="shared" ref="Y741:Z741" si="761">X741/T741</f>
        <v>2.6999999999999997</v>
      </c>
      <c r="Z741" s="3">
        <f t="shared" si="761"/>
        <v>0.33749999999999997</v>
      </c>
    </row>
    <row r="742" spans="1:26" x14ac:dyDescent="0.25">
      <c r="A742">
        <v>6.2024999999999997</v>
      </c>
      <c r="B742" t="s">
        <v>26</v>
      </c>
      <c r="C742" t="s">
        <v>84</v>
      </c>
      <c r="D742" t="s">
        <v>85</v>
      </c>
      <c r="E742">
        <v>10428017</v>
      </c>
      <c r="F742" t="s">
        <v>226</v>
      </c>
      <c r="G742" t="s">
        <v>30</v>
      </c>
      <c r="H742" t="s">
        <v>31</v>
      </c>
      <c r="I742" t="s">
        <v>227</v>
      </c>
      <c r="J742" t="s">
        <v>228</v>
      </c>
      <c r="K742" t="s">
        <v>67</v>
      </c>
      <c r="L742" t="s">
        <v>229</v>
      </c>
      <c r="M742" t="s">
        <v>230</v>
      </c>
      <c r="N742">
        <v>9162231116</v>
      </c>
      <c r="O742" t="s">
        <v>74</v>
      </c>
      <c r="P742" t="s">
        <v>75</v>
      </c>
      <c r="Q742" t="s">
        <v>61</v>
      </c>
      <c r="R742">
        <v>44</v>
      </c>
      <c r="S742" t="s">
        <v>40</v>
      </c>
      <c r="T742" t="str">
        <f t="shared" si="725"/>
        <v>12</v>
      </c>
      <c r="U742">
        <v>5</v>
      </c>
      <c r="V742" s="3">
        <v>57.6</v>
      </c>
      <c r="W742">
        <v>2</v>
      </c>
      <c r="X742" s="3">
        <f t="shared" si="727"/>
        <v>28.8</v>
      </c>
      <c r="Y742" s="3">
        <f t="shared" ref="Y742:Z742" si="762">X742/T742</f>
        <v>2.4</v>
      </c>
      <c r="Z742" s="3">
        <f t="shared" si="762"/>
        <v>0.48</v>
      </c>
    </row>
    <row r="743" spans="1:26" x14ac:dyDescent="0.25">
      <c r="A743">
        <v>6.2024999999999997</v>
      </c>
      <c r="B743" t="s">
        <v>26</v>
      </c>
      <c r="C743" t="s">
        <v>27</v>
      </c>
      <c r="D743" t="s">
        <v>28</v>
      </c>
      <c r="E743">
        <v>10426697</v>
      </c>
      <c r="F743" t="s">
        <v>148</v>
      </c>
      <c r="G743" t="s">
        <v>30</v>
      </c>
      <c r="H743" t="s">
        <v>31</v>
      </c>
      <c r="I743" t="s">
        <v>149</v>
      </c>
      <c r="J743" t="s">
        <v>150</v>
      </c>
      <c r="K743" t="s">
        <v>151</v>
      </c>
      <c r="L743" t="s">
        <v>152</v>
      </c>
      <c r="M743" t="s">
        <v>153</v>
      </c>
      <c r="N743">
        <v>9173642617</v>
      </c>
      <c r="O743" t="s">
        <v>81</v>
      </c>
      <c r="P743" t="s">
        <v>82</v>
      </c>
      <c r="Q743" t="s">
        <v>83</v>
      </c>
      <c r="R743">
        <v>44</v>
      </c>
      <c r="S743" t="s">
        <v>40</v>
      </c>
      <c r="T743" t="str">
        <f t="shared" si="725"/>
        <v>12</v>
      </c>
      <c r="U743">
        <v>8</v>
      </c>
      <c r="V743" s="3">
        <v>189</v>
      </c>
      <c r="W743">
        <v>7</v>
      </c>
      <c r="X743" s="3">
        <f t="shared" si="727"/>
        <v>27</v>
      </c>
      <c r="Y743" s="3">
        <f t="shared" ref="Y743:Z743" si="763">X743/T743</f>
        <v>2.25</v>
      </c>
      <c r="Z743" s="3">
        <f t="shared" si="763"/>
        <v>0.28125</v>
      </c>
    </row>
    <row r="744" spans="1:26" x14ac:dyDescent="0.25">
      <c r="A744">
        <v>6.2024999999999997</v>
      </c>
      <c r="B744" t="s">
        <v>26</v>
      </c>
      <c r="C744" t="s">
        <v>84</v>
      </c>
      <c r="D744" t="s">
        <v>85</v>
      </c>
      <c r="E744">
        <v>10053745</v>
      </c>
      <c r="F744" t="s">
        <v>300</v>
      </c>
      <c r="G744" t="s">
        <v>174</v>
      </c>
      <c r="H744" t="s">
        <v>31</v>
      </c>
      <c r="I744" t="s">
        <v>301</v>
      </c>
      <c r="J744" t="s">
        <v>302</v>
      </c>
      <c r="K744" t="s">
        <v>96</v>
      </c>
      <c r="L744">
        <v>89406</v>
      </c>
      <c r="M744" t="s">
        <v>303</v>
      </c>
      <c r="N744">
        <v>7755415699</v>
      </c>
      <c r="O744" t="s">
        <v>49</v>
      </c>
      <c r="P744" t="s">
        <v>50</v>
      </c>
      <c r="Q744" t="s">
        <v>39</v>
      </c>
      <c r="R744">
        <v>44</v>
      </c>
      <c r="S744" t="s">
        <v>40</v>
      </c>
      <c r="T744" t="str">
        <f t="shared" si="725"/>
        <v>12</v>
      </c>
      <c r="U744">
        <v>5</v>
      </c>
      <c r="V744" s="3">
        <v>39.6</v>
      </c>
      <c r="W744">
        <v>2</v>
      </c>
      <c r="X744" s="3">
        <f t="shared" si="727"/>
        <v>19.8</v>
      </c>
      <c r="Y744" s="3">
        <f t="shared" ref="Y744:Z744" si="764">X744/T744</f>
        <v>1.6500000000000001</v>
      </c>
      <c r="Z744" s="3">
        <f t="shared" si="764"/>
        <v>0.33</v>
      </c>
    </row>
    <row r="745" spans="1:26" x14ac:dyDescent="0.25">
      <c r="A745">
        <v>6.2024999999999997</v>
      </c>
      <c r="B745" t="s">
        <v>26</v>
      </c>
      <c r="C745" t="s">
        <v>326</v>
      </c>
      <c r="D745" t="s">
        <v>327</v>
      </c>
      <c r="E745">
        <v>10527068</v>
      </c>
      <c r="F745" t="s">
        <v>328</v>
      </c>
      <c r="G745" t="s">
        <v>30</v>
      </c>
      <c r="H745" t="s">
        <v>31</v>
      </c>
      <c r="I745" t="s">
        <v>329</v>
      </c>
      <c r="J745" t="s">
        <v>330</v>
      </c>
      <c r="K745" t="s">
        <v>331</v>
      </c>
      <c r="L745" t="s">
        <v>332</v>
      </c>
      <c r="M745" t="s">
        <v>333</v>
      </c>
      <c r="N745">
        <v>5202735436</v>
      </c>
      <c r="O745" t="s">
        <v>100</v>
      </c>
      <c r="P745" t="s">
        <v>101</v>
      </c>
      <c r="Q745" t="s">
        <v>61</v>
      </c>
      <c r="R745">
        <v>44</v>
      </c>
      <c r="S745" t="s">
        <v>40</v>
      </c>
      <c r="T745" t="str">
        <f t="shared" si="725"/>
        <v>12</v>
      </c>
      <c r="U745">
        <v>8</v>
      </c>
      <c r="V745" s="3">
        <v>32.4</v>
      </c>
      <c r="W745">
        <v>1</v>
      </c>
      <c r="X745" s="3">
        <f t="shared" si="727"/>
        <v>32.4</v>
      </c>
      <c r="Y745" s="3">
        <f t="shared" ref="Y745:Z745" si="765">X745/T745</f>
        <v>2.6999999999999997</v>
      </c>
      <c r="Z745" s="3">
        <f t="shared" si="765"/>
        <v>0.33749999999999997</v>
      </c>
    </row>
    <row r="746" spans="1:26" x14ac:dyDescent="0.25">
      <c r="A746">
        <v>6.2024999999999997</v>
      </c>
      <c r="B746" t="s">
        <v>26</v>
      </c>
      <c r="C746" t="s">
        <v>381</v>
      </c>
      <c r="D746" t="s">
        <v>382</v>
      </c>
      <c r="E746">
        <v>99999999999999</v>
      </c>
      <c r="F746" t="s">
        <v>142</v>
      </c>
      <c r="G746" t="s">
        <v>30</v>
      </c>
      <c r="H746" t="s">
        <v>144</v>
      </c>
      <c r="I746" t="s">
        <v>145</v>
      </c>
      <c r="J746" t="s">
        <v>146</v>
      </c>
      <c r="K746" t="s">
        <v>147</v>
      </c>
      <c r="L746">
        <v>999999999</v>
      </c>
      <c r="M746" t="s">
        <v>145</v>
      </c>
      <c r="N746">
        <v>9999999999</v>
      </c>
      <c r="O746" t="s">
        <v>37</v>
      </c>
      <c r="P746" t="s">
        <v>38</v>
      </c>
      <c r="Q746" t="s">
        <v>39</v>
      </c>
      <c r="R746">
        <v>44</v>
      </c>
      <c r="S746" t="s">
        <v>40</v>
      </c>
      <c r="T746" t="str">
        <f t="shared" si="725"/>
        <v>12</v>
      </c>
      <c r="U746">
        <v>5</v>
      </c>
      <c r="V746" s="3">
        <v>19.8</v>
      </c>
      <c r="W746">
        <v>1</v>
      </c>
      <c r="X746" s="3">
        <f t="shared" si="727"/>
        <v>19.8</v>
      </c>
      <c r="Y746" s="3">
        <f t="shared" ref="Y746:Z746" si="766">X746/T746</f>
        <v>1.6500000000000001</v>
      </c>
      <c r="Z746" s="3">
        <f t="shared" si="766"/>
        <v>0.33</v>
      </c>
    </row>
    <row r="747" spans="1:26" x14ac:dyDescent="0.25">
      <c r="A747">
        <v>6.2024999999999997</v>
      </c>
      <c r="B747" t="s">
        <v>26</v>
      </c>
      <c r="C747" t="s">
        <v>381</v>
      </c>
      <c r="D747" t="s">
        <v>382</v>
      </c>
      <c r="E747">
        <v>99999999999999</v>
      </c>
      <c r="F747" t="s">
        <v>142</v>
      </c>
      <c r="G747" t="s">
        <v>30</v>
      </c>
      <c r="H747" t="s">
        <v>144</v>
      </c>
      <c r="I747" t="s">
        <v>145</v>
      </c>
      <c r="J747" t="s">
        <v>146</v>
      </c>
      <c r="K747" t="s">
        <v>147</v>
      </c>
      <c r="L747">
        <v>999999999</v>
      </c>
      <c r="M747" t="s">
        <v>145</v>
      </c>
      <c r="N747">
        <v>9999999999</v>
      </c>
      <c r="O747" t="s">
        <v>115</v>
      </c>
      <c r="P747" t="s">
        <v>116</v>
      </c>
      <c r="Q747" t="s">
        <v>39</v>
      </c>
      <c r="R747">
        <v>44</v>
      </c>
      <c r="S747" t="s">
        <v>40</v>
      </c>
      <c r="T747" t="str">
        <f t="shared" si="725"/>
        <v>12</v>
      </c>
      <c r="U747">
        <v>5</v>
      </c>
      <c r="V747" s="3">
        <v>19.8</v>
      </c>
      <c r="W747">
        <v>1</v>
      </c>
      <c r="X747" s="3">
        <f t="shared" si="727"/>
        <v>19.8</v>
      </c>
      <c r="Y747" s="3">
        <f t="shared" ref="Y747:Z747" si="767">X747/T747</f>
        <v>1.6500000000000001</v>
      </c>
      <c r="Z747" s="3">
        <f t="shared" si="767"/>
        <v>0.33</v>
      </c>
    </row>
    <row r="748" spans="1:26" x14ac:dyDescent="0.25">
      <c r="A748">
        <v>6.2024999999999997</v>
      </c>
      <c r="B748" t="s">
        <v>26</v>
      </c>
      <c r="C748" t="s">
        <v>381</v>
      </c>
      <c r="D748" t="s">
        <v>382</v>
      </c>
      <c r="E748">
        <v>99999999999999</v>
      </c>
      <c r="F748" t="s">
        <v>142</v>
      </c>
      <c r="G748" t="s">
        <v>30</v>
      </c>
      <c r="H748" t="s">
        <v>144</v>
      </c>
      <c r="I748" t="s">
        <v>145</v>
      </c>
      <c r="J748" t="s">
        <v>146</v>
      </c>
      <c r="K748" t="s">
        <v>147</v>
      </c>
      <c r="L748">
        <v>999999999</v>
      </c>
      <c r="M748" t="s">
        <v>145</v>
      </c>
      <c r="N748">
        <v>9999999999</v>
      </c>
      <c r="O748" t="s">
        <v>49</v>
      </c>
      <c r="P748" t="s">
        <v>50</v>
      </c>
      <c r="Q748" t="s">
        <v>39</v>
      </c>
      <c r="R748">
        <v>44</v>
      </c>
      <c r="S748" t="s">
        <v>40</v>
      </c>
      <c r="T748" t="str">
        <f t="shared" si="725"/>
        <v>12</v>
      </c>
      <c r="U748">
        <v>5</v>
      </c>
      <c r="V748" s="3">
        <v>19.8</v>
      </c>
      <c r="W748">
        <v>1</v>
      </c>
      <c r="X748" s="3">
        <f t="shared" si="727"/>
        <v>19.8</v>
      </c>
      <c r="Y748" s="3">
        <f t="shared" ref="Y748:Z748" si="768">X748/T748</f>
        <v>1.6500000000000001</v>
      </c>
      <c r="Z748" s="3">
        <f t="shared" si="768"/>
        <v>0.33</v>
      </c>
    </row>
    <row r="749" spans="1:26" x14ac:dyDescent="0.25">
      <c r="A749">
        <v>6.2024999999999997</v>
      </c>
      <c r="B749" t="s">
        <v>26</v>
      </c>
      <c r="C749" t="s">
        <v>84</v>
      </c>
      <c r="D749" t="s">
        <v>85</v>
      </c>
      <c r="E749">
        <v>99999999999999</v>
      </c>
      <c r="F749" t="s">
        <v>142</v>
      </c>
      <c r="G749" t="s">
        <v>143</v>
      </c>
      <c r="H749" t="s">
        <v>144</v>
      </c>
      <c r="I749" t="s">
        <v>145</v>
      </c>
      <c r="J749" t="s">
        <v>146</v>
      </c>
      <c r="K749" t="s">
        <v>147</v>
      </c>
      <c r="L749">
        <v>999999999</v>
      </c>
      <c r="M749" t="s">
        <v>145</v>
      </c>
      <c r="N749">
        <v>9999999999</v>
      </c>
      <c r="O749" t="s">
        <v>122</v>
      </c>
      <c r="P749" t="s">
        <v>123</v>
      </c>
      <c r="Q749" t="s">
        <v>124</v>
      </c>
      <c r="R749">
        <v>44</v>
      </c>
      <c r="S749" t="s">
        <v>40</v>
      </c>
      <c r="T749" t="str">
        <f t="shared" si="725"/>
        <v>12</v>
      </c>
      <c r="U749">
        <v>4.5</v>
      </c>
      <c r="V749" s="3">
        <v>198</v>
      </c>
      <c r="W749">
        <v>10</v>
      </c>
      <c r="X749" s="3">
        <f t="shared" si="727"/>
        <v>19.8</v>
      </c>
      <c r="Y749" s="3">
        <f t="shared" ref="Y749:Z749" si="769">X749/T749</f>
        <v>1.6500000000000001</v>
      </c>
      <c r="Z749" s="3">
        <f t="shared" si="769"/>
        <v>0.3666666666666667</v>
      </c>
    </row>
    <row r="750" spans="1:26" x14ac:dyDescent="0.25">
      <c r="A750">
        <v>6.2024999999999997</v>
      </c>
      <c r="B750" t="s">
        <v>26</v>
      </c>
      <c r="C750" t="s">
        <v>84</v>
      </c>
      <c r="D750" t="s">
        <v>85</v>
      </c>
      <c r="E750">
        <v>99999999999999</v>
      </c>
      <c r="F750" t="s">
        <v>142</v>
      </c>
      <c r="G750" t="s">
        <v>30</v>
      </c>
      <c r="H750" t="s">
        <v>144</v>
      </c>
      <c r="I750" t="s">
        <v>145</v>
      </c>
      <c r="J750" t="s">
        <v>146</v>
      </c>
      <c r="K750" t="s">
        <v>147</v>
      </c>
      <c r="L750">
        <v>999999999</v>
      </c>
      <c r="M750" t="s">
        <v>145</v>
      </c>
      <c r="N750">
        <v>9999999999</v>
      </c>
      <c r="O750" t="s">
        <v>49</v>
      </c>
      <c r="P750" t="s">
        <v>50</v>
      </c>
      <c r="Q750" t="s">
        <v>39</v>
      </c>
      <c r="R750">
        <v>44</v>
      </c>
      <c r="S750" t="s">
        <v>40</v>
      </c>
      <c r="T750" t="str">
        <f t="shared" si="725"/>
        <v>12</v>
      </c>
      <c r="U750">
        <v>5</v>
      </c>
      <c r="V750" s="3">
        <v>39.6</v>
      </c>
      <c r="W750">
        <v>2</v>
      </c>
      <c r="X750" s="3">
        <f t="shared" si="727"/>
        <v>19.8</v>
      </c>
      <c r="Y750" s="3">
        <f t="shared" ref="Y750:Z750" si="770">X750/T750</f>
        <v>1.6500000000000001</v>
      </c>
      <c r="Z750" s="3">
        <f t="shared" si="770"/>
        <v>0.33</v>
      </c>
    </row>
    <row r="751" spans="1:26" x14ac:dyDescent="0.25">
      <c r="A751">
        <v>6.2024999999999997</v>
      </c>
      <c r="B751" t="s">
        <v>26</v>
      </c>
      <c r="C751" t="s">
        <v>84</v>
      </c>
      <c r="D751" t="s">
        <v>85</v>
      </c>
      <c r="E751">
        <v>10512055</v>
      </c>
      <c r="F751" t="s">
        <v>383</v>
      </c>
      <c r="G751" t="s">
        <v>168</v>
      </c>
      <c r="H751" t="s">
        <v>31</v>
      </c>
      <c r="I751" t="s">
        <v>384</v>
      </c>
      <c r="J751" t="s">
        <v>385</v>
      </c>
      <c r="K751" t="s">
        <v>67</v>
      </c>
      <c r="L751" t="s">
        <v>386</v>
      </c>
      <c r="M751" t="s">
        <v>387</v>
      </c>
      <c r="N751">
        <v>7074969725</v>
      </c>
      <c r="O751" t="s">
        <v>37</v>
      </c>
      <c r="P751" t="s">
        <v>38</v>
      </c>
      <c r="Q751" t="s">
        <v>39</v>
      </c>
      <c r="R751">
        <v>44</v>
      </c>
      <c r="S751" t="s">
        <v>40</v>
      </c>
      <c r="T751" t="str">
        <f t="shared" si="725"/>
        <v>12</v>
      </c>
      <c r="U751">
        <v>5</v>
      </c>
      <c r="V751" s="3">
        <v>19.8</v>
      </c>
      <c r="W751">
        <v>1</v>
      </c>
      <c r="X751" s="3">
        <f t="shared" si="727"/>
        <v>19.8</v>
      </c>
      <c r="Y751" s="3">
        <f t="shared" ref="Y751:Z751" si="771">X751/T751</f>
        <v>1.6500000000000001</v>
      </c>
      <c r="Z751" s="3">
        <f t="shared" si="771"/>
        <v>0.33</v>
      </c>
    </row>
    <row r="752" spans="1:26" x14ac:dyDescent="0.25">
      <c r="A752">
        <v>6.2024999999999997</v>
      </c>
      <c r="B752" t="s">
        <v>26</v>
      </c>
      <c r="C752" t="s">
        <v>84</v>
      </c>
      <c r="D752" t="s">
        <v>85</v>
      </c>
      <c r="E752">
        <v>10382844</v>
      </c>
      <c r="F752" t="s">
        <v>272</v>
      </c>
      <c r="G752" t="s">
        <v>30</v>
      </c>
      <c r="H752" t="s">
        <v>31</v>
      </c>
      <c r="I752" t="s">
        <v>273</v>
      </c>
      <c r="J752" t="s">
        <v>274</v>
      </c>
      <c r="K752" t="s">
        <v>67</v>
      </c>
      <c r="L752" t="s">
        <v>275</v>
      </c>
      <c r="M752" t="s">
        <v>276</v>
      </c>
      <c r="N752">
        <v>5107662337</v>
      </c>
      <c r="O752" t="s">
        <v>59</v>
      </c>
      <c r="P752" t="s">
        <v>60</v>
      </c>
      <c r="Q752" t="s">
        <v>61</v>
      </c>
      <c r="R752">
        <v>44</v>
      </c>
      <c r="S752" t="s">
        <v>40</v>
      </c>
      <c r="T752" t="str">
        <f t="shared" si="725"/>
        <v>12</v>
      </c>
      <c r="U752">
        <v>4</v>
      </c>
      <c r="V752" s="3">
        <v>57.6</v>
      </c>
      <c r="W752">
        <v>2</v>
      </c>
      <c r="X752" s="3">
        <f t="shared" si="727"/>
        <v>28.8</v>
      </c>
      <c r="Y752" s="3">
        <f t="shared" ref="Y752:Z752" si="772">X752/T752</f>
        <v>2.4</v>
      </c>
      <c r="Z752" s="3">
        <f t="shared" si="772"/>
        <v>0.6</v>
      </c>
    </row>
    <row r="753" spans="1:26" x14ac:dyDescent="0.25">
      <c r="A753">
        <v>6.2024999999999997</v>
      </c>
      <c r="B753" t="s">
        <v>26</v>
      </c>
      <c r="C753" t="s">
        <v>84</v>
      </c>
      <c r="D753" t="s">
        <v>85</v>
      </c>
      <c r="E753">
        <v>10273582</v>
      </c>
      <c r="F753" t="s">
        <v>173</v>
      </c>
      <c r="G753" t="s">
        <v>174</v>
      </c>
      <c r="H753" t="s">
        <v>31</v>
      </c>
      <c r="I753" t="s">
        <v>175</v>
      </c>
      <c r="J753" t="s">
        <v>176</v>
      </c>
      <c r="K753" t="s">
        <v>67</v>
      </c>
      <c r="L753" t="s">
        <v>177</v>
      </c>
      <c r="M753" t="s">
        <v>178</v>
      </c>
      <c r="N753">
        <v>8585383959</v>
      </c>
      <c r="O753" t="s">
        <v>49</v>
      </c>
      <c r="P753" t="s">
        <v>50</v>
      </c>
      <c r="Q753" t="s">
        <v>39</v>
      </c>
      <c r="R753">
        <v>44</v>
      </c>
      <c r="S753" t="s">
        <v>40</v>
      </c>
      <c r="T753" t="str">
        <f t="shared" si="725"/>
        <v>12</v>
      </c>
      <c r="U753">
        <v>5</v>
      </c>
      <c r="V753" s="3">
        <v>118.8</v>
      </c>
      <c r="W753">
        <v>6</v>
      </c>
      <c r="X753" s="3">
        <f t="shared" si="727"/>
        <v>19.8</v>
      </c>
      <c r="Y753" s="3">
        <f t="shared" ref="Y753:Z753" si="773">X753/T753</f>
        <v>1.6500000000000001</v>
      </c>
      <c r="Z753" s="3">
        <f t="shared" si="773"/>
        <v>0.33</v>
      </c>
    </row>
    <row r="754" spans="1:26" x14ac:dyDescent="0.25">
      <c r="A754">
        <v>6.2024999999999997</v>
      </c>
      <c r="B754" t="s">
        <v>26</v>
      </c>
      <c r="C754" t="s">
        <v>84</v>
      </c>
      <c r="D754" t="s">
        <v>85</v>
      </c>
      <c r="E754">
        <v>10426435</v>
      </c>
      <c r="F754" t="s">
        <v>295</v>
      </c>
      <c r="G754" t="s">
        <v>168</v>
      </c>
      <c r="H754" t="s">
        <v>31</v>
      </c>
      <c r="I754" t="s">
        <v>296</v>
      </c>
      <c r="J754" t="s">
        <v>297</v>
      </c>
      <c r="K754" t="s">
        <v>67</v>
      </c>
      <c r="L754" t="s">
        <v>298</v>
      </c>
      <c r="M754" t="s">
        <v>299</v>
      </c>
      <c r="N754">
        <v>7078293456</v>
      </c>
      <c r="O754" t="s">
        <v>115</v>
      </c>
      <c r="P754" t="s">
        <v>116</v>
      </c>
      <c r="Q754" t="s">
        <v>39</v>
      </c>
      <c r="R754">
        <v>44</v>
      </c>
      <c r="S754" t="s">
        <v>40</v>
      </c>
      <c r="T754" t="str">
        <f t="shared" si="725"/>
        <v>12</v>
      </c>
      <c r="U754">
        <v>5</v>
      </c>
      <c r="V754" s="3">
        <v>39.6</v>
      </c>
      <c r="W754">
        <v>2</v>
      </c>
      <c r="X754" s="3">
        <f t="shared" si="727"/>
        <v>19.8</v>
      </c>
      <c r="Y754" s="3">
        <f t="shared" ref="Y754:Z754" si="774">X754/T754</f>
        <v>1.6500000000000001</v>
      </c>
      <c r="Z754" s="3">
        <f t="shared" si="774"/>
        <v>0.33</v>
      </c>
    </row>
    <row r="755" spans="1:26" x14ac:dyDescent="0.25">
      <c r="A755">
        <v>6.2024999999999997</v>
      </c>
      <c r="B755" t="s">
        <v>26</v>
      </c>
      <c r="C755" t="s">
        <v>84</v>
      </c>
      <c r="D755" t="s">
        <v>85</v>
      </c>
      <c r="E755">
        <v>10426435</v>
      </c>
      <c r="F755" t="s">
        <v>295</v>
      </c>
      <c r="G755" t="s">
        <v>168</v>
      </c>
      <c r="H755" t="s">
        <v>31</v>
      </c>
      <c r="I755" t="s">
        <v>296</v>
      </c>
      <c r="J755" t="s">
        <v>297</v>
      </c>
      <c r="K755" t="s">
        <v>67</v>
      </c>
      <c r="L755" t="s">
        <v>298</v>
      </c>
      <c r="M755" t="s">
        <v>299</v>
      </c>
      <c r="N755">
        <v>7078293456</v>
      </c>
      <c r="O755" t="s">
        <v>37</v>
      </c>
      <c r="P755" t="s">
        <v>38</v>
      </c>
      <c r="Q755" t="s">
        <v>39</v>
      </c>
      <c r="R755">
        <v>44</v>
      </c>
      <c r="S755" t="s">
        <v>40</v>
      </c>
      <c r="T755" t="str">
        <f t="shared" si="725"/>
        <v>12</v>
      </c>
      <c r="U755">
        <v>5</v>
      </c>
      <c r="V755" s="3">
        <v>19.8</v>
      </c>
      <c r="W755">
        <v>1</v>
      </c>
      <c r="X755" s="3">
        <f t="shared" si="727"/>
        <v>19.8</v>
      </c>
      <c r="Y755" s="3">
        <f t="shared" ref="Y755:Z755" si="775">X755/T755</f>
        <v>1.6500000000000001</v>
      </c>
      <c r="Z755" s="3">
        <f t="shared" si="775"/>
        <v>0.33</v>
      </c>
    </row>
    <row r="756" spans="1:26" x14ac:dyDescent="0.25">
      <c r="A756">
        <v>6.2024999999999997</v>
      </c>
      <c r="B756" t="s">
        <v>26</v>
      </c>
      <c r="C756" t="s">
        <v>154</v>
      </c>
      <c r="D756" t="s">
        <v>155</v>
      </c>
      <c r="E756">
        <v>10436246</v>
      </c>
      <c r="F756" t="s">
        <v>207</v>
      </c>
      <c r="G756" t="s">
        <v>30</v>
      </c>
      <c r="H756" t="s">
        <v>31</v>
      </c>
      <c r="I756" t="s">
        <v>208</v>
      </c>
      <c r="J756" t="s">
        <v>209</v>
      </c>
      <c r="K756" t="s">
        <v>210</v>
      </c>
      <c r="L756" t="s">
        <v>211</v>
      </c>
      <c r="M756" t="s">
        <v>212</v>
      </c>
      <c r="N756">
        <v>4255076664</v>
      </c>
      <c r="O756" t="s">
        <v>115</v>
      </c>
      <c r="P756" t="s">
        <v>116</v>
      </c>
      <c r="Q756" t="s">
        <v>39</v>
      </c>
      <c r="R756">
        <v>44</v>
      </c>
      <c r="S756" t="s">
        <v>40</v>
      </c>
      <c r="T756" t="str">
        <f t="shared" si="725"/>
        <v>12</v>
      </c>
      <c r="U756">
        <v>5</v>
      </c>
      <c r="V756" s="3">
        <v>99</v>
      </c>
      <c r="W756">
        <v>5</v>
      </c>
      <c r="X756" s="3">
        <f t="shared" si="727"/>
        <v>19.8</v>
      </c>
      <c r="Y756" s="3">
        <f t="shared" ref="Y756:Z756" si="776">X756/T756</f>
        <v>1.6500000000000001</v>
      </c>
      <c r="Z756" s="3">
        <f t="shared" si="776"/>
        <v>0.33</v>
      </c>
    </row>
    <row r="757" spans="1:26" x14ac:dyDescent="0.25">
      <c r="A757">
        <v>6.2024999999999997</v>
      </c>
      <c r="B757" t="s">
        <v>26</v>
      </c>
      <c r="C757" t="s">
        <v>154</v>
      </c>
      <c r="D757" t="s">
        <v>155</v>
      </c>
      <c r="E757">
        <v>10435948</v>
      </c>
      <c r="F757" t="s">
        <v>409</v>
      </c>
      <c r="G757" t="s">
        <v>30</v>
      </c>
      <c r="H757" t="s">
        <v>31</v>
      </c>
      <c r="I757" t="s">
        <v>410</v>
      </c>
      <c r="J757" t="s">
        <v>411</v>
      </c>
      <c r="K757" t="s">
        <v>159</v>
      </c>
      <c r="L757" t="s">
        <v>412</v>
      </c>
      <c r="M757" t="s">
        <v>413</v>
      </c>
      <c r="N757">
        <v>5039308914</v>
      </c>
      <c r="O757" t="s">
        <v>37</v>
      </c>
      <c r="P757" t="s">
        <v>38</v>
      </c>
      <c r="Q757" t="s">
        <v>39</v>
      </c>
      <c r="R757">
        <v>44</v>
      </c>
      <c r="S757" t="s">
        <v>40</v>
      </c>
      <c r="T757" t="str">
        <f t="shared" si="725"/>
        <v>12</v>
      </c>
      <c r="U757">
        <v>5</v>
      </c>
      <c r="V757" s="3">
        <v>19.8</v>
      </c>
      <c r="W757">
        <v>1</v>
      </c>
      <c r="X757" s="3">
        <f t="shared" si="727"/>
        <v>19.8</v>
      </c>
      <c r="Y757" s="3">
        <f t="shared" ref="Y757:Z757" si="777">X757/T757</f>
        <v>1.6500000000000001</v>
      </c>
      <c r="Z757" s="3">
        <f t="shared" si="777"/>
        <v>0.33</v>
      </c>
    </row>
    <row r="758" spans="1:26" x14ac:dyDescent="0.25">
      <c r="A758">
        <v>6.2024999999999997</v>
      </c>
      <c r="B758" t="s">
        <v>26</v>
      </c>
      <c r="C758" t="s">
        <v>154</v>
      </c>
      <c r="D758" t="s">
        <v>155</v>
      </c>
      <c r="E758">
        <v>10435948</v>
      </c>
      <c r="F758" t="s">
        <v>409</v>
      </c>
      <c r="G758" t="s">
        <v>30</v>
      </c>
      <c r="H758" t="s">
        <v>31</v>
      </c>
      <c r="I758" t="s">
        <v>410</v>
      </c>
      <c r="J758" t="s">
        <v>411</v>
      </c>
      <c r="K758" t="s">
        <v>159</v>
      </c>
      <c r="L758" t="s">
        <v>412</v>
      </c>
      <c r="M758" t="s">
        <v>413</v>
      </c>
      <c r="N758">
        <v>5039308914</v>
      </c>
      <c r="O758" t="s">
        <v>115</v>
      </c>
      <c r="P758" t="s">
        <v>116</v>
      </c>
      <c r="Q758" t="s">
        <v>39</v>
      </c>
      <c r="R758">
        <v>44</v>
      </c>
      <c r="S758" t="s">
        <v>40</v>
      </c>
      <c r="T758" t="str">
        <f t="shared" si="725"/>
        <v>12</v>
      </c>
      <c r="U758">
        <v>5</v>
      </c>
      <c r="V758" s="3">
        <v>19.8</v>
      </c>
      <c r="W758">
        <v>1</v>
      </c>
      <c r="X758" s="3">
        <f t="shared" si="727"/>
        <v>19.8</v>
      </c>
      <c r="Y758" s="3">
        <f t="shared" ref="Y758:Z758" si="778">X758/T758</f>
        <v>1.6500000000000001</v>
      </c>
      <c r="Z758" s="3">
        <f t="shared" si="778"/>
        <v>0.33</v>
      </c>
    </row>
    <row r="759" spans="1:26" x14ac:dyDescent="0.25">
      <c r="A759">
        <v>6.2024999999999997</v>
      </c>
      <c r="B759" t="s">
        <v>26</v>
      </c>
      <c r="C759" t="s">
        <v>154</v>
      </c>
      <c r="D759" t="s">
        <v>155</v>
      </c>
      <c r="E759">
        <v>10435948</v>
      </c>
      <c r="F759" t="s">
        <v>409</v>
      </c>
      <c r="G759" t="s">
        <v>30</v>
      </c>
      <c r="H759" t="s">
        <v>31</v>
      </c>
      <c r="I759" t="s">
        <v>410</v>
      </c>
      <c r="J759" t="s">
        <v>411</v>
      </c>
      <c r="K759" t="s">
        <v>159</v>
      </c>
      <c r="L759" t="s">
        <v>412</v>
      </c>
      <c r="M759" t="s">
        <v>413</v>
      </c>
      <c r="N759">
        <v>5039308914</v>
      </c>
      <c r="O759" t="s">
        <v>49</v>
      </c>
      <c r="P759" t="s">
        <v>50</v>
      </c>
      <c r="Q759" t="s">
        <v>39</v>
      </c>
      <c r="R759">
        <v>44</v>
      </c>
      <c r="S759" t="s">
        <v>40</v>
      </c>
      <c r="T759" t="str">
        <f t="shared" si="725"/>
        <v>12</v>
      </c>
      <c r="U759">
        <v>5</v>
      </c>
      <c r="V759" s="3">
        <v>19.8</v>
      </c>
      <c r="W759">
        <v>1</v>
      </c>
      <c r="X759" s="3">
        <f t="shared" si="727"/>
        <v>19.8</v>
      </c>
      <c r="Y759" s="3">
        <f t="shared" ref="Y759:Z759" si="779">X759/T759</f>
        <v>1.6500000000000001</v>
      </c>
      <c r="Z759" s="3">
        <f t="shared" si="779"/>
        <v>0.33</v>
      </c>
    </row>
    <row r="760" spans="1:26" x14ac:dyDescent="0.25">
      <c r="A760">
        <v>6.2024999999999997</v>
      </c>
      <c r="B760" t="s">
        <v>26</v>
      </c>
      <c r="C760" t="s">
        <v>62</v>
      </c>
      <c r="D760" t="s">
        <v>63</v>
      </c>
      <c r="E760">
        <v>10024859</v>
      </c>
      <c r="F760" t="s">
        <v>231</v>
      </c>
      <c r="G760" t="s">
        <v>30</v>
      </c>
      <c r="H760" t="s">
        <v>31</v>
      </c>
      <c r="I760" t="s">
        <v>232</v>
      </c>
      <c r="J760" t="s">
        <v>233</v>
      </c>
      <c r="K760" t="s">
        <v>67</v>
      </c>
      <c r="L760" t="s">
        <v>234</v>
      </c>
      <c r="M760" t="s">
        <v>235</v>
      </c>
      <c r="N760">
        <v>6612597310</v>
      </c>
      <c r="O760" t="s">
        <v>70</v>
      </c>
      <c r="P760" t="s">
        <v>71</v>
      </c>
      <c r="Q760" t="s">
        <v>61</v>
      </c>
      <c r="R760">
        <v>44</v>
      </c>
      <c r="S760" t="s">
        <v>40</v>
      </c>
      <c r="T760" t="str">
        <f t="shared" si="725"/>
        <v>12</v>
      </c>
      <c r="U760">
        <v>8</v>
      </c>
      <c r="V760" s="3">
        <v>64.8</v>
      </c>
      <c r="W760">
        <v>2</v>
      </c>
      <c r="X760" s="3">
        <f t="shared" si="727"/>
        <v>32.4</v>
      </c>
      <c r="Y760" s="3">
        <f t="shared" ref="Y760:Z760" si="780">X760/T760</f>
        <v>2.6999999999999997</v>
      </c>
      <c r="Z760" s="3">
        <f t="shared" si="780"/>
        <v>0.33749999999999997</v>
      </c>
    </row>
    <row r="761" spans="1:26" x14ac:dyDescent="0.25">
      <c r="A761">
        <v>6.2024999999999997</v>
      </c>
      <c r="B761" t="s">
        <v>26</v>
      </c>
      <c r="C761" t="s">
        <v>62</v>
      </c>
      <c r="D761" t="s">
        <v>63</v>
      </c>
      <c r="E761">
        <v>10024859</v>
      </c>
      <c r="F761" t="s">
        <v>231</v>
      </c>
      <c r="G761" t="s">
        <v>30</v>
      </c>
      <c r="H761" t="s">
        <v>31</v>
      </c>
      <c r="I761" t="s">
        <v>232</v>
      </c>
      <c r="J761" t="s">
        <v>233</v>
      </c>
      <c r="K761" t="s">
        <v>67</v>
      </c>
      <c r="L761" t="s">
        <v>234</v>
      </c>
      <c r="M761" t="s">
        <v>235</v>
      </c>
      <c r="N761">
        <v>6612597310</v>
      </c>
      <c r="O761" t="s">
        <v>72</v>
      </c>
      <c r="P761" t="s">
        <v>73</v>
      </c>
      <c r="Q761" t="s">
        <v>61</v>
      </c>
      <c r="R761">
        <v>44</v>
      </c>
      <c r="S761" t="s">
        <v>40</v>
      </c>
      <c r="T761" s="10" t="str">
        <f t="shared" si="725"/>
        <v>12</v>
      </c>
      <c r="U761">
        <v>8</v>
      </c>
      <c r="V761" s="3">
        <v>64.8</v>
      </c>
      <c r="W761">
        <v>2</v>
      </c>
      <c r="X761" s="3">
        <f t="shared" si="727"/>
        <v>32.4</v>
      </c>
      <c r="Y761" s="3">
        <f t="shared" ref="Y761:Z761" si="781">X761/T761</f>
        <v>2.6999999999999997</v>
      </c>
      <c r="Z761" s="3">
        <f t="shared" si="781"/>
        <v>0.33749999999999997</v>
      </c>
    </row>
    <row r="762" spans="1:26" x14ac:dyDescent="0.25">
      <c r="A762">
        <v>6.2024999999999997</v>
      </c>
      <c r="B762" t="s">
        <v>26</v>
      </c>
      <c r="C762" t="s">
        <v>313</v>
      </c>
      <c r="D762" t="s">
        <v>314</v>
      </c>
      <c r="E762">
        <v>10030670</v>
      </c>
      <c r="F762" t="s">
        <v>405</v>
      </c>
      <c r="G762" t="s">
        <v>30</v>
      </c>
      <c r="H762" t="s">
        <v>31</v>
      </c>
      <c r="I762" t="s">
        <v>406</v>
      </c>
      <c r="J762" t="s">
        <v>407</v>
      </c>
      <c r="K762" t="s">
        <v>67</v>
      </c>
      <c r="L762">
        <v>90241</v>
      </c>
      <c r="M762" t="s">
        <v>408</v>
      </c>
      <c r="N762">
        <v>5626225562</v>
      </c>
      <c r="O762" t="s">
        <v>37</v>
      </c>
      <c r="P762" t="s">
        <v>38</v>
      </c>
      <c r="Q762" t="s">
        <v>39</v>
      </c>
      <c r="R762">
        <v>44</v>
      </c>
      <c r="S762" t="s">
        <v>40</v>
      </c>
      <c r="T762" t="str">
        <f t="shared" si="725"/>
        <v>12</v>
      </c>
      <c r="U762">
        <v>5</v>
      </c>
      <c r="V762" s="3">
        <v>19.8</v>
      </c>
      <c r="W762">
        <v>1</v>
      </c>
      <c r="X762" s="3">
        <f t="shared" si="727"/>
        <v>19.8</v>
      </c>
      <c r="Y762" s="3">
        <f t="shared" ref="Y762:Z762" si="782">X762/T762</f>
        <v>1.6500000000000001</v>
      </c>
      <c r="Z762" s="3">
        <f t="shared" si="782"/>
        <v>0.33</v>
      </c>
    </row>
    <row r="763" spans="1:26" x14ac:dyDescent="0.25">
      <c r="A763">
        <v>6.2024999999999997</v>
      </c>
      <c r="B763" t="s">
        <v>26</v>
      </c>
      <c r="C763" t="s">
        <v>107</v>
      </c>
      <c r="D763" t="s">
        <v>108</v>
      </c>
      <c r="E763">
        <v>10487650</v>
      </c>
      <c r="F763" t="s">
        <v>196</v>
      </c>
      <c r="G763" t="s">
        <v>30</v>
      </c>
      <c r="H763" t="s">
        <v>31</v>
      </c>
      <c r="I763" t="s">
        <v>197</v>
      </c>
      <c r="J763" t="s">
        <v>198</v>
      </c>
      <c r="K763" t="s">
        <v>199</v>
      </c>
      <c r="L763" t="s">
        <v>200</v>
      </c>
      <c r="M763" t="s">
        <v>201</v>
      </c>
      <c r="N763">
        <v>6308857029</v>
      </c>
      <c r="O763" t="s">
        <v>115</v>
      </c>
      <c r="P763" t="s">
        <v>116</v>
      </c>
      <c r="Q763" t="s">
        <v>39</v>
      </c>
      <c r="R763">
        <v>44</v>
      </c>
      <c r="S763" t="s">
        <v>40</v>
      </c>
      <c r="T763" t="str">
        <f t="shared" si="725"/>
        <v>12</v>
      </c>
      <c r="U763">
        <v>5</v>
      </c>
      <c r="V763" s="3">
        <v>99</v>
      </c>
      <c r="W763">
        <v>5</v>
      </c>
      <c r="X763" s="3">
        <f t="shared" si="727"/>
        <v>19.8</v>
      </c>
      <c r="Y763" s="3">
        <f t="shared" ref="Y763:Z763" si="783">X763/T763</f>
        <v>1.6500000000000001</v>
      </c>
      <c r="Z763" s="3">
        <f t="shared" si="783"/>
        <v>0.33</v>
      </c>
    </row>
    <row r="764" spans="1:26" x14ac:dyDescent="0.25">
      <c r="A764">
        <v>6.2024999999999997</v>
      </c>
      <c r="B764" t="s">
        <v>26</v>
      </c>
      <c r="C764" t="s">
        <v>84</v>
      </c>
      <c r="D764" t="s">
        <v>85</v>
      </c>
      <c r="E764">
        <v>10439798</v>
      </c>
      <c r="F764" t="s">
        <v>102</v>
      </c>
      <c r="G764" t="s">
        <v>30</v>
      </c>
      <c r="H764" t="s">
        <v>31</v>
      </c>
      <c r="I764" t="s">
        <v>103</v>
      </c>
      <c r="J764" t="s">
        <v>104</v>
      </c>
      <c r="K764" t="s">
        <v>96</v>
      </c>
      <c r="L764" t="s">
        <v>105</v>
      </c>
      <c r="M764" t="s">
        <v>106</v>
      </c>
      <c r="N764">
        <v>9076024285</v>
      </c>
      <c r="O764" t="s">
        <v>74</v>
      </c>
      <c r="P764" t="s">
        <v>75</v>
      </c>
      <c r="Q764" t="s">
        <v>61</v>
      </c>
      <c r="R764">
        <v>44</v>
      </c>
      <c r="S764" t="s">
        <v>40</v>
      </c>
      <c r="T764" t="str">
        <f t="shared" si="725"/>
        <v>12</v>
      </c>
      <c r="U764">
        <v>5</v>
      </c>
      <c r="V764" s="3">
        <v>374.4</v>
      </c>
      <c r="W764">
        <v>13</v>
      </c>
      <c r="X764" s="3">
        <f t="shared" si="727"/>
        <v>28.799999999999997</v>
      </c>
      <c r="Y764" s="3">
        <f t="shared" ref="Y764:Z764" si="784">X764/T764</f>
        <v>2.4</v>
      </c>
      <c r="Z764" s="3">
        <f t="shared" si="784"/>
        <v>0.48</v>
      </c>
    </row>
    <row r="765" spans="1:26" x14ac:dyDescent="0.25">
      <c r="A765">
        <v>6.2024999999999997</v>
      </c>
      <c r="B765" t="s">
        <v>26</v>
      </c>
      <c r="C765" t="s">
        <v>84</v>
      </c>
      <c r="D765" t="s">
        <v>85</v>
      </c>
      <c r="E765">
        <v>10439798</v>
      </c>
      <c r="F765" t="s">
        <v>102</v>
      </c>
      <c r="G765" t="s">
        <v>30</v>
      </c>
      <c r="H765" t="s">
        <v>31</v>
      </c>
      <c r="I765" t="s">
        <v>103</v>
      </c>
      <c r="J765" t="s">
        <v>104</v>
      </c>
      <c r="K765" t="s">
        <v>96</v>
      </c>
      <c r="L765" t="s">
        <v>105</v>
      </c>
      <c r="M765" t="s">
        <v>106</v>
      </c>
      <c r="N765">
        <v>9076024285</v>
      </c>
      <c r="O765" t="s">
        <v>70</v>
      </c>
      <c r="P765" t="s">
        <v>71</v>
      </c>
      <c r="Q765" t="s">
        <v>61</v>
      </c>
      <c r="R765">
        <v>44</v>
      </c>
      <c r="S765" t="s">
        <v>40</v>
      </c>
      <c r="T765" t="str">
        <f t="shared" si="725"/>
        <v>12</v>
      </c>
      <c r="U765">
        <v>8</v>
      </c>
      <c r="V765" s="3">
        <v>129.6</v>
      </c>
      <c r="W765">
        <v>4</v>
      </c>
      <c r="X765" s="3">
        <f t="shared" si="727"/>
        <v>32.4</v>
      </c>
      <c r="Y765" s="3">
        <f t="shared" ref="Y765:Z765" si="785">X765/T765</f>
        <v>2.6999999999999997</v>
      </c>
      <c r="Z765" s="3">
        <f t="shared" si="785"/>
        <v>0.33749999999999997</v>
      </c>
    </row>
    <row r="766" spans="1:26" x14ac:dyDescent="0.25">
      <c r="A766">
        <v>6.2024999999999997</v>
      </c>
      <c r="B766" t="s">
        <v>26</v>
      </c>
      <c r="C766" t="s">
        <v>84</v>
      </c>
      <c r="D766" t="s">
        <v>85</v>
      </c>
      <c r="E766">
        <v>10439798</v>
      </c>
      <c r="F766" t="s">
        <v>102</v>
      </c>
      <c r="G766" t="s">
        <v>30</v>
      </c>
      <c r="H766" t="s">
        <v>31</v>
      </c>
      <c r="I766" t="s">
        <v>103</v>
      </c>
      <c r="J766" t="s">
        <v>104</v>
      </c>
      <c r="K766" t="s">
        <v>96</v>
      </c>
      <c r="L766" t="s">
        <v>105</v>
      </c>
      <c r="M766" t="s">
        <v>106</v>
      </c>
      <c r="N766">
        <v>9076024285</v>
      </c>
      <c r="O766" t="s">
        <v>49</v>
      </c>
      <c r="P766" t="s">
        <v>50</v>
      </c>
      <c r="Q766" t="s">
        <v>39</v>
      </c>
      <c r="R766">
        <v>44</v>
      </c>
      <c r="S766" t="s">
        <v>40</v>
      </c>
      <c r="T766" t="str">
        <f t="shared" si="725"/>
        <v>12</v>
      </c>
      <c r="U766">
        <v>5</v>
      </c>
      <c r="V766" s="3">
        <v>19.8</v>
      </c>
      <c r="W766">
        <v>1</v>
      </c>
      <c r="X766" s="3">
        <f t="shared" si="727"/>
        <v>19.8</v>
      </c>
      <c r="Y766" s="3">
        <f t="shared" ref="Y766:Z766" si="786">X766/T766</f>
        <v>1.6500000000000001</v>
      </c>
      <c r="Z766" s="3">
        <f t="shared" si="786"/>
        <v>0.33</v>
      </c>
    </row>
    <row r="767" spans="1:26" x14ac:dyDescent="0.25">
      <c r="A767">
        <v>6.2024999999999997</v>
      </c>
      <c r="B767" t="s">
        <v>26</v>
      </c>
      <c r="C767" t="s">
        <v>154</v>
      </c>
      <c r="D767" t="s">
        <v>155</v>
      </c>
      <c r="E767">
        <v>10347125</v>
      </c>
      <c r="F767" t="s">
        <v>354</v>
      </c>
      <c r="G767" t="s">
        <v>30</v>
      </c>
      <c r="H767" t="s">
        <v>31</v>
      </c>
      <c r="I767" t="s">
        <v>355</v>
      </c>
      <c r="J767" t="s">
        <v>356</v>
      </c>
      <c r="K767" t="s">
        <v>239</v>
      </c>
      <c r="L767" t="s">
        <v>357</v>
      </c>
      <c r="M767" t="s">
        <v>358</v>
      </c>
      <c r="N767">
        <v>2083812442</v>
      </c>
      <c r="O767" t="s">
        <v>359</v>
      </c>
      <c r="P767" t="s">
        <v>360</v>
      </c>
      <c r="Q767" t="s">
        <v>61</v>
      </c>
      <c r="R767">
        <v>44</v>
      </c>
      <c r="S767" t="s">
        <v>40</v>
      </c>
      <c r="T767" t="str">
        <f t="shared" si="725"/>
        <v>12</v>
      </c>
      <c r="U767">
        <v>8</v>
      </c>
      <c r="V767" s="3">
        <v>32.4</v>
      </c>
      <c r="W767">
        <v>1</v>
      </c>
      <c r="X767" s="3">
        <f t="shared" si="727"/>
        <v>32.4</v>
      </c>
      <c r="Y767" s="3">
        <f t="shared" ref="Y767:Z767" si="787">X767/T767</f>
        <v>2.6999999999999997</v>
      </c>
      <c r="Z767" s="3">
        <f t="shared" si="787"/>
        <v>0.33749999999999997</v>
      </c>
    </row>
    <row r="768" spans="1:26" x14ac:dyDescent="0.25">
      <c r="A768">
        <v>6.2024999999999997</v>
      </c>
      <c r="B768" t="s">
        <v>26</v>
      </c>
      <c r="C768" t="s">
        <v>154</v>
      </c>
      <c r="D768" t="s">
        <v>155</v>
      </c>
      <c r="E768">
        <v>10347339</v>
      </c>
      <c r="F768" t="s">
        <v>236</v>
      </c>
      <c r="G768" t="s">
        <v>30</v>
      </c>
      <c r="H768" t="s">
        <v>31</v>
      </c>
      <c r="I768" t="s">
        <v>237</v>
      </c>
      <c r="J768" t="s">
        <v>238</v>
      </c>
      <c r="K768" t="s">
        <v>239</v>
      </c>
      <c r="L768" t="s">
        <v>240</v>
      </c>
      <c r="M768" t="s">
        <v>241</v>
      </c>
      <c r="N768">
        <v>2087618918</v>
      </c>
      <c r="O768" t="s">
        <v>242</v>
      </c>
      <c r="P768" t="s">
        <v>243</v>
      </c>
      <c r="Q768" t="s">
        <v>83</v>
      </c>
      <c r="R768">
        <v>44</v>
      </c>
      <c r="S768" t="s">
        <v>40</v>
      </c>
      <c r="T768" t="str">
        <f t="shared" si="725"/>
        <v>12</v>
      </c>
      <c r="U768">
        <v>8</v>
      </c>
      <c r="V768" s="3">
        <v>64.8</v>
      </c>
      <c r="W768">
        <v>2</v>
      </c>
      <c r="X768" s="3">
        <f t="shared" si="727"/>
        <v>32.4</v>
      </c>
      <c r="Y768" s="3">
        <f t="shared" ref="Y768:Z768" si="788">X768/T768</f>
        <v>2.6999999999999997</v>
      </c>
      <c r="Z768" s="3">
        <f t="shared" si="788"/>
        <v>0.33749999999999997</v>
      </c>
    </row>
    <row r="769" spans="1:26" x14ac:dyDescent="0.25">
      <c r="A769">
        <v>6.2024999999999997</v>
      </c>
      <c r="B769" t="s">
        <v>26</v>
      </c>
      <c r="C769" t="s">
        <v>84</v>
      </c>
      <c r="D769" t="s">
        <v>85</v>
      </c>
      <c r="E769">
        <v>10124473</v>
      </c>
      <c r="F769" t="s">
        <v>220</v>
      </c>
      <c r="G769" t="s">
        <v>30</v>
      </c>
      <c r="H769" t="s">
        <v>31</v>
      </c>
      <c r="I769" t="s">
        <v>221</v>
      </c>
      <c r="J769" t="s">
        <v>222</v>
      </c>
      <c r="K769" t="s">
        <v>67</v>
      </c>
      <c r="L769">
        <v>95370</v>
      </c>
      <c r="M769" t="s">
        <v>223</v>
      </c>
      <c r="N769">
        <v>2095363674</v>
      </c>
      <c r="O769" t="s">
        <v>224</v>
      </c>
      <c r="P769" t="s">
        <v>225</v>
      </c>
      <c r="Q769" t="s">
        <v>61</v>
      </c>
      <c r="R769">
        <v>44</v>
      </c>
      <c r="S769" t="s">
        <v>40</v>
      </c>
      <c r="T769" t="str">
        <f t="shared" si="725"/>
        <v>12</v>
      </c>
      <c r="U769">
        <v>5</v>
      </c>
      <c r="V769" s="3">
        <v>86.4</v>
      </c>
      <c r="W769">
        <v>3</v>
      </c>
      <c r="X769" s="3">
        <f t="shared" si="727"/>
        <v>28.8</v>
      </c>
      <c r="Y769" s="3">
        <f t="shared" ref="Y769:Z769" si="789">X769/T769</f>
        <v>2.4</v>
      </c>
      <c r="Z769" s="3">
        <f t="shared" si="789"/>
        <v>0.48</v>
      </c>
    </row>
    <row r="770" spans="1:26" x14ac:dyDescent="0.25">
      <c r="A770">
        <v>6.2024999999999997</v>
      </c>
      <c r="B770" t="s">
        <v>26</v>
      </c>
      <c r="C770" t="s">
        <v>84</v>
      </c>
      <c r="D770" t="s">
        <v>85</v>
      </c>
      <c r="E770">
        <v>10124473</v>
      </c>
      <c r="F770" t="s">
        <v>220</v>
      </c>
      <c r="G770" t="s">
        <v>30</v>
      </c>
      <c r="H770" t="s">
        <v>31</v>
      </c>
      <c r="I770" t="s">
        <v>221</v>
      </c>
      <c r="J770" t="s">
        <v>222</v>
      </c>
      <c r="K770" t="s">
        <v>67</v>
      </c>
      <c r="L770">
        <v>95370</v>
      </c>
      <c r="M770" t="s">
        <v>223</v>
      </c>
      <c r="N770">
        <v>2095363674</v>
      </c>
      <c r="O770" t="s">
        <v>74</v>
      </c>
      <c r="P770" t="s">
        <v>75</v>
      </c>
      <c r="Q770" t="s">
        <v>61</v>
      </c>
      <c r="R770">
        <v>44</v>
      </c>
      <c r="S770" t="s">
        <v>40</v>
      </c>
      <c r="T770" t="str">
        <f t="shared" si="725"/>
        <v>12</v>
      </c>
      <c r="U770">
        <v>5</v>
      </c>
      <c r="V770" s="3">
        <v>57.6</v>
      </c>
      <c r="W770">
        <v>2</v>
      </c>
      <c r="X770" s="3">
        <f t="shared" si="727"/>
        <v>28.8</v>
      </c>
      <c r="Y770" s="3">
        <f t="shared" ref="Y770:Z770" si="790">X770/T770</f>
        <v>2.4</v>
      </c>
      <c r="Z770" s="3">
        <f t="shared" si="790"/>
        <v>0.48</v>
      </c>
    </row>
    <row r="771" spans="1:26" x14ac:dyDescent="0.25">
      <c r="A771">
        <v>6.2024999999999997</v>
      </c>
      <c r="B771" t="s">
        <v>26</v>
      </c>
      <c r="C771" t="s">
        <v>84</v>
      </c>
      <c r="D771" t="s">
        <v>85</v>
      </c>
      <c r="E771">
        <v>10124473</v>
      </c>
      <c r="F771" t="s">
        <v>220</v>
      </c>
      <c r="G771" t="s">
        <v>30</v>
      </c>
      <c r="H771" t="s">
        <v>31</v>
      </c>
      <c r="I771" t="s">
        <v>221</v>
      </c>
      <c r="J771" t="s">
        <v>222</v>
      </c>
      <c r="K771" t="s">
        <v>67</v>
      </c>
      <c r="L771">
        <v>95370</v>
      </c>
      <c r="M771" t="s">
        <v>223</v>
      </c>
      <c r="N771">
        <v>2095363674</v>
      </c>
      <c r="O771" t="s">
        <v>98</v>
      </c>
      <c r="P771" t="s">
        <v>99</v>
      </c>
      <c r="Q771" t="s">
        <v>61</v>
      </c>
      <c r="R771">
        <v>44</v>
      </c>
      <c r="S771" t="s">
        <v>40</v>
      </c>
      <c r="T771" t="str">
        <f t="shared" ref="T771:T785" si="791">"12"</f>
        <v>12</v>
      </c>
      <c r="U771">
        <v>5</v>
      </c>
      <c r="V771" s="3">
        <v>57.6</v>
      </c>
      <c r="W771">
        <v>2</v>
      </c>
      <c r="X771" s="3">
        <f t="shared" si="727"/>
        <v>28.8</v>
      </c>
      <c r="Y771" s="3">
        <f t="shared" ref="Y771:Z771" si="792">X771/T771</f>
        <v>2.4</v>
      </c>
      <c r="Z771" s="3">
        <f t="shared" si="792"/>
        <v>0.48</v>
      </c>
    </row>
    <row r="772" spans="1:26" x14ac:dyDescent="0.25">
      <c r="A772">
        <v>6.2024999999999997</v>
      </c>
      <c r="B772" t="s">
        <v>26</v>
      </c>
      <c r="C772" t="s">
        <v>84</v>
      </c>
      <c r="D772" t="s">
        <v>85</v>
      </c>
      <c r="E772">
        <v>10124473</v>
      </c>
      <c r="F772" t="s">
        <v>220</v>
      </c>
      <c r="G772" t="s">
        <v>30</v>
      </c>
      <c r="H772" t="s">
        <v>31</v>
      </c>
      <c r="I772" t="s">
        <v>221</v>
      </c>
      <c r="J772" t="s">
        <v>222</v>
      </c>
      <c r="K772" t="s">
        <v>67</v>
      </c>
      <c r="L772">
        <v>95370</v>
      </c>
      <c r="M772" t="s">
        <v>223</v>
      </c>
      <c r="N772">
        <v>2095363674</v>
      </c>
      <c r="O772" t="s">
        <v>218</v>
      </c>
      <c r="P772" t="s">
        <v>219</v>
      </c>
      <c r="Q772" t="s">
        <v>61</v>
      </c>
      <c r="R772">
        <v>44</v>
      </c>
      <c r="S772" t="s">
        <v>40</v>
      </c>
      <c r="T772" t="str">
        <f t="shared" si="791"/>
        <v>12</v>
      </c>
      <c r="U772">
        <v>8</v>
      </c>
      <c r="V772" s="3">
        <v>32.4</v>
      </c>
      <c r="W772">
        <v>1</v>
      </c>
      <c r="X772" s="3">
        <f t="shared" ref="X772:X835" si="793">V772/W772</f>
        <v>32.4</v>
      </c>
      <c r="Y772" s="3">
        <f t="shared" ref="Y772:Z772" si="794">X772/T772</f>
        <v>2.6999999999999997</v>
      </c>
      <c r="Z772" s="3">
        <f t="shared" si="794"/>
        <v>0.33749999999999997</v>
      </c>
    </row>
    <row r="773" spans="1:26" x14ac:dyDescent="0.25">
      <c r="A773">
        <v>6.2024999999999997</v>
      </c>
      <c r="B773" t="s">
        <v>26</v>
      </c>
      <c r="C773" t="s">
        <v>51</v>
      </c>
      <c r="D773" t="s">
        <v>52</v>
      </c>
      <c r="E773">
        <v>10032766</v>
      </c>
      <c r="F773" t="s">
        <v>179</v>
      </c>
      <c r="G773" t="s">
        <v>30</v>
      </c>
      <c r="H773" t="s">
        <v>31</v>
      </c>
      <c r="I773" t="s">
        <v>180</v>
      </c>
      <c r="J773" t="s">
        <v>181</v>
      </c>
      <c r="K773" t="s">
        <v>34</v>
      </c>
      <c r="L773" s="4" t="s">
        <v>182</v>
      </c>
      <c r="M773" t="s">
        <v>183</v>
      </c>
      <c r="N773">
        <v>8567519330</v>
      </c>
      <c r="O773" t="s">
        <v>74</v>
      </c>
      <c r="P773" t="s">
        <v>75</v>
      </c>
      <c r="Q773" t="s">
        <v>61</v>
      </c>
      <c r="R773">
        <v>44</v>
      </c>
      <c r="S773" t="s">
        <v>40</v>
      </c>
      <c r="T773" t="str">
        <f t="shared" si="791"/>
        <v>12</v>
      </c>
      <c r="U773">
        <v>5</v>
      </c>
      <c r="V773" s="3">
        <v>115.2</v>
      </c>
      <c r="W773">
        <v>4</v>
      </c>
      <c r="X773" s="3">
        <f t="shared" si="793"/>
        <v>28.8</v>
      </c>
      <c r="Y773" s="3">
        <f t="shared" ref="Y773:Z773" si="795">X773/T773</f>
        <v>2.4</v>
      </c>
      <c r="Z773" s="3">
        <f t="shared" si="795"/>
        <v>0.48</v>
      </c>
    </row>
    <row r="774" spans="1:26" x14ac:dyDescent="0.25">
      <c r="A774">
        <v>6.2024999999999997</v>
      </c>
      <c r="B774" t="s">
        <v>26</v>
      </c>
      <c r="C774" t="s">
        <v>51</v>
      </c>
      <c r="D774" t="s">
        <v>52</v>
      </c>
      <c r="E774">
        <v>10032766</v>
      </c>
      <c r="F774" t="s">
        <v>179</v>
      </c>
      <c r="G774" t="s">
        <v>30</v>
      </c>
      <c r="H774" t="s">
        <v>31</v>
      </c>
      <c r="I774" t="s">
        <v>180</v>
      </c>
      <c r="J774" t="s">
        <v>181</v>
      </c>
      <c r="K774" t="s">
        <v>34</v>
      </c>
      <c r="L774" s="4" t="s">
        <v>182</v>
      </c>
      <c r="M774" t="s">
        <v>183</v>
      </c>
      <c r="N774">
        <v>8567519330</v>
      </c>
      <c r="O774" t="s">
        <v>122</v>
      </c>
      <c r="P774" t="s">
        <v>123</v>
      </c>
      <c r="Q774" t="s">
        <v>124</v>
      </c>
      <c r="R774">
        <v>44</v>
      </c>
      <c r="S774" t="s">
        <v>40</v>
      </c>
      <c r="T774" t="str">
        <f t="shared" si="791"/>
        <v>12</v>
      </c>
      <c r="U774">
        <v>4.5</v>
      </c>
      <c r="V774" s="3">
        <v>19.8</v>
      </c>
      <c r="W774">
        <v>1</v>
      </c>
      <c r="X774" s="3">
        <f t="shared" si="793"/>
        <v>19.8</v>
      </c>
      <c r="Y774" s="3">
        <f t="shared" ref="Y774:Z774" si="796">X774/T774</f>
        <v>1.6500000000000001</v>
      </c>
      <c r="Z774" s="3">
        <f t="shared" si="796"/>
        <v>0.3666666666666667</v>
      </c>
    </row>
    <row r="775" spans="1:26" x14ac:dyDescent="0.25">
      <c r="A775">
        <v>6.2024999999999997</v>
      </c>
      <c r="B775" t="s">
        <v>26</v>
      </c>
      <c r="C775" t="s">
        <v>107</v>
      </c>
      <c r="D775" t="s">
        <v>108</v>
      </c>
      <c r="E775">
        <v>10428680</v>
      </c>
      <c r="F775" t="s">
        <v>334</v>
      </c>
      <c r="G775" t="s">
        <v>30</v>
      </c>
      <c r="H775" t="s">
        <v>31</v>
      </c>
      <c r="I775" t="s">
        <v>335</v>
      </c>
      <c r="J775" t="s">
        <v>336</v>
      </c>
      <c r="K775" t="s">
        <v>199</v>
      </c>
      <c r="L775">
        <v>60148</v>
      </c>
      <c r="M775" t="s">
        <v>337</v>
      </c>
      <c r="N775">
        <v>7083415785</v>
      </c>
      <c r="O775" t="s">
        <v>91</v>
      </c>
      <c r="P775" t="s">
        <v>92</v>
      </c>
      <c r="Q775" t="s">
        <v>61</v>
      </c>
      <c r="R775">
        <v>44</v>
      </c>
      <c r="S775" t="s">
        <v>40</v>
      </c>
      <c r="T775" t="str">
        <f t="shared" si="791"/>
        <v>12</v>
      </c>
      <c r="U775">
        <v>8</v>
      </c>
      <c r="V775" s="3">
        <v>32.4</v>
      </c>
      <c r="W775">
        <v>1</v>
      </c>
      <c r="X775" s="3">
        <f t="shared" si="793"/>
        <v>32.4</v>
      </c>
      <c r="Y775" s="3">
        <f t="shared" ref="Y775:Z775" si="797">X775/T775</f>
        <v>2.6999999999999997</v>
      </c>
      <c r="Z775" s="3">
        <f t="shared" si="797"/>
        <v>0.33749999999999997</v>
      </c>
    </row>
    <row r="776" spans="1:26" x14ac:dyDescent="0.25">
      <c r="A776">
        <v>6.2024999999999997</v>
      </c>
      <c r="B776" t="s">
        <v>26</v>
      </c>
      <c r="C776" t="s">
        <v>41</v>
      </c>
      <c r="D776" t="s">
        <v>42</v>
      </c>
      <c r="E776">
        <v>10131256</v>
      </c>
      <c r="F776" t="s">
        <v>184</v>
      </c>
      <c r="G776" t="s">
        <v>30</v>
      </c>
      <c r="H776" t="s">
        <v>31</v>
      </c>
      <c r="I776" t="s">
        <v>185</v>
      </c>
      <c r="J776" t="s">
        <v>186</v>
      </c>
      <c r="K776" t="s">
        <v>46</v>
      </c>
      <c r="L776">
        <v>55016</v>
      </c>
      <c r="M776" t="s">
        <v>187</v>
      </c>
      <c r="N776">
        <v>6517346268</v>
      </c>
      <c r="O776" t="s">
        <v>188</v>
      </c>
      <c r="P776" t="s">
        <v>189</v>
      </c>
      <c r="Q776" t="s">
        <v>83</v>
      </c>
      <c r="R776">
        <v>44</v>
      </c>
      <c r="S776" t="s">
        <v>40</v>
      </c>
      <c r="T776" t="str">
        <f t="shared" si="791"/>
        <v>12</v>
      </c>
      <c r="U776">
        <v>6</v>
      </c>
      <c r="V776" s="3">
        <v>105.6</v>
      </c>
      <c r="W776">
        <v>4</v>
      </c>
      <c r="X776" s="3">
        <f t="shared" si="793"/>
        <v>26.4</v>
      </c>
      <c r="Y776" s="3">
        <f t="shared" ref="Y776:Z776" si="798">X776/T776</f>
        <v>2.1999999999999997</v>
      </c>
      <c r="Z776" s="3">
        <f t="shared" si="798"/>
        <v>0.36666666666666664</v>
      </c>
    </row>
    <row r="777" spans="1:26" x14ac:dyDescent="0.25">
      <c r="A777">
        <v>6.2024999999999997</v>
      </c>
      <c r="B777" t="s">
        <v>26</v>
      </c>
      <c r="C777" t="s">
        <v>41</v>
      </c>
      <c r="D777" t="s">
        <v>42</v>
      </c>
      <c r="E777">
        <v>10131256</v>
      </c>
      <c r="F777" t="s">
        <v>184</v>
      </c>
      <c r="G777" t="s">
        <v>30</v>
      </c>
      <c r="H777" t="s">
        <v>31</v>
      </c>
      <c r="I777" t="s">
        <v>185</v>
      </c>
      <c r="J777" t="s">
        <v>186</v>
      </c>
      <c r="K777" t="s">
        <v>46</v>
      </c>
      <c r="L777">
        <v>55016</v>
      </c>
      <c r="M777" t="s">
        <v>187</v>
      </c>
      <c r="N777">
        <v>6517346268</v>
      </c>
      <c r="O777" t="s">
        <v>379</v>
      </c>
      <c r="P777" t="s">
        <v>380</v>
      </c>
      <c r="Q777" t="s">
        <v>83</v>
      </c>
      <c r="R777">
        <v>44</v>
      </c>
      <c r="S777" t="s">
        <v>40</v>
      </c>
      <c r="T777" t="str">
        <f t="shared" si="791"/>
        <v>12</v>
      </c>
      <c r="U777">
        <v>6</v>
      </c>
      <c r="V777" s="3">
        <v>26.4</v>
      </c>
      <c r="W777">
        <v>1</v>
      </c>
      <c r="X777" s="3">
        <f t="shared" si="793"/>
        <v>26.4</v>
      </c>
      <c r="Y777" s="3">
        <f t="shared" ref="Y777:Z777" si="799">X777/T777</f>
        <v>2.1999999999999997</v>
      </c>
      <c r="Z777" s="3">
        <f t="shared" si="799"/>
        <v>0.36666666666666664</v>
      </c>
    </row>
    <row r="778" spans="1:26" x14ac:dyDescent="0.25">
      <c r="A778">
        <v>6.2024999999999997</v>
      </c>
      <c r="B778" t="s">
        <v>26</v>
      </c>
      <c r="C778" t="s">
        <v>41</v>
      </c>
      <c r="D778" t="s">
        <v>42</v>
      </c>
      <c r="E778">
        <v>10131256</v>
      </c>
      <c r="F778" t="s">
        <v>184</v>
      </c>
      <c r="G778" t="s">
        <v>30</v>
      </c>
      <c r="H778" t="s">
        <v>31</v>
      </c>
      <c r="I778" t="s">
        <v>185</v>
      </c>
      <c r="J778" t="s">
        <v>186</v>
      </c>
      <c r="K778" t="s">
        <v>46</v>
      </c>
      <c r="L778">
        <v>55016</v>
      </c>
      <c r="M778" t="s">
        <v>187</v>
      </c>
      <c r="N778">
        <v>6517346268</v>
      </c>
      <c r="O778" t="s">
        <v>281</v>
      </c>
      <c r="P778" t="s">
        <v>282</v>
      </c>
      <c r="Q778" t="s">
        <v>83</v>
      </c>
      <c r="R778">
        <v>44</v>
      </c>
      <c r="S778" t="s">
        <v>40</v>
      </c>
      <c r="T778" t="str">
        <f t="shared" si="791"/>
        <v>12</v>
      </c>
      <c r="U778">
        <v>6</v>
      </c>
      <c r="V778" s="3">
        <v>26.4</v>
      </c>
      <c r="W778">
        <v>1</v>
      </c>
      <c r="X778" s="3">
        <f t="shared" si="793"/>
        <v>26.4</v>
      </c>
      <c r="Y778" s="3">
        <f t="shared" ref="Y778:Z778" si="800">X778/T778</f>
        <v>2.1999999999999997</v>
      </c>
      <c r="Z778" s="3">
        <f t="shared" si="800"/>
        <v>0.36666666666666664</v>
      </c>
    </row>
    <row r="779" spans="1:26" x14ac:dyDescent="0.25">
      <c r="A779">
        <v>6.2024999999999997</v>
      </c>
      <c r="B779" t="s">
        <v>26</v>
      </c>
      <c r="C779" t="s">
        <v>41</v>
      </c>
      <c r="D779" t="s">
        <v>42</v>
      </c>
      <c r="E779">
        <v>10131256</v>
      </c>
      <c r="F779" t="s">
        <v>184</v>
      </c>
      <c r="G779" t="s">
        <v>30</v>
      </c>
      <c r="H779" t="s">
        <v>31</v>
      </c>
      <c r="I779" t="s">
        <v>185</v>
      </c>
      <c r="J779" t="s">
        <v>186</v>
      </c>
      <c r="K779" t="s">
        <v>46</v>
      </c>
      <c r="L779">
        <v>55016</v>
      </c>
      <c r="M779" t="s">
        <v>187</v>
      </c>
      <c r="N779">
        <v>6517346268</v>
      </c>
      <c r="O779" t="s">
        <v>49</v>
      </c>
      <c r="P779" t="s">
        <v>50</v>
      </c>
      <c r="Q779" t="s">
        <v>39</v>
      </c>
      <c r="R779">
        <v>44</v>
      </c>
      <c r="S779" t="s">
        <v>40</v>
      </c>
      <c r="T779" t="str">
        <f t="shared" si="791"/>
        <v>12</v>
      </c>
      <c r="U779">
        <v>5</v>
      </c>
      <c r="V779" s="3">
        <v>19.8</v>
      </c>
      <c r="W779">
        <v>1</v>
      </c>
      <c r="X779" s="3">
        <f t="shared" si="793"/>
        <v>19.8</v>
      </c>
      <c r="Y779" s="3">
        <f t="shared" ref="Y779:Z779" si="801">X779/T779</f>
        <v>1.6500000000000001</v>
      </c>
      <c r="Z779" s="3">
        <f t="shared" si="801"/>
        <v>0.33</v>
      </c>
    </row>
    <row r="780" spans="1:26" x14ac:dyDescent="0.25">
      <c r="A780">
        <v>6.2024999999999997</v>
      </c>
      <c r="B780" t="s">
        <v>26</v>
      </c>
      <c r="C780" t="s">
        <v>41</v>
      </c>
      <c r="D780" t="s">
        <v>42</v>
      </c>
      <c r="E780">
        <v>10033732</v>
      </c>
      <c r="F780" t="s">
        <v>283</v>
      </c>
      <c r="G780" t="s">
        <v>30</v>
      </c>
      <c r="H780" t="s">
        <v>31</v>
      </c>
      <c r="I780" t="s">
        <v>284</v>
      </c>
      <c r="J780" t="s">
        <v>285</v>
      </c>
      <c r="K780" t="s">
        <v>46</v>
      </c>
      <c r="L780">
        <v>56301</v>
      </c>
      <c r="M780" t="s">
        <v>286</v>
      </c>
      <c r="N780">
        <v>3202515678</v>
      </c>
      <c r="O780" t="s">
        <v>37</v>
      </c>
      <c r="P780" t="s">
        <v>38</v>
      </c>
      <c r="Q780" t="s">
        <v>39</v>
      </c>
      <c r="R780">
        <v>44</v>
      </c>
      <c r="S780" t="s">
        <v>40</v>
      </c>
      <c r="T780" t="str">
        <f t="shared" si="791"/>
        <v>12</v>
      </c>
      <c r="U780">
        <v>5</v>
      </c>
      <c r="V780" s="3">
        <v>39.6</v>
      </c>
      <c r="W780">
        <v>2</v>
      </c>
      <c r="X780" s="3">
        <f t="shared" si="793"/>
        <v>19.8</v>
      </c>
      <c r="Y780" s="3">
        <f t="shared" ref="Y780:Z780" si="802">X780/T780</f>
        <v>1.6500000000000001</v>
      </c>
      <c r="Z780" s="3">
        <f t="shared" si="802"/>
        <v>0.33</v>
      </c>
    </row>
    <row r="781" spans="1:26" x14ac:dyDescent="0.25">
      <c r="A781">
        <v>6.2024999999999997</v>
      </c>
      <c r="B781" t="s">
        <v>26</v>
      </c>
      <c r="C781" t="s">
        <v>41</v>
      </c>
      <c r="D781" t="s">
        <v>42</v>
      </c>
      <c r="E781">
        <v>10033732</v>
      </c>
      <c r="F781" t="s">
        <v>283</v>
      </c>
      <c r="G781" t="s">
        <v>30</v>
      </c>
      <c r="H781" t="s">
        <v>31</v>
      </c>
      <c r="I781" t="s">
        <v>284</v>
      </c>
      <c r="J781" t="s">
        <v>285</v>
      </c>
      <c r="K781" t="s">
        <v>46</v>
      </c>
      <c r="L781">
        <v>56301</v>
      </c>
      <c r="M781" t="s">
        <v>286</v>
      </c>
      <c r="N781">
        <v>3202515678</v>
      </c>
      <c r="O781" t="s">
        <v>115</v>
      </c>
      <c r="P781" t="s">
        <v>116</v>
      </c>
      <c r="Q781" t="s">
        <v>39</v>
      </c>
      <c r="R781">
        <v>44</v>
      </c>
      <c r="S781" t="s">
        <v>40</v>
      </c>
      <c r="T781" t="str">
        <f t="shared" si="791"/>
        <v>12</v>
      </c>
      <c r="U781">
        <v>5</v>
      </c>
      <c r="V781" s="3">
        <v>39.6</v>
      </c>
      <c r="W781">
        <v>2</v>
      </c>
      <c r="X781" s="3">
        <f t="shared" si="793"/>
        <v>19.8</v>
      </c>
      <c r="Y781" s="3">
        <f t="shared" ref="Y781:Z781" si="803">X781/T781</f>
        <v>1.6500000000000001</v>
      </c>
      <c r="Z781" s="3">
        <f t="shared" si="803"/>
        <v>0.33</v>
      </c>
    </row>
    <row r="782" spans="1:26" x14ac:dyDescent="0.25">
      <c r="A782">
        <v>6.2024999999999997</v>
      </c>
      <c r="B782" t="s">
        <v>26</v>
      </c>
      <c r="C782" t="s">
        <v>367</v>
      </c>
      <c r="D782" t="s">
        <v>368</v>
      </c>
      <c r="E782">
        <v>10105819</v>
      </c>
      <c r="F782" t="s">
        <v>369</v>
      </c>
      <c r="G782" t="s">
        <v>30</v>
      </c>
      <c r="H782" t="s">
        <v>31</v>
      </c>
      <c r="I782" t="s">
        <v>370</v>
      </c>
      <c r="J782" t="s">
        <v>371</v>
      </c>
      <c r="K782" t="s">
        <v>372</v>
      </c>
      <c r="L782">
        <v>33169</v>
      </c>
      <c r="M782" t="s">
        <v>373</v>
      </c>
      <c r="N782">
        <v>3056245862</v>
      </c>
      <c r="O782" t="s">
        <v>224</v>
      </c>
      <c r="P782" t="s">
        <v>225</v>
      </c>
      <c r="Q782" t="s">
        <v>61</v>
      </c>
      <c r="R782">
        <v>44</v>
      </c>
      <c r="S782" t="s">
        <v>40</v>
      </c>
      <c r="T782" t="str">
        <f t="shared" si="791"/>
        <v>12</v>
      </c>
      <c r="U782">
        <v>5</v>
      </c>
      <c r="V782" s="3">
        <v>28.8</v>
      </c>
      <c r="W782">
        <v>1</v>
      </c>
      <c r="X782" s="3">
        <f t="shared" si="793"/>
        <v>28.8</v>
      </c>
      <c r="Y782" s="3">
        <f t="shared" ref="Y782:Z782" si="804">X782/T782</f>
        <v>2.4</v>
      </c>
      <c r="Z782" s="3">
        <f t="shared" si="804"/>
        <v>0.48</v>
      </c>
    </row>
    <row r="783" spans="1:26" x14ac:dyDescent="0.25">
      <c r="A783">
        <v>6.2024999999999997</v>
      </c>
      <c r="B783" t="s">
        <v>26</v>
      </c>
      <c r="C783" t="s">
        <v>367</v>
      </c>
      <c r="D783" t="s">
        <v>368</v>
      </c>
      <c r="E783">
        <v>10105819</v>
      </c>
      <c r="F783" t="s">
        <v>369</v>
      </c>
      <c r="G783" t="s">
        <v>30</v>
      </c>
      <c r="H783" t="s">
        <v>31</v>
      </c>
      <c r="I783" t="s">
        <v>370</v>
      </c>
      <c r="J783" t="s">
        <v>371</v>
      </c>
      <c r="K783" t="s">
        <v>372</v>
      </c>
      <c r="L783">
        <v>33169</v>
      </c>
      <c r="M783" t="s">
        <v>373</v>
      </c>
      <c r="N783">
        <v>3056245862</v>
      </c>
      <c r="O783" t="s">
        <v>379</v>
      </c>
      <c r="P783" t="s">
        <v>380</v>
      </c>
      <c r="Q783" t="s">
        <v>83</v>
      </c>
      <c r="R783">
        <v>44</v>
      </c>
      <c r="S783" t="s">
        <v>40</v>
      </c>
      <c r="T783" t="str">
        <f t="shared" si="791"/>
        <v>12</v>
      </c>
      <c r="U783">
        <v>6</v>
      </c>
      <c r="V783" s="3">
        <v>26.4</v>
      </c>
      <c r="W783">
        <v>1</v>
      </c>
      <c r="X783" s="3">
        <f t="shared" si="793"/>
        <v>26.4</v>
      </c>
      <c r="Y783" s="3">
        <f t="shared" ref="Y783:Z783" si="805">X783/T783</f>
        <v>2.1999999999999997</v>
      </c>
      <c r="Z783" s="3">
        <f t="shared" si="805"/>
        <v>0.36666666666666664</v>
      </c>
    </row>
    <row r="784" spans="1:26" x14ac:dyDescent="0.25">
      <c r="A784">
        <v>6.2024999999999997</v>
      </c>
      <c r="B784" t="s">
        <v>26</v>
      </c>
      <c r="C784" t="s">
        <v>367</v>
      </c>
      <c r="D784" t="s">
        <v>368</v>
      </c>
      <c r="E784">
        <v>10105819</v>
      </c>
      <c r="F784" t="s">
        <v>369</v>
      </c>
      <c r="G784" t="s">
        <v>30</v>
      </c>
      <c r="H784" t="s">
        <v>31</v>
      </c>
      <c r="I784" t="s">
        <v>370</v>
      </c>
      <c r="J784" t="s">
        <v>371</v>
      </c>
      <c r="K784" t="s">
        <v>372</v>
      </c>
      <c r="L784">
        <v>33169</v>
      </c>
      <c r="M784" t="s">
        <v>373</v>
      </c>
      <c r="N784">
        <v>3056245862</v>
      </c>
      <c r="O784" t="s">
        <v>188</v>
      </c>
      <c r="P784" t="s">
        <v>189</v>
      </c>
      <c r="Q784" t="s">
        <v>83</v>
      </c>
      <c r="R784">
        <v>44</v>
      </c>
      <c r="S784" t="s">
        <v>40</v>
      </c>
      <c r="T784" t="str">
        <f t="shared" si="791"/>
        <v>12</v>
      </c>
      <c r="U784">
        <v>6</v>
      </c>
      <c r="V784" s="3">
        <v>26.4</v>
      </c>
      <c r="W784">
        <v>1</v>
      </c>
      <c r="X784" s="3">
        <f t="shared" si="793"/>
        <v>26.4</v>
      </c>
      <c r="Y784" s="3">
        <f t="shared" ref="Y784:Z784" si="806">X784/T784</f>
        <v>2.1999999999999997</v>
      </c>
      <c r="Z784" s="3">
        <f t="shared" si="806"/>
        <v>0.36666666666666664</v>
      </c>
    </row>
    <row r="785" spans="1:26" x14ac:dyDescent="0.25">
      <c r="A785">
        <v>6.2024999999999997</v>
      </c>
      <c r="B785" t="s">
        <v>26</v>
      </c>
      <c r="C785" t="s">
        <v>313</v>
      </c>
      <c r="D785" t="s">
        <v>314</v>
      </c>
      <c r="E785">
        <v>30020169</v>
      </c>
      <c r="F785" t="s">
        <v>315</v>
      </c>
      <c r="G785" t="s">
        <v>316</v>
      </c>
      <c r="H785" t="s">
        <v>31</v>
      </c>
      <c r="I785" t="s">
        <v>317</v>
      </c>
      <c r="J785" t="s">
        <v>318</v>
      </c>
      <c r="K785" t="s">
        <v>67</v>
      </c>
      <c r="L785" t="s">
        <v>319</v>
      </c>
      <c r="M785" t="s">
        <v>320</v>
      </c>
      <c r="N785">
        <v>2137216800</v>
      </c>
      <c r="O785" t="s">
        <v>37</v>
      </c>
      <c r="P785" t="s">
        <v>38</v>
      </c>
      <c r="Q785" t="s">
        <v>39</v>
      </c>
      <c r="R785">
        <v>44</v>
      </c>
      <c r="S785" t="s">
        <v>40</v>
      </c>
      <c r="T785" t="str">
        <f t="shared" si="791"/>
        <v>12</v>
      </c>
      <c r="U785">
        <v>5</v>
      </c>
      <c r="V785" s="3">
        <v>39.6</v>
      </c>
      <c r="W785">
        <v>2</v>
      </c>
      <c r="X785" s="3">
        <f t="shared" si="793"/>
        <v>19.8</v>
      </c>
      <c r="Y785" s="3">
        <f t="shared" ref="Y785:Z785" si="807">X785/T785</f>
        <v>1.6500000000000001</v>
      </c>
      <c r="Z785" s="3">
        <f t="shared" si="807"/>
        <v>0.33</v>
      </c>
    </row>
    <row r="786" spans="1:26" x14ac:dyDescent="0.25">
      <c r="A786">
        <v>7.2024999999999997</v>
      </c>
      <c r="B786" t="s">
        <v>26</v>
      </c>
      <c r="C786" t="s">
        <v>62</v>
      </c>
      <c r="D786" t="s">
        <v>63</v>
      </c>
      <c r="E786">
        <v>10421727</v>
      </c>
      <c r="F786" t="s">
        <v>869</v>
      </c>
      <c r="G786" t="s">
        <v>30</v>
      </c>
      <c r="H786" t="s">
        <v>31</v>
      </c>
      <c r="I786" t="s">
        <v>870</v>
      </c>
      <c r="J786" t="s">
        <v>871</v>
      </c>
      <c r="K786" t="s">
        <v>96</v>
      </c>
      <c r="L786" t="s">
        <v>872</v>
      </c>
      <c r="M786" t="s">
        <v>873</v>
      </c>
      <c r="N786">
        <v>7022879327</v>
      </c>
      <c r="O786" t="s">
        <v>70</v>
      </c>
      <c r="P786" t="s">
        <v>71</v>
      </c>
      <c r="Q786" t="s">
        <v>61</v>
      </c>
      <c r="R786">
        <v>44</v>
      </c>
      <c r="S786" t="s">
        <v>40</v>
      </c>
      <c r="T786">
        <v>12</v>
      </c>
      <c r="U786">
        <v>8</v>
      </c>
      <c r="V786" s="3">
        <v>64.8</v>
      </c>
      <c r="W786">
        <v>2</v>
      </c>
      <c r="X786" s="3">
        <f t="shared" si="793"/>
        <v>32.4</v>
      </c>
      <c r="Y786" s="3">
        <f t="shared" ref="Y786:Z786" si="808">X786/T786</f>
        <v>2.6999999999999997</v>
      </c>
      <c r="Z786" s="3">
        <f t="shared" si="808"/>
        <v>0.33749999999999997</v>
      </c>
    </row>
    <row r="787" spans="1:26" x14ac:dyDescent="0.25">
      <c r="A787">
        <v>7.2024999999999997</v>
      </c>
      <c r="B787" t="s">
        <v>26</v>
      </c>
      <c r="C787" t="s">
        <v>535</v>
      </c>
      <c r="D787" t="s">
        <v>536</v>
      </c>
      <c r="E787">
        <v>10204914</v>
      </c>
      <c r="F787" t="s">
        <v>819</v>
      </c>
      <c r="G787" t="s">
        <v>30</v>
      </c>
      <c r="H787" t="s">
        <v>31</v>
      </c>
      <c r="I787" t="s">
        <v>820</v>
      </c>
      <c r="J787" t="s">
        <v>821</v>
      </c>
      <c r="K787" t="s">
        <v>540</v>
      </c>
      <c r="L787" t="s">
        <v>822</v>
      </c>
      <c r="M787" t="s">
        <v>823</v>
      </c>
      <c r="N787">
        <v>2489351844</v>
      </c>
      <c r="O787" t="s">
        <v>49</v>
      </c>
      <c r="P787" t="s">
        <v>50</v>
      </c>
      <c r="Q787" t="s">
        <v>39</v>
      </c>
      <c r="R787">
        <v>44</v>
      </c>
      <c r="S787" t="s">
        <v>40</v>
      </c>
      <c r="T787">
        <v>12</v>
      </c>
      <c r="U787">
        <v>5</v>
      </c>
      <c r="V787" s="3">
        <v>59.4</v>
      </c>
      <c r="W787">
        <v>3</v>
      </c>
      <c r="X787" s="3">
        <f t="shared" si="793"/>
        <v>19.8</v>
      </c>
      <c r="Y787" s="3">
        <f t="shared" ref="Y787:Z787" si="809">X787/T787</f>
        <v>1.6500000000000001</v>
      </c>
      <c r="Z787" s="3">
        <f t="shared" si="809"/>
        <v>0.33</v>
      </c>
    </row>
    <row r="788" spans="1:26" x14ac:dyDescent="0.25">
      <c r="A788">
        <v>7.2024999999999997</v>
      </c>
      <c r="B788" t="s">
        <v>26</v>
      </c>
      <c r="C788" t="s">
        <v>84</v>
      </c>
      <c r="D788" t="s">
        <v>85</v>
      </c>
      <c r="E788">
        <v>10081013</v>
      </c>
      <c r="F788" t="s">
        <v>338</v>
      </c>
      <c r="G788" t="s">
        <v>30</v>
      </c>
      <c r="H788" t="s">
        <v>31</v>
      </c>
      <c r="I788" t="s">
        <v>339</v>
      </c>
      <c r="J788" t="s">
        <v>340</v>
      </c>
      <c r="K788" t="s">
        <v>67</v>
      </c>
      <c r="L788">
        <v>95045</v>
      </c>
      <c r="M788" t="s">
        <v>341</v>
      </c>
      <c r="N788">
        <v>8316234073</v>
      </c>
      <c r="O788" t="s">
        <v>72</v>
      </c>
      <c r="P788" t="s">
        <v>73</v>
      </c>
      <c r="Q788" t="s">
        <v>61</v>
      </c>
      <c r="R788">
        <v>44</v>
      </c>
      <c r="S788" t="s">
        <v>40</v>
      </c>
      <c r="T788">
        <v>12</v>
      </c>
      <c r="U788">
        <v>8</v>
      </c>
      <c r="V788" s="3">
        <v>33.6</v>
      </c>
      <c r="W788">
        <v>1</v>
      </c>
      <c r="X788" s="3">
        <f t="shared" si="793"/>
        <v>33.6</v>
      </c>
      <c r="Y788" s="3">
        <f t="shared" ref="Y788:Z788" si="810">X788/T788</f>
        <v>2.8000000000000003</v>
      </c>
      <c r="Z788" s="3">
        <f t="shared" si="810"/>
        <v>0.35000000000000003</v>
      </c>
    </row>
    <row r="789" spans="1:26" x14ac:dyDescent="0.25">
      <c r="A789">
        <v>7.2024999999999997</v>
      </c>
      <c r="B789" t="s">
        <v>26</v>
      </c>
      <c r="C789" t="s">
        <v>154</v>
      </c>
      <c r="D789" t="s">
        <v>155</v>
      </c>
      <c r="E789">
        <v>10391195</v>
      </c>
      <c r="F789" t="s">
        <v>950</v>
      </c>
      <c r="G789" t="s">
        <v>30</v>
      </c>
      <c r="H789" t="s">
        <v>31</v>
      </c>
      <c r="I789" t="s">
        <v>951</v>
      </c>
      <c r="J789" t="s">
        <v>952</v>
      </c>
      <c r="K789" t="s">
        <v>210</v>
      </c>
      <c r="L789" t="s">
        <v>953</v>
      </c>
      <c r="M789" t="s">
        <v>954</v>
      </c>
      <c r="N789">
        <v>2067648346</v>
      </c>
      <c r="O789" t="s">
        <v>49</v>
      </c>
      <c r="P789" t="s">
        <v>50</v>
      </c>
      <c r="Q789" t="s">
        <v>39</v>
      </c>
      <c r="R789">
        <v>44</v>
      </c>
      <c r="S789" t="s">
        <v>40</v>
      </c>
      <c r="T789">
        <v>12</v>
      </c>
      <c r="U789">
        <v>5</v>
      </c>
      <c r="V789" s="3">
        <v>19.8</v>
      </c>
      <c r="W789">
        <v>1</v>
      </c>
      <c r="X789" s="3">
        <f t="shared" si="793"/>
        <v>19.8</v>
      </c>
      <c r="Y789" s="3">
        <f t="shared" ref="Y789:Z789" si="811">X789/T789</f>
        <v>1.6500000000000001</v>
      </c>
      <c r="Z789" s="3">
        <f t="shared" si="811"/>
        <v>0.33</v>
      </c>
    </row>
    <row r="790" spans="1:26" x14ac:dyDescent="0.25">
      <c r="A790">
        <v>7.2024999999999997</v>
      </c>
      <c r="B790" t="s">
        <v>26</v>
      </c>
      <c r="C790" t="s">
        <v>154</v>
      </c>
      <c r="D790" t="s">
        <v>155</v>
      </c>
      <c r="E790">
        <v>10503705</v>
      </c>
      <c r="F790" t="s">
        <v>930</v>
      </c>
      <c r="G790" t="s">
        <v>348</v>
      </c>
      <c r="H790" t="s">
        <v>31</v>
      </c>
      <c r="I790" t="s">
        <v>931</v>
      </c>
      <c r="J790" t="s">
        <v>932</v>
      </c>
      <c r="K790" t="s">
        <v>210</v>
      </c>
      <c r="L790" t="s">
        <v>933</v>
      </c>
      <c r="M790" t="s">
        <v>934</v>
      </c>
      <c r="N790">
        <v>5093322537</v>
      </c>
      <c r="O790" t="s">
        <v>74</v>
      </c>
      <c r="P790" t="s">
        <v>75</v>
      </c>
      <c r="Q790" t="s">
        <v>61</v>
      </c>
      <c r="R790">
        <v>44</v>
      </c>
      <c r="S790" t="s">
        <v>40</v>
      </c>
      <c r="T790">
        <v>12</v>
      </c>
      <c r="U790">
        <v>5</v>
      </c>
      <c r="V790" s="3">
        <v>30</v>
      </c>
      <c r="W790">
        <v>1</v>
      </c>
      <c r="X790" s="3">
        <f t="shared" si="793"/>
        <v>30</v>
      </c>
      <c r="Y790" s="3">
        <f t="shared" ref="Y790:Z790" si="812">X790/T790</f>
        <v>2.5</v>
      </c>
      <c r="Z790" s="3">
        <f t="shared" si="812"/>
        <v>0.5</v>
      </c>
    </row>
    <row r="791" spans="1:26" x14ac:dyDescent="0.25">
      <c r="A791">
        <v>7.2024999999999997</v>
      </c>
      <c r="B791" t="s">
        <v>26</v>
      </c>
      <c r="C791" t="s">
        <v>154</v>
      </c>
      <c r="D791" t="s">
        <v>155</v>
      </c>
      <c r="E791">
        <v>10503705</v>
      </c>
      <c r="F791" t="s">
        <v>930</v>
      </c>
      <c r="G791" t="s">
        <v>348</v>
      </c>
      <c r="H791" t="s">
        <v>31</v>
      </c>
      <c r="I791" t="s">
        <v>931</v>
      </c>
      <c r="J791" t="s">
        <v>932</v>
      </c>
      <c r="K791" t="s">
        <v>210</v>
      </c>
      <c r="L791" t="s">
        <v>933</v>
      </c>
      <c r="M791" t="s">
        <v>934</v>
      </c>
      <c r="N791">
        <v>5093322537</v>
      </c>
      <c r="O791" t="s">
        <v>670</v>
      </c>
      <c r="P791" t="s">
        <v>671</v>
      </c>
      <c r="Q791" t="s">
        <v>61</v>
      </c>
      <c r="R791">
        <v>44</v>
      </c>
      <c r="S791" t="s">
        <v>672</v>
      </c>
      <c r="T791">
        <v>12</v>
      </c>
      <c r="U791">
        <v>7</v>
      </c>
      <c r="V791" s="3">
        <v>37.799999999999997</v>
      </c>
      <c r="W791">
        <v>1</v>
      </c>
      <c r="X791" s="3">
        <f t="shared" si="793"/>
        <v>37.799999999999997</v>
      </c>
      <c r="Y791" s="3">
        <f t="shared" ref="Y791:Z791" si="813">X791/T791</f>
        <v>3.15</v>
      </c>
      <c r="Z791" s="3">
        <f t="shared" si="813"/>
        <v>0.45</v>
      </c>
    </row>
    <row r="792" spans="1:26" x14ac:dyDescent="0.25">
      <c r="A792">
        <v>7.2024999999999997</v>
      </c>
      <c r="B792" t="s">
        <v>26</v>
      </c>
      <c r="C792" t="s">
        <v>154</v>
      </c>
      <c r="D792" t="s">
        <v>155</v>
      </c>
      <c r="E792">
        <v>10503705</v>
      </c>
      <c r="F792" t="s">
        <v>930</v>
      </c>
      <c r="G792" t="s">
        <v>348</v>
      </c>
      <c r="H792" t="s">
        <v>31</v>
      </c>
      <c r="I792" t="s">
        <v>931</v>
      </c>
      <c r="J792" t="s">
        <v>932</v>
      </c>
      <c r="K792" t="s">
        <v>210</v>
      </c>
      <c r="L792" t="s">
        <v>933</v>
      </c>
      <c r="M792" t="s">
        <v>934</v>
      </c>
      <c r="N792">
        <v>5093322537</v>
      </c>
      <c r="O792" t="s">
        <v>98</v>
      </c>
      <c r="P792" t="s">
        <v>99</v>
      </c>
      <c r="Q792" t="s">
        <v>61</v>
      </c>
      <c r="R792">
        <v>44</v>
      </c>
      <c r="S792" t="s">
        <v>40</v>
      </c>
      <c r="T792">
        <v>12</v>
      </c>
      <c r="U792">
        <v>5</v>
      </c>
      <c r="V792" s="3">
        <v>30</v>
      </c>
      <c r="W792">
        <v>1</v>
      </c>
      <c r="X792" s="3">
        <f t="shared" si="793"/>
        <v>30</v>
      </c>
      <c r="Y792" s="3">
        <f t="shared" ref="Y792:Z792" si="814">X792/T792</f>
        <v>2.5</v>
      </c>
      <c r="Z792" s="3">
        <f t="shared" si="814"/>
        <v>0.5</v>
      </c>
    </row>
    <row r="793" spans="1:26" x14ac:dyDescent="0.25">
      <c r="A793">
        <v>7.2024999999999997</v>
      </c>
      <c r="B793" t="s">
        <v>26</v>
      </c>
      <c r="C793" t="s">
        <v>154</v>
      </c>
      <c r="D793" t="s">
        <v>155</v>
      </c>
      <c r="E793">
        <v>10503705</v>
      </c>
      <c r="F793" t="s">
        <v>930</v>
      </c>
      <c r="G793" t="s">
        <v>348</v>
      </c>
      <c r="H793" t="s">
        <v>31</v>
      </c>
      <c r="I793" t="s">
        <v>931</v>
      </c>
      <c r="J793" t="s">
        <v>932</v>
      </c>
      <c r="K793" t="s">
        <v>210</v>
      </c>
      <c r="L793" t="s">
        <v>933</v>
      </c>
      <c r="M793" t="s">
        <v>934</v>
      </c>
      <c r="N793">
        <v>5093322537</v>
      </c>
      <c r="O793" t="s">
        <v>224</v>
      </c>
      <c r="P793" t="s">
        <v>225</v>
      </c>
      <c r="Q793" t="s">
        <v>61</v>
      </c>
      <c r="R793">
        <v>44</v>
      </c>
      <c r="S793" t="s">
        <v>40</v>
      </c>
      <c r="T793">
        <v>12</v>
      </c>
      <c r="U793">
        <v>5</v>
      </c>
      <c r="V793" s="3">
        <v>30</v>
      </c>
      <c r="W793">
        <v>1</v>
      </c>
      <c r="X793" s="3">
        <f t="shared" si="793"/>
        <v>30</v>
      </c>
      <c r="Y793" s="3">
        <f t="shared" ref="Y793:Z793" si="815">X793/T793</f>
        <v>2.5</v>
      </c>
      <c r="Z793" s="3">
        <f t="shared" si="815"/>
        <v>0.5</v>
      </c>
    </row>
    <row r="794" spans="1:26" x14ac:dyDescent="0.25">
      <c r="A794">
        <v>7.2024999999999997</v>
      </c>
      <c r="B794" t="s">
        <v>26</v>
      </c>
      <c r="C794" t="s">
        <v>154</v>
      </c>
      <c r="D794" t="s">
        <v>155</v>
      </c>
      <c r="E794">
        <v>10503705</v>
      </c>
      <c r="F794" t="s">
        <v>930</v>
      </c>
      <c r="G794" t="s">
        <v>348</v>
      </c>
      <c r="H794" t="s">
        <v>31</v>
      </c>
      <c r="I794" t="s">
        <v>931</v>
      </c>
      <c r="J794" t="s">
        <v>932</v>
      </c>
      <c r="K794" t="s">
        <v>210</v>
      </c>
      <c r="L794" t="s">
        <v>933</v>
      </c>
      <c r="M794" t="s">
        <v>934</v>
      </c>
      <c r="N794">
        <v>5093322537</v>
      </c>
      <c r="O794" t="s">
        <v>59</v>
      </c>
      <c r="P794" t="s">
        <v>60</v>
      </c>
      <c r="Q794" t="s">
        <v>61</v>
      </c>
      <c r="R794">
        <v>44</v>
      </c>
      <c r="S794" t="s">
        <v>40</v>
      </c>
      <c r="T794">
        <v>12</v>
      </c>
      <c r="U794">
        <v>4</v>
      </c>
      <c r="V794" s="3">
        <v>30</v>
      </c>
      <c r="W794">
        <v>1</v>
      </c>
      <c r="X794" s="3">
        <f t="shared" si="793"/>
        <v>30</v>
      </c>
      <c r="Y794" s="3">
        <f t="shared" ref="Y794:Z794" si="816">X794/T794</f>
        <v>2.5</v>
      </c>
      <c r="Z794" s="3">
        <f t="shared" si="816"/>
        <v>0.625</v>
      </c>
    </row>
    <row r="795" spans="1:26" x14ac:dyDescent="0.25">
      <c r="A795">
        <v>7.2024999999999997</v>
      </c>
      <c r="B795" t="s">
        <v>26</v>
      </c>
      <c r="C795" t="s">
        <v>381</v>
      </c>
      <c r="D795" t="s">
        <v>382</v>
      </c>
      <c r="E795">
        <v>10503597</v>
      </c>
      <c r="F795" t="s">
        <v>688</v>
      </c>
      <c r="G795" t="s">
        <v>348</v>
      </c>
      <c r="H795" t="s">
        <v>31</v>
      </c>
      <c r="I795" t="s">
        <v>689</v>
      </c>
      <c r="J795" t="s">
        <v>690</v>
      </c>
      <c r="K795" t="s">
        <v>528</v>
      </c>
      <c r="L795" t="s">
        <v>691</v>
      </c>
      <c r="M795" t="s">
        <v>692</v>
      </c>
      <c r="N795">
        <v>9109623188</v>
      </c>
      <c r="O795" t="s">
        <v>74</v>
      </c>
      <c r="P795" t="s">
        <v>75</v>
      </c>
      <c r="Q795" t="s">
        <v>61</v>
      </c>
      <c r="R795">
        <v>44</v>
      </c>
      <c r="S795" t="s">
        <v>40</v>
      </c>
      <c r="T795">
        <v>12</v>
      </c>
      <c r="U795">
        <v>5</v>
      </c>
      <c r="V795" s="3">
        <v>28.8</v>
      </c>
      <c r="W795">
        <v>1</v>
      </c>
      <c r="X795" s="3">
        <f t="shared" si="793"/>
        <v>28.8</v>
      </c>
      <c r="Y795" s="3">
        <f t="shared" ref="Y795:Z795" si="817">X795/T795</f>
        <v>2.4</v>
      </c>
      <c r="Z795" s="3">
        <f t="shared" si="817"/>
        <v>0.48</v>
      </c>
    </row>
    <row r="796" spans="1:26" x14ac:dyDescent="0.25">
      <c r="A796">
        <v>7.2024999999999997</v>
      </c>
      <c r="B796" t="s">
        <v>26</v>
      </c>
      <c r="C796" t="s">
        <v>381</v>
      </c>
      <c r="D796" t="s">
        <v>382</v>
      </c>
      <c r="E796">
        <v>10503597</v>
      </c>
      <c r="F796" t="s">
        <v>688</v>
      </c>
      <c r="G796" t="s">
        <v>348</v>
      </c>
      <c r="H796" t="s">
        <v>31</v>
      </c>
      <c r="I796" t="s">
        <v>689</v>
      </c>
      <c r="J796" t="s">
        <v>690</v>
      </c>
      <c r="K796" t="s">
        <v>528</v>
      </c>
      <c r="L796" t="s">
        <v>691</v>
      </c>
      <c r="M796" t="s">
        <v>692</v>
      </c>
      <c r="N796">
        <v>9109623188</v>
      </c>
      <c r="O796" t="s">
        <v>670</v>
      </c>
      <c r="P796" t="s">
        <v>671</v>
      </c>
      <c r="Q796" t="s">
        <v>61</v>
      </c>
      <c r="R796">
        <v>44</v>
      </c>
      <c r="S796" t="s">
        <v>672</v>
      </c>
      <c r="T796">
        <v>12</v>
      </c>
      <c r="U796">
        <v>7</v>
      </c>
      <c r="V796" s="3">
        <v>37.799999999999997</v>
      </c>
      <c r="W796">
        <v>1</v>
      </c>
      <c r="X796" s="3">
        <f t="shared" si="793"/>
        <v>37.799999999999997</v>
      </c>
      <c r="Y796" s="3">
        <f t="shared" ref="Y796:Z796" si="818">X796/T796</f>
        <v>3.15</v>
      </c>
      <c r="Z796" s="3">
        <f t="shared" si="818"/>
        <v>0.45</v>
      </c>
    </row>
    <row r="797" spans="1:26" x14ac:dyDescent="0.25">
      <c r="A797">
        <v>7.2024999999999997</v>
      </c>
      <c r="B797" t="s">
        <v>26</v>
      </c>
      <c r="C797" t="s">
        <v>381</v>
      </c>
      <c r="D797" t="s">
        <v>382</v>
      </c>
      <c r="E797">
        <v>10503597</v>
      </c>
      <c r="F797" t="s">
        <v>688</v>
      </c>
      <c r="G797" t="s">
        <v>348</v>
      </c>
      <c r="H797" t="s">
        <v>31</v>
      </c>
      <c r="I797" t="s">
        <v>689</v>
      </c>
      <c r="J797" t="s">
        <v>690</v>
      </c>
      <c r="K797" t="s">
        <v>528</v>
      </c>
      <c r="L797" t="s">
        <v>691</v>
      </c>
      <c r="M797" t="s">
        <v>692</v>
      </c>
      <c r="N797">
        <v>9109623188</v>
      </c>
      <c r="O797" t="s">
        <v>98</v>
      </c>
      <c r="P797" t="s">
        <v>99</v>
      </c>
      <c r="Q797" t="s">
        <v>61</v>
      </c>
      <c r="R797">
        <v>44</v>
      </c>
      <c r="S797" t="s">
        <v>40</v>
      </c>
      <c r="T797">
        <v>12</v>
      </c>
      <c r="U797">
        <v>5</v>
      </c>
      <c r="V797" s="3">
        <v>28.8</v>
      </c>
      <c r="W797">
        <v>1</v>
      </c>
      <c r="X797" s="3">
        <f t="shared" si="793"/>
        <v>28.8</v>
      </c>
      <c r="Y797" s="3">
        <f t="shared" ref="Y797:Z797" si="819">X797/T797</f>
        <v>2.4</v>
      </c>
      <c r="Z797" s="3">
        <f t="shared" si="819"/>
        <v>0.48</v>
      </c>
    </row>
    <row r="798" spans="1:26" x14ac:dyDescent="0.25">
      <c r="A798">
        <v>7.2024999999999997</v>
      </c>
      <c r="B798" t="s">
        <v>26</v>
      </c>
      <c r="C798" t="s">
        <v>381</v>
      </c>
      <c r="D798" t="s">
        <v>382</v>
      </c>
      <c r="E798">
        <v>10503597</v>
      </c>
      <c r="F798" t="s">
        <v>688</v>
      </c>
      <c r="G798" t="s">
        <v>348</v>
      </c>
      <c r="H798" t="s">
        <v>31</v>
      </c>
      <c r="I798" t="s">
        <v>689</v>
      </c>
      <c r="J798" t="s">
        <v>690</v>
      </c>
      <c r="K798" t="s">
        <v>528</v>
      </c>
      <c r="L798" t="s">
        <v>691</v>
      </c>
      <c r="M798" t="s">
        <v>692</v>
      </c>
      <c r="N798">
        <v>9109623188</v>
      </c>
      <c r="O798" t="s">
        <v>224</v>
      </c>
      <c r="P798" t="s">
        <v>225</v>
      </c>
      <c r="Q798" t="s">
        <v>61</v>
      </c>
      <c r="R798">
        <v>44</v>
      </c>
      <c r="S798" t="s">
        <v>40</v>
      </c>
      <c r="T798">
        <v>12</v>
      </c>
      <c r="U798">
        <v>5</v>
      </c>
      <c r="V798" s="3">
        <v>28.8</v>
      </c>
      <c r="W798">
        <v>1</v>
      </c>
      <c r="X798" s="3">
        <f t="shared" si="793"/>
        <v>28.8</v>
      </c>
      <c r="Y798" s="3">
        <f t="shared" ref="Y798:Z798" si="820">X798/T798</f>
        <v>2.4</v>
      </c>
      <c r="Z798" s="3">
        <f t="shared" si="820"/>
        <v>0.48</v>
      </c>
    </row>
    <row r="799" spans="1:26" x14ac:dyDescent="0.25">
      <c r="A799">
        <v>7.2024999999999997</v>
      </c>
      <c r="B799" t="s">
        <v>26</v>
      </c>
      <c r="C799" t="s">
        <v>381</v>
      </c>
      <c r="D799" t="s">
        <v>382</v>
      </c>
      <c r="E799">
        <v>10503597</v>
      </c>
      <c r="F799" t="s">
        <v>688</v>
      </c>
      <c r="G799" t="s">
        <v>348</v>
      </c>
      <c r="H799" t="s">
        <v>31</v>
      </c>
      <c r="I799" t="s">
        <v>689</v>
      </c>
      <c r="J799" t="s">
        <v>690</v>
      </c>
      <c r="K799" t="s">
        <v>528</v>
      </c>
      <c r="L799" t="s">
        <v>691</v>
      </c>
      <c r="M799" t="s">
        <v>692</v>
      </c>
      <c r="N799">
        <v>9109623188</v>
      </c>
      <c r="O799" t="s">
        <v>59</v>
      </c>
      <c r="P799" t="s">
        <v>60</v>
      </c>
      <c r="Q799" t="s">
        <v>61</v>
      </c>
      <c r="R799">
        <v>44</v>
      </c>
      <c r="S799" t="s">
        <v>40</v>
      </c>
      <c r="T799">
        <v>12</v>
      </c>
      <c r="U799">
        <v>4</v>
      </c>
      <c r="V799" s="3">
        <v>28.8</v>
      </c>
      <c r="W799">
        <v>1</v>
      </c>
      <c r="X799" s="3">
        <f t="shared" si="793"/>
        <v>28.8</v>
      </c>
      <c r="Y799" s="3">
        <f t="shared" ref="Y799:Z799" si="821">X799/T799</f>
        <v>2.4</v>
      </c>
      <c r="Z799" s="3">
        <f t="shared" si="821"/>
        <v>0.6</v>
      </c>
    </row>
    <row r="800" spans="1:26" x14ac:dyDescent="0.25">
      <c r="A800">
        <v>7.2024999999999997</v>
      </c>
      <c r="B800" t="s">
        <v>26</v>
      </c>
      <c r="C800" t="s">
        <v>889</v>
      </c>
      <c r="D800" t="s">
        <v>890</v>
      </c>
      <c r="E800">
        <v>10503680</v>
      </c>
      <c r="F800" t="s">
        <v>891</v>
      </c>
      <c r="G800" t="s">
        <v>348</v>
      </c>
      <c r="H800" t="s">
        <v>31</v>
      </c>
      <c r="I800" t="s">
        <v>892</v>
      </c>
      <c r="J800" t="s">
        <v>893</v>
      </c>
      <c r="K800" t="s">
        <v>894</v>
      </c>
      <c r="L800" t="s">
        <v>895</v>
      </c>
      <c r="M800" t="s">
        <v>896</v>
      </c>
      <c r="N800">
        <v>6629157137</v>
      </c>
      <c r="O800" t="s">
        <v>74</v>
      </c>
      <c r="P800" t="s">
        <v>75</v>
      </c>
      <c r="Q800" t="s">
        <v>61</v>
      </c>
      <c r="R800">
        <v>44</v>
      </c>
      <c r="S800" t="s">
        <v>40</v>
      </c>
      <c r="T800">
        <v>12</v>
      </c>
      <c r="U800">
        <v>5</v>
      </c>
      <c r="V800" s="3">
        <v>28.8</v>
      </c>
      <c r="W800">
        <v>1</v>
      </c>
      <c r="X800" s="3">
        <f t="shared" si="793"/>
        <v>28.8</v>
      </c>
      <c r="Y800" s="3">
        <f t="shared" ref="Y800:Z800" si="822">X800/T800</f>
        <v>2.4</v>
      </c>
      <c r="Z800" s="3">
        <f t="shared" si="822"/>
        <v>0.48</v>
      </c>
    </row>
    <row r="801" spans="1:26" x14ac:dyDescent="0.25">
      <c r="A801">
        <v>7.2024999999999997</v>
      </c>
      <c r="B801" t="s">
        <v>26</v>
      </c>
      <c r="C801" t="s">
        <v>889</v>
      </c>
      <c r="D801" t="s">
        <v>890</v>
      </c>
      <c r="E801">
        <v>10503680</v>
      </c>
      <c r="F801" t="s">
        <v>891</v>
      </c>
      <c r="G801" t="s">
        <v>348</v>
      </c>
      <c r="H801" t="s">
        <v>31</v>
      </c>
      <c r="I801" t="s">
        <v>892</v>
      </c>
      <c r="J801" t="s">
        <v>893</v>
      </c>
      <c r="K801" t="s">
        <v>894</v>
      </c>
      <c r="L801" t="s">
        <v>895</v>
      </c>
      <c r="M801" t="s">
        <v>896</v>
      </c>
      <c r="N801">
        <v>6629157137</v>
      </c>
      <c r="O801" t="s">
        <v>670</v>
      </c>
      <c r="P801" t="s">
        <v>671</v>
      </c>
      <c r="Q801" t="s">
        <v>61</v>
      </c>
      <c r="R801">
        <v>44</v>
      </c>
      <c r="S801" t="s">
        <v>672</v>
      </c>
      <c r="T801">
        <v>12</v>
      </c>
      <c r="U801">
        <v>7</v>
      </c>
      <c r="V801" s="3">
        <v>37.799999999999997</v>
      </c>
      <c r="W801">
        <v>1</v>
      </c>
      <c r="X801" s="3">
        <f t="shared" si="793"/>
        <v>37.799999999999997</v>
      </c>
      <c r="Y801" s="3">
        <f t="shared" ref="Y801:Z801" si="823">X801/T801</f>
        <v>3.15</v>
      </c>
      <c r="Z801" s="3">
        <f t="shared" si="823"/>
        <v>0.45</v>
      </c>
    </row>
    <row r="802" spans="1:26" x14ac:dyDescent="0.25">
      <c r="A802">
        <v>7.2024999999999997</v>
      </c>
      <c r="B802" t="s">
        <v>26</v>
      </c>
      <c r="C802" t="s">
        <v>889</v>
      </c>
      <c r="D802" t="s">
        <v>890</v>
      </c>
      <c r="E802">
        <v>10503680</v>
      </c>
      <c r="F802" t="s">
        <v>891</v>
      </c>
      <c r="G802" t="s">
        <v>348</v>
      </c>
      <c r="H802" t="s">
        <v>31</v>
      </c>
      <c r="I802" t="s">
        <v>892</v>
      </c>
      <c r="J802" t="s">
        <v>893</v>
      </c>
      <c r="K802" t="s">
        <v>894</v>
      </c>
      <c r="L802" t="s">
        <v>895</v>
      </c>
      <c r="M802" t="s">
        <v>896</v>
      </c>
      <c r="N802">
        <v>6629157137</v>
      </c>
      <c r="O802" t="s">
        <v>98</v>
      </c>
      <c r="P802" t="s">
        <v>99</v>
      </c>
      <c r="Q802" t="s">
        <v>61</v>
      </c>
      <c r="R802">
        <v>44</v>
      </c>
      <c r="S802" t="s">
        <v>40</v>
      </c>
      <c r="T802">
        <v>12</v>
      </c>
      <c r="U802">
        <v>5</v>
      </c>
      <c r="V802" s="3">
        <v>28.8</v>
      </c>
      <c r="W802">
        <v>1</v>
      </c>
      <c r="X802" s="3">
        <f t="shared" si="793"/>
        <v>28.8</v>
      </c>
      <c r="Y802" s="3">
        <f t="shared" ref="Y802:Z802" si="824">X802/T802</f>
        <v>2.4</v>
      </c>
      <c r="Z802" s="3">
        <f t="shared" si="824"/>
        <v>0.48</v>
      </c>
    </row>
    <row r="803" spans="1:26" x14ac:dyDescent="0.25">
      <c r="A803">
        <v>7.2024999999999997</v>
      </c>
      <c r="B803" t="s">
        <v>26</v>
      </c>
      <c r="C803" t="s">
        <v>889</v>
      </c>
      <c r="D803" t="s">
        <v>890</v>
      </c>
      <c r="E803">
        <v>10503680</v>
      </c>
      <c r="F803" t="s">
        <v>891</v>
      </c>
      <c r="G803" t="s">
        <v>348</v>
      </c>
      <c r="H803" t="s">
        <v>31</v>
      </c>
      <c r="I803" t="s">
        <v>892</v>
      </c>
      <c r="J803" t="s">
        <v>893</v>
      </c>
      <c r="K803" t="s">
        <v>894</v>
      </c>
      <c r="L803" t="s">
        <v>895</v>
      </c>
      <c r="M803" t="s">
        <v>896</v>
      </c>
      <c r="N803">
        <v>6629157137</v>
      </c>
      <c r="O803" t="s">
        <v>224</v>
      </c>
      <c r="P803" t="s">
        <v>225</v>
      </c>
      <c r="Q803" t="s">
        <v>61</v>
      </c>
      <c r="R803">
        <v>44</v>
      </c>
      <c r="S803" t="s">
        <v>40</v>
      </c>
      <c r="T803">
        <v>12</v>
      </c>
      <c r="U803">
        <v>5</v>
      </c>
      <c r="V803" s="3">
        <v>28.8</v>
      </c>
      <c r="W803">
        <v>1</v>
      </c>
      <c r="X803" s="3">
        <f t="shared" si="793"/>
        <v>28.8</v>
      </c>
      <c r="Y803" s="3">
        <f t="shared" ref="Y803:Z803" si="825">X803/T803</f>
        <v>2.4</v>
      </c>
      <c r="Z803" s="3">
        <f t="shared" si="825"/>
        <v>0.48</v>
      </c>
    </row>
    <row r="804" spans="1:26" x14ac:dyDescent="0.25">
      <c r="A804">
        <v>7.2024999999999997</v>
      </c>
      <c r="B804" t="s">
        <v>26</v>
      </c>
      <c r="C804" t="s">
        <v>889</v>
      </c>
      <c r="D804" t="s">
        <v>890</v>
      </c>
      <c r="E804">
        <v>10503680</v>
      </c>
      <c r="F804" t="s">
        <v>891</v>
      </c>
      <c r="G804" t="s">
        <v>348</v>
      </c>
      <c r="H804" t="s">
        <v>31</v>
      </c>
      <c r="I804" t="s">
        <v>892</v>
      </c>
      <c r="J804" t="s">
        <v>893</v>
      </c>
      <c r="K804" t="s">
        <v>894</v>
      </c>
      <c r="L804" t="s">
        <v>895</v>
      </c>
      <c r="M804" t="s">
        <v>896</v>
      </c>
      <c r="N804">
        <v>6629157137</v>
      </c>
      <c r="O804" t="s">
        <v>59</v>
      </c>
      <c r="P804" t="s">
        <v>60</v>
      </c>
      <c r="Q804" t="s">
        <v>61</v>
      </c>
      <c r="R804">
        <v>44</v>
      </c>
      <c r="S804" t="s">
        <v>40</v>
      </c>
      <c r="T804">
        <v>12</v>
      </c>
      <c r="U804">
        <v>4</v>
      </c>
      <c r="V804" s="3">
        <v>30</v>
      </c>
      <c r="W804">
        <v>1</v>
      </c>
      <c r="X804" s="3">
        <f t="shared" si="793"/>
        <v>30</v>
      </c>
      <c r="Y804" s="3">
        <f t="shared" ref="Y804:Z804" si="826">X804/T804</f>
        <v>2.5</v>
      </c>
      <c r="Z804" s="3">
        <f t="shared" si="826"/>
        <v>0.625</v>
      </c>
    </row>
    <row r="805" spans="1:26" x14ac:dyDescent="0.25">
      <c r="A805">
        <v>7.2024999999999997</v>
      </c>
      <c r="B805" t="s">
        <v>26</v>
      </c>
      <c r="C805" t="s">
        <v>367</v>
      </c>
      <c r="D805" t="s">
        <v>368</v>
      </c>
      <c r="E805">
        <v>10503607</v>
      </c>
      <c r="F805" t="s">
        <v>734</v>
      </c>
      <c r="G805" t="s">
        <v>348</v>
      </c>
      <c r="H805" t="s">
        <v>31</v>
      </c>
      <c r="I805" t="s">
        <v>735</v>
      </c>
      <c r="J805" t="s">
        <v>736</v>
      </c>
      <c r="K805" t="s">
        <v>372</v>
      </c>
      <c r="L805" t="s">
        <v>737</v>
      </c>
      <c r="M805" t="s">
        <v>738</v>
      </c>
      <c r="N805">
        <v>4078232665</v>
      </c>
      <c r="O805" t="s">
        <v>74</v>
      </c>
      <c r="P805" t="s">
        <v>75</v>
      </c>
      <c r="Q805" t="s">
        <v>61</v>
      </c>
      <c r="R805">
        <v>44</v>
      </c>
      <c r="S805" t="s">
        <v>40</v>
      </c>
      <c r="T805">
        <v>12</v>
      </c>
      <c r="U805">
        <v>5</v>
      </c>
      <c r="V805" s="3">
        <v>86.4</v>
      </c>
      <c r="W805">
        <v>3</v>
      </c>
      <c r="X805" s="3">
        <f t="shared" si="793"/>
        <v>28.8</v>
      </c>
      <c r="Y805" s="3">
        <f t="shared" ref="Y805:Z805" si="827">X805/T805</f>
        <v>2.4</v>
      </c>
      <c r="Z805" s="3">
        <f t="shared" si="827"/>
        <v>0.48</v>
      </c>
    </row>
    <row r="806" spans="1:26" x14ac:dyDescent="0.25">
      <c r="A806">
        <v>7.2024999999999997</v>
      </c>
      <c r="B806" t="s">
        <v>26</v>
      </c>
      <c r="C806" t="s">
        <v>367</v>
      </c>
      <c r="D806" t="s">
        <v>368</v>
      </c>
      <c r="E806">
        <v>10503607</v>
      </c>
      <c r="F806" t="s">
        <v>734</v>
      </c>
      <c r="G806" t="s">
        <v>348</v>
      </c>
      <c r="H806" t="s">
        <v>31</v>
      </c>
      <c r="I806" t="s">
        <v>735</v>
      </c>
      <c r="J806" t="s">
        <v>736</v>
      </c>
      <c r="K806" t="s">
        <v>372</v>
      </c>
      <c r="L806" t="s">
        <v>737</v>
      </c>
      <c r="M806" t="s">
        <v>738</v>
      </c>
      <c r="N806">
        <v>4078232665</v>
      </c>
      <c r="O806" t="s">
        <v>670</v>
      </c>
      <c r="P806" t="s">
        <v>671</v>
      </c>
      <c r="Q806" t="s">
        <v>61</v>
      </c>
      <c r="R806">
        <v>44</v>
      </c>
      <c r="S806" t="s">
        <v>672</v>
      </c>
      <c r="T806">
        <v>12</v>
      </c>
      <c r="U806">
        <v>7</v>
      </c>
      <c r="V806" s="3">
        <v>264.60000000000002</v>
      </c>
      <c r="W806">
        <v>7</v>
      </c>
      <c r="X806" s="3">
        <f t="shared" si="793"/>
        <v>37.800000000000004</v>
      </c>
      <c r="Y806" s="3">
        <f t="shared" ref="Y806:Z806" si="828">X806/T806</f>
        <v>3.1500000000000004</v>
      </c>
      <c r="Z806" s="3">
        <f t="shared" si="828"/>
        <v>0.45000000000000007</v>
      </c>
    </row>
    <row r="807" spans="1:26" x14ac:dyDescent="0.25">
      <c r="A807">
        <v>7.2024999999999997</v>
      </c>
      <c r="B807" t="s">
        <v>26</v>
      </c>
      <c r="C807" t="s">
        <v>367</v>
      </c>
      <c r="D807" t="s">
        <v>368</v>
      </c>
      <c r="E807">
        <v>10503607</v>
      </c>
      <c r="F807" t="s">
        <v>734</v>
      </c>
      <c r="G807" t="s">
        <v>348</v>
      </c>
      <c r="H807" t="s">
        <v>31</v>
      </c>
      <c r="I807" t="s">
        <v>735</v>
      </c>
      <c r="J807" t="s">
        <v>736</v>
      </c>
      <c r="K807" t="s">
        <v>372</v>
      </c>
      <c r="L807" t="s">
        <v>737</v>
      </c>
      <c r="M807" t="s">
        <v>738</v>
      </c>
      <c r="N807">
        <v>4078232665</v>
      </c>
      <c r="O807" t="s">
        <v>98</v>
      </c>
      <c r="P807" t="s">
        <v>99</v>
      </c>
      <c r="Q807" t="s">
        <v>61</v>
      </c>
      <c r="R807">
        <v>44</v>
      </c>
      <c r="S807" t="s">
        <v>40</v>
      </c>
      <c r="T807">
        <v>12</v>
      </c>
      <c r="U807">
        <v>5</v>
      </c>
      <c r="V807" s="3">
        <v>86.4</v>
      </c>
      <c r="W807">
        <v>3</v>
      </c>
      <c r="X807" s="3">
        <f t="shared" si="793"/>
        <v>28.8</v>
      </c>
      <c r="Y807" s="3">
        <f t="shared" ref="Y807:Z807" si="829">X807/T807</f>
        <v>2.4</v>
      </c>
      <c r="Z807" s="3">
        <f t="shared" si="829"/>
        <v>0.48</v>
      </c>
    </row>
    <row r="808" spans="1:26" x14ac:dyDescent="0.25">
      <c r="A808">
        <v>7.2024999999999997</v>
      </c>
      <c r="B808" t="s">
        <v>26</v>
      </c>
      <c r="C808" t="s">
        <v>367</v>
      </c>
      <c r="D808" t="s">
        <v>368</v>
      </c>
      <c r="E808">
        <v>10503607</v>
      </c>
      <c r="F808" t="s">
        <v>734</v>
      </c>
      <c r="G808" t="s">
        <v>348</v>
      </c>
      <c r="H808" t="s">
        <v>31</v>
      </c>
      <c r="I808" t="s">
        <v>735</v>
      </c>
      <c r="J808" t="s">
        <v>736</v>
      </c>
      <c r="K808" t="s">
        <v>372</v>
      </c>
      <c r="L808" t="s">
        <v>737</v>
      </c>
      <c r="M808" t="s">
        <v>738</v>
      </c>
      <c r="N808">
        <v>4078232665</v>
      </c>
      <c r="O808" t="s">
        <v>224</v>
      </c>
      <c r="P808" t="s">
        <v>225</v>
      </c>
      <c r="Q808" t="s">
        <v>61</v>
      </c>
      <c r="R808">
        <v>44</v>
      </c>
      <c r="S808" t="s">
        <v>40</v>
      </c>
      <c r="T808">
        <v>12</v>
      </c>
      <c r="U808">
        <v>5</v>
      </c>
      <c r="V808" s="3">
        <v>120</v>
      </c>
      <c r="W808">
        <v>4</v>
      </c>
      <c r="X808" s="3">
        <f t="shared" si="793"/>
        <v>30</v>
      </c>
      <c r="Y808" s="3">
        <f t="shared" ref="Y808:Z808" si="830">X808/T808</f>
        <v>2.5</v>
      </c>
      <c r="Z808" s="3">
        <f t="shared" si="830"/>
        <v>0.5</v>
      </c>
    </row>
    <row r="809" spans="1:26" x14ac:dyDescent="0.25">
      <c r="A809">
        <v>7.2024999999999997</v>
      </c>
      <c r="B809" t="s">
        <v>26</v>
      </c>
      <c r="C809" t="s">
        <v>367</v>
      </c>
      <c r="D809" t="s">
        <v>368</v>
      </c>
      <c r="E809">
        <v>10503607</v>
      </c>
      <c r="F809" t="s">
        <v>734</v>
      </c>
      <c r="G809" t="s">
        <v>348</v>
      </c>
      <c r="H809" t="s">
        <v>31</v>
      </c>
      <c r="I809" t="s">
        <v>735</v>
      </c>
      <c r="J809" t="s">
        <v>736</v>
      </c>
      <c r="K809" t="s">
        <v>372</v>
      </c>
      <c r="L809" t="s">
        <v>737</v>
      </c>
      <c r="M809" t="s">
        <v>738</v>
      </c>
      <c r="N809">
        <v>4078232665</v>
      </c>
      <c r="O809" t="s">
        <v>59</v>
      </c>
      <c r="P809" t="s">
        <v>60</v>
      </c>
      <c r="Q809" t="s">
        <v>61</v>
      </c>
      <c r="R809">
        <v>44</v>
      </c>
      <c r="S809" t="s">
        <v>40</v>
      </c>
      <c r="T809">
        <v>12</v>
      </c>
      <c r="U809">
        <v>4</v>
      </c>
      <c r="V809" s="3">
        <v>86.4</v>
      </c>
      <c r="W809">
        <v>3</v>
      </c>
      <c r="X809" s="3">
        <f t="shared" si="793"/>
        <v>28.8</v>
      </c>
      <c r="Y809" s="3">
        <f t="shared" ref="Y809:Z809" si="831">X809/T809</f>
        <v>2.4</v>
      </c>
      <c r="Z809" s="3">
        <f t="shared" si="831"/>
        <v>0.6</v>
      </c>
    </row>
    <row r="810" spans="1:26" x14ac:dyDescent="0.25">
      <c r="A810">
        <v>7.2024999999999997</v>
      </c>
      <c r="B810" t="s">
        <v>26</v>
      </c>
      <c r="C810" t="s">
        <v>852</v>
      </c>
      <c r="D810" t="s">
        <v>853</v>
      </c>
      <c r="E810">
        <v>10503663</v>
      </c>
      <c r="F810" t="s">
        <v>854</v>
      </c>
      <c r="G810" t="s">
        <v>348</v>
      </c>
      <c r="H810" t="s">
        <v>31</v>
      </c>
      <c r="I810" t="s">
        <v>855</v>
      </c>
      <c r="J810" t="s">
        <v>856</v>
      </c>
      <c r="K810" t="s">
        <v>151</v>
      </c>
      <c r="L810" t="s">
        <v>857</v>
      </c>
      <c r="M810" t="s">
        <v>858</v>
      </c>
      <c r="N810">
        <v>7168785509</v>
      </c>
      <c r="O810" t="s">
        <v>74</v>
      </c>
      <c r="P810" t="s">
        <v>75</v>
      </c>
      <c r="Q810" t="s">
        <v>61</v>
      </c>
      <c r="R810">
        <v>44</v>
      </c>
      <c r="S810" t="s">
        <v>40</v>
      </c>
      <c r="T810">
        <v>12</v>
      </c>
      <c r="U810">
        <v>5</v>
      </c>
      <c r="V810" s="3">
        <v>30</v>
      </c>
      <c r="W810">
        <v>1</v>
      </c>
      <c r="X810" s="3">
        <f t="shared" si="793"/>
        <v>30</v>
      </c>
      <c r="Y810" s="3">
        <f t="shared" ref="Y810:Z810" si="832">X810/T810</f>
        <v>2.5</v>
      </c>
      <c r="Z810" s="3">
        <f t="shared" si="832"/>
        <v>0.5</v>
      </c>
    </row>
    <row r="811" spans="1:26" x14ac:dyDescent="0.25">
      <c r="A811">
        <v>7.2024999999999997</v>
      </c>
      <c r="B811" t="s">
        <v>26</v>
      </c>
      <c r="C811" t="s">
        <v>852</v>
      </c>
      <c r="D811" t="s">
        <v>853</v>
      </c>
      <c r="E811">
        <v>10503663</v>
      </c>
      <c r="F811" t="s">
        <v>854</v>
      </c>
      <c r="G811" t="s">
        <v>348</v>
      </c>
      <c r="H811" t="s">
        <v>31</v>
      </c>
      <c r="I811" t="s">
        <v>855</v>
      </c>
      <c r="J811" t="s">
        <v>856</v>
      </c>
      <c r="K811" t="s">
        <v>151</v>
      </c>
      <c r="L811" t="s">
        <v>857</v>
      </c>
      <c r="M811" t="s">
        <v>858</v>
      </c>
      <c r="N811">
        <v>7168785509</v>
      </c>
      <c r="O811" t="s">
        <v>670</v>
      </c>
      <c r="P811" t="s">
        <v>671</v>
      </c>
      <c r="Q811" t="s">
        <v>61</v>
      </c>
      <c r="R811">
        <v>44</v>
      </c>
      <c r="S811" t="s">
        <v>672</v>
      </c>
      <c r="T811">
        <v>12</v>
      </c>
      <c r="U811">
        <v>7</v>
      </c>
      <c r="V811" s="3">
        <v>37.799999999999997</v>
      </c>
      <c r="W811">
        <v>1</v>
      </c>
      <c r="X811" s="3">
        <f t="shared" si="793"/>
        <v>37.799999999999997</v>
      </c>
      <c r="Y811" s="3">
        <f t="shared" ref="Y811:Z811" si="833">X811/T811</f>
        <v>3.15</v>
      </c>
      <c r="Z811" s="3">
        <f t="shared" si="833"/>
        <v>0.45</v>
      </c>
    </row>
    <row r="812" spans="1:26" x14ac:dyDescent="0.25">
      <c r="A812">
        <v>7.2024999999999997</v>
      </c>
      <c r="B812" t="s">
        <v>26</v>
      </c>
      <c r="C812" t="s">
        <v>852</v>
      </c>
      <c r="D812" t="s">
        <v>853</v>
      </c>
      <c r="E812">
        <v>10503663</v>
      </c>
      <c r="F812" t="s">
        <v>854</v>
      </c>
      <c r="G812" t="s">
        <v>348</v>
      </c>
      <c r="H812" t="s">
        <v>31</v>
      </c>
      <c r="I812" t="s">
        <v>855</v>
      </c>
      <c r="J812" t="s">
        <v>856</v>
      </c>
      <c r="K812" t="s">
        <v>151</v>
      </c>
      <c r="L812" t="s">
        <v>857</v>
      </c>
      <c r="M812" t="s">
        <v>858</v>
      </c>
      <c r="N812">
        <v>7168785509</v>
      </c>
      <c r="O812" t="s">
        <v>98</v>
      </c>
      <c r="P812" t="s">
        <v>99</v>
      </c>
      <c r="Q812" t="s">
        <v>61</v>
      </c>
      <c r="R812">
        <v>44</v>
      </c>
      <c r="S812" t="s">
        <v>40</v>
      </c>
      <c r="T812">
        <v>12</v>
      </c>
      <c r="U812">
        <v>5</v>
      </c>
      <c r="V812" s="3">
        <v>30</v>
      </c>
      <c r="W812">
        <v>1</v>
      </c>
      <c r="X812" s="3">
        <f t="shared" si="793"/>
        <v>30</v>
      </c>
      <c r="Y812" s="3">
        <f t="shared" ref="Y812:Z812" si="834">X812/T812</f>
        <v>2.5</v>
      </c>
      <c r="Z812" s="3">
        <f t="shared" si="834"/>
        <v>0.5</v>
      </c>
    </row>
    <row r="813" spans="1:26" x14ac:dyDescent="0.25">
      <c r="A813">
        <v>7.2024999999999997</v>
      </c>
      <c r="B813" t="s">
        <v>26</v>
      </c>
      <c r="C813" t="s">
        <v>852</v>
      </c>
      <c r="D813" t="s">
        <v>853</v>
      </c>
      <c r="E813">
        <v>10503663</v>
      </c>
      <c r="F813" t="s">
        <v>854</v>
      </c>
      <c r="G813" t="s">
        <v>348</v>
      </c>
      <c r="H813" t="s">
        <v>31</v>
      </c>
      <c r="I813" t="s">
        <v>855</v>
      </c>
      <c r="J813" t="s">
        <v>856</v>
      </c>
      <c r="K813" t="s">
        <v>151</v>
      </c>
      <c r="L813" t="s">
        <v>857</v>
      </c>
      <c r="M813" t="s">
        <v>858</v>
      </c>
      <c r="N813">
        <v>7168785509</v>
      </c>
      <c r="O813" t="s">
        <v>224</v>
      </c>
      <c r="P813" t="s">
        <v>225</v>
      </c>
      <c r="Q813" t="s">
        <v>61</v>
      </c>
      <c r="R813">
        <v>44</v>
      </c>
      <c r="S813" t="s">
        <v>40</v>
      </c>
      <c r="T813">
        <v>12</v>
      </c>
      <c r="U813">
        <v>5</v>
      </c>
      <c r="V813" s="3">
        <v>30</v>
      </c>
      <c r="W813">
        <v>1</v>
      </c>
      <c r="X813" s="3">
        <f t="shared" si="793"/>
        <v>30</v>
      </c>
      <c r="Y813" s="3">
        <f t="shared" ref="Y813:Z813" si="835">X813/T813</f>
        <v>2.5</v>
      </c>
      <c r="Z813" s="3">
        <f t="shared" si="835"/>
        <v>0.5</v>
      </c>
    </row>
    <row r="814" spans="1:26" x14ac:dyDescent="0.25">
      <c r="A814">
        <v>7.2024999999999997</v>
      </c>
      <c r="B814" t="s">
        <v>26</v>
      </c>
      <c r="C814" t="s">
        <v>852</v>
      </c>
      <c r="D814" t="s">
        <v>853</v>
      </c>
      <c r="E814">
        <v>10503663</v>
      </c>
      <c r="F814" t="s">
        <v>854</v>
      </c>
      <c r="G814" t="s">
        <v>348</v>
      </c>
      <c r="H814" t="s">
        <v>31</v>
      </c>
      <c r="I814" t="s">
        <v>855</v>
      </c>
      <c r="J814" t="s">
        <v>856</v>
      </c>
      <c r="K814" t="s">
        <v>151</v>
      </c>
      <c r="L814" t="s">
        <v>857</v>
      </c>
      <c r="M814" t="s">
        <v>858</v>
      </c>
      <c r="N814">
        <v>7168785509</v>
      </c>
      <c r="O814" t="s">
        <v>59</v>
      </c>
      <c r="P814" t="s">
        <v>60</v>
      </c>
      <c r="Q814" t="s">
        <v>61</v>
      </c>
      <c r="R814">
        <v>44</v>
      </c>
      <c r="S814" t="s">
        <v>40</v>
      </c>
      <c r="T814">
        <v>12</v>
      </c>
      <c r="U814">
        <v>4</v>
      </c>
      <c r="V814" s="3">
        <v>30</v>
      </c>
      <c r="W814">
        <v>1</v>
      </c>
      <c r="X814" s="3">
        <f t="shared" si="793"/>
        <v>30</v>
      </c>
      <c r="Y814" s="3">
        <f t="shared" ref="Y814:Z814" si="836">X814/T814</f>
        <v>2.5</v>
      </c>
      <c r="Z814" s="3">
        <f t="shared" si="836"/>
        <v>0.625</v>
      </c>
    </row>
    <row r="815" spans="1:26" x14ac:dyDescent="0.25">
      <c r="A815">
        <v>7.2024999999999997</v>
      </c>
      <c r="B815" t="s">
        <v>26</v>
      </c>
      <c r="C815" t="s">
        <v>367</v>
      </c>
      <c r="D815" t="s">
        <v>368</v>
      </c>
      <c r="E815">
        <v>10503608</v>
      </c>
      <c r="F815" t="s">
        <v>739</v>
      </c>
      <c r="G815" t="s">
        <v>348</v>
      </c>
      <c r="H815" t="s">
        <v>31</v>
      </c>
      <c r="I815" t="s">
        <v>740</v>
      </c>
      <c r="J815" t="s">
        <v>741</v>
      </c>
      <c r="K815" t="s">
        <v>372</v>
      </c>
      <c r="L815" t="s">
        <v>742</v>
      </c>
      <c r="M815" t="s">
        <v>743</v>
      </c>
      <c r="N815">
        <v>3523279777</v>
      </c>
      <c r="O815" t="s">
        <v>74</v>
      </c>
      <c r="P815" t="s">
        <v>75</v>
      </c>
      <c r="Q815" t="s">
        <v>61</v>
      </c>
      <c r="R815">
        <v>44</v>
      </c>
      <c r="S815" t="s">
        <v>40</v>
      </c>
      <c r="T815">
        <v>12</v>
      </c>
      <c r="U815">
        <v>5</v>
      </c>
      <c r="V815" s="3">
        <v>28.8</v>
      </c>
      <c r="W815">
        <v>1</v>
      </c>
      <c r="X815" s="3">
        <f t="shared" si="793"/>
        <v>28.8</v>
      </c>
      <c r="Y815" s="3">
        <f t="shared" ref="Y815:Z815" si="837">X815/T815</f>
        <v>2.4</v>
      </c>
      <c r="Z815" s="3">
        <f t="shared" si="837"/>
        <v>0.48</v>
      </c>
    </row>
    <row r="816" spans="1:26" x14ac:dyDescent="0.25">
      <c r="A816">
        <v>7.2024999999999997</v>
      </c>
      <c r="B816" t="s">
        <v>26</v>
      </c>
      <c r="C816" t="s">
        <v>367</v>
      </c>
      <c r="D816" t="s">
        <v>368</v>
      </c>
      <c r="E816">
        <v>10503608</v>
      </c>
      <c r="F816" t="s">
        <v>739</v>
      </c>
      <c r="G816" t="s">
        <v>348</v>
      </c>
      <c r="H816" t="s">
        <v>31</v>
      </c>
      <c r="I816" t="s">
        <v>740</v>
      </c>
      <c r="J816" t="s">
        <v>741</v>
      </c>
      <c r="K816" t="s">
        <v>372</v>
      </c>
      <c r="L816" t="s">
        <v>742</v>
      </c>
      <c r="M816" t="s">
        <v>743</v>
      </c>
      <c r="N816">
        <v>3523279777</v>
      </c>
      <c r="O816" t="s">
        <v>670</v>
      </c>
      <c r="P816" t="s">
        <v>671</v>
      </c>
      <c r="Q816" t="s">
        <v>61</v>
      </c>
      <c r="R816">
        <v>44</v>
      </c>
      <c r="S816" t="s">
        <v>672</v>
      </c>
      <c r="T816">
        <v>12</v>
      </c>
      <c r="U816">
        <v>7</v>
      </c>
      <c r="V816" s="3">
        <v>37.799999999999997</v>
      </c>
      <c r="W816">
        <v>1</v>
      </c>
      <c r="X816" s="3">
        <f t="shared" si="793"/>
        <v>37.799999999999997</v>
      </c>
      <c r="Y816" s="3">
        <f t="shared" ref="Y816:Z816" si="838">X816/T816</f>
        <v>3.15</v>
      </c>
      <c r="Z816" s="3">
        <f t="shared" si="838"/>
        <v>0.45</v>
      </c>
    </row>
    <row r="817" spans="1:26" x14ac:dyDescent="0.25">
      <c r="A817">
        <v>7.2024999999999997</v>
      </c>
      <c r="B817" t="s">
        <v>26</v>
      </c>
      <c r="C817" t="s">
        <v>367</v>
      </c>
      <c r="D817" t="s">
        <v>368</v>
      </c>
      <c r="E817">
        <v>10503608</v>
      </c>
      <c r="F817" t="s">
        <v>739</v>
      </c>
      <c r="G817" t="s">
        <v>348</v>
      </c>
      <c r="H817" t="s">
        <v>31</v>
      </c>
      <c r="I817" t="s">
        <v>740</v>
      </c>
      <c r="J817" t="s">
        <v>741</v>
      </c>
      <c r="K817" t="s">
        <v>372</v>
      </c>
      <c r="L817" t="s">
        <v>742</v>
      </c>
      <c r="M817" t="s">
        <v>743</v>
      </c>
      <c r="N817">
        <v>3523279777</v>
      </c>
      <c r="O817" t="s">
        <v>98</v>
      </c>
      <c r="P817" t="s">
        <v>99</v>
      </c>
      <c r="Q817" t="s">
        <v>61</v>
      </c>
      <c r="R817">
        <v>44</v>
      </c>
      <c r="S817" t="s">
        <v>40</v>
      </c>
      <c r="T817">
        <v>12</v>
      </c>
      <c r="U817">
        <v>5</v>
      </c>
      <c r="V817" s="3">
        <v>28.8</v>
      </c>
      <c r="W817">
        <v>1</v>
      </c>
      <c r="X817" s="3">
        <f t="shared" si="793"/>
        <v>28.8</v>
      </c>
      <c r="Y817" s="3">
        <f t="shared" ref="Y817:Z817" si="839">X817/T817</f>
        <v>2.4</v>
      </c>
      <c r="Z817" s="3">
        <f t="shared" si="839"/>
        <v>0.48</v>
      </c>
    </row>
    <row r="818" spans="1:26" x14ac:dyDescent="0.25">
      <c r="A818">
        <v>7.2024999999999997</v>
      </c>
      <c r="B818" t="s">
        <v>26</v>
      </c>
      <c r="C818" t="s">
        <v>367</v>
      </c>
      <c r="D818" t="s">
        <v>368</v>
      </c>
      <c r="E818">
        <v>10503608</v>
      </c>
      <c r="F818" t="s">
        <v>739</v>
      </c>
      <c r="G818" t="s">
        <v>348</v>
      </c>
      <c r="H818" t="s">
        <v>31</v>
      </c>
      <c r="I818" t="s">
        <v>740</v>
      </c>
      <c r="J818" t="s">
        <v>741</v>
      </c>
      <c r="K818" t="s">
        <v>372</v>
      </c>
      <c r="L818" t="s">
        <v>742</v>
      </c>
      <c r="M818" t="s">
        <v>743</v>
      </c>
      <c r="N818">
        <v>3523279777</v>
      </c>
      <c r="O818" t="s">
        <v>224</v>
      </c>
      <c r="P818" t="s">
        <v>225</v>
      </c>
      <c r="Q818" t="s">
        <v>61</v>
      </c>
      <c r="R818">
        <v>44</v>
      </c>
      <c r="S818" t="s">
        <v>40</v>
      </c>
      <c r="T818">
        <v>12</v>
      </c>
      <c r="U818">
        <v>5</v>
      </c>
      <c r="V818" s="3">
        <v>30</v>
      </c>
      <c r="W818">
        <v>1</v>
      </c>
      <c r="X818" s="3">
        <f t="shared" si="793"/>
        <v>30</v>
      </c>
      <c r="Y818" s="3">
        <f t="shared" ref="Y818:Z818" si="840">X818/T818</f>
        <v>2.5</v>
      </c>
      <c r="Z818" s="3">
        <f t="shared" si="840"/>
        <v>0.5</v>
      </c>
    </row>
    <row r="819" spans="1:26" x14ac:dyDescent="0.25">
      <c r="A819">
        <v>7.2024999999999997</v>
      </c>
      <c r="B819" t="s">
        <v>26</v>
      </c>
      <c r="C819" t="s">
        <v>367</v>
      </c>
      <c r="D819" t="s">
        <v>368</v>
      </c>
      <c r="E819">
        <v>10503608</v>
      </c>
      <c r="F819" t="s">
        <v>739</v>
      </c>
      <c r="G819" t="s">
        <v>348</v>
      </c>
      <c r="H819" t="s">
        <v>31</v>
      </c>
      <c r="I819" t="s">
        <v>740</v>
      </c>
      <c r="J819" t="s">
        <v>741</v>
      </c>
      <c r="K819" t="s">
        <v>372</v>
      </c>
      <c r="L819" t="s">
        <v>742</v>
      </c>
      <c r="M819" t="s">
        <v>743</v>
      </c>
      <c r="N819">
        <v>3523279777</v>
      </c>
      <c r="O819" t="s">
        <v>59</v>
      </c>
      <c r="P819" t="s">
        <v>60</v>
      </c>
      <c r="Q819" t="s">
        <v>61</v>
      </c>
      <c r="R819">
        <v>44</v>
      </c>
      <c r="S819" t="s">
        <v>40</v>
      </c>
      <c r="T819">
        <v>12</v>
      </c>
      <c r="U819">
        <v>4</v>
      </c>
      <c r="V819" s="3">
        <v>28.8</v>
      </c>
      <c r="W819">
        <v>1</v>
      </c>
      <c r="X819" s="3">
        <f t="shared" si="793"/>
        <v>28.8</v>
      </c>
      <c r="Y819" s="3">
        <f t="shared" ref="Y819:Z819" si="841">X819/T819</f>
        <v>2.4</v>
      </c>
      <c r="Z819" s="3">
        <f t="shared" si="841"/>
        <v>0.6</v>
      </c>
    </row>
    <row r="820" spans="1:26" x14ac:dyDescent="0.25">
      <c r="A820">
        <v>7.2024999999999997</v>
      </c>
      <c r="B820" t="s">
        <v>26</v>
      </c>
      <c r="C820" t="s">
        <v>381</v>
      </c>
      <c r="D820" t="s">
        <v>382</v>
      </c>
      <c r="E820">
        <v>10503599</v>
      </c>
      <c r="F820" t="s">
        <v>693</v>
      </c>
      <c r="G820" t="s">
        <v>348</v>
      </c>
      <c r="H820" t="s">
        <v>31</v>
      </c>
      <c r="I820" t="s">
        <v>694</v>
      </c>
      <c r="J820" t="s">
        <v>603</v>
      </c>
      <c r="K820" t="s">
        <v>604</v>
      </c>
      <c r="L820" t="s">
        <v>695</v>
      </c>
      <c r="M820" t="s">
        <v>696</v>
      </c>
      <c r="N820">
        <v>8433495220</v>
      </c>
      <c r="O820" t="s">
        <v>74</v>
      </c>
      <c r="P820" t="s">
        <v>75</v>
      </c>
      <c r="Q820" t="s">
        <v>61</v>
      </c>
      <c r="R820">
        <v>44</v>
      </c>
      <c r="S820" t="s">
        <v>40</v>
      </c>
      <c r="T820">
        <v>12</v>
      </c>
      <c r="U820">
        <v>5</v>
      </c>
      <c r="V820" s="3">
        <v>86.4</v>
      </c>
      <c r="W820">
        <v>3</v>
      </c>
      <c r="X820" s="3">
        <f t="shared" si="793"/>
        <v>28.8</v>
      </c>
      <c r="Y820" s="3">
        <f t="shared" ref="Y820:Z820" si="842">X820/T820</f>
        <v>2.4</v>
      </c>
      <c r="Z820" s="3">
        <f t="shared" si="842"/>
        <v>0.48</v>
      </c>
    </row>
    <row r="821" spans="1:26" x14ac:dyDescent="0.25">
      <c r="A821">
        <v>7.2024999999999997</v>
      </c>
      <c r="B821" t="s">
        <v>26</v>
      </c>
      <c r="C821" t="s">
        <v>381</v>
      </c>
      <c r="D821" t="s">
        <v>382</v>
      </c>
      <c r="E821">
        <v>10503599</v>
      </c>
      <c r="F821" t="s">
        <v>693</v>
      </c>
      <c r="G821" t="s">
        <v>348</v>
      </c>
      <c r="H821" t="s">
        <v>31</v>
      </c>
      <c r="I821" t="s">
        <v>694</v>
      </c>
      <c r="J821" t="s">
        <v>603</v>
      </c>
      <c r="K821" t="s">
        <v>604</v>
      </c>
      <c r="L821" t="s">
        <v>695</v>
      </c>
      <c r="M821" t="s">
        <v>696</v>
      </c>
      <c r="N821">
        <v>8433495220</v>
      </c>
      <c r="O821" t="s">
        <v>98</v>
      </c>
      <c r="P821" t="s">
        <v>99</v>
      </c>
      <c r="Q821" t="s">
        <v>61</v>
      </c>
      <c r="R821">
        <v>44</v>
      </c>
      <c r="S821" t="s">
        <v>40</v>
      </c>
      <c r="T821">
        <v>12</v>
      </c>
      <c r="U821">
        <v>5</v>
      </c>
      <c r="V821" s="3">
        <v>86.4</v>
      </c>
      <c r="W821">
        <v>3</v>
      </c>
      <c r="X821" s="3">
        <f t="shared" si="793"/>
        <v>28.8</v>
      </c>
      <c r="Y821" s="3">
        <f t="shared" ref="Y821:Z821" si="843">X821/T821</f>
        <v>2.4</v>
      </c>
      <c r="Z821" s="3">
        <f t="shared" si="843"/>
        <v>0.48</v>
      </c>
    </row>
    <row r="822" spans="1:26" x14ac:dyDescent="0.25">
      <c r="A822">
        <v>7.2024999999999997</v>
      </c>
      <c r="B822" t="s">
        <v>26</v>
      </c>
      <c r="C822" t="s">
        <v>381</v>
      </c>
      <c r="D822" t="s">
        <v>382</v>
      </c>
      <c r="E822">
        <v>10503599</v>
      </c>
      <c r="F822" t="s">
        <v>693</v>
      </c>
      <c r="G822" t="s">
        <v>348</v>
      </c>
      <c r="H822" t="s">
        <v>31</v>
      </c>
      <c r="I822" t="s">
        <v>694</v>
      </c>
      <c r="J822" t="s">
        <v>603</v>
      </c>
      <c r="K822" t="s">
        <v>604</v>
      </c>
      <c r="L822" t="s">
        <v>695</v>
      </c>
      <c r="M822" t="s">
        <v>696</v>
      </c>
      <c r="N822">
        <v>8433495220</v>
      </c>
      <c r="O822" t="s">
        <v>224</v>
      </c>
      <c r="P822" t="s">
        <v>225</v>
      </c>
      <c r="Q822" t="s">
        <v>61</v>
      </c>
      <c r="R822">
        <v>44</v>
      </c>
      <c r="S822" t="s">
        <v>40</v>
      </c>
      <c r="T822">
        <v>12</v>
      </c>
      <c r="U822">
        <v>5</v>
      </c>
      <c r="V822" s="3">
        <v>86.4</v>
      </c>
      <c r="W822">
        <v>3</v>
      </c>
      <c r="X822" s="3">
        <f t="shared" si="793"/>
        <v>28.8</v>
      </c>
      <c r="Y822" s="3">
        <f t="shared" ref="Y822:Z822" si="844">X822/T822</f>
        <v>2.4</v>
      </c>
      <c r="Z822" s="3">
        <f t="shared" si="844"/>
        <v>0.48</v>
      </c>
    </row>
    <row r="823" spans="1:26" x14ac:dyDescent="0.25">
      <c r="A823">
        <v>7.2024999999999997</v>
      </c>
      <c r="B823" t="s">
        <v>26</v>
      </c>
      <c r="C823" t="s">
        <v>381</v>
      </c>
      <c r="D823" t="s">
        <v>382</v>
      </c>
      <c r="E823">
        <v>10503599</v>
      </c>
      <c r="F823" t="s">
        <v>693</v>
      </c>
      <c r="G823" t="s">
        <v>348</v>
      </c>
      <c r="H823" t="s">
        <v>31</v>
      </c>
      <c r="I823" t="s">
        <v>694</v>
      </c>
      <c r="J823" t="s">
        <v>603</v>
      </c>
      <c r="K823" t="s">
        <v>604</v>
      </c>
      <c r="L823" t="s">
        <v>695</v>
      </c>
      <c r="M823" t="s">
        <v>696</v>
      </c>
      <c r="N823">
        <v>8433495220</v>
      </c>
      <c r="O823" t="s">
        <v>59</v>
      </c>
      <c r="P823" t="s">
        <v>60</v>
      </c>
      <c r="Q823" t="s">
        <v>61</v>
      </c>
      <c r="R823">
        <v>44</v>
      </c>
      <c r="S823" t="s">
        <v>40</v>
      </c>
      <c r="T823">
        <v>12</v>
      </c>
      <c r="U823">
        <v>4</v>
      </c>
      <c r="V823" s="3">
        <v>86.4</v>
      </c>
      <c r="W823">
        <v>3</v>
      </c>
      <c r="X823" s="3">
        <f t="shared" si="793"/>
        <v>28.8</v>
      </c>
      <c r="Y823" s="3">
        <f t="shared" ref="Y823:Z823" si="845">X823/T823</f>
        <v>2.4</v>
      </c>
      <c r="Z823" s="3">
        <f t="shared" si="845"/>
        <v>0.6</v>
      </c>
    </row>
    <row r="824" spans="1:26" x14ac:dyDescent="0.25">
      <c r="A824">
        <v>7.2024999999999997</v>
      </c>
      <c r="B824" t="s">
        <v>26</v>
      </c>
      <c r="C824" t="s">
        <v>897</v>
      </c>
      <c r="D824" t="s">
        <v>898</v>
      </c>
      <c r="E824">
        <v>10503691</v>
      </c>
      <c r="F824" t="s">
        <v>899</v>
      </c>
      <c r="G824" t="s">
        <v>348</v>
      </c>
      <c r="H824" t="s">
        <v>31</v>
      </c>
      <c r="I824" t="s">
        <v>900</v>
      </c>
      <c r="J824" t="s">
        <v>901</v>
      </c>
      <c r="K824" t="s">
        <v>902</v>
      </c>
      <c r="L824" t="s">
        <v>903</v>
      </c>
      <c r="M824" t="s">
        <v>904</v>
      </c>
      <c r="N824">
        <v>2255785137</v>
      </c>
      <c r="O824" t="s">
        <v>74</v>
      </c>
      <c r="P824" t="s">
        <v>75</v>
      </c>
      <c r="Q824" t="s">
        <v>61</v>
      </c>
      <c r="R824">
        <v>44</v>
      </c>
      <c r="S824" t="s">
        <v>40</v>
      </c>
      <c r="T824">
        <v>12</v>
      </c>
      <c r="U824">
        <v>5</v>
      </c>
      <c r="V824" s="3">
        <v>30</v>
      </c>
      <c r="W824">
        <v>1</v>
      </c>
      <c r="X824" s="3">
        <f t="shared" si="793"/>
        <v>30</v>
      </c>
      <c r="Y824" s="3">
        <f t="shared" ref="Y824:Z824" si="846">X824/T824</f>
        <v>2.5</v>
      </c>
      <c r="Z824" s="3">
        <f t="shared" si="846"/>
        <v>0.5</v>
      </c>
    </row>
    <row r="825" spans="1:26" x14ac:dyDescent="0.25">
      <c r="A825">
        <v>7.2024999999999997</v>
      </c>
      <c r="B825" t="s">
        <v>26</v>
      </c>
      <c r="C825" t="s">
        <v>897</v>
      </c>
      <c r="D825" t="s">
        <v>898</v>
      </c>
      <c r="E825">
        <v>10503691</v>
      </c>
      <c r="F825" t="s">
        <v>899</v>
      </c>
      <c r="G825" t="s">
        <v>348</v>
      </c>
      <c r="H825" t="s">
        <v>31</v>
      </c>
      <c r="I825" t="s">
        <v>900</v>
      </c>
      <c r="J825" t="s">
        <v>901</v>
      </c>
      <c r="K825" t="s">
        <v>902</v>
      </c>
      <c r="L825" t="s">
        <v>903</v>
      </c>
      <c r="M825" t="s">
        <v>904</v>
      </c>
      <c r="N825">
        <v>2255785137</v>
      </c>
      <c r="O825" t="s">
        <v>670</v>
      </c>
      <c r="P825" t="s">
        <v>671</v>
      </c>
      <c r="Q825" t="s">
        <v>61</v>
      </c>
      <c r="R825">
        <v>44</v>
      </c>
      <c r="S825" t="s">
        <v>672</v>
      </c>
      <c r="T825">
        <v>12</v>
      </c>
      <c r="U825">
        <v>7</v>
      </c>
      <c r="V825" s="3">
        <v>75.599999999999994</v>
      </c>
      <c r="W825">
        <v>2</v>
      </c>
      <c r="X825" s="3">
        <f t="shared" si="793"/>
        <v>37.799999999999997</v>
      </c>
      <c r="Y825" s="3">
        <f t="shared" ref="Y825:Z825" si="847">X825/T825</f>
        <v>3.15</v>
      </c>
      <c r="Z825" s="3">
        <f t="shared" si="847"/>
        <v>0.45</v>
      </c>
    </row>
    <row r="826" spans="1:26" x14ac:dyDescent="0.25">
      <c r="A826">
        <v>7.2024999999999997</v>
      </c>
      <c r="B826" t="s">
        <v>26</v>
      </c>
      <c r="C826" t="s">
        <v>897</v>
      </c>
      <c r="D826" t="s">
        <v>898</v>
      </c>
      <c r="E826">
        <v>10503691</v>
      </c>
      <c r="F826" t="s">
        <v>899</v>
      </c>
      <c r="G826" t="s">
        <v>348</v>
      </c>
      <c r="H826" t="s">
        <v>31</v>
      </c>
      <c r="I826" t="s">
        <v>900</v>
      </c>
      <c r="J826" t="s">
        <v>901</v>
      </c>
      <c r="K826" t="s">
        <v>902</v>
      </c>
      <c r="L826" t="s">
        <v>903</v>
      </c>
      <c r="M826" t="s">
        <v>904</v>
      </c>
      <c r="N826">
        <v>2255785137</v>
      </c>
      <c r="O826" t="s">
        <v>98</v>
      </c>
      <c r="P826" t="s">
        <v>99</v>
      </c>
      <c r="Q826" t="s">
        <v>61</v>
      </c>
      <c r="R826">
        <v>44</v>
      </c>
      <c r="S826" t="s">
        <v>40</v>
      </c>
      <c r="T826">
        <v>12</v>
      </c>
      <c r="U826">
        <v>5</v>
      </c>
      <c r="V826" s="3">
        <v>30</v>
      </c>
      <c r="W826">
        <v>1</v>
      </c>
      <c r="X826" s="3">
        <f t="shared" si="793"/>
        <v>30</v>
      </c>
      <c r="Y826" s="3">
        <f t="shared" ref="Y826:Z826" si="848">X826/T826</f>
        <v>2.5</v>
      </c>
      <c r="Z826" s="3">
        <f t="shared" si="848"/>
        <v>0.5</v>
      </c>
    </row>
    <row r="827" spans="1:26" x14ac:dyDescent="0.25">
      <c r="A827">
        <v>7.2024999999999997</v>
      </c>
      <c r="B827" t="s">
        <v>26</v>
      </c>
      <c r="C827" t="s">
        <v>897</v>
      </c>
      <c r="D827" t="s">
        <v>898</v>
      </c>
      <c r="E827">
        <v>10503691</v>
      </c>
      <c r="F827" t="s">
        <v>899</v>
      </c>
      <c r="G827" t="s">
        <v>348</v>
      </c>
      <c r="H827" t="s">
        <v>31</v>
      </c>
      <c r="I827" t="s">
        <v>900</v>
      </c>
      <c r="J827" t="s">
        <v>901</v>
      </c>
      <c r="K827" t="s">
        <v>902</v>
      </c>
      <c r="L827" t="s">
        <v>903</v>
      </c>
      <c r="M827" t="s">
        <v>904</v>
      </c>
      <c r="N827">
        <v>2255785137</v>
      </c>
      <c r="O827" t="s">
        <v>224</v>
      </c>
      <c r="P827" t="s">
        <v>225</v>
      </c>
      <c r="Q827" t="s">
        <v>61</v>
      </c>
      <c r="R827">
        <v>44</v>
      </c>
      <c r="S827" t="s">
        <v>40</v>
      </c>
      <c r="T827">
        <v>12</v>
      </c>
      <c r="U827">
        <v>5</v>
      </c>
      <c r="V827" s="3">
        <v>30</v>
      </c>
      <c r="W827">
        <v>1</v>
      </c>
      <c r="X827" s="3">
        <f t="shared" si="793"/>
        <v>30</v>
      </c>
      <c r="Y827" s="3">
        <f t="shared" ref="Y827:Z827" si="849">X827/T827</f>
        <v>2.5</v>
      </c>
      <c r="Z827" s="3">
        <f t="shared" si="849"/>
        <v>0.5</v>
      </c>
    </row>
    <row r="828" spans="1:26" x14ac:dyDescent="0.25">
      <c r="A828">
        <v>7.2024999999999997</v>
      </c>
      <c r="B828" t="s">
        <v>26</v>
      </c>
      <c r="C828" t="s">
        <v>897</v>
      </c>
      <c r="D828" t="s">
        <v>898</v>
      </c>
      <c r="E828">
        <v>10503691</v>
      </c>
      <c r="F828" t="s">
        <v>899</v>
      </c>
      <c r="G828" t="s">
        <v>348</v>
      </c>
      <c r="H828" t="s">
        <v>31</v>
      </c>
      <c r="I828" t="s">
        <v>900</v>
      </c>
      <c r="J828" t="s">
        <v>901</v>
      </c>
      <c r="K828" t="s">
        <v>902</v>
      </c>
      <c r="L828" t="s">
        <v>903</v>
      </c>
      <c r="M828" t="s">
        <v>904</v>
      </c>
      <c r="N828">
        <v>2255785137</v>
      </c>
      <c r="O828" t="s">
        <v>59</v>
      </c>
      <c r="P828" t="s">
        <v>60</v>
      </c>
      <c r="Q828" t="s">
        <v>61</v>
      </c>
      <c r="R828">
        <v>44</v>
      </c>
      <c r="S828" t="s">
        <v>40</v>
      </c>
      <c r="T828">
        <v>12</v>
      </c>
      <c r="U828">
        <v>4</v>
      </c>
      <c r="V828" s="3">
        <v>30</v>
      </c>
      <c r="W828">
        <v>1</v>
      </c>
      <c r="X828" s="3">
        <f t="shared" si="793"/>
        <v>30</v>
      </c>
      <c r="Y828" s="3">
        <f t="shared" ref="Y828:Z828" si="850">X828/T828</f>
        <v>2.5</v>
      </c>
      <c r="Z828" s="3">
        <f t="shared" si="850"/>
        <v>0.625</v>
      </c>
    </row>
    <row r="829" spans="1:26" x14ac:dyDescent="0.25">
      <c r="A829">
        <v>7.2024999999999997</v>
      </c>
      <c r="B829" t="s">
        <v>26</v>
      </c>
      <c r="C829" t="s">
        <v>897</v>
      </c>
      <c r="D829" t="s">
        <v>898</v>
      </c>
      <c r="E829">
        <v>10503694</v>
      </c>
      <c r="F829" t="s">
        <v>905</v>
      </c>
      <c r="G829" t="s">
        <v>348</v>
      </c>
      <c r="H829" t="s">
        <v>31</v>
      </c>
      <c r="I829" t="s">
        <v>906</v>
      </c>
      <c r="J829" t="s">
        <v>907</v>
      </c>
      <c r="K829" t="s">
        <v>908</v>
      </c>
      <c r="L829" t="s">
        <v>909</v>
      </c>
      <c r="M829" t="s">
        <v>910</v>
      </c>
      <c r="N829">
        <v>2814761898</v>
      </c>
      <c r="O829" t="s">
        <v>74</v>
      </c>
      <c r="P829" t="s">
        <v>75</v>
      </c>
      <c r="Q829" t="s">
        <v>61</v>
      </c>
      <c r="R829">
        <v>44</v>
      </c>
      <c r="S829" t="s">
        <v>40</v>
      </c>
      <c r="T829">
        <v>12</v>
      </c>
      <c r="U829">
        <v>5</v>
      </c>
      <c r="V829" s="3">
        <v>90</v>
      </c>
      <c r="W829">
        <v>3</v>
      </c>
      <c r="X829" s="3">
        <f t="shared" si="793"/>
        <v>30</v>
      </c>
      <c r="Y829" s="3">
        <f t="shared" ref="Y829:Z829" si="851">X829/T829</f>
        <v>2.5</v>
      </c>
      <c r="Z829" s="3">
        <f t="shared" si="851"/>
        <v>0.5</v>
      </c>
    </row>
    <row r="830" spans="1:26" x14ac:dyDescent="0.25">
      <c r="A830">
        <v>7.2024999999999997</v>
      </c>
      <c r="B830" t="s">
        <v>26</v>
      </c>
      <c r="C830" t="s">
        <v>897</v>
      </c>
      <c r="D830" t="s">
        <v>898</v>
      </c>
      <c r="E830">
        <v>10503694</v>
      </c>
      <c r="F830" t="s">
        <v>905</v>
      </c>
      <c r="G830" t="s">
        <v>348</v>
      </c>
      <c r="H830" t="s">
        <v>31</v>
      </c>
      <c r="I830" t="s">
        <v>906</v>
      </c>
      <c r="J830" t="s">
        <v>907</v>
      </c>
      <c r="K830" t="s">
        <v>908</v>
      </c>
      <c r="L830" t="s">
        <v>909</v>
      </c>
      <c r="M830" t="s">
        <v>910</v>
      </c>
      <c r="N830">
        <v>2814761898</v>
      </c>
      <c r="O830" t="s">
        <v>670</v>
      </c>
      <c r="P830" t="s">
        <v>671</v>
      </c>
      <c r="Q830" t="s">
        <v>61</v>
      </c>
      <c r="R830">
        <v>44</v>
      </c>
      <c r="S830" t="s">
        <v>672</v>
      </c>
      <c r="T830">
        <v>12</v>
      </c>
      <c r="U830">
        <v>7</v>
      </c>
      <c r="V830" s="3">
        <v>113.4</v>
      </c>
      <c r="W830">
        <v>3</v>
      </c>
      <c r="X830" s="3">
        <f t="shared" si="793"/>
        <v>37.800000000000004</v>
      </c>
      <c r="Y830" s="3">
        <f t="shared" ref="Y830:Z830" si="852">X830/T830</f>
        <v>3.1500000000000004</v>
      </c>
      <c r="Z830" s="3">
        <f t="shared" si="852"/>
        <v>0.45000000000000007</v>
      </c>
    </row>
    <row r="831" spans="1:26" x14ac:dyDescent="0.25">
      <c r="A831">
        <v>7.2024999999999997</v>
      </c>
      <c r="B831" t="s">
        <v>26</v>
      </c>
      <c r="C831" t="s">
        <v>897</v>
      </c>
      <c r="D831" t="s">
        <v>898</v>
      </c>
      <c r="E831">
        <v>10503694</v>
      </c>
      <c r="F831" t="s">
        <v>905</v>
      </c>
      <c r="G831" t="s">
        <v>348</v>
      </c>
      <c r="H831" t="s">
        <v>31</v>
      </c>
      <c r="I831" t="s">
        <v>906</v>
      </c>
      <c r="J831" t="s">
        <v>907</v>
      </c>
      <c r="K831" t="s">
        <v>908</v>
      </c>
      <c r="L831" t="s">
        <v>909</v>
      </c>
      <c r="M831" t="s">
        <v>910</v>
      </c>
      <c r="N831">
        <v>2814761898</v>
      </c>
      <c r="O831" t="s">
        <v>98</v>
      </c>
      <c r="P831" t="s">
        <v>99</v>
      </c>
      <c r="Q831" t="s">
        <v>61</v>
      </c>
      <c r="R831">
        <v>44</v>
      </c>
      <c r="S831" t="s">
        <v>40</v>
      </c>
      <c r="T831">
        <v>12</v>
      </c>
      <c r="U831">
        <v>5</v>
      </c>
      <c r="V831" s="3">
        <v>90</v>
      </c>
      <c r="W831">
        <v>3</v>
      </c>
      <c r="X831" s="3">
        <f t="shared" si="793"/>
        <v>30</v>
      </c>
      <c r="Y831" s="3">
        <f t="shared" ref="Y831:Z831" si="853">X831/T831</f>
        <v>2.5</v>
      </c>
      <c r="Z831" s="3">
        <f t="shared" si="853"/>
        <v>0.5</v>
      </c>
    </row>
    <row r="832" spans="1:26" x14ac:dyDescent="0.25">
      <c r="A832">
        <v>7.2024999999999997</v>
      </c>
      <c r="B832" t="s">
        <v>26</v>
      </c>
      <c r="C832" t="s">
        <v>897</v>
      </c>
      <c r="D832" t="s">
        <v>898</v>
      </c>
      <c r="E832">
        <v>10503694</v>
      </c>
      <c r="F832" t="s">
        <v>905</v>
      </c>
      <c r="G832" t="s">
        <v>348</v>
      </c>
      <c r="H832" t="s">
        <v>31</v>
      </c>
      <c r="I832" t="s">
        <v>906</v>
      </c>
      <c r="J832" t="s">
        <v>907</v>
      </c>
      <c r="K832" t="s">
        <v>908</v>
      </c>
      <c r="L832" t="s">
        <v>909</v>
      </c>
      <c r="M832" t="s">
        <v>910</v>
      </c>
      <c r="N832">
        <v>2814761898</v>
      </c>
      <c r="O832" t="s">
        <v>224</v>
      </c>
      <c r="P832" t="s">
        <v>225</v>
      </c>
      <c r="Q832" t="s">
        <v>61</v>
      </c>
      <c r="R832">
        <v>44</v>
      </c>
      <c r="S832" t="s">
        <v>40</v>
      </c>
      <c r="T832">
        <v>12</v>
      </c>
      <c r="U832">
        <v>5</v>
      </c>
      <c r="V832" s="3">
        <v>90</v>
      </c>
      <c r="W832">
        <v>3</v>
      </c>
      <c r="X832" s="3">
        <f t="shared" si="793"/>
        <v>30</v>
      </c>
      <c r="Y832" s="3">
        <f t="shared" ref="Y832:Z832" si="854">X832/T832</f>
        <v>2.5</v>
      </c>
      <c r="Z832" s="3">
        <f t="shared" si="854"/>
        <v>0.5</v>
      </c>
    </row>
    <row r="833" spans="1:26" x14ac:dyDescent="0.25">
      <c r="A833">
        <v>7.2024999999999997</v>
      </c>
      <c r="B833" t="s">
        <v>26</v>
      </c>
      <c r="C833" t="s">
        <v>897</v>
      </c>
      <c r="D833" t="s">
        <v>898</v>
      </c>
      <c r="E833">
        <v>10503694</v>
      </c>
      <c r="F833" t="s">
        <v>905</v>
      </c>
      <c r="G833" t="s">
        <v>348</v>
      </c>
      <c r="H833" t="s">
        <v>31</v>
      </c>
      <c r="I833" t="s">
        <v>906</v>
      </c>
      <c r="J833" t="s">
        <v>907</v>
      </c>
      <c r="K833" t="s">
        <v>908</v>
      </c>
      <c r="L833" t="s">
        <v>909</v>
      </c>
      <c r="M833" t="s">
        <v>910</v>
      </c>
      <c r="N833">
        <v>2814761898</v>
      </c>
      <c r="O833" t="s">
        <v>59</v>
      </c>
      <c r="P833" t="s">
        <v>60</v>
      </c>
      <c r="Q833" t="s">
        <v>61</v>
      </c>
      <c r="R833">
        <v>44</v>
      </c>
      <c r="S833" t="s">
        <v>40</v>
      </c>
      <c r="T833">
        <v>12</v>
      </c>
      <c r="U833">
        <v>4</v>
      </c>
      <c r="V833" s="3">
        <v>90</v>
      </c>
      <c r="W833">
        <v>3</v>
      </c>
      <c r="X833" s="3">
        <f t="shared" si="793"/>
        <v>30</v>
      </c>
      <c r="Y833" s="3">
        <f t="shared" ref="Y833:Z833" si="855">X833/T833</f>
        <v>2.5</v>
      </c>
      <c r="Z833" s="3">
        <f t="shared" si="855"/>
        <v>0.625</v>
      </c>
    </row>
    <row r="834" spans="1:26" x14ac:dyDescent="0.25">
      <c r="A834">
        <v>7.2024999999999997</v>
      </c>
      <c r="B834" t="s">
        <v>26</v>
      </c>
      <c r="C834" t="s">
        <v>897</v>
      </c>
      <c r="D834" t="s">
        <v>898</v>
      </c>
      <c r="E834">
        <v>10503695</v>
      </c>
      <c r="F834" t="s">
        <v>911</v>
      </c>
      <c r="G834" t="s">
        <v>348</v>
      </c>
      <c r="H834" t="s">
        <v>31</v>
      </c>
      <c r="I834" t="s">
        <v>912</v>
      </c>
      <c r="J834" t="s">
        <v>913</v>
      </c>
      <c r="K834" t="s">
        <v>908</v>
      </c>
      <c r="L834" t="s">
        <v>914</v>
      </c>
      <c r="M834" t="s">
        <v>915</v>
      </c>
      <c r="N834">
        <v>2819223410</v>
      </c>
      <c r="O834" t="s">
        <v>74</v>
      </c>
      <c r="P834" t="s">
        <v>75</v>
      </c>
      <c r="Q834" t="s">
        <v>61</v>
      </c>
      <c r="R834">
        <v>44</v>
      </c>
      <c r="S834" t="s">
        <v>40</v>
      </c>
      <c r="T834">
        <v>12</v>
      </c>
      <c r="U834">
        <v>5</v>
      </c>
      <c r="V834" s="3">
        <v>60</v>
      </c>
      <c r="W834">
        <v>2</v>
      </c>
      <c r="X834" s="3">
        <f t="shared" si="793"/>
        <v>30</v>
      </c>
      <c r="Y834" s="3">
        <f t="shared" ref="Y834:Z834" si="856">X834/T834</f>
        <v>2.5</v>
      </c>
      <c r="Z834" s="3">
        <f t="shared" si="856"/>
        <v>0.5</v>
      </c>
    </row>
    <row r="835" spans="1:26" x14ac:dyDescent="0.25">
      <c r="A835">
        <v>7.2024999999999997</v>
      </c>
      <c r="B835" t="s">
        <v>26</v>
      </c>
      <c r="C835" t="s">
        <v>897</v>
      </c>
      <c r="D835" t="s">
        <v>898</v>
      </c>
      <c r="E835">
        <v>10503695</v>
      </c>
      <c r="F835" t="s">
        <v>911</v>
      </c>
      <c r="G835" t="s">
        <v>348</v>
      </c>
      <c r="H835" t="s">
        <v>31</v>
      </c>
      <c r="I835" t="s">
        <v>912</v>
      </c>
      <c r="J835" t="s">
        <v>913</v>
      </c>
      <c r="K835" t="s">
        <v>908</v>
      </c>
      <c r="L835" t="s">
        <v>914</v>
      </c>
      <c r="M835" t="s">
        <v>915</v>
      </c>
      <c r="N835">
        <v>2819223410</v>
      </c>
      <c r="O835" t="s">
        <v>670</v>
      </c>
      <c r="P835" t="s">
        <v>671</v>
      </c>
      <c r="Q835" t="s">
        <v>61</v>
      </c>
      <c r="R835">
        <v>44</v>
      </c>
      <c r="S835" t="s">
        <v>672</v>
      </c>
      <c r="T835">
        <v>12</v>
      </c>
      <c r="U835">
        <v>7</v>
      </c>
      <c r="V835" s="3">
        <v>75.599999999999994</v>
      </c>
      <c r="W835">
        <v>2</v>
      </c>
      <c r="X835" s="3">
        <f t="shared" si="793"/>
        <v>37.799999999999997</v>
      </c>
      <c r="Y835" s="3">
        <f t="shared" ref="Y835:Z835" si="857">X835/T835</f>
        <v>3.15</v>
      </c>
      <c r="Z835" s="3">
        <f t="shared" si="857"/>
        <v>0.45</v>
      </c>
    </row>
    <row r="836" spans="1:26" x14ac:dyDescent="0.25">
      <c r="A836">
        <v>7.2024999999999997</v>
      </c>
      <c r="B836" t="s">
        <v>26</v>
      </c>
      <c r="C836" t="s">
        <v>897</v>
      </c>
      <c r="D836" t="s">
        <v>898</v>
      </c>
      <c r="E836">
        <v>10503695</v>
      </c>
      <c r="F836" t="s">
        <v>911</v>
      </c>
      <c r="G836" t="s">
        <v>348</v>
      </c>
      <c r="H836" t="s">
        <v>31</v>
      </c>
      <c r="I836" t="s">
        <v>912</v>
      </c>
      <c r="J836" t="s">
        <v>913</v>
      </c>
      <c r="K836" t="s">
        <v>908</v>
      </c>
      <c r="L836" t="s">
        <v>914</v>
      </c>
      <c r="M836" t="s">
        <v>915</v>
      </c>
      <c r="N836">
        <v>2819223410</v>
      </c>
      <c r="O836" t="s">
        <v>98</v>
      </c>
      <c r="P836" t="s">
        <v>99</v>
      </c>
      <c r="Q836" t="s">
        <v>61</v>
      </c>
      <c r="R836">
        <v>44</v>
      </c>
      <c r="S836" t="s">
        <v>40</v>
      </c>
      <c r="T836">
        <v>12</v>
      </c>
      <c r="U836">
        <v>5</v>
      </c>
      <c r="V836" s="3">
        <v>60</v>
      </c>
      <c r="W836">
        <v>2</v>
      </c>
      <c r="X836" s="3">
        <f t="shared" ref="X836:X899" si="858">V836/W836</f>
        <v>30</v>
      </c>
      <c r="Y836" s="3">
        <f t="shared" ref="Y836:Z836" si="859">X836/T836</f>
        <v>2.5</v>
      </c>
      <c r="Z836" s="3">
        <f t="shared" si="859"/>
        <v>0.5</v>
      </c>
    </row>
    <row r="837" spans="1:26" x14ac:dyDescent="0.25">
      <c r="A837">
        <v>7.2024999999999997</v>
      </c>
      <c r="B837" t="s">
        <v>26</v>
      </c>
      <c r="C837" t="s">
        <v>897</v>
      </c>
      <c r="D837" t="s">
        <v>898</v>
      </c>
      <c r="E837">
        <v>10503695</v>
      </c>
      <c r="F837" t="s">
        <v>911</v>
      </c>
      <c r="G837" t="s">
        <v>348</v>
      </c>
      <c r="H837" t="s">
        <v>31</v>
      </c>
      <c r="I837" t="s">
        <v>912</v>
      </c>
      <c r="J837" t="s">
        <v>913</v>
      </c>
      <c r="K837" t="s">
        <v>908</v>
      </c>
      <c r="L837" t="s">
        <v>914</v>
      </c>
      <c r="M837" t="s">
        <v>915</v>
      </c>
      <c r="N837">
        <v>2819223410</v>
      </c>
      <c r="O837" t="s">
        <v>224</v>
      </c>
      <c r="P837" t="s">
        <v>225</v>
      </c>
      <c r="Q837" t="s">
        <v>61</v>
      </c>
      <c r="R837">
        <v>44</v>
      </c>
      <c r="S837" t="s">
        <v>40</v>
      </c>
      <c r="T837">
        <v>12</v>
      </c>
      <c r="U837">
        <v>5</v>
      </c>
      <c r="V837" s="3">
        <v>60</v>
      </c>
      <c r="W837">
        <v>2</v>
      </c>
      <c r="X837" s="3">
        <f t="shared" si="858"/>
        <v>30</v>
      </c>
      <c r="Y837" s="3">
        <f t="shared" ref="Y837:Z837" si="860">X837/T837</f>
        <v>2.5</v>
      </c>
      <c r="Z837" s="3">
        <f t="shared" si="860"/>
        <v>0.5</v>
      </c>
    </row>
    <row r="838" spans="1:26" x14ac:dyDescent="0.25">
      <c r="A838">
        <v>7.2024999999999997</v>
      </c>
      <c r="B838" t="s">
        <v>26</v>
      </c>
      <c r="C838" t="s">
        <v>897</v>
      </c>
      <c r="D838" t="s">
        <v>898</v>
      </c>
      <c r="E838">
        <v>10503695</v>
      </c>
      <c r="F838" t="s">
        <v>911</v>
      </c>
      <c r="G838" t="s">
        <v>348</v>
      </c>
      <c r="H838" t="s">
        <v>31</v>
      </c>
      <c r="I838" t="s">
        <v>912</v>
      </c>
      <c r="J838" t="s">
        <v>913</v>
      </c>
      <c r="K838" t="s">
        <v>908</v>
      </c>
      <c r="L838" t="s">
        <v>914</v>
      </c>
      <c r="M838" t="s">
        <v>915</v>
      </c>
      <c r="N838">
        <v>2819223410</v>
      </c>
      <c r="O838" t="s">
        <v>59</v>
      </c>
      <c r="P838" t="s">
        <v>60</v>
      </c>
      <c r="Q838" t="s">
        <v>61</v>
      </c>
      <c r="R838">
        <v>44</v>
      </c>
      <c r="S838" t="s">
        <v>40</v>
      </c>
      <c r="T838">
        <v>12</v>
      </c>
      <c r="U838">
        <v>4</v>
      </c>
      <c r="V838" s="3">
        <v>60</v>
      </c>
      <c r="W838">
        <v>2</v>
      </c>
      <c r="X838" s="3">
        <f t="shared" si="858"/>
        <v>30</v>
      </c>
      <c r="Y838" s="3">
        <f t="shared" ref="Y838:Z838" si="861">X838/T838</f>
        <v>2.5</v>
      </c>
      <c r="Z838" s="3">
        <f t="shared" si="861"/>
        <v>0.625</v>
      </c>
    </row>
    <row r="839" spans="1:26" x14ac:dyDescent="0.25">
      <c r="A839">
        <v>7.2024999999999997</v>
      </c>
      <c r="B839" t="s">
        <v>26</v>
      </c>
      <c r="C839" t="s">
        <v>897</v>
      </c>
      <c r="D839" t="s">
        <v>898</v>
      </c>
      <c r="E839">
        <v>10503696</v>
      </c>
      <c r="F839" t="s">
        <v>916</v>
      </c>
      <c r="G839" t="s">
        <v>348</v>
      </c>
      <c r="H839" t="s">
        <v>31</v>
      </c>
      <c r="I839" t="s">
        <v>917</v>
      </c>
      <c r="J839" t="s">
        <v>913</v>
      </c>
      <c r="K839" t="s">
        <v>908</v>
      </c>
      <c r="L839" t="s">
        <v>918</v>
      </c>
      <c r="M839" t="s">
        <v>919</v>
      </c>
      <c r="N839">
        <v>2814597111</v>
      </c>
      <c r="O839" t="s">
        <v>74</v>
      </c>
      <c r="P839" t="s">
        <v>75</v>
      </c>
      <c r="Q839" t="s">
        <v>61</v>
      </c>
      <c r="R839">
        <v>44</v>
      </c>
      <c r="S839" t="s">
        <v>40</v>
      </c>
      <c r="T839">
        <v>12</v>
      </c>
      <c r="U839">
        <v>5</v>
      </c>
      <c r="V839" s="3">
        <v>30</v>
      </c>
      <c r="W839">
        <v>1</v>
      </c>
      <c r="X839" s="3">
        <f t="shared" si="858"/>
        <v>30</v>
      </c>
      <c r="Y839" s="3">
        <f t="shared" ref="Y839:Z839" si="862">X839/T839</f>
        <v>2.5</v>
      </c>
      <c r="Z839" s="3">
        <f t="shared" si="862"/>
        <v>0.5</v>
      </c>
    </row>
    <row r="840" spans="1:26" x14ac:dyDescent="0.25">
      <c r="A840">
        <v>7.2024999999999997</v>
      </c>
      <c r="B840" t="s">
        <v>26</v>
      </c>
      <c r="C840" t="s">
        <v>897</v>
      </c>
      <c r="D840" t="s">
        <v>898</v>
      </c>
      <c r="E840">
        <v>10503696</v>
      </c>
      <c r="F840" t="s">
        <v>916</v>
      </c>
      <c r="G840" t="s">
        <v>348</v>
      </c>
      <c r="H840" t="s">
        <v>31</v>
      </c>
      <c r="I840" t="s">
        <v>917</v>
      </c>
      <c r="J840" t="s">
        <v>913</v>
      </c>
      <c r="K840" t="s">
        <v>908</v>
      </c>
      <c r="L840" t="s">
        <v>918</v>
      </c>
      <c r="M840" t="s">
        <v>919</v>
      </c>
      <c r="N840">
        <v>2814597111</v>
      </c>
      <c r="O840" t="s">
        <v>670</v>
      </c>
      <c r="P840" t="s">
        <v>671</v>
      </c>
      <c r="Q840" t="s">
        <v>61</v>
      </c>
      <c r="R840">
        <v>44</v>
      </c>
      <c r="S840" t="s">
        <v>672</v>
      </c>
      <c r="T840">
        <v>12</v>
      </c>
      <c r="U840">
        <v>7</v>
      </c>
      <c r="V840" s="3">
        <v>37.799999999999997</v>
      </c>
      <c r="W840">
        <v>1</v>
      </c>
      <c r="X840" s="3">
        <f t="shared" si="858"/>
        <v>37.799999999999997</v>
      </c>
      <c r="Y840" s="3">
        <f t="shared" ref="Y840:Z840" si="863">X840/T840</f>
        <v>3.15</v>
      </c>
      <c r="Z840" s="3">
        <f t="shared" si="863"/>
        <v>0.45</v>
      </c>
    </row>
    <row r="841" spans="1:26" x14ac:dyDescent="0.25">
      <c r="A841">
        <v>7.2024999999999997</v>
      </c>
      <c r="B841" t="s">
        <v>26</v>
      </c>
      <c r="C841" t="s">
        <v>897</v>
      </c>
      <c r="D841" t="s">
        <v>898</v>
      </c>
      <c r="E841">
        <v>10503696</v>
      </c>
      <c r="F841" t="s">
        <v>916</v>
      </c>
      <c r="G841" t="s">
        <v>348</v>
      </c>
      <c r="H841" t="s">
        <v>31</v>
      </c>
      <c r="I841" t="s">
        <v>917</v>
      </c>
      <c r="J841" t="s">
        <v>913</v>
      </c>
      <c r="K841" t="s">
        <v>908</v>
      </c>
      <c r="L841" t="s">
        <v>918</v>
      </c>
      <c r="M841" t="s">
        <v>919</v>
      </c>
      <c r="N841">
        <v>2814597111</v>
      </c>
      <c r="O841" t="s">
        <v>98</v>
      </c>
      <c r="P841" t="s">
        <v>99</v>
      </c>
      <c r="Q841" t="s">
        <v>61</v>
      </c>
      <c r="R841">
        <v>44</v>
      </c>
      <c r="S841" t="s">
        <v>40</v>
      </c>
      <c r="T841">
        <v>12</v>
      </c>
      <c r="U841">
        <v>5</v>
      </c>
      <c r="V841" s="3">
        <v>30</v>
      </c>
      <c r="W841">
        <v>1</v>
      </c>
      <c r="X841" s="3">
        <f t="shared" si="858"/>
        <v>30</v>
      </c>
      <c r="Y841" s="3">
        <f t="shared" ref="Y841:Z841" si="864">X841/T841</f>
        <v>2.5</v>
      </c>
      <c r="Z841" s="3">
        <f t="shared" si="864"/>
        <v>0.5</v>
      </c>
    </row>
    <row r="842" spans="1:26" x14ac:dyDescent="0.25">
      <c r="A842">
        <v>7.2024999999999997</v>
      </c>
      <c r="B842" t="s">
        <v>26</v>
      </c>
      <c r="C842" t="s">
        <v>897</v>
      </c>
      <c r="D842" t="s">
        <v>898</v>
      </c>
      <c r="E842">
        <v>10503696</v>
      </c>
      <c r="F842" t="s">
        <v>916</v>
      </c>
      <c r="G842" t="s">
        <v>348</v>
      </c>
      <c r="H842" t="s">
        <v>31</v>
      </c>
      <c r="I842" t="s">
        <v>917</v>
      </c>
      <c r="J842" t="s">
        <v>913</v>
      </c>
      <c r="K842" t="s">
        <v>908</v>
      </c>
      <c r="L842" t="s">
        <v>918</v>
      </c>
      <c r="M842" t="s">
        <v>919</v>
      </c>
      <c r="N842">
        <v>2814597111</v>
      </c>
      <c r="O842" t="s">
        <v>224</v>
      </c>
      <c r="P842" t="s">
        <v>225</v>
      </c>
      <c r="Q842" t="s">
        <v>61</v>
      </c>
      <c r="R842">
        <v>44</v>
      </c>
      <c r="S842" t="s">
        <v>40</v>
      </c>
      <c r="T842">
        <v>12</v>
      </c>
      <c r="U842">
        <v>5</v>
      </c>
      <c r="V842" s="3">
        <v>30</v>
      </c>
      <c r="W842">
        <v>1</v>
      </c>
      <c r="X842" s="3">
        <f t="shared" si="858"/>
        <v>30</v>
      </c>
      <c r="Y842" s="3">
        <f t="shared" ref="Y842:Z842" si="865">X842/T842</f>
        <v>2.5</v>
      </c>
      <c r="Z842" s="3">
        <f t="shared" si="865"/>
        <v>0.5</v>
      </c>
    </row>
    <row r="843" spans="1:26" x14ac:dyDescent="0.25">
      <c r="A843">
        <v>7.2024999999999997</v>
      </c>
      <c r="B843" t="s">
        <v>26</v>
      </c>
      <c r="C843" t="s">
        <v>897</v>
      </c>
      <c r="D843" t="s">
        <v>898</v>
      </c>
      <c r="E843">
        <v>10503696</v>
      </c>
      <c r="F843" t="s">
        <v>916</v>
      </c>
      <c r="G843" t="s">
        <v>348</v>
      </c>
      <c r="H843" t="s">
        <v>31</v>
      </c>
      <c r="I843" t="s">
        <v>917</v>
      </c>
      <c r="J843" t="s">
        <v>913</v>
      </c>
      <c r="K843" t="s">
        <v>908</v>
      </c>
      <c r="L843" t="s">
        <v>918</v>
      </c>
      <c r="M843" t="s">
        <v>919</v>
      </c>
      <c r="N843">
        <v>2814597111</v>
      </c>
      <c r="O843" t="s">
        <v>59</v>
      </c>
      <c r="P843" t="s">
        <v>60</v>
      </c>
      <c r="Q843" t="s">
        <v>61</v>
      </c>
      <c r="R843">
        <v>44</v>
      </c>
      <c r="S843" t="s">
        <v>40</v>
      </c>
      <c r="T843">
        <v>12</v>
      </c>
      <c r="U843">
        <v>4</v>
      </c>
      <c r="V843" s="3">
        <v>30</v>
      </c>
      <c r="W843">
        <v>1</v>
      </c>
      <c r="X843" s="3">
        <f t="shared" si="858"/>
        <v>30</v>
      </c>
      <c r="Y843" s="3">
        <f t="shared" ref="Y843:Z843" si="866">X843/T843</f>
        <v>2.5</v>
      </c>
      <c r="Z843" s="3">
        <f t="shared" si="866"/>
        <v>0.625</v>
      </c>
    </row>
    <row r="844" spans="1:26" x14ac:dyDescent="0.25">
      <c r="A844">
        <v>7.2024999999999997</v>
      </c>
      <c r="B844" t="s">
        <v>26</v>
      </c>
      <c r="C844" t="s">
        <v>27</v>
      </c>
      <c r="D844" t="s">
        <v>28</v>
      </c>
      <c r="E844">
        <v>10503650</v>
      </c>
      <c r="F844" t="s">
        <v>837</v>
      </c>
      <c r="G844" t="s">
        <v>348</v>
      </c>
      <c r="H844" t="s">
        <v>31</v>
      </c>
      <c r="I844" t="s">
        <v>838</v>
      </c>
      <c r="J844" t="s">
        <v>839</v>
      </c>
      <c r="K844" t="s">
        <v>151</v>
      </c>
      <c r="L844" t="s">
        <v>840</v>
      </c>
      <c r="M844" t="s">
        <v>841</v>
      </c>
      <c r="N844">
        <v>6077464760</v>
      </c>
      <c r="O844" t="s">
        <v>74</v>
      </c>
      <c r="P844" t="s">
        <v>75</v>
      </c>
      <c r="Q844" t="s">
        <v>61</v>
      </c>
      <c r="R844">
        <v>44</v>
      </c>
      <c r="S844" t="s">
        <v>40</v>
      </c>
      <c r="T844">
        <v>12</v>
      </c>
      <c r="U844">
        <v>5</v>
      </c>
      <c r="V844" s="3">
        <v>30</v>
      </c>
      <c r="W844">
        <v>1</v>
      </c>
      <c r="X844" s="3">
        <f t="shared" si="858"/>
        <v>30</v>
      </c>
      <c r="Y844" s="3">
        <f t="shared" ref="Y844:Z844" si="867">X844/T844</f>
        <v>2.5</v>
      </c>
      <c r="Z844" s="3">
        <f t="shared" si="867"/>
        <v>0.5</v>
      </c>
    </row>
    <row r="845" spans="1:26" x14ac:dyDescent="0.25">
      <c r="A845">
        <v>7.2024999999999997</v>
      </c>
      <c r="B845" t="s">
        <v>26</v>
      </c>
      <c r="C845" t="s">
        <v>27</v>
      </c>
      <c r="D845" t="s">
        <v>28</v>
      </c>
      <c r="E845">
        <v>10503650</v>
      </c>
      <c r="F845" t="s">
        <v>837</v>
      </c>
      <c r="G845" t="s">
        <v>348</v>
      </c>
      <c r="H845" t="s">
        <v>31</v>
      </c>
      <c r="I845" t="s">
        <v>838</v>
      </c>
      <c r="J845" t="s">
        <v>839</v>
      </c>
      <c r="K845" t="s">
        <v>151</v>
      </c>
      <c r="L845" t="s">
        <v>840</v>
      </c>
      <c r="M845" t="s">
        <v>841</v>
      </c>
      <c r="N845">
        <v>6077464760</v>
      </c>
      <c r="O845" t="s">
        <v>670</v>
      </c>
      <c r="P845" t="s">
        <v>671</v>
      </c>
      <c r="Q845" t="s">
        <v>61</v>
      </c>
      <c r="R845">
        <v>44</v>
      </c>
      <c r="S845" t="s">
        <v>672</v>
      </c>
      <c r="T845">
        <v>12</v>
      </c>
      <c r="U845">
        <v>7</v>
      </c>
      <c r="V845" s="3">
        <v>37.799999999999997</v>
      </c>
      <c r="W845">
        <v>1</v>
      </c>
      <c r="X845" s="3">
        <f t="shared" si="858"/>
        <v>37.799999999999997</v>
      </c>
      <c r="Y845" s="3">
        <f t="shared" ref="Y845:Z845" si="868">X845/T845</f>
        <v>3.15</v>
      </c>
      <c r="Z845" s="3">
        <f t="shared" si="868"/>
        <v>0.45</v>
      </c>
    </row>
    <row r="846" spans="1:26" x14ac:dyDescent="0.25">
      <c r="A846">
        <v>7.2024999999999997</v>
      </c>
      <c r="B846" t="s">
        <v>26</v>
      </c>
      <c r="C846" t="s">
        <v>27</v>
      </c>
      <c r="D846" t="s">
        <v>28</v>
      </c>
      <c r="E846">
        <v>10503650</v>
      </c>
      <c r="F846" t="s">
        <v>837</v>
      </c>
      <c r="G846" t="s">
        <v>348</v>
      </c>
      <c r="H846" t="s">
        <v>31</v>
      </c>
      <c r="I846" t="s">
        <v>838</v>
      </c>
      <c r="J846" t="s">
        <v>839</v>
      </c>
      <c r="K846" t="s">
        <v>151</v>
      </c>
      <c r="L846" t="s">
        <v>840</v>
      </c>
      <c r="M846" t="s">
        <v>841</v>
      </c>
      <c r="N846">
        <v>6077464760</v>
      </c>
      <c r="O846" t="s">
        <v>98</v>
      </c>
      <c r="P846" t="s">
        <v>99</v>
      </c>
      <c r="Q846" t="s">
        <v>61</v>
      </c>
      <c r="R846">
        <v>44</v>
      </c>
      <c r="S846" t="s">
        <v>40</v>
      </c>
      <c r="T846">
        <v>12</v>
      </c>
      <c r="U846">
        <v>5</v>
      </c>
      <c r="V846" s="3">
        <v>28.8</v>
      </c>
      <c r="W846">
        <v>1</v>
      </c>
      <c r="X846" s="3">
        <f t="shared" si="858"/>
        <v>28.8</v>
      </c>
      <c r="Y846" s="3">
        <f t="shared" ref="Y846:Z846" si="869">X846/T846</f>
        <v>2.4</v>
      </c>
      <c r="Z846" s="3">
        <f t="shared" si="869"/>
        <v>0.48</v>
      </c>
    </row>
    <row r="847" spans="1:26" x14ac:dyDescent="0.25">
      <c r="A847">
        <v>7.2024999999999997</v>
      </c>
      <c r="B847" t="s">
        <v>26</v>
      </c>
      <c r="C847" t="s">
        <v>27</v>
      </c>
      <c r="D847" t="s">
        <v>28</v>
      </c>
      <c r="E847">
        <v>10503650</v>
      </c>
      <c r="F847" t="s">
        <v>837</v>
      </c>
      <c r="G847" t="s">
        <v>348</v>
      </c>
      <c r="H847" t="s">
        <v>31</v>
      </c>
      <c r="I847" t="s">
        <v>838</v>
      </c>
      <c r="J847" t="s">
        <v>839</v>
      </c>
      <c r="K847" t="s">
        <v>151</v>
      </c>
      <c r="L847" t="s">
        <v>840</v>
      </c>
      <c r="M847" t="s">
        <v>841</v>
      </c>
      <c r="N847">
        <v>6077464760</v>
      </c>
      <c r="O847" t="s">
        <v>224</v>
      </c>
      <c r="P847" t="s">
        <v>225</v>
      </c>
      <c r="Q847" t="s">
        <v>61</v>
      </c>
      <c r="R847">
        <v>44</v>
      </c>
      <c r="S847" t="s">
        <v>40</v>
      </c>
      <c r="T847">
        <v>12</v>
      </c>
      <c r="U847">
        <v>5</v>
      </c>
      <c r="V847" s="3">
        <v>30</v>
      </c>
      <c r="W847">
        <v>1</v>
      </c>
      <c r="X847" s="3">
        <f t="shared" si="858"/>
        <v>30</v>
      </c>
      <c r="Y847" s="3">
        <f t="shared" ref="Y847:Z847" si="870">X847/T847</f>
        <v>2.5</v>
      </c>
      <c r="Z847" s="3">
        <f t="shared" si="870"/>
        <v>0.5</v>
      </c>
    </row>
    <row r="848" spans="1:26" x14ac:dyDescent="0.25">
      <c r="A848">
        <v>7.2024999999999997</v>
      </c>
      <c r="B848" t="s">
        <v>26</v>
      </c>
      <c r="C848" t="s">
        <v>27</v>
      </c>
      <c r="D848" t="s">
        <v>28</v>
      </c>
      <c r="E848">
        <v>10503650</v>
      </c>
      <c r="F848" t="s">
        <v>837</v>
      </c>
      <c r="G848" t="s">
        <v>348</v>
      </c>
      <c r="H848" t="s">
        <v>31</v>
      </c>
      <c r="I848" t="s">
        <v>838</v>
      </c>
      <c r="J848" t="s">
        <v>839</v>
      </c>
      <c r="K848" t="s">
        <v>151</v>
      </c>
      <c r="L848" t="s">
        <v>840</v>
      </c>
      <c r="M848" t="s">
        <v>841</v>
      </c>
      <c r="N848">
        <v>6077464760</v>
      </c>
      <c r="O848" t="s">
        <v>59</v>
      </c>
      <c r="P848" t="s">
        <v>60</v>
      </c>
      <c r="Q848" t="s">
        <v>61</v>
      </c>
      <c r="R848">
        <v>44</v>
      </c>
      <c r="S848" t="s">
        <v>40</v>
      </c>
      <c r="T848">
        <v>12</v>
      </c>
      <c r="U848">
        <v>4</v>
      </c>
      <c r="V848" s="3">
        <v>28.8</v>
      </c>
      <c r="W848">
        <v>1</v>
      </c>
      <c r="X848" s="3">
        <f t="shared" si="858"/>
        <v>28.8</v>
      </c>
      <c r="Y848" s="3">
        <f t="shared" ref="Y848:Z848" si="871">X848/T848</f>
        <v>2.4</v>
      </c>
      <c r="Z848" s="3">
        <f t="shared" si="871"/>
        <v>0.6</v>
      </c>
    </row>
    <row r="849" spans="1:26" x14ac:dyDescent="0.25">
      <c r="A849">
        <v>7.2024999999999997</v>
      </c>
      <c r="B849" t="s">
        <v>26</v>
      </c>
      <c r="C849" t="s">
        <v>897</v>
      </c>
      <c r="D849" t="s">
        <v>898</v>
      </c>
      <c r="E849">
        <v>10503697</v>
      </c>
      <c r="F849" t="s">
        <v>920</v>
      </c>
      <c r="G849" t="s">
        <v>348</v>
      </c>
      <c r="H849" t="s">
        <v>31</v>
      </c>
      <c r="I849" t="s">
        <v>921</v>
      </c>
      <c r="J849" t="s">
        <v>922</v>
      </c>
      <c r="K849" t="s">
        <v>908</v>
      </c>
      <c r="L849" t="s">
        <v>923</v>
      </c>
      <c r="M849" t="s">
        <v>924</v>
      </c>
      <c r="N849">
        <v>9798458681</v>
      </c>
      <c r="O849" t="s">
        <v>74</v>
      </c>
      <c r="P849" t="s">
        <v>75</v>
      </c>
      <c r="Q849" t="s">
        <v>61</v>
      </c>
      <c r="R849">
        <v>44</v>
      </c>
      <c r="S849" t="s">
        <v>40</v>
      </c>
      <c r="T849">
        <v>12</v>
      </c>
      <c r="U849">
        <v>5</v>
      </c>
      <c r="V849" s="3">
        <v>360</v>
      </c>
      <c r="W849">
        <v>12</v>
      </c>
      <c r="X849" s="3">
        <f t="shared" si="858"/>
        <v>30</v>
      </c>
      <c r="Y849" s="3">
        <f t="shared" ref="Y849:Z849" si="872">X849/T849</f>
        <v>2.5</v>
      </c>
      <c r="Z849" s="3">
        <f t="shared" si="872"/>
        <v>0.5</v>
      </c>
    </row>
    <row r="850" spans="1:26" x14ac:dyDescent="0.25">
      <c r="A850">
        <v>7.2024999999999997</v>
      </c>
      <c r="B850" t="s">
        <v>26</v>
      </c>
      <c r="C850" t="s">
        <v>897</v>
      </c>
      <c r="D850" t="s">
        <v>898</v>
      </c>
      <c r="E850">
        <v>10503697</v>
      </c>
      <c r="F850" t="s">
        <v>920</v>
      </c>
      <c r="G850" t="s">
        <v>348</v>
      </c>
      <c r="H850" t="s">
        <v>31</v>
      </c>
      <c r="I850" t="s">
        <v>921</v>
      </c>
      <c r="J850" t="s">
        <v>922</v>
      </c>
      <c r="K850" t="s">
        <v>908</v>
      </c>
      <c r="L850" t="s">
        <v>923</v>
      </c>
      <c r="M850" t="s">
        <v>924</v>
      </c>
      <c r="N850">
        <v>9798458681</v>
      </c>
      <c r="O850" t="s">
        <v>670</v>
      </c>
      <c r="P850" t="s">
        <v>671</v>
      </c>
      <c r="Q850" t="s">
        <v>61</v>
      </c>
      <c r="R850">
        <v>44</v>
      </c>
      <c r="S850" t="s">
        <v>672</v>
      </c>
      <c r="T850">
        <v>12</v>
      </c>
      <c r="U850">
        <v>7</v>
      </c>
      <c r="V850" s="3">
        <v>302.39999999999998</v>
      </c>
      <c r="W850">
        <v>8</v>
      </c>
      <c r="X850" s="3">
        <f t="shared" si="858"/>
        <v>37.799999999999997</v>
      </c>
      <c r="Y850" s="3">
        <f t="shared" ref="Y850:Z850" si="873">X850/T850</f>
        <v>3.15</v>
      </c>
      <c r="Z850" s="3">
        <f t="shared" si="873"/>
        <v>0.45</v>
      </c>
    </row>
    <row r="851" spans="1:26" x14ac:dyDescent="0.25">
      <c r="A851">
        <v>7.2024999999999997</v>
      </c>
      <c r="B851" t="s">
        <v>26</v>
      </c>
      <c r="C851" t="s">
        <v>897</v>
      </c>
      <c r="D851" t="s">
        <v>898</v>
      </c>
      <c r="E851">
        <v>10503697</v>
      </c>
      <c r="F851" t="s">
        <v>920</v>
      </c>
      <c r="G851" t="s">
        <v>348</v>
      </c>
      <c r="H851" t="s">
        <v>31</v>
      </c>
      <c r="I851" t="s">
        <v>921</v>
      </c>
      <c r="J851" t="s">
        <v>922</v>
      </c>
      <c r="K851" t="s">
        <v>908</v>
      </c>
      <c r="L851" t="s">
        <v>923</v>
      </c>
      <c r="M851" t="s">
        <v>924</v>
      </c>
      <c r="N851">
        <v>9798458681</v>
      </c>
      <c r="O851" t="s">
        <v>98</v>
      </c>
      <c r="P851" t="s">
        <v>99</v>
      </c>
      <c r="Q851" t="s">
        <v>61</v>
      </c>
      <c r="R851">
        <v>44</v>
      </c>
      <c r="S851" t="s">
        <v>40</v>
      </c>
      <c r="T851">
        <v>12</v>
      </c>
      <c r="U851">
        <v>5</v>
      </c>
      <c r="V851" s="3">
        <v>510</v>
      </c>
      <c r="W851">
        <v>17</v>
      </c>
      <c r="X851" s="3">
        <f t="shared" si="858"/>
        <v>30</v>
      </c>
      <c r="Y851" s="3">
        <f t="shared" ref="Y851:Z851" si="874">X851/T851</f>
        <v>2.5</v>
      </c>
      <c r="Z851" s="3">
        <f t="shared" si="874"/>
        <v>0.5</v>
      </c>
    </row>
    <row r="852" spans="1:26" x14ac:dyDescent="0.25">
      <c r="A852">
        <v>7.2024999999999997</v>
      </c>
      <c r="B852" t="s">
        <v>26</v>
      </c>
      <c r="C852" t="s">
        <v>897</v>
      </c>
      <c r="D852" t="s">
        <v>898</v>
      </c>
      <c r="E852">
        <v>10503697</v>
      </c>
      <c r="F852" t="s">
        <v>920</v>
      </c>
      <c r="G852" t="s">
        <v>348</v>
      </c>
      <c r="H852" t="s">
        <v>31</v>
      </c>
      <c r="I852" t="s">
        <v>921</v>
      </c>
      <c r="J852" t="s">
        <v>922</v>
      </c>
      <c r="K852" t="s">
        <v>908</v>
      </c>
      <c r="L852" t="s">
        <v>923</v>
      </c>
      <c r="M852" t="s">
        <v>924</v>
      </c>
      <c r="N852">
        <v>9798458681</v>
      </c>
      <c r="O852" t="s">
        <v>224</v>
      </c>
      <c r="P852" t="s">
        <v>225</v>
      </c>
      <c r="Q852" t="s">
        <v>61</v>
      </c>
      <c r="R852">
        <v>44</v>
      </c>
      <c r="S852" t="s">
        <v>40</v>
      </c>
      <c r="T852">
        <v>12</v>
      </c>
      <c r="U852">
        <v>5</v>
      </c>
      <c r="V852" s="3">
        <v>180</v>
      </c>
      <c r="W852">
        <v>6</v>
      </c>
      <c r="X852" s="3">
        <f t="shared" si="858"/>
        <v>30</v>
      </c>
      <c r="Y852" s="3">
        <f t="shared" ref="Y852:Z852" si="875">X852/T852</f>
        <v>2.5</v>
      </c>
      <c r="Z852" s="3">
        <f t="shared" si="875"/>
        <v>0.5</v>
      </c>
    </row>
    <row r="853" spans="1:26" x14ac:dyDescent="0.25">
      <c r="A853">
        <v>7.2024999999999997</v>
      </c>
      <c r="B853" t="s">
        <v>26</v>
      </c>
      <c r="C853" t="s">
        <v>897</v>
      </c>
      <c r="D853" t="s">
        <v>898</v>
      </c>
      <c r="E853">
        <v>10503697</v>
      </c>
      <c r="F853" t="s">
        <v>920</v>
      </c>
      <c r="G853" t="s">
        <v>348</v>
      </c>
      <c r="H853" t="s">
        <v>31</v>
      </c>
      <c r="I853" t="s">
        <v>921</v>
      </c>
      <c r="J853" t="s">
        <v>922</v>
      </c>
      <c r="K853" t="s">
        <v>908</v>
      </c>
      <c r="L853" t="s">
        <v>923</v>
      </c>
      <c r="M853" t="s">
        <v>924</v>
      </c>
      <c r="N853">
        <v>9798458681</v>
      </c>
      <c r="O853" t="s">
        <v>59</v>
      </c>
      <c r="P853" t="s">
        <v>60</v>
      </c>
      <c r="Q853" t="s">
        <v>61</v>
      </c>
      <c r="R853">
        <v>44</v>
      </c>
      <c r="S853" t="s">
        <v>40</v>
      </c>
      <c r="T853">
        <v>12</v>
      </c>
      <c r="U853">
        <v>4</v>
      </c>
      <c r="V853" s="3">
        <v>510</v>
      </c>
      <c r="W853">
        <v>17</v>
      </c>
      <c r="X853" s="3">
        <f t="shared" si="858"/>
        <v>30</v>
      </c>
      <c r="Y853" s="3">
        <f t="shared" ref="Y853:Z853" si="876">X853/T853</f>
        <v>2.5</v>
      </c>
      <c r="Z853" s="3">
        <f t="shared" si="876"/>
        <v>0.625</v>
      </c>
    </row>
    <row r="854" spans="1:26" x14ac:dyDescent="0.25">
      <c r="A854">
        <v>7.2024999999999997</v>
      </c>
      <c r="B854" t="s">
        <v>26</v>
      </c>
      <c r="C854" t="s">
        <v>852</v>
      </c>
      <c r="D854" t="s">
        <v>853</v>
      </c>
      <c r="E854">
        <v>10503666</v>
      </c>
      <c r="F854" t="s">
        <v>859</v>
      </c>
      <c r="G854" t="s">
        <v>348</v>
      </c>
      <c r="H854" t="s">
        <v>31</v>
      </c>
      <c r="I854" t="s">
        <v>860</v>
      </c>
      <c r="J854" t="s">
        <v>861</v>
      </c>
      <c r="K854" t="s">
        <v>862</v>
      </c>
      <c r="L854" t="s">
        <v>863</v>
      </c>
      <c r="M854" t="s">
        <v>353</v>
      </c>
      <c r="N854">
        <v>3044406650</v>
      </c>
      <c r="O854" t="s">
        <v>74</v>
      </c>
      <c r="P854" t="s">
        <v>75</v>
      </c>
      <c r="Q854" t="s">
        <v>61</v>
      </c>
      <c r="R854">
        <v>44</v>
      </c>
      <c r="S854" t="s">
        <v>40</v>
      </c>
      <c r="T854">
        <v>12</v>
      </c>
      <c r="U854">
        <v>5</v>
      </c>
      <c r="V854" s="3">
        <v>60</v>
      </c>
      <c r="W854">
        <v>2</v>
      </c>
      <c r="X854" s="3">
        <f t="shared" si="858"/>
        <v>30</v>
      </c>
      <c r="Y854" s="3">
        <f t="shared" ref="Y854:Z854" si="877">X854/T854</f>
        <v>2.5</v>
      </c>
      <c r="Z854" s="3">
        <f t="shared" si="877"/>
        <v>0.5</v>
      </c>
    </row>
    <row r="855" spans="1:26" x14ac:dyDescent="0.25">
      <c r="A855">
        <v>7.2024999999999997</v>
      </c>
      <c r="B855" t="s">
        <v>26</v>
      </c>
      <c r="C855" t="s">
        <v>852</v>
      </c>
      <c r="D855" t="s">
        <v>853</v>
      </c>
      <c r="E855">
        <v>10503666</v>
      </c>
      <c r="F855" t="s">
        <v>859</v>
      </c>
      <c r="G855" t="s">
        <v>348</v>
      </c>
      <c r="H855" t="s">
        <v>31</v>
      </c>
      <c r="I855" t="s">
        <v>860</v>
      </c>
      <c r="J855" t="s">
        <v>861</v>
      </c>
      <c r="K855" t="s">
        <v>862</v>
      </c>
      <c r="L855" t="s">
        <v>863</v>
      </c>
      <c r="M855" t="s">
        <v>353</v>
      </c>
      <c r="N855">
        <v>3044406650</v>
      </c>
      <c r="O855" t="s">
        <v>670</v>
      </c>
      <c r="P855" t="s">
        <v>671</v>
      </c>
      <c r="Q855" t="s">
        <v>61</v>
      </c>
      <c r="R855">
        <v>44</v>
      </c>
      <c r="S855" t="s">
        <v>672</v>
      </c>
      <c r="T855">
        <v>12</v>
      </c>
      <c r="U855">
        <v>7</v>
      </c>
      <c r="V855" s="3">
        <v>75.599999999999994</v>
      </c>
      <c r="W855">
        <v>2</v>
      </c>
      <c r="X855" s="3">
        <f t="shared" si="858"/>
        <v>37.799999999999997</v>
      </c>
      <c r="Y855" s="3">
        <f t="shared" ref="Y855:Z855" si="878">X855/T855</f>
        <v>3.15</v>
      </c>
      <c r="Z855" s="3">
        <f t="shared" si="878"/>
        <v>0.45</v>
      </c>
    </row>
    <row r="856" spans="1:26" x14ac:dyDescent="0.25">
      <c r="A856">
        <v>7.2024999999999997</v>
      </c>
      <c r="B856" t="s">
        <v>26</v>
      </c>
      <c r="C856" t="s">
        <v>852</v>
      </c>
      <c r="D856" t="s">
        <v>853</v>
      </c>
      <c r="E856">
        <v>10503666</v>
      </c>
      <c r="F856" t="s">
        <v>859</v>
      </c>
      <c r="G856" t="s">
        <v>348</v>
      </c>
      <c r="H856" t="s">
        <v>31</v>
      </c>
      <c r="I856" t="s">
        <v>860</v>
      </c>
      <c r="J856" t="s">
        <v>861</v>
      </c>
      <c r="K856" t="s">
        <v>862</v>
      </c>
      <c r="L856" t="s">
        <v>863</v>
      </c>
      <c r="M856" t="s">
        <v>353</v>
      </c>
      <c r="N856">
        <v>3044406650</v>
      </c>
      <c r="O856" t="s">
        <v>98</v>
      </c>
      <c r="P856" t="s">
        <v>99</v>
      </c>
      <c r="Q856" t="s">
        <v>61</v>
      </c>
      <c r="R856">
        <v>44</v>
      </c>
      <c r="S856" t="s">
        <v>40</v>
      </c>
      <c r="T856">
        <v>12</v>
      </c>
      <c r="U856">
        <v>5</v>
      </c>
      <c r="V856" s="3">
        <v>60</v>
      </c>
      <c r="W856">
        <v>2</v>
      </c>
      <c r="X856" s="3">
        <f t="shared" si="858"/>
        <v>30</v>
      </c>
      <c r="Y856" s="3">
        <f t="shared" ref="Y856:Z856" si="879">X856/T856</f>
        <v>2.5</v>
      </c>
      <c r="Z856" s="3">
        <f t="shared" si="879"/>
        <v>0.5</v>
      </c>
    </row>
    <row r="857" spans="1:26" x14ac:dyDescent="0.25">
      <c r="A857">
        <v>7.2024999999999997</v>
      </c>
      <c r="B857" t="s">
        <v>26</v>
      </c>
      <c r="C857" t="s">
        <v>852</v>
      </c>
      <c r="D857" t="s">
        <v>853</v>
      </c>
      <c r="E857">
        <v>10503666</v>
      </c>
      <c r="F857" t="s">
        <v>859</v>
      </c>
      <c r="G857" t="s">
        <v>348</v>
      </c>
      <c r="H857" t="s">
        <v>31</v>
      </c>
      <c r="I857" t="s">
        <v>860</v>
      </c>
      <c r="J857" t="s">
        <v>861</v>
      </c>
      <c r="K857" t="s">
        <v>862</v>
      </c>
      <c r="L857" t="s">
        <v>863</v>
      </c>
      <c r="M857" t="s">
        <v>353</v>
      </c>
      <c r="N857">
        <v>3044406650</v>
      </c>
      <c r="O857" t="s">
        <v>224</v>
      </c>
      <c r="P857" t="s">
        <v>225</v>
      </c>
      <c r="Q857" t="s">
        <v>61</v>
      </c>
      <c r="R857">
        <v>44</v>
      </c>
      <c r="S857" t="s">
        <v>40</v>
      </c>
      <c r="T857">
        <v>12</v>
      </c>
      <c r="U857">
        <v>5</v>
      </c>
      <c r="V857" s="3">
        <v>60</v>
      </c>
      <c r="W857">
        <v>2</v>
      </c>
      <c r="X857" s="3">
        <f t="shared" si="858"/>
        <v>30</v>
      </c>
      <c r="Y857" s="3">
        <f t="shared" ref="Y857:Z857" si="880">X857/T857</f>
        <v>2.5</v>
      </c>
      <c r="Z857" s="3">
        <f t="shared" si="880"/>
        <v>0.5</v>
      </c>
    </row>
    <row r="858" spans="1:26" x14ac:dyDescent="0.25">
      <c r="A858">
        <v>7.2024999999999997</v>
      </c>
      <c r="B858" t="s">
        <v>26</v>
      </c>
      <c r="C858" t="s">
        <v>852</v>
      </c>
      <c r="D858" t="s">
        <v>853</v>
      </c>
      <c r="E858">
        <v>10503666</v>
      </c>
      <c r="F858" t="s">
        <v>859</v>
      </c>
      <c r="G858" t="s">
        <v>348</v>
      </c>
      <c r="H858" t="s">
        <v>31</v>
      </c>
      <c r="I858" t="s">
        <v>860</v>
      </c>
      <c r="J858" t="s">
        <v>861</v>
      </c>
      <c r="K858" t="s">
        <v>862</v>
      </c>
      <c r="L858" t="s">
        <v>863</v>
      </c>
      <c r="M858" t="s">
        <v>353</v>
      </c>
      <c r="N858">
        <v>3044406650</v>
      </c>
      <c r="O858" t="s">
        <v>59</v>
      </c>
      <c r="P858" t="s">
        <v>60</v>
      </c>
      <c r="Q858" t="s">
        <v>61</v>
      </c>
      <c r="R858">
        <v>44</v>
      </c>
      <c r="S858" t="s">
        <v>40</v>
      </c>
      <c r="T858">
        <v>12</v>
      </c>
      <c r="U858">
        <v>4</v>
      </c>
      <c r="V858" s="3">
        <v>60</v>
      </c>
      <c r="W858">
        <v>2</v>
      </c>
      <c r="X858" s="3">
        <f t="shared" si="858"/>
        <v>30</v>
      </c>
      <c r="Y858" s="3">
        <f t="shared" ref="Y858:Z858" si="881">X858/T858</f>
        <v>2.5</v>
      </c>
      <c r="Z858" s="3">
        <f t="shared" si="881"/>
        <v>0.625</v>
      </c>
    </row>
    <row r="859" spans="1:26" x14ac:dyDescent="0.25">
      <c r="A859">
        <v>7.2024999999999997</v>
      </c>
      <c r="B859" t="s">
        <v>26</v>
      </c>
      <c r="C859" t="s">
        <v>381</v>
      </c>
      <c r="D859" t="s">
        <v>382</v>
      </c>
      <c r="E859">
        <v>10503600</v>
      </c>
      <c r="F859" t="s">
        <v>697</v>
      </c>
      <c r="G859" t="s">
        <v>348</v>
      </c>
      <c r="H859" t="s">
        <v>31</v>
      </c>
      <c r="I859" t="s">
        <v>698</v>
      </c>
      <c r="J859" t="s">
        <v>699</v>
      </c>
      <c r="K859" t="s">
        <v>700</v>
      </c>
      <c r="L859">
        <v>23284</v>
      </c>
      <c r="M859" t="s">
        <v>701</v>
      </c>
      <c r="N859">
        <v>8048281678</v>
      </c>
      <c r="O859" t="s">
        <v>74</v>
      </c>
      <c r="P859" t="s">
        <v>75</v>
      </c>
      <c r="Q859" t="s">
        <v>61</v>
      </c>
      <c r="R859">
        <v>44</v>
      </c>
      <c r="S859" t="s">
        <v>40</v>
      </c>
      <c r="T859">
        <v>12</v>
      </c>
      <c r="U859">
        <v>5</v>
      </c>
      <c r="V859" s="3">
        <v>28.8</v>
      </c>
      <c r="W859">
        <v>1</v>
      </c>
      <c r="X859" s="3">
        <f t="shared" si="858"/>
        <v>28.8</v>
      </c>
      <c r="Y859" s="3">
        <f t="shared" ref="Y859:Z859" si="882">X859/T859</f>
        <v>2.4</v>
      </c>
      <c r="Z859" s="3">
        <f t="shared" si="882"/>
        <v>0.48</v>
      </c>
    </row>
    <row r="860" spans="1:26" x14ac:dyDescent="0.25">
      <c r="A860">
        <v>7.2024999999999997</v>
      </c>
      <c r="B860" t="s">
        <v>26</v>
      </c>
      <c r="C860" t="s">
        <v>381</v>
      </c>
      <c r="D860" t="s">
        <v>382</v>
      </c>
      <c r="E860">
        <v>10503600</v>
      </c>
      <c r="F860" t="s">
        <v>697</v>
      </c>
      <c r="G860" t="s">
        <v>348</v>
      </c>
      <c r="H860" t="s">
        <v>31</v>
      </c>
      <c r="I860" t="s">
        <v>698</v>
      </c>
      <c r="J860" t="s">
        <v>699</v>
      </c>
      <c r="K860" t="s">
        <v>700</v>
      </c>
      <c r="L860">
        <v>23284</v>
      </c>
      <c r="M860" t="s">
        <v>701</v>
      </c>
      <c r="N860">
        <v>8048281678</v>
      </c>
      <c r="O860" t="s">
        <v>98</v>
      </c>
      <c r="P860" t="s">
        <v>99</v>
      </c>
      <c r="Q860" t="s">
        <v>61</v>
      </c>
      <c r="R860">
        <v>44</v>
      </c>
      <c r="S860" t="s">
        <v>40</v>
      </c>
      <c r="T860">
        <v>12</v>
      </c>
      <c r="U860">
        <v>5</v>
      </c>
      <c r="V860" s="3">
        <v>28.8</v>
      </c>
      <c r="W860">
        <v>1</v>
      </c>
      <c r="X860" s="3">
        <f t="shared" si="858"/>
        <v>28.8</v>
      </c>
      <c r="Y860" s="3">
        <f t="shared" ref="Y860:Z860" si="883">X860/T860</f>
        <v>2.4</v>
      </c>
      <c r="Z860" s="3">
        <f t="shared" si="883"/>
        <v>0.48</v>
      </c>
    </row>
    <row r="861" spans="1:26" x14ac:dyDescent="0.25">
      <c r="A861">
        <v>7.2024999999999997</v>
      </c>
      <c r="B861" t="s">
        <v>26</v>
      </c>
      <c r="C861" t="s">
        <v>381</v>
      </c>
      <c r="D861" t="s">
        <v>382</v>
      </c>
      <c r="E861">
        <v>10503600</v>
      </c>
      <c r="F861" t="s">
        <v>697</v>
      </c>
      <c r="G861" t="s">
        <v>348</v>
      </c>
      <c r="H861" t="s">
        <v>31</v>
      </c>
      <c r="I861" t="s">
        <v>698</v>
      </c>
      <c r="J861" t="s">
        <v>699</v>
      </c>
      <c r="K861" t="s">
        <v>700</v>
      </c>
      <c r="L861">
        <v>23284</v>
      </c>
      <c r="M861" t="s">
        <v>701</v>
      </c>
      <c r="N861">
        <v>8048281678</v>
      </c>
      <c r="O861" t="s">
        <v>224</v>
      </c>
      <c r="P861" t="s">
        <v>225</v>
      </c>
      <c r="Q861" t="s">
        <v>61</v>
      </c>
      <c r="R861">
        <v>44</v>
      </c>
      <c r="S861" t="s">
        <v>40</v>
      </c>
      <c r="T861">
        <v>12</v>
      </c>
      <c r="U861">
        <v>5</v>
      </c>
      <c r="V861" s="3">
        <v>28.8</v>
      </c>
      <c r="W861">
        <v>1</v>
      </c>
      <c r="X861" s="3">
        <f t="shared" si="858"/>
        <v>28.8</v>
      </c>
      <c r="Y861" s="3">
        <f t="shared" ref="Y861:Z861" si="884">X861/T861</f>
        <v>2.4</v>
      </c>
      <c r="Z861" s="3">
        <f t="shared" si="884"/>
        <v>0.48</v>
      </c>
    </row>
    <row r="862" spans="1:26" x14ac:dyDescent="0.25">
      <c r="A862">
        <v>7.2024999999999997</v>
      </c>
      <c r="B862" t="s">
        <v>26</v>
      </c>
      <c r="C862" t="s">
        <v>381</v>
      </c>
      <c r="D862" t="s">
        <v>382</v>
      </c>
      <c r="E862">
        <v>10503600</v>
      </c>
      <c r="F862" t="s">
        <v>697</v>
      </c>
      <c r="G862" t="s">
        <v>348</v>
      </c>
      <c r="H862" t="s">
        <v>31</v>
      </c>
      <c r="I862" t="s">
        <v>698</v>
      </c>
      <c r="J862" t="s">
        <v>699</v>
      </c>
      <c r="K862" t="s">
        <v>700</v>
      </c>
      <c r="L862">
        <v>23284</v>
      </c>
      <c r="M862" t="s">
        <v>701</v>
      </c>
      <c r="N862">
        <v>8048281678</v>
      </c>
      <c r="O862" t="s">
        <v>59</v>
      </c>
      <c r="P862" t="s">
        <v>60</v>
      </c>
      <c r="Q862" t="s">
        <v>61</v>
      </c>
      <c r="R862">
        <v>44</v>
      </c>
      <c r="S862" t="s">
        <v>40</v>
      </c>
      <c r="T862">
        <v>12</v>
      </c>
      <c r="U862">
        <v>4</v>
      </c>
      <c r="V862" s="3">
        <v>28.8</v>
      </c>
      <c r="W862">
        <v>1</v>
      </c>
      <c r="X862" s="3">
        <f t="shared" si="858"/>
        <v>28.8</v>
      </c>
      <c r="Y862" s="3">
        <f t="shared" ref="Y862:Z862" si="885">X862/T862</f>
        <v>2.4</v>
      </c>
      <c r="Z862" s="3">
        <f t="shared" si="885"/>
        <v>0.6</v>
      </c>
    </row>
    <row r="863" spans="1:26" x14ac:dyDescent="0.25">
      <c r="A863">
        <v>7.2024999999999997</v>
      </c>
      <c r="B863" t="s">
        <v>26</v>
      </c>
      <c r="C863" t="s">
        <v>51</v>
      </c>
      <c r="D863" t="s">
        <v>52</v>
      </c>
      <c r="E863">
        <v>10503633</v>
      </c>
      <c r="F863" t="s">
        <v>766</v>
      </c>
      <c r="G863" t="s">
        <v>348</v>
      </c>
      <c r="H863" t="s">
        <v>31</v>
      </c>
      <c r="I863" t="s">
        <v>767</v>
      </c>
      <c r="J863" t="s">
        <v>768</v>
      </c>
      <c r="K863" t="s">
        <v>700</v>
      </c>
      <c r="L863" t="s">
        <v>769</v>
      </c>
      <c r="M863" t="s">
        <v>770</v>
      </c>
      <c r="N863">
        <v>7033688554</v>
      </c>
      <c r="O863" t="s">
        <v>74</v>
      </c>
      <c r="P863" t="s">
        <v>75</v>
      </c>
      <c r="Q863" t="s">
        <v>61</v>
      </c>
      <c r="R863">
        <v>44</v>
      </c>
      <c r="S863" t="s">
        <v>40</v>
      </c>
      <c r="T863">
        <v>12</v>
      </c>
      <c r="U863">
        <v>5</v>
      </c>
      <c r="V863" s="3">
        <v>60</v>
      </c>
      <c r="W863">
        <v>2</v>
      </c>
      <c r="X863" s="3">
        <f t="shared" si="858"/>
        <v>30</v>
      </c>
      <c r="Y863" s="3">
        <f t="shared" ref="Y863:Z863" si="886">X863/T863</f>
        <v>2.5</v>
      </c>
      <c r="Z863" s="3">
        <f t="shared" si="886"/>
        <v>0.5</v>
      </c>
    </row>
    <row r="864" spans="1:26" x14ac:dyDescent="0.25">
      <c r="A864">
        <v>7.2024999999999997</v>
      </c>
      <c r="B864" t="s">
        <v>26</v>
      </c>
      <c r="C864" t="s">
        <v>51</v>
      </c>
      <c r="D864" t="s">
        <v>52</v>
      </c>
      <c r="E864">
        <v>10503633</v>
      </c>
      <c r="F864" t="s">
        <v>766</v>
      </c>
      <c r="G864" t="s">
        <v>348</v>
      </c>
      <c r="H864" t="s">
        <v>31</v>
      </c>
      <c r="I864" t="s">
        <v>767</v>
      </c>
      <c r="J864" t="s">
        <v>768</v>
      </c>
      <c r="K864" t="s">
        <v>700</v>
      </c>
      <c r="L864" t="s">
        <v>769</v>
      </c>
      <c r="M864" t="s">
        <v>770</v>
      </c>
      <c r="N864">
        <v>7033688554</v>
      </c>
      <c r="O864" t="s">
        <v>670</v>
      </c>
      <c r="P864" t="s">
        <v>671</v>
      </c>
      <c r="Q864" t="s">
        <v>61</v>
      </c>
      <c r="R864">
        <v>44</v>
      </c>
      <c r="S864" t="s">
        <v>672</v>
      </c>
      <c r="T864">
        <v>12</v>
      </c>
      <c r="U864">
        <v>7</v>
      </c>
      <c r="V864" s="3">
        <v>75.599999999999994</v>
      </c>
      <c r="W864">
        <v>2</v>
      </c>
      <c r="X864" s="3">
        <f t="shared" si="858"/>
        <v>37.799999999999997</v>
      </c>
      <c r="Y864" s="3">
        <f t="shared" ref="Y864:Z864" si="887">X864/T864</f>
        <v>3.15</v>
      </c>
      <c r="Z864" s="3">
        <f t="shared" si="887"/>
        <v>0.45</v>
      </c>
    </row>
    <row r="865" spans="1:26" x14ac:dyDescent="0.25">
      <c r="A865">
        <v>7.2024999999999997</v>
      </c>
      <c r="B865" t="s">
        <v>26</v>
      </c>
      <c r="C865" t="s">
        <v>51</v>
      </c>
      <c r="D865" t="s">
        <v>52</v>
      </c>
      <c r="E865">
        <v>10503633</v>
      </c>
      <c r="F865" t="s">
        <v>766</v>
      </c>
      <c r="G865" t="s">
        <v>348</v>
      </c>
      <c r="H865" t="s">
        <v>31</v>
      </c>
      <c r="I865" t="s">
        <v>767</v>
      </c>
      <c r="J865" t="s">
        <v>768</v>
      </c>
      <c r="K865" t="s">
        <v>700</v>
      </c>
      <c r="L865" t="s">
        <v>769</v>
      </c>
      <c r="M865" t="s">
        <v>770</v>
      </c>
      <c r="N865">
        <v>7033688554</v>
      </c>
      <c r="O865" t="s">
        <v>98</v>
      </c>
      <c r="P865" t="s">
        <v>99</v>
      </c>
      <c r="Q865" t="s">
        <v>61</v>
      </c>
      <c r="R865">
        <v>44</v>
      </c>
      <c r="S865" t="s">
        <v>40</v>
      </c>
      <c r="T865">
        <v>12</v>
      </c>
      <c r="U865">
        <v>5</v>
      </c>
      <c r="V865" s="3">
        <v>60</v>
      </c>
      <c r="W865">
        <v>2</v>
      </c>
      <c r="X865" s="3">
        <f t="shared" si="858"/>
        <v>30</v>
      </c>
      <c r="Y865" s="3">
        <f t="shared" ref="Y865:Z865" si="888">X865/T865</f>
        <v>2.5</v>
      </c>
      <c r="Z865" s="3">
        <f t="shared" si="888"/>
        <v>0.5</v>
      </c>
    </row>
    <row r="866" spans="1:26" x14ac:dyDescent="0.25">
      <c r="A866">
        <v>7.2024999999999997</v>
      </c>
      <c r="B866" t="s">
        <v>26</v>
      </c>
      <c r="C866" t="s">
        <v>51</v>
      </c>
      <c r="D866" t="s">
        <v>52</v>
      </c>
      <c r="E866">
        <v>10503633</v>
      </c>
      <c r="F866" t="s">
        <v>766</v>
      </c>
      <c r="G866" t="s">
        <v>348</v>
      </c>
      <c r="H866" t="s">
        <v>31</v>
      </c>
      <c r="I866" t="s">
        <v>767</v>
      </c>
      <c r="J866" t="s">
        <v>768</v>
      </c>
      <c r="K866" t="s">
        <v>700</v>
      </c>
      <c r="L866" t="s">
        <v>769</v>
      </c>
      <c r="M866" t="s">
        <v>770</v>
      </c>
      <c r="N866">
        <v>7033688554</v>
      </c>
      <c r="O866" t="s">
        <v>224</v>
      </c>
      <c r="P866" t="s">
        <v>225</v>
      </c>
      <c r="Q866" t="s">
        <v>61</v>
      </c>
      <c r="R866">
        <v>44</v>
      </c>
      <c r="S866" t="s">
        <v>40</v>
      </c>
      <c r="T866">
        <v>12</v>
      </c>
      <c r="U866">
        <v>5</v>
      </c>
      <c r="V866" s="3">
        <v>57.6</v>
      </c>
      <c r="W866">
        <v>2</v>
      </c>
      <c r="X866" s="3">
        <f t="shared" si="858"/>
        <v>28.8</v>
      </c>
      <c r="Y866" s="3">
        <f t="shared" ref="Y866:Z866" si="889">X866/T866</f>
        <v>2.4</v>
      </c>
      <c r="Z866" s="3">
        <f t="shared" si="889"/>
        <v>0.48</v>
      </c>
    </row>
    <row r="867" spans="1:26" x14ac:dyDescent="0.25">
      <c r="A867">
        <v>7.2024999999999997</v>
      </c>
      <c r="B867" t="s">
        <v>26</v>
      </c>
      <c r="C867" t="s">
        <v>51</v>
      </c>
      <c r="D867" t="s">
        <v>52</v>
      </c>
      <c r="E867">
        <v>10503633</v>
      </c>
      <c r="F867" t="s">
        <v>766</v>
      </c>
      <c r="G867" t="s">
        <v>348</v>
      </c>
      <c r="H867" t="s">
        <v>31</v>
      </c>
      <c r="I867" t="s">
        <v>767</v>
      </c>
      <c r="J867" t="s">
        <v>768</v>
      </c>
      <c r="K867" t="s">
        <v>700</v>
      </c>
      <c r="L867" t="s">
        <v>769</v>
      </c>
      <c r="M867" t="s">
        <v>770</v>
      </c>
      <c r="N867">
        <v>7033688554</v>
      </c>
      <c r="O867" t="s">
        <v>59</v>
      </c>
      <c r="P867" t="s">
        <v>60</v>
      </c>
      <c r="Q867" t="s">
        <v>61</v>
      </c>
      <c r="R867">
        <v>44</v>
      </c>
      <c r="S867" t="s">
        <v>40</v>
      </c>
      <c r="T867">
        <v>12</v>
      </c>
      <c r="U867">
        <v>4</v>
      </c>
      <c r="V867" s="3">
        <v>57.6</v>
      </c>
      <c r="W867">
        <v>2</v>
      </c>
      <c r="X867" s="3">
        <f t="shared" si="858"/>
        <v>28.8</v>
      </c>
      <c r="Y867" s="3">
        <f t="shared" ref="Y867:Z867" si="890">X867/T867</f>
        <v>2.4</v>
      </c>
      <c r="Z867" s="3">
        <f t="shared" si="890"/>
        <v>0.6</v>
      </c>
    </row>
    <row r="868" spans="1:26" x14ac:dyDescent="0.25">
      <c r="A868">
        <v>7.2024999999999997</v>
      </c>
      <c r="B868" t="s">
        <v>26</v>
      </c>
      <c r="C868" t="s">
        <v>27</v>
      </c>
      <c r="D868" t="s">
        <v>28</v>
      </c>
      <c r="E868">
        <v>10503659</v>
      </c>
      <c r="F868" t="s">
        <v>842</v>
      </c>
      <c r="G868" t="s">
        <v>348</v>
      </c>
      <c r="H868" t="s">
        <v>31</v>
      </c>
      <c r="I868" t="s">
        <v>843</v>
      </c>
      <c r="J868" t="s">
        <v>844</v>
      </c>
      <c r="K868" t="s">
        <v>34</v>
      </c>
      <c r="L868" t="s">
        <v>845</v>
      </c>
      <c r="M868" t="s">
        <v>846</v>
      </c>
      <c r="N868">
        <v>7322468448</v>
      </c>
      <c r="O868" t="s">
        <v>74</v>
      </c>
      <c r="P868" t="s">
        <v>75</v>
      </c>
      <c r="Q868" t="s">
        <v>61</v>
      </c>
      <c r="R868">
        <v>44</v>
      </c>
      <c r="S868" t="s">
        <v>40</v>
      </c>
      <c r="T868">
        <v>12</v>
      </c>
      <c r="U868">
        <v>5</v>
      </c>
      <c r="V868" s="3">
        <v>30</v>
      </c>
      <c r="W868">
        <v>1</v>
      </c>
      <c r="X868" s="3">
        <f t="shared" si="858"/>
        <v>30</v>
      </c>
      <c r="Y868" s="3">
        <f t="shared" ref="Y868:Z868" si="891">X868/T868</f>
        <v>2.5</v>
      </c>
      <c r="Z868" s="3">
        <f t="shared" si="891"/>
        <v>0.5</v>
      </c>
    </row>
    <row r="869" spans="1:26" x14ac:dyDescent="0.25">
      <c r="A869">
        <v>7.2024999999999997</v>
      </c>
      <c r="B869" t="s">
        <v>26</v>
      </c>
      <c r="C869" t="s">
        <v>27</v>
      </c>
      <c r="D869" t="s">
        <v>28</v>
      </c>
      <c r="E869">
        <v>10503659</v>
      </c>
      <c r="F869" t="s">
        <v>842</v>
      </c>
      <c r="G869" t="s">
        <v>348</v>
      </c>
      <c r="H869" t="s">
        <v>31</v>
      </c>
      <c r="I869" t="s">
        <v>843</v>
      </c>
      <c r="J869" t="s">
        <v>844</v>
      </c>
      <c r="K869" t="s">
        <v>34</v>
      </c>
      <c r="L869" t="s">
        <v>845</v>
      </c>
      <c r="M869" t="s">
        <v>846</v>
      </c>
      <c r="N869">
        <v>7322468448</v>
      </c>
      <c r="O869" t="s">
        <v>670</v>
      </c>
      <c r="P869" t="s">
        <v>671</v>
      </c>
      <c r="Q869" t="s">
        <v>61</v>
      </c>
      <c r="R869">
        <v>44</v>
      </c>
      <c r="S869" t="s">
        <v>672</v>
      </c>
      <c r="T869">
        <v>12</v>
      </c>
      <c r="U869">
        <v>7</v>
      </c>
      <c r="V869" s="3">
        <v>37.799999999999997</v>
      </c>
      <c r="W869">
        <v>1</v>
      </c>
      <c r="X869" s="3">
        <f t="shared" si="858"/>
        <v>37.799999999999997</v>
      </c>
      <c r="Y869" s="3">
        <f t="shared" ref="Y869:Z869" si="892">X869/T869</f>
        <v>3.15</v>
      </c>
      <c r="Z869" s="3">
        <f t="shared" si="892"/>
        <v>0.45</v>
      </c>
    </row>
    <row r="870" spans="1:26" x14ac:dyDescent="0.25">
      <c r="A870">
        <v>7.2024999999999997</v>
      </c>
      <c r="B870" t="s">
        <v>26</v>
      </c>
      <c r="C870" t="s">
        <v>27</v>
      </c>
      <c r="D870" t="s">
        <v>28</v>
      </c>
      <c r="E870">
        <v>10503659</v>
      </c>
      <c r="F870" t="s">
        <v>842</v>
      </c>
      <c r="G870" t="s">
        <v>348</v>
      </c>
      <c r="H870" t="s">
        <v>31</v>
      </c>
      <c r="I870" t="s">
        <v>843</v>
      </c>
      <c r="J870" t="s">
        <v>844</v>
      </c>
      <c r="K870" t="s">
        <v>34</v>
      </c>
      <c r="L870" t="s">
        <v>845</v>
      </c>
      <c r="M870" t="s">
        <v>846</v>
      </c>
      <c r="N870">
        <v>7322468448</v>
      </c>
      <c r="O870" t="s">
        <v>98</v>
      </c>
      <c r="P870" t="s">
        <v>99</v>
      </c>
      <c r="Q870" t="s">
        <v>61</v>
      </c>
      <c r="R870">
        <v>44</v>
      </c>
      <c r="S870" t="s">
        <v>40</v>
      </c>
      <c r="T870">
        <v>12</v>
      </c>
      <c r="U870">
        <v>5</v>
      </c>
      <c r="V870" s="3">
        <v>28.8</v>
      </c>
      <c r="W870">
        <v>1</v>
      </c>
      <c r="X870" s="3">
        <f t="shared" si="858"/>
        <v>28.8</v>
      </c>
      <c r="Y870" s="3">
        <f t="shared" ref="Y870:Z870" si="893">X870/T870</f>
        <v>2.4</v>
      </c>
      <c r="Z870" s="3">
        <f t="shared" si="893"/>
        <v>0.48</v>
      </c>
    </row>
    <row r="871" spans="1:26" x14ac:dyDescent="0.25">
      <c r="A871">
        <v>7.2024999999999997</v>
      </c>
      <c r="B871" t="s">
        <v>26</v>
      </c>
      <c r="C871" t="s">
        <v>27</v>
      </c>
      <c r="D871" t="s">
        <v>28</v>
      </c>
      <c r="E871">
        <v>10503659</v>
      </c>
      <c r="F871" t="s">
        <v>842</v>
      </c>
      <c r="G871" t="s">
        <v>348</v>
      </c>
      <c r="H871" t="s">
        <v>31</v>
      </c>
      <c r="I871" t="s">
        <v>843</v>
      </c>
      <c r="J871" t="s">
        <v>844</v>
      </c>
      <c r="K871" t="s">
        <v>34</v>
      </c>
      <c r="L871" t="s">
        <v>845</v>
      </c>
      <c r="M871" t="s">
        <v>846</v>
      </c>
      <c r="N871">
        <v>7322468448</v>
      </c>
      <c r="O871" t="s">
        <v>224</v>
      </c>
      <c r="P871" t="s">
        <v>225</v>
      </c>
      <c r="Q871" t="s">
        <v>61</v>
      </c>
      <c r="R871">
        <v>44</v>
      </c>
      <c r="S871" t="s">
        <v>40</v>
      </c>
      <c r="T871">
        <v>12</v>
      </c>
      <c r="U871">
        <v>5</v>
      </c>
      <c r="V871" s="3">
        <v>30</v>
      </c>
      <c r="W871">
        <v>1</v>
      </c>
      <c r="X871" s="3">
        <f t="shared" si="858"/>
        <v>30</v>
      </c>
      <c r="Y871" s="3">
        <f t="shared" ref="Y871:Z871" si="894">X871/T871</f>
        <v>2.5</v>
      </c>
      <c r="Z871" s="3">
        <f t="shared" si="894"/>
        <v>0.5</v>
      </c>
    </row>
    <row r="872" spans="1:26" x14ac:dyDescent="0.25">
      <c r="A872">
        <v>7.2024999999999997</v>
      </c>
      <c r="B872" t="s">
        <v>26</v>
      </c>
      <c r="C872" t="s">
        <v>27</v>
      </c>
      <c r="D872" t="s">
        <v>28</v>
      </c>
      <c r="E872">
        <v>10503659</v>
      </c>
      <c r="F872" t="s">
        <v>842</v>
      </c>
      <c r="G872" t="s">
        <v>348</v>
      </c>
      <c r="H872" t="s">
        <v>31</v>
      </c>
      <c r="I872" t="s">
        <v>843</v>
      </c>
      <c r="J872" t="s">
        <v>844</v>
      </c>
      <c r="K872" t="s">
        <v>34</v>
      </c>
      <c r="L872" t="s">
        <v>845</v>
      </c>
      <c r="M872" t="s">
        <v>846</v>
      </c>
      <c r="N872">
        <v>7322468448</v>
      </c>
      <c r="O872" t="s">
        <v>59</v>
      </c>
      <c r="P872" t="s">
        <v>60</v>
      </c>
      <c r="Q872" t="s">
        <v>61</v>
      </c>
      <c r="R872">
        <v>44</v>
      </c>
      <c r="S872" t="s">
        <v>40</v>
      </c>
      <c r="T872">
        <v>12</v>
      </c>
      <c r="U872">
        <v>4</v>
      </c>
      <c r="V872" s="3">
        <v>28.8</v>
      </c>
      <c r="W872">
        <v>1</v>
      </c>
      <c r="X872" s="3">
        <f t="shared" si="858"/>
        <v>28.8</v>
      </c>
      <c r="Y872" s="3">
        <f t="shared" ref="Y872:Z872" si="895">X872/T872</f>
        <v>2.4</v>
      </c>
      <c r="Z872" s="3">
        <f t="shared" si="895"/>
        <v>0.6</v>
      </c>
    </row>
    <row r="873" spans="1:26" x14ac:dyDescent="0.25">
      <c r="A873">
        <v>7.2024999999999997</v>
      </c>
      <c r="B873" t="s">
        <v>26</v>
      </c>
      <c r="C873" t="s">
        <v>381</v>
      </c>
      <c r="D873" t="s">
        <v>382</v>
      </c>
      <c r="E873">
        <v>10503601</v>
      </c>
      <c r="F873" t="s">
        <v>702</v>
      </c>
      <c r="G873" t="s">
        <v>348</v>
      </c>
      <c r="H873" t="s">
        <v>31</v>
      </c>
      <c r="I873" t="s">
        <v>703</v>
      </c>
      <c r="J873" t="s">
        <v>704</v>
      </c>
      <c r="K873" t="s">
        <v>528</v>
      </c>
      <c r="L873" t="s">
        <v>705</v>
      </c>
      <c r="M873" t="s">
        <v>706</v>
      </c>
      <c r="N873">
        <v>3363345563</v>
      </c>
      <c r="O873" t="s">
        <v>74</v>
      </c>
      <c r="P873" t="s">
        <v>75</v>
      </c>
      <c r="Q873" t="s">
        <v>61</v>
      </c>
      <c r="R873">
        <v>44</v>
      </c>
      <c r="S873" t="s">
        <v>40</v>
      </c>
      <c r="T873">
        <v>12</v>
      </c>
      <c r="U873">
        <v>5</v>
      </c>
      <c r="V873" s="3">
        <v>57.6</v>
      </c>
      <c r="W873">
        <v>2</v>
      </c>
      <c r="X873" s="3">
        <f t="shared" si="858"/>
        <v>28.8</v>
      </c>
      <c r="Y873" s="3">
        <f t="shared" ref="Y873:Z873" si="896">X873/T873</f>
        <v>2.4</v>
      </c>
      <c r="Z873" s="3">
        <f t="shared" si="896"/>
        <v>0.48</v>
      </c>
    </row>
    <row r="874" spans="1:26" x14ac:dyDescent="0.25">
      <c r="A874">
        <v>7.2024999999999997</v>
      </c>
      <c r="B874" t="s">
        <v>26</v>
      </c>
      <c r="C874" t="s">
        <v>381</v>
      </c>
      <c r="D874" t="s">
        <v>382</v>
      </c>
      <c r="E874">
        <v>10503601</v>
      </c>
      <c r="F874" t="s">
        <v>702</v>
      </c>
      <c r="G874" t="s">
        <v>348</v>
      </c>
      <c r="H874" t="s">
        <v>31</v>
      </c>
      <c r="I874" t="s">
        <v>703</v>
      </c>
      <c r="J874" t="s">
        <v>704</v>
      </c>
      <c r="K874" t="s">
        <v>528</v>
      </c>
      <c r="L874" t="s">
        <v>705</v>
      </c>
      <c r="M874" t="s">
        <v>706</v>
      </c>
      <c r="N874">
        <v>3363345563</v>
      </c>
      <c r="O874" t="s">
        <v>670</v>
      </c>
      <c r="P874" t="s">
        <v>671</v>
      </c>
      <c r="Q874" t="s">
        <v>61</v>
      </c>
      <c r="R874">
        <v>44</v>
      </c>
      <c r="S874" t="s">
        <v>672</v>
      </c>
      <c r="T874">
        <v>12</v>
      </c>
      <c r="U874">
        <v>7</v>
      </c>
      <c r="V874" s="3">
        <v>189</v>
      </c>
      <c r="W874">
        <v>5</v>
      </c>
      <c r="X874" s="3">
        <f t="shared" si="858"/>
        <v>37.799999999999997</v>
      </c>
      <c r="Y874" s="3">
        <f t="shared" ref="Y874:Z874" si="897">X874/T874</f>
        <v>3.15</v>
      </c>
      <c r="Z874" s="3">
        <f t="shared" si="897"/>
        <v>0.45</v>
      </c>
    </row>
    <row r="875" spans="1:26" x14ac:dyDescent="0.25">
      <c r="A875">
        <v>7.2024999999999997</v>
      </c>
      <c r="B875" t="s">
        <v>26</v>
      </c>
      <c r="C875" t="s">
        <v>381</v>
      </c>
      <c r="D875" t="s">
        <v>382</v>
      </c>
      <c r="E875">
        <v>10503601</v>
      </c>
      <c r="F875" t="s">
        <v>702</v>
      </c>
      <c r="G875" t="s">
        <v>348</v>
      </c>
      <c r="H875" t="s">
        <v>31</v>
      </c>
      <c r="I875" t="s">
        <v>703</v>
      </c>
      <c r="J875" t="s">
        <v>704</v>
      </c>
      <c r="K875" t="s">
        <v>528</v>
      </c>
      <c r="L875" t="s">
        <v>705</v>
      </c>
      <c r="M875" t="s">
        <v>706</v>
      </c>
      <c r="N875">
        <v>3363345563</v>
      </c>
      <c r="O875" t="s">
        <v>98</v>
      </c>
      <c r="P875" t="s">
        <v>99</v>
      </c>
      <c r="Q875" t="s">
        <v>61</v>
      </c>
      <c r="R875">
        <v>44</v>
      </c>
      <c r="S875" t="s">
        <v>40</v>
      </c>
      <c r="T875">
        <v>12</v>
      </c>
      <c r="U875">
        <v>5</v>
      </c>
      <c r="V875" s="3">
        <v>144</v>
      </c>
      <c r="W875">
        <v>5</v>
      </c>
      <c r="X875" s="3">
        <f t="shared" si="858"/>
        <v>28.8</v>
      </c>
      <c r="Y875" s="3">
        <f t="shared" ref="Y875:Z875" si="898">X875/T875</f>
        <v>2.4</v>
      </c>
      <c r="Z875" s="3">
        <f t="shared" si="898"/>
        <v>0.48</v>
      </c>
    </row>
    <row r="876" spans="1:26" x14ac:dyDescent="0.25">
      <c r="A876">
        <v>7.2024999999999997</v>
      </c>
      <c r="B876" t="s">
        <v>26</v>
      </c>
      <c r="C876" t="s">
        <v>381</v>
      </c>
      <c r="D876" t="s">
        <v>382</v>
      </c>
      <c r="E876">
        <v>10503601</v>
      </c>
      <c r="F876" t="s">
        <v>702</v>
      </c>
      <c r="G876" t="s">
        <v>348</v>
      </c>
      <c r="H876" t="s">
        <v>31</v>
      </c>
      <c r="I876" t="s">
        <v>703</v>
      </c>
      <c r="J876" t="s">
        <v>704</v>
      </c>
      <c r="K876" t="s">
        <v>528</v>
      </c>
      <c r="L876" t="s">
        <v>705</v>
      </c>
      <c r="M876" t="s">
        <v>706</v>
      </c>
      <c r="N876">
        <v>3363345563</v>
      </c>
      <c r="O876" t="s">
        <v>224</v>
      </c>
      <c r="P876" t="s">
        <v>225</v>
      </c>
      <c r="Q876" t="s">
        <v>61</v>
      </c>
      <c r="R876">
        <v>44</v>
      </c>
      <c r="S876" t="s">
        <v>40</v>
      </c>
      <c r="T876">
        <v>12</v>
      </c>
      <c r="U876">
        <v>5</v>
      </c>
      <c r="V876" s="3">
        <v>57.6</v>
      </c>
      <c r="W876">
        <v>2</v>
      </c>
      <c r="X876" s="3">
        <f t="shared" si="858"/>
        <v>28.8</v>
      </c>
      <c r="Y876" s="3">
        <f t="shared" ref="Y876:Z876" si="899">X876/T876</f>
        <v>2.4</v>
      </c>
      <c r="Z876" s="3">
        <f t="shared" si="899"/>
        <v>0.48</v>
      </c>
    </row>
    <row r="877" spans="1:26" x14ac:dyDescent="0.25">
      <c r="A877">
        <v>7.2024999999999997</v>
      </c>
      <c r="B877" t="s">
        <v>26</v>
      </c>
      <c r="C877" t="s">
        <v>381</v>
      </c>
      <c r="D877" t="s">
        <v>382</v>
      </c>
      <c r="E877">
        <v>10503601</v>
      </c>
      <c r="F877" t="s">
        <v>702</v>
      </c>
      <c r="G877" t="s">
        <v>348</v>
      </c>
      <c r="H877" t="s">
        <v>31</v>
      </c>
      <c r="I877" t="s">
        <v>703</v>
      </c>
      <c r="J877" t="s">
        <v>704</v>
      </c>
      <c r="K877" t="s">
        <v>528</v>
      </c>
      <c r="L877" t="s">
        <v>705</v>
      </c>
      <c r="M877" t="s">
        <v>706</v>
      </c>
      <c r="N877">
        <v>3363345563</v>
      </c>
      <c r="O877" t="s">
        <v>59</v>
      </c>
      <c r="P877" t="s">
        <v>60</v>
      </c>
      <c r="Q877" t="s">
        <v>61</v>
      </c>
      <c r="R877">
        <v>44</v>
      </c>
      <c r="S877" t="s">
        <v>40</v>
      </c>
      <c r="T877">
        <v>12</v>
      </c>
      <c r="U877">
        <v>4</v>
      </c>
      <c r="V877" s="3">
        <v>144</v>
      </c>
      <c r="W877">
        <v>5</v>
      </c>
      <c r="X877" s="3">
        <f t="shared" si="858"/>
        <v>28.8</v>
      </c>
      <c r="Y877" s="3">
        <f t="shared" ref="Y877:Z877" si="900">X877/T877</f>
        <v>2.4</v>
      </c>
      <c r="Z877" s="3">
        <f t="shared" si="900"/>
        <v>0.6</v>
      </c>
    </row>
    <row r="878" spans="1:26" x14ac:dyDescent="0.25">
      <c r="A878">
        <v>7.2024999999999997</v>
      </c>
      <c r="B878" t="s">
        <v>26</v>
      </c>
      <c r="C878" t="s">
        <v>27</v>
      </c>
      <c r="D878" t="s">
        <v>28</v>
      </c>
      <c r="E878">
        <v>10503661</v>
      </c>
      <c r="F878" t="s">
        <v>847</v>
      </c>
      <c r="G878" t="s">
        <v>348</v>
      </c>
      <c r="H878" t="s">
        <v>31</v>
      </c>
      <c r="I878" t="s">
        <v>848</v>
      </c>
      <c r="J878" t="s">
        <v>849</v>
      </c>
      <c r="K878" t="s">
        <v>34</v>
      </c>
      <c r="L878" t="s">
        <v>850</v>
      </c>
      <c r="M878" t="s">
        <v>851</v>
      </c>
      <c r="N878">
        <v>9087374940</v>
      </c>
      <c r="O878" t="s">
        <v>74</v>
      </c>
      <c r="P878" t="s">
        <v>75</v>
      </c>
      <c r="Q878" t="s">
        <v>61</v>
      </c>
      <c r="R878">
        <v>44</v>
      </c>
      <c r="S878" t="s">
        <v>40</v>
      </c>
      <c r="T878">
        <v>12</v>
      </c>
      <c r="U878">
        <v>5</v>
      </c>
      <c r="V878" s="3">
        <v>30</v>
      </c>
      <c r="W878">
        <v>1</v>
      </c>
      <c r="X878" s="3">
        <f t="shared" si="858"/>
        <v>30</v>
      </c>
      <c r="Y878" s="3">
        <f t="shared" ref="Y878:Z878" si="901">X878/T878</f>
        <v>2.5</v>
      </c>
      <c r="Z878" s="3">
        <f t="shared" si="901"/>
        <v>0.5</v>
      </c>
    </row>
    <row r="879" spans="1:26" x14ac:dyDescent="0.25">
      <c r="A879">
        <v>7.2024999999999997</v>
      </c>
      <c r="B879" t="s">
        <v>26</v>
      </c>
      <c r="C879" t="s">
        <v>27</v>
      </c>
      <c r="D879" t="s">
        <v>28</v>
      </c>
      <c r="E879">
        <v>10503661</v>
      </c>
      <c r="F879" t="s">
        <v>847</v>
      </c>
      <c r="G879" t="s">
        <v>348</v>
      </c>
      <c r="H879" t="s">
        <v>31</v>
      </c>
      <c r="I879" t="s">
        <v>848</v>
      </c>
      <c r="J879" t="s">
        <v>849</v>
      </c>
      <c r="K879" t="s">
        <v>34</v>
      </c>
      <c r="L879" t="s">
        <v>850</v>
      </c>
      <c r="M879" t="s">
        <v>851</v>
      </c>
      <c r="N879">
        <v>9087374940</v>
      </c>
      <c r="O879" t="s">
        <v>670</v>
      </c>
      <c r="P879" t="s">
        <v>671</v>
      </c>
      <c r="Q879" t="s">
        <v>61</v>
      </c>
      <c r="R879">
        <v>44</v>
      </c>
      <c r="S879" t="s">
        <v>672</v>
      </c>
      <c r="T879">
        <v>12</v>
      </c>
      <c r="U879">
        <v>7</v>
      </c>
      <c r="V879" s="3">
        <v>37.799999999999997</v>
      </c>
      <c r="W879">
        <v>1</v>
      </c>
      <c r="X879" s="3">
        <f t="shared" si="858"/>
        <v>37.799999999999997</v>
      </c>
      <c r="Y879" s="3">
        <f t="shared" ref="Y879:Z879" si="902">X879/T879</f>
        <v>3.15</v>
      </c>
      <c r="Z879" s="3">
        <f t="shared" si="902"/>
        <v>0.45</v>
      </c>
    </row>
    <row r="880" spans="1:26" x14ac:dyDescent="0.25">
      <c r="A880">
        <v>7.2024999999999997</v>
      </c>
      <c r="B880" t="s">
        <v>26</v>
      </c>
      <c r="C880" t="s">
        <v>27</v>
      </c>
      <c r="D880" t="s">
        <v>28</v>
      </c>
      <c r="E880">
        <v>10503661</v>
      </c>
      <c r="F880" t="s">
        <v>847</v>
      </c>
      <c r="G880" t="s">
        <v>348</v>
      </c>
      <c r="H880" t="s">
        <v>31</v>
      </c>
      <c r="I880" t="s">
        <v>848</v>
      </c>
      <c r="J880" t="s">
        <v>849</v>
      </c>
      <c r="K880" t="s">
        <v>34</v>
      </c>
      <c r="L880" t="s">
        <v>850</v>
      </c>
      <c r="M880" t="s">
        <v>851</v>
      </c>
      <c r="N880">
        <v>9087374940</v>
      </c>
      <c r="O880" t="s">
        <v>98</v>
      </c>
      <c r="P880" t="s">
        <v>99</v>
      </c>
      <c r="Q880" t="s">
        <v>61</v>
      </c>
      <c r="R880">
        <v>44</v>
      </c>
      <c r="S880" t="s">
        <v>40</v>
      </c>
      <c r="T880">
        <v>12</v>
      </c>
      <c r="U880">
        <v>5</v>
      </c>
      <c r="V880" s="3">
        <v>28.8</v>
      </c>
      <c r="W880">
        <v>1</v>
      </c>
      <c r="X880" s="3">
        <f t="shared" si="858"/>
        <v>28.8</v>
      </c>
      <c r="Y880" s="3">
        <f t="shared" ref="Y880:Z880" si="903">X880/T880</f>
        <v>2.4</v>
      </c>
      <c r="Z880" s="3">
        <f t="shared" si="903"/>
        <v>0.48</v>
      </c>
    </row>
    <row r="881" spans="1:26" x14ac:dyDescent="0.25">
      <c r="A881">
        <v>7.2024999999999997</v>
      </c>
      <c r="B881" t="s">
        <v>26</v>
      </c>
      <c r="C881" t="s">
        <v>27</v>
      </c>
      <c r="D881" t="s">
        <v>28</v>
      </c>
      <c r="E881">
        <v>10503661</v>
      </c>
      <c r="F881" t="s">
        <v>847</v>
      </c>
      <c r="G881" t="s">
        <v>348</v>
      </c>
      <c r="H881" t="s">
        <v>31</v>
      </c>
      <c r="I881" t="s">
        <v>848</v>
      </c>
      <c r="J881" t="s">
        <v>849</v>
      </c>
      <c r="K881" t="s">
        <v>34</v>
      </c>
      <c r="L881" t="s">
        <v>850</v>
      </c>
      <c r="M881" t="s">
        <v>851</v>
      </c>
      <c r="N881">
        <v>9087374940</v>
      </c>
      <c r="O881" t="s">
        <v>224</v>
      </c>
      <c r="P881" t="s">
        <v>225</v>
      </c>
      <c r="Q881" t="s">
        <v>61</v>
      </c>
      <c r="R881">
        <v>44</v>
      </c>
      <c r="S881" t="s">
        <v>40</v>
      </c>
      <c r="T881">
        <v>12</v>
      </c>
      <c r="U881">
        <v>5</v>
      </c>
      <c r="V881" s="3">
        <v>30</v>
      </c>
      <c r="W881">
        <v>1</v>
      </c>
      <c r="X881" s="3">
        <f t="shared" si="858"/>
        <v>30</v>
      </c>
      <c r="Y881" s="3">
        <f t="shared" ref="Y881:Z881" si="904">X881/T881</f>
        <v>2.5</v>
      </c>
      <c r="Z881" s="3">
        <f t="shared" si="904"/>
        <v>0.5</v>
      </c>
    </row>
    <row r="882" spans="1:26" x14ac:dyDescent="0.25">
      <c r="A882">
        <v>7.2024999999999997</v>
      </c>
      <c r="B882" t="s">
        <v>26</v>
      </c>
      <c r="C882" t="s">
        <v>27</v>
      </c>
      <c r="D882" t="s">
        <v>28</v>
      </c>
      <c r="E882">
        <v>10503661</v>
      </c>
      <c r="F882" t="s">
        <v>847</v>
      </c>
      <c r="G882" t="s">
        <v>348</v>
      </c>
      <c r="H882" t="s">
        <v>31</v>
      </c>
      <c r="I882" t="s">
        <v>848</v>
      </c>
      <c r="J882" t="s">
        <v>849</v>
      </c>
      <c r="K882" t="s">
        <v>34</v>
      </c>
      <c r="L882" t="s">
        <v>850</v>
      </c>
      <c r="M882" t="s">
        <v>851</v>
      </c>
      <c r="N882">
        <v>9087374940</v>
      </c>
      <c r="O882" t="s">
        <v>59</v>
      </c>
      <c r="P882" t="s">
        <v>60</v>
      </c>
      <c r="Q882" t="s">
        <v>61</v>
      </c>
      <c r="R882">
        <v>44</v>
      </c>
      <c r="S882" t="s">
        <v>40</v>
      </c>
      <c r="T882">
        <v>12</v>
      </c>
      <c r="U882">
        <v>4</v>
      </c>
      <c r="V882" s="3">
        <v>28.8</v>
      </c>
      <c r="W882">
        <v>1</v>
      </c>
      <c r="X882" s="3">
        <f t="shared" si="858"/>
        <v>28.8</v>
      </c>
      <c r="Y882" s="3">
        <f t="shared" ref="Y882:Z882" si="905">X882/T882</f>
        <v>2.4</v>
      </c>
      <c r="Z882" s="3">
        <f t="shared" si="905"/>
        <v>0.6</v>
      </c>
    </row>
    <row r="883" spans="1:26" x14ac:dyDescent="0.25">
      <c r="A883">
        <v>7.2024999999999997</v>
      </c>
      <c r="B883" t="s">
        <v>26</v>
      </c>
      <c r="C883" t="s">
        <v>535</v>
      </c>
      <c r="D883" t="s">
        <v>536</v>
      </c>
      <c r="E883">
        <v>10503643</v>
      </c>
      <c r="F883" t="s">
        <v>811</v>
      </c>
      <c r="G883" t="s">
        <v>348</v>
      </c>
      <c r="H883" t="s">
        <v>31</v>
      </c>
      <c r="I883" t="s">
        <v>812</v>
      </c>
      <c r="J883" t="s">
        <v>813</v>
      </c>
      <c r="K883" t="s">
        <v>540</v>
      </c>
      <c r="L883">
        <v>48202</v>
      </c>
      <c r="M883" t="s">
        <v>814</v>
      </c>
      <c r="N883">
        <v>3135772436</v>
      </c>
      <c r="O883" t="s">
        <v>74</v>
      </c>
      <c r="P883" t="s">
        <v>75</v>
      </c>
      <c r="Q883" t="s">
        <v>61</v>
      </c>
      <c r="R883">
        <v>44</v>
      </c>
      <c r="S883" t="s">
        <v>40</v>
      </c>
      <c r="T883">
        <v>12</v>
      </c>
      <c r="U883">
        <v>5</v>
      </c>
      <c r="V883" s="3">
        <v>28.8</v>
      </c>
      <c r="W883">
        <v>1</v>
      </c>
      <c r="X883" s="3">
        <f t="shared" si="858"/>
        <v>28.8</v>
      </c>
      <c r="Y883" s="3">
        <f t="shared" ref="Y883:Z883" si="906">X883/T883</f>
        <v>2.4</v>
      </c>
      <c r="Z883" s="3">
        <f t="shared" si="906"/>
        <v>0.48</v>
      </c>
    </row>
    <row r="884" spans="1:26" x14ac:dyDescent="0.25">
      <c r="A884">
        <v>7.2024999999999997</v>
      </c>
      <c r="B884" t="s">
        <v>26</v>
      </c>
      <c r="C884" t="s">
        <v>535</v>
      </c>
      <c r="D884" t="s">
        <v>536</v>
      </c>
      <c r="E884">
        <v>10503643</v>
      </c>
      <c r="F884" t="s">
        <v>811</v>
      </c>
      <c r="G884" t="s">
        <v>348</v>
      </c>
      <c r="H884" t="s">
        <v>31</v>
      </c>
      <c r="I884" t="s">
        <v>812</v>
      </c>
      <c r="J884" t="s">
        <v>813</v>
      </c>
      <c r="K884" t="s">
        <v>540</v>
      </c>
      <c r="L884">
        <v>48202</v>
      </c>
      <c r="M884" t="s">
        <v>814</v>
      </c>
      <c r="N884">
        <v>3135772436</v>
      </c>
      <c r="O884" t="s">
        <v>670</v>
      </c>
      <c r="P884" t="s">
        <v>671</v>
      </c>
      <c r="Q884" t="s">
        <v>61</v>
      </c>
      <c r="R884">
        <v>44</v>
      </c>
      <c r="S884" t="s">
        <v>672</v>
      </c>
      <c r="T884">
        <v>12</v>
      </c>
      <c r="U884">
        <v>7</v>
      </c>
      <c r="V884" s="3">
        <v>37.799999999999997</v>
      </c>
      <c r="W884">
        <v>1</v>
      </c>
      <c r="X884" s="3">
        <f t="shared" si="858"/>
        <v>37.799999999999997</v>
      </c>
      <c r="Y884" s="3">
        <f t="shared" ref="Y884:Z884" si="907">X884/T884</f>
        <v>3.15</v>
      </c>
      <c r="Z884" s="3">
        <f t="shared" si="907"/>
        <v>0.45</v>
      </c>
    </row>
    <row r="885" spans="1:26" x14ac:dyDescent="0.25">
      <c r="A885">
        <v>7.2024999999999997</v>
      </c>
      <c r="B885" t="s">
        <v>26</v>
      </c>
      <c r="C885" t="s">
        <v>535</v>
      </c>
      <c r="D885" t="s">
        <v>536</v>
      </c>
      <c r="E885">
        <v>10503643</v>
      </c>
      <c r="F885" t="s">
        <v>811</v>
      </c>
      <c r="G885" t="s">
        <v>348</v>
      </c>
      <c r="H885" t="s">
        <v>31</v>
      </c>
      <c r="I885" t="s">
        <v>812</v>
      </c>
      <c r="J885" t="s">
        <v>813</v>
      </c>
      <c r="K885" t="s">
        <v>540</v>
      </c>
      <c r="L885">
        <v>48202</v>
      </c>
      <c r="M885" t="s">
        <v>814</v>
      </c>
      <c r="N885">
        <v>3135772436</v>
      </c>
      <c r="O885" t="s">
        <v>98</v>
      </c>
      <c r="P885" t="s">
        <v>99</v>
      </c>
      <c r="Q885" t="s">
        <v>61</v>
      </c>
      <c r="R885">
        <v>44</v>
      </c>
      <c r="S885" t="s">
        <v>40</v>
      </c>
      <c r="T885">
        <v>12</v>
      </c>
      <c r="U885">
        <v>5</v>
      </c>
      <c r="V885" s="3">
        <v>28.8</v>
      </c>
      <c r="W885">
        <v>1</v>
      </c>
      <c r="X885" s="3">
        <f t="shared" si="858"/>
        <v>28.8</v>
      </c>
      <c r="Y885" s="3">
        <f t="shared" ref="Y885:Z885" si="908">X885/T885</f>
        <v>2.4</v>
      </c>
      <c r="Z885" s="3">
        <f t="shared" si="908"/>
        <v>0.48</v>
      </c>
    </row>
    <row r="886" spans="1:26" x14ac:dyDescent="0.25">
      <c r="A886">
        <v>7.2024999999999997</v>
      </c>
      <c r="B886" t="s">
        <v>26</v>
      </c>
      <c r="C886" t="s">
        <v>535</v>
      </c>
      <c r="D886" t="s">
        <v>536</v>
      </c>
      <c r="E886">
        <v>10503643</v>
      </c>
      <c r="F886" t="s">
        <v>811</v>
      </c>
      <c r="G886" t="s">
        <v>348</v>
      </c>
      <c r="H886" t="s">
        <v>31</v>
      </c>
      <c r="I886" t="s">
        <v>812</v>
      </c>
      <c r="J886" t="s">
        <v>813</v>
      </c>
      <c r="K886" t="s">
        <v>540</v>
      </c>
      <c r="L886">
        <v>48202</v>
      </c>
      <c r="M886" t="s">
        <v>814</v>
      </c>
      <c r="N886">
        <v>3135772436</v>
      </c>
      <c r="O886" t="s">
        <v>224</v>
      </c>
      <c r="P886" t="s">
        <v>225</v>
      </c>
      <c r="Q886" t="s">
        <v>61</v>
      </c>
      <c r="R886">
        <v>44</v>
      </c>
      <c r="S886" t="s">
        <v>40</v>
      </c>
      <c r="T886">
        <v>12</v>
      </c>
      <c r="U886">
        <v>5</v>
      </c>
      <c r="V886" s="3">
        <v>28.8</v>
      </c>
      <c r="W886">
        <v>1</v>
      </c>
      <c r="X886" s="3">
        <f t="shared" si="858"/>
        <v>28.8</v>
      </c>
      <c r="Y886" s="3">
        <f t="shared" ref="Y886:Z886" si="909">X886/T886</f>
        <v>2.4</v>
      </c>
      <c r="Z886" s="3">
        <f t="shared" si="909"/>
        <v>0.48</v>
      </c>
    </row>
    <row r="887" spans="1:26" x14ac:dyDescent="0.25">
      <c r="A887">
        <v>7.2024999999999997</v>
      </c>
      <c r="B887" t="s">
        <v>26</v>
      </c>
      <c r="C887" t="s">
        <v>535</v>
      </c>
      <c r="D887" t="s">
        <v>536</v>
      </c>
      <c r="E887">
        <v>10503643</v>
      </c>
      <c r="F887" t="s">
        <v>811</v>
      </c>
      <c r="G887" t="s">
        <v>348</v>
      </c>
      <c r="H887" t="s">
        <v>31</v>
      </c>
      <c r="I887" t="s">
        <v>812</v>
      </c>
      <c r="J887" t="s">
        <v>813</v>
      </c>
      <c r="K887" t="s">
        <v>540</v>
      </c>
      <c r="L887">
        <v>48202</v>
      </c>
      <c r="M887" t="s">
        <v>814</v>
      </c>
      <c r="N887">
        <v>3135772436</v>
      </c>
      <c r="O887" t="s">
        <v>59</v>
      </c>
      <c r="P887" t="s">
        <v>60</v>
      </c>
      <c r="Q887" t="s">
        <v>61</v>
      </c>
      <c r="R887">
        <v>44</v>
      </c>
      <c r="S887" t="s">
        <v>40</v>
      </c>
      <c r="T887">
        <v>12</v>
      </c>
      <c r="U887">
        <v>4</v>
      </c>
      <c r="V887" s="3">
        <v>28.8</v>
      </c>
      <c r="W887">
        <v>1</v>
      </c>
      <c r="X887" s="3">
        <f t="shared" si="858"/>
        <v>28.8</v>
      </c>
      <c r="Y887" s="3">
        <f t="shared" ref="Y887:Z887" si="910">X887/T887</f>
        <v>2.4</v>
      </c>
      <c r="Z887" s="3">
        <f t="shared" si="910"/>
        <v>0.6</v>
      </c>
    </row>
    <row r="888" spans="1:26" x14ac:dyDescent="0.25">
      <c r="A888">
        <v>7.2024999999999997</v>
      </c>
      <c r="B888" t="s">
        <v>26</v>
      </c>
      <c r="C888" t="s">
        <v>51</v>
      </c>
      <c r="D888" t="s">
        <v>52</v>
      </c>
      <c r="E888">
        <v>10503637</v>
      </c>
      <c r="F888" t="s">
        <v>771</v>
      </c>
      <c r="G888" t="s">
        <v>348</v>
      </c>
      <c r="H888" t="s">
        <v>31</v>
      </c>
      <c r="I888" t="s">
        <v>772</v>
      </c>
      <c r="J888" t="s">
        <v>773</v>
      </c>
      <c r="K888" t="s">
        <v>34</v>
      </c>
      <c r="L888" t="s">
        <v>774</v>
      </c>
      <c r="M888" t="s">
        <v>775</v>
      </c>
      <c r="N888">
        <v>6093595056</v>
      </c>
      <c r="O888" t="s">
        <v>74</v>
      </c>
      <c r="P888" t="s">
        <v>75</v>
      </c>
      <c r="Q888" t="s">
        <v>61</v>
      </c>
      <c r="R888">
        <v>44</v>
      </c>
      <c r="S888" t="s">
        <v>40</v>
      </c>
      <c r="T888">
        <v>12</v>
      </c>
      <c r="U888">
        <v>5</v>
      </c>
      <c r="V888" s="3">
        <v>30</v>
      </c>
      <c r="W888">
        <v>1</v>
      </c>
      <c r="X888" s="3">
        <f t="shared" si="858"/>
        <v>30</v>
      </c>
      <c r="Y888" s="3">
        <f t="shared" ref="Y888:Z888" si="911">X888/T888</f>
        <v>2.5</v>
      </c>
      <c r="Z888" s="3">
        <f t="shared" si="911"/>
        <v>0.5</v>
      </c>
    </row>
    <row r="889" spans="1:26" x14ac:dyDescent="0.25">
      <c r="A889">
        <v>7.2024999999999997</v>
      </c>
      <c r="B889" t="s">
        <v>26</v>
      </c>
      <c r="C889" t="s">
        <v>51</v>
      </c>
      <c r="D889" t="s">
        <v>52</v>
      </c>
      <c r="E889">
        <v>10503637</v>
      </c>
      <c r="F889" t="s">
        <v>771</v>
      </c>
      <c r="G889" t="s">
        <v>348</v>
      </c>
      <c r="H889" t="s">
        <v>31</v>
      </c>
      <c r="I889" t="s">
        <v>772</v>
      </c>
      <c r="J889" t="s">
        <v>773</v>
      </c>
      <c r="K889" t="s">
        <v>34</v>
      </c>
      <c r="L889" t="s">
        <v>774</v>
      </c>
      <c r="M889" t="s">
        <v>775</v>
      </c>
      <c r="N889">
        <v>6093595056</v>
      </c>
      <c r="O889" t="s">
        <v>670</v>
      </c>
      <c r="P889" t="s">
        <v>671</v>
      </c>
      <c r="Q889" t="s">
        <v>61</v>
      </c>
      <c r="R889">
        <v>44</v>
      </c>
      <c r="S889" t="s">
        <v>672</v>
      </c>
      <c r="T889">
        <v>12</v>
      </c>
      <c r="U889">
        <v>7</v>
      </c>
      <c r="V889" s="3">
        <v>37.799999999999997</v>
      </c>
      <c r="W889">
        <v>1</v>
      </c>
      <c r="X889" s="3">
        <f t="shared" si="858"/>
        <v>37.799999999999997</v>
      </c>
      <c r="Y889" s="3">
        <f t="shared" ref="Y889:Z889" si="912">X889/T889</f>
        <v>3.15</v>
      </c>
      <c r="Z889" s="3">
        <f t="shared" si="912"/>
        <v>0.45</v>
      </c>
    </row>
    <row r="890" spans="1:26" x14ac:dyDescent="0.25">
      <c r="A890">
        <v>7.2024999999999997</v>
      </c>
      <c r="B890" t="s">
        <v>26</v>
      </c>
      <c r="C890" t="s">
        <v>51</v>
      </c>
      <c r="D890" t="s">
        <v>52</v>
      </c>
      <c r="E890">
        <v>10503637</v>
      </c>
      <c r="F890" t="s">
        <v>771</v>
      </c>
      <c r="G890" t="s">
        <v>348</v>
      </c>
      <c r="H890" t="s">
        <v>31</v>
      </c>
      <c r="I890" t="s">
        <v>772</v>
      </c>
      <c r="J890" t="s">
        <v>773</v>
      </c>
      <c r="K890" t="s">
        <v>34</v>
      </c>
      <c r="L890" t="s">
        <v>774</v>
      </c>
      <c r="M890" t="s">
        <v>775</v>
      </c>
      <c r="N890">
        <v>6093595056</v>
      </c>
      <c r="O890" t="s">
        <v>98</v>
      </c>
      <c r="P890" t="s">
        <v>99</v>
      </c>
      <c r="Q890" t="s">
        <v>61</v>
      </c>
      <c r="R890">
        <v>44</v>
      </c>
      <c r="S890" t="s">
        <v>40</v>
      </c>
      <c r="T890">
        <v>12</v>
      </c>
      <c r="U890">
        <v>5</v>
      </c>
      <c r="V890" s="3">
        <v>30</v>
      </c>
      <c r="W890">
        <v>1</v>
      </c>
      <c r="X890" s="3">
        <f t="shared" si="858"/>
        <v>30</v>
      </c>
      <c r="Y890" s="3">
        <f t="shared" ref="Y890:Z890" si="913">X890/T890</f>
        <v>2.5</v>
      </c>
      <c r="Z890" s="3">
        <f t="shared" si="913"/>
        <v>0.5</v>
      </c>
    </row>
    <row r="891" spans="1:26" x14ac:dyDescent="0.25">
      <c r="A891">
        <v>7.2024999999999997</v>
      </c>
      <c r="B891" t="s">
        <v>26</v>
      </c>
      <c r="C891" t="s">
        <v>51</v>
      </c>
      <c r="D891" t="s">
        <v>52</v>
      </c>
      <c r="E891">
        <v>10503637</v>
      </c>
      <c r="F891" t="s">
        <v>771</v>
      </c>
      <c r="G891" t="s">
        <v>348</v>
      </c>
      <c r="H891" t="s">
        <v>31</v>
      </c>
      <c r="I891" t="s">
        <v>772</v>
      </c>
      <c r="J891" t="s">
        <v>773</v>
      </c>
      <c r="K891" t="s">
        <v>34</v>
      </c>
      <c r="L891" t="s">
        <v>774</v>
      </c>
      <c r="M891" t="s">
        <v>775</v>
      </c>
      <c r="N891">
        <v>6093595056</v>
      </c>
      <c r="O891" t="s">
        <v>224</v>
      </c>
      <c r="P891" t="s">
        <v>225</v>
      </c>
      <c r="Q891" t="s">
        <v>61</v>
      </c>
      <c r="R891">
        <v>44</v>
      </c>
      <c r="S891" t="s">
        <v>40</v>
      </c>
      <c r="T891">
        <v>12</v>
      </c>
      <c r="U891">
        <v>5</v>
      </c>
      <c r="V891" s="3">
        <v>28.8</v>
      </c>
      <c r="W891">
        <v>1</v>
      </c>
      <c r="X891" s="3">
        <f t="shared" si="858"/>
        <v>28.8</v>
      </c>
      <c r="Y891" s="3">
        <f t="shared" ref="Y891:Z891" si="914">X891/T891</f>
        <v>2.4</v>
      </c>
      <c r="Z891" s="3">
        <f t="shared" si="914"/>
        <v>0.48</v>
      </c>
    </row>
    <row r="892" spans="1:26" x14ac:dyDescent="0.25">
      <c r="A892">
        <v>7.2024999999999997</v>
      </c>
      <c r="B892" t="s">
        <v>26</v>
      </c>
      <c r="C892" t="s">
        <v>51</v>
      </c>
      <c r="D892" t="s">
        <v>52</v>
      </c>
      <c r="E892">
        <v>10503637</v>
      </c>
      <c r="F892" t="s">
        <v>771</v>
      </c>
      <c r="G892" t="s">
        <v>348</v>
      </c>
      <c r="H892" t="s">
        <v>31</v>
      </c>
      <c r="I892" t="s">
        <v>772</v>
      </c>
      <c r="J892" t="s">
        <v>773</v>
      </c>
      <c r="K892" t="s">
        <v>34</v>
      </c>
      <c r="L892" t="s">
        <v>774</v>
      </c>
      <c r="M892" t="s">
        <v>775</v>
      </c>
      <c r="N892">
        <v>6093595056</v>
      </c>
      <c r="O892" t="s">
        <v>59</v>
      </c>
      <c r="P892" t="s">
        <v>60</v>
      </c>
      <c r="Q892" t="s">
        <v>61</v>
      </c>
      <c r="R892">
        <v>44</v>
      </c>
      <c r="S892" t="s">
        <v>40</v>
      </c>
      <c r="T892">
        <v>12</v>
      </c>
      <c r="U892">
        <v>4</v>
      </c>
      <c r="V892" s="3">
        <v>28.8</v>
      </c>
      <c r="W892">
        <v>1</v>
      </c>
      <c r="X892" s="3">
        <f t="shared" si="858"/>
        <v>28.8</v>
      </c>
      <c r="Y892" s="3">
        <f t="shared" ref="Y892:Z892" si="915">X892/T892</f>
        <v>2.4</v>
      </c>
      <c r="Z892" s="3">
        <f t="shared" si="915"/>
        <v>0.6</v>
      </c>
    </row>
    <row r="893" spans="1:26" x14ac:dyDescent="0.25">
      <c r="A893">
        <v>7.2024999999999997</v>
      </c>
      <c r="B893" t="s">
        <v>26</v>
      </c>
      <c r="C893" t="s">
        <v>367</v>
      </c>
      <c r="D893" t="s">
        <v>368</v>
      </c>
      <c r="E893">
        <v>10503612</v>
      </c>
      <c r="F893" t="s">
        <v>744</v>
      </c>
      <c r="G893" t="s">
        <v>348</v>
      </c>
      <c r="H893" t="s">
        <v>31</v>
      </c>
      <c r="I893" t="s">
        <v>745</v>
      </c>
      <c r="J893" t="s">
        <v>371</v>
      </c>
      <c r="K893" t="s">
        <v>372</v>
      </c>
      <c r="L893" t="s">
        <v>746</v>
      </c>
      <c r="M893" t="s">
        <v>747</v>
      </c>
      <c r="N893">
        <v>3053482691</v>
      </c>
      <c r="O893" t="s">
        <v>74</v>
      </c>
      <c r="P893" t="s">
        <v>75</v>
      </c>
      <c r="Q893" t="s">
        <v>61</v>
      </c>
      <c r="R893">
        <v>44</v>
      </c>
      <c r="S893" t="s">
        <v>40</v>
      </c>
      <c r="T893">
        <v>12</v>
      </c>
      <c r="U893">
        <v>5</v>
      </c>
      <c r="V893" s="3">
        <v>57.6</v>
      </c>
      <c r="W893">
        <v>2</v>
      </c>
      <c r="X893" s="3">
        <f t="shared" si="858"/>
        <v>28.8</v>
      </c>
      <c r="Y893" s="3">
        <f t="shared" ref="Y893:Z893" si="916">X893/T893</f>
        <v>2.4</v>
      </c>
      <c r="Z893" s="3">
        <f t="shared" si="916"/>
        <v>0.48</v>
      </c>
    </row>
    <row r="894" spans="1:26" x14ac:dyDescent="0.25">
      <c r="A894">
        <v>7.2024999999999997</v>
      </c>
      <c r="B894" t="s">
        <v>26</v>
      </c>
      <c r="C894" t="s">
        <v>367</v>
      </c>
      <c r="D894" t="s">
        <v>368</v>
      </c>
      <c r="E894">
        <v>10503612</v>
      </c>
      <c r="F894" t="s">
        <v>744</v>
      </c>
      <c r="G894" t="s">
        <v>348</v>
      </c>
      <c r="H894" t="s">
        <v>31</v>
      </c>
      <c r="I894" t="s">
        <v>745</v>
      </c>
      <c r="J894" t="s">
        <v>371</v>
      </c>
      <c r="K894" t="s">
        <v>372</v>
      </c>
      <c r="L894" t="s">
        <v>746</v>
      </c>
      <c r="M894" t="s">
        <v>747</v>
      </c>
      <c r="N894">
        <v>3053482691</v>
      </c>
      <c r="O894" t="s">
        <v>670</v>
      </c>
      <c r="P894" t="s">
        <v>671</v>
      </c>
      <c r="Q894" t="s">
        <v>61</v>
      </c>
      <c r="R894">
        <v>44</v>
      </c>
      <c r="S894" t="s">
        <v>672</v>
      </c>
      <c r="T894">
        <v>12</v>
      </c>
      <c r="U894">
        <v>7</v>
      </c>
      <c r="V894" s="3">
        <v>75.599999999999994</v>
      </c>
      <c r="W894">
        <v>2</v>
      </c>
      <c r="X894" s="3">
        <f t="shared" si="858"/>
        <v>37.799999999999997</v>
      </c>
      <c r="Y894" s="3">
        <f t="shared" ref="Y894:Z894" si="917">X894/T894</f>
        <v>3.15</v>
      </c>
      <c r="Z894" s="3">
        <f t="shared" si="917"/>
        <v>0.45</v>
      </c>
    </row>
    <row r="895" spans="1:26" x14ac:dyDescent="0.25">
      <c r="A895">
        <v>7.2024999999999997</v>
      </c>
      <c r="B895" t="s">
        <v>26</v>
      </c>
      <c r="C895" t="s">
        <v>367</v>
      </c>
      <c r="D895" t="s">
        <v>368</v>
      </c>
      <c r="E895">
        <v>10503612</v>
      </c>
      <c r="F895" t="s">
        <v>744</v>
      </c>
      <c r="G895" t="s">
        <v>348</v>
      </c>
      <c r="H895" t="s">
        <v>31</v>
      </c>
      <c r="I895" t="s">
        <v>745</v>
      </c>
      <c r="J895" t="s">
        <v>371</v>
      </c>
      <c r="K895" t="s">
        <v>372</v>
      </c>
      <c r="L895" t="s">
        <v>746</v>
      </c>
      <c r="M895" t="s">
        <v>747</v>
      </c>
      <c r="N895">
        <v>3053482691</v>
      </c>
      <c r="O895" t="s">
        <v>98</v>
      </c>
      <c r="P895" t="s">
        <v>99</v>
      </c>
      <c r="Q895" t="s">
        <v>61</v>
      </c>
      <c r="R895">
        <v>44</v>
      </c>
      <c r="S895" t="s">
        <v>40</v>
      </c>
      <c r="T895">
        <v>12</v>
      </c>
      <c r="U895">
        <v>5</v>
      </c>
      <c r="V895" s="3">
        <v>57.6</v>
      </c>
      <c r="W895">
        <v>2</v>
      </c>
      <c r="X895" s="3">
        <f t="shared" si="858"/>
        <v>28.8</v>
      </c>
      <c r="Y895" s="3">
        <f t="shared" ref="Y895:Z895" si="918">X895/T895</f>
        <v>2.4</v>
      </c>
      <c r="Z895" s="3">
        <f t="shared" si="918"/>
        <v>0.48</v>
      </c>
    </row>
    <row r="896" spans="1:26" x14ac:dyDescent="0.25">
      <c r="A896">
        <v>7.2024999999999997</v>
      </c>
      <c r="B896" t="s">
        <v>26</v>
      </c>
      <c r="C896" t="s">
        <v>367</v>
      </c>
      <c r="D896" t="s">
        <v>368</v>
      </c>
      <c r="E896">
        <v>10503612</v>
      </c>
      <c r="F896" t="s">
        <v>744</v>
      </c>
      <c r="G896" t="s">
        <v>348</v>
      </c>
      <c r="H896" t="s">
        <v>31</v>
      </c>
      <c r="I896" t="s">
        <v>745</v>
      </c>
      <c r="J896" t="s">
        <v>371</v>
      </c>
      <c r="K896" t="s">
        <v>372</v>
      </c>
      <c r="L896" t="s">
        <v>746</v>
      </c>
      <c r="M896" t="s">
        <v>747</v>
      </c>
      <c r="N896">
        <v>3053482691</v>
      </c>
      <c r="O896" t="s">
        <v>224</v>
      </c>
      <c r="P896" t="s">
        <v>225</v>
      </c>
      <c r="Q896" t="s">
        <v>61</v>
      </c>
      <c r="R896">
        <v>44</v>
      </c>
      <c r="S896" t="s">
        <v>40</v>
      </c>
      <c r="T896">
        <v>12</v>
      </c>
      <c r="U896">
        <v>5</v>
      </c>
      <c r="V896" s="3">
        <v>60</v>
      </c>
      <c r="W896">
        <v>2</v>
      </c>
      <c r="X896" s="3">
        <f t="shared" si="858"/>
        <v>30</v>
      </c>
      <c r="Y896" s="3">
        <f t="shared" ref="Y896:Z896" si="919">X896/T896</f>
        <v>2.5</v>
      </c>
      <c r="Z896" s="3">
        <f t="shared" si="919"/>
        <v>0.5</v>
      </c>
    </row>
    <row r="897" spans="1:26" x14ac:dyDescent="0.25">
      <c r="A897">
        <v>7.2024999999999997</v>
      </c>
      <c r="B897" t="s">
        <v>26</v>
      </c>
      <c r="C897" t="s">
        <v>367</v>
      </c>
      <c r="D897" t="s">
        <v>368</v>
      </c>
      <c r="E897">
        <v>10503612</v>
      </c>
      <c r="F897" t="s">
        <v>744</v>
      </c>
      <c r="G897" t="s">
        <v>348</v>
      </c>
      <c r="H897" t="s">
        <v>31</v>
      </c>
      <c r="I897" t="s">
        <v>745</v>
      </c>
      <c r="J897" t="s">
        <v>371</v>
      </c>
      <c r="K897" t="s">
        <v>372</v>
      </c>
      <c r="L897" t="s">
        <v>746</v>
      </c>
      <c r="M897" t="s">
        <v>747</v>
      </c>
      <c r="N897">
        <v>3053482691</v>
      </c>
      <c r="O897" t="s">
        <v>59</v>
      </c>
      <c r="P897" t="s">
        <v>60</v>
      </c>
      <c r="Q897" t="s">
        <v>61</v>
      </c>
      <c r="R897">
        <v>44</v>
      </c>
      <c r="S897" t="s">
        <v>40</v>
      </c>
      <c r="T897">
        <v>12</v>
      </c>
      <c r="U897">
        <v>4</v>
      </c>
      <c r="V897" s="3">
        <v>57.6</v>
      </c>
      <c r="W897">
        <v>2</v>
      </c>
      <c r="X897" s="3">
        <f t="shared" si="858"/>
        <v>28.8</v>
      </c>
      <c r="Y897" s="3">
        <f t="shared" ref="Y897:Z897" si="920">X897/T897</f>
        <v>2.4</v>
      </c>
      <c r="Z897" s="3">
        <f t="shared" si="920"/>
        <v>0.6</v>
      </c>
    </row>
    <row r="898" spans="1:26" x14ac:dyDescent="0.25">
      <c r="A898">
        <v>7.2024999999999997</v>
      </c>
      <c r="B898" t="s">
        <v>26</v>
      </c>
      <c r="C898" t="s">
        <v>663</v>
      </c>
      <c r="D898" t="s">
        <v>664</v>
      </c>
      <c r="E898">
        <v>10503613</v>
      </c>
      <c r="F898" t="s">
        <v>665</v>
      </c>
      <c r="G898" t="s">
        <v>348</v>
      </c>
      <c r="H898" t="s">
        <v>31</v>
      </c>
      <c r="I898" t="s">
        <v>666</v>
      </c>
      <c r="J898" t="s">
        <v>667</v>
      </c>
      <c r="K898" t="s">
        <v>372</v>
      </c>
      <c r="L898" t="s">
        <v>668</v>
      </c>
      <c r="M898" t="s">
        <v>669</v>
      </c>
      <c r="N898">
        <v>8507295384</v>
      </c>
      <c r="O898" t="s">
        <v>74</v>
      </c>
      <c r="P898" t="s">
        <v>75</v>
      </c>
      <c r="Q898" t="s">
        <v>61</v>
      </c>
      <c r="R898">
        <v>44</v>
      </c>
      <c r="S898" t="s">
        <v>40</v>
      </c>
      <c r="T898">
        <v>12</v>
      </c>
      <c r="U898">
        <v>5</v>
      </c>
      <c r="V898" s="3">
        <v>28.8</v>
      </c>
      <c r="W898">
        <v>1</v>
      </c>
      <c r="X898" s="3">
        <f t="shared" si="858"/>
        <v>28.8</v>
      </c>
      <c r="Y898" s="3">
        <f t="shared" ref="Y898:Z898" si="921">X898/T898</f>
        <v>2.4</v>
      </c>
      <c r="Z898" s="3">
        <f t="shared" si="921"/>
        <v>0.48</v>
      </c>
    </row>
    <row r="899" spans="1:26" x14ac:dyDescent="0.25">
      <c r="A899">
        <v>7.2024999999999997</v>
      </c>
      <c r="B899" t="s">
        <v>26</v>
      </c>
      <c r="C899" t="s">
        <v>663</v>
      </c>
      <c r="D899" t="s">
        <v>664</v>
      </c>
      <c r="E899">
        <v>10503613</v>
      </c>
      <c r="F899" t="s">
        <v>665</v>
      </c>
      <c r="G899" t="s">
        <v>348</v>
      </c>
      <c r="H899" t="s">
        <v>31</v>
      </c>
      <c r="I899" t="s">
        <v>666</v>
      </c>
      <c r="J899" t="s">
        <v>667</v>
      </c>
      <c r="K899" t="s">
        <v>372</v>
      </c>
      <c r="L899" t="s">
        <v>668</v>
      </c>
      <c r="M899" t="s">
        <v>669</v>
      </c>
      <c r="N899">
        <v>8507295384</v>
      </c>
      <c r="O899" t="s">
        <v>670</v>
      </c>
      <c r="P899" t="s">
        <v>671</v>
      </c>
      <c r="Q899" t="s">
        <v>61</v>
      </c>
      <c r="R899">
        <v>44</v>
      </c>
      <c r="S899" t="s">
        <v>672</v>
      </c>
      <c r="T899">
        <v>12</v>
      </c>
      <c r="U899">
        <v>7</v>
      </c>
      <c r="V899" s="3">
        <v>37.799999999999997</v>
      </c>
      <c r="W899">
        <v>1</v>
      </c>
      <c r="X899" s="3">
        <f t="shared" si="858"/>
        <v>37.799999999999997</v>
      </c>
      <c r="Y899" s="3">
        <f t="shared" ref="Y899:Z899" si="922">X899/T899</f>
        <v>3.15</v>
      </c>
      <c r="Z899" s="3">
        <f t="shared" si="922"/>
        <v>0.45</v>
      </c>
    </row>
    <row r="900" spans="1:26" x14ac:dyDescent="0.25">
      <c r="A900">
        <v>7.2024999999999997</v>
      </c>
      <c r="B900" t="s">
        <v>26</v>
      </c>
      <c r="C900" t="s">
        <v>663</v>
      </c>
      <c r="D900" t="s">
        <v>664</v>
      </c>
      <c r="E900">
        <v>10503613</v>
      </c>
      <c r="F900" t="s">
        <v>665</v>
      </c>
      <c r="G900" t="s">
        <v>348</v>
      </c>
      <c r="H900" t="s">
        <v>31</v>
      </c>
      <c r="I900" t="s">
        <v>666</v>
      </c>
      <c r="J900" t="s">
        <v>667</v>
      </c>
      <c r="K900" t="s">
        <v>372</v>
      </c>
      <c r="L900" t="s">
        <v>668</v>
      </c>
      <c r="M900" t="s">
        <v>669</v>
      </c>
      <c r="N900">
        <v>8507295384</v>
      </c>
      <c r="O900" t="s">
        <v>98</v>
      </c>
      <c r="P900" t="s">
        <v>99</v>
      </c>
      <c r="Q900" t="s">
        <v>61</v>
      </c>
      <c r="R900">
        <v>44</v>
      </c>
      <c r="S900" t="s">
        <v>40</v>
      </c>
      <c r="T900">
        <v>12</v>
      </c>
      <c r="U900">
        <v>5</v>
      </c>
      <c r="V900" s="3">
        <v>28.8</v>
      </c>
      <c r="W900">
        <v>1</v>
      </c>
      <c r="X900" s="3">
        <f t="shared" ref="X900:X963" si="923">V900/W900</f>
        <v>28.8</v>
      </c>
      <c r="Y900" s="3">
        <f t="shared" ref="Y900:Z900" si="924">X900/T900</f>
        <v>2.4</v>
      </c>
      <c r="Z900" s="3">
        <f t="shared" si="924"/>
        <v>0.48</v>
      </c>
    </row>
    <row r="901" spans="1:26" x14ac:dyDescent="0.25">
      <c r="A901">
        <v>7.2024999999999997</v>
      </c>
      <c r="B901" t="s">
        <v>26</v>
      </c>
      <c r="C901" t="s">
        <v>663</v>
      </c>
      <c r="D901" t="s">
        <v>664</v>
      </c>
      <c r="E901">
        <v>10503613</v>
      </c>
      <c r="F901" t="s">
        <v>665</v>
      </c>
      <c r="G901" t="s">
        <v>348</v>
      </c>
      <c r="H901" t="s">
        <v>31</v>
      </c>
      <c r="I901" t="s">
        <v>666</v>
      </c>
      <c r="J901" t="s">
        <v>667</v>
      </c>
      <c r="K901" t="s">
        <v>372</v>
      </c>
      <c r="L901" t="s">
        <v>668</v>
      </c>
      <c r="M901" t="s">
        <v>669</v>
      </c>
      <c r="N901">
        <v>8507295384</v>
      </c>
      <c r="O901" t="s">
        <v>224</v>
      </c>
      <c r="P901" t="s">
        <v>225</v>
      </c>
      <c r="Q901" t="s">
        <v>61</v>
      </c>
      <c r="R901">
        <v>44</v>
      </c>
      <c r="S901" t="s">
        <v>40</v>
      </c>
      <c r="T901">
        <v>12</v>
      </c>
      <c r="U901">
        <v>5</v>
      </c>
      <c r="V901" s="3">
        <v>28.8</v>
      </c>
      <c r="W901">
        <v>1</v>
      </c>
      <c r="X901" s="3">
        <f t="shared" si="923"/>
        <v>28.8</v>
      </c>
      <c r="Y901" s="3">
        <f t="shared" ref="Y901:Z901" si="925">X901/T901</f>
        <v>2.4</v>
      </c>
      <c r="Z901" s="3">
        <f t="shared" si="925"/>
        <v>0.48</v>
      </c>
    </row>
    <row r="902" spans="1:26" x14ac:dyDescent="0.25">
      <c r="A902">
        <v>7.2024999999999997</v>
      </c>
      <c r="B902" t="s">
        <v>26</v>
      </c>
      <c r="C902" t="s">
        <v>663</v>
      </c>
      <c r="D902" t="s">
        <v>664</v>
      </c>
      <c r="E902">
        <v>10503613</v>
      </c>
      <c r="F902" t="s">
        <v>665</v>
      </c>
      <c r="G902" t="s">
        <v>348</v>
      </c>
      <c r="H902" t="s">
        <v>31</v>
      </c>
      <c r="I902" t="s">
        <v>666</v>
      </c>
      <c r="J902" t="s">
        <v>667</v>
      </c>
      <c r="K902" t="s">
        <v>372</v>
      </c>
      <c r="L902" t="s">
        <v>668</v>
      </c>
      <c r="M902" t="s">
        <v>669</v>
      </c>
      <c r="N902">
        <v>8507295384</v>
      </c>
      <c r="O902" t="s">
        <v>59</v>
      </c>
      <c r="P902" t="s">
        <v>60</v>
      </c>
      <c r="Q902" t="s">
        <v>61</v>
      </c>
      <c r="R902">
        <v>44</v>
      </c>
      <c r="S902" t="s">
        <v>40</v>
      </c>
      <c r="T902">
        <v>12</v>
      </c>
      <c r="U902">
        <v>4</v>
      </c>
      <c r="V902" s="3">
        <v>28.8</v>
      </c>
      <c r="W902">
        <v>1</v>
      </c>
      <c r="X902" s="3">
        <f t="shared" si="923"/>
        <v>28.8</v>
      </c>
      <c r="Y902" s="3">
        <f t="shared" ref="Y902:Z902" si="926">X902/T902</f>
        <v>2.4</v>
      </c>
      <c r="Z902" s="3">
        <f t="shared" si="926"/>
        <v>0.6</v>
      </c>
    </row>
    <row r="903" spans="1:26" x14ac:dyDescent="0.25">
      <c r="A903">
        <v>7.2024999999999997</v>
      </c>
      <c r="B903" t="s">
        <v>26</v>
      </c>
      <c r="C903" t="s">
        <v>381</v>
      </c>
      <c r="D903" t="s">
        <v>382</v>
      </c>
      <c r="E903">
        <v>10503603</v>
      </c>
      <c r="F903" t="s">
        <v>707</v>
      </c>
      <c r="G903" t="s">
        <v>348</v>
      </c>
      <c r="H903" t="s">
        <v>31</v>
      </c>
      <c r="I903" t="s">
        <v>708</v>
      </c>
      <c r="J903" t="s">
        <v>709</v>
      </c>
      <c r="K903" t="s">
        <v>528</v>
      </c>
      <c r="L903" t="s">
        <v>710</v>
      </c>
      <c r="M903" t="s">
        <v>711</v>
      </c>
      <c r="N903">
        <v>9199625066</v>
      </c>
      <c r="O903" t="s">
        <v>74</v>
      </c>
      <c r="P903" t="s">
        <v>75</v>
      </c>
      <c r="Q903" t="s">
        <v>61</v>
      </c>
      <c r="R903">
        <v>44</v>
      </c>
      <c r="S903" t="s">
        <v>40</v>
      </c>
      <c r="T903">
        <v>12</v>
      </c>
      <c r="U903">
        <v>5</v>
      </c>
      <c r="V903" s="3">
        <v>28.8</v>
      </c>
      <c r="W903">
        <v>1</v>
      </c>
      <c r="X903" s="3">
        <f t="shared" si="923"/>
        <v>28.8</v>
      </c>
      <c r="Y903" s="3">
        <f t="shared" ref="Y903:Z903" si="927">X903/T903</f>
        <v>2.4</v>
      </c>
      <c r="Z903" s="3">
        <f t="shared" si="927"/>
        <v>0.48</v>
      </c>
    </row>
    <row r="904" spans="1:26" x14ac:dyDescent="0.25">
      <c r="A904">
        <v>7.2024999999999997</v>
      </c>
      <c r="B904" t="s">
        <v>26</v>
      </c>
      <c r="C904" t="s">
        <v>381</v>
      </c>
      <c r="D904" t="s">
        <v>382</v>
      </c>
      <c r="E904">
        <v>10503603</v>
      </c>
      <c r="F904" t="s">
        <v>707</v>
      </c>
      <c r="G904" t="s">
        <v>348</v>
      </c>
      <c r="H904" t="s">
        <v>31</v>
      </c>
      <c r="I904" t="s">
        <v>708</v>
      </c>
      <c r="J904" t="s">
        <v>709</v>
      </c>
      <c r="K904" t="s">
        <v>528</v>
      </c>
      <c r="L904" t="s">
        <v>710</v>
      </c>
      <c r="M904" t="s">
        <v>711</v>
      </c>
      <c r="N904">
        <v>9199625066</v>
      </c>
      <c r="O904" t="s">
        <v>98</v>
      </c>
      <c r="P904" t="s">
        <v>99</v>
      </c>
      <c r="Q904" t="s">
        <v>61</v>
      </c>
      <c r="R904">
        <v>44</v>
      </c>
      <c r="S904" t="s">
        <v>40</v>
      </c>
      <c r="T904">
        <v>12</v>
      </c>
      <c r="U904">
        <v>5</v>
      </c>
      <c r="V904" s="3">
        <v>28.8</v>
      </c>
      <c r="W904">
        <v>1</v>
      </c>
      <c r="X904" s="3">
        <f t="shared" si="923"/>
        <v>28.8</v>
      </c>
      <c r="Y904" s="3">
        <f t="shared" ref="Y904:Z904" si="928">X904/T904</f>
        <v>2.4</v>
      </c>
      <c r="Z904" s="3">
        <f t="shared" si="928"/>
        <v>0.48</v>
      </c>
    </row>
    <row r="905" spans="1:26" x14ac:dyDescent="0.25">
      <c r="A905">
        <v>7.2024999999999997</v>
      </c>
      <c r="B905" t="s">
        <v>26</v>
      </c>
      <c r="C905" t="s">
        <v>381</v>
      </c>
      <c r="D905" t="s">
        <v>382</v>
      </c>
      <c r="E905">
        <v>10503603</v>
      </c>
      <c r="F905" t="s">
        <v>707</v>
      </c>
      <c r="G905" t="s">
        <v>348</v>
      </c>
      <c r="H905" t="s">
        <v>31</v>
      </c>
      <c r="I905" t="s">
        <v>708</v>
      </c>
      <c r="J905" t="s">
        <v>709</v>
      </c>
      <c r="K905" t="s">
        <v>528</v>
      </c>
      <c r="L905" t="s">
        <v>710</v>
      </c>
      <c r="M905" t="s">
        <v>711</v>
      </c>
      <c r="N905">
        <v>9199625066</v>
      </c>
      <c r="O905" t="s">
        <v>224</v>
      </c>
      <c r="P905" t="s">
        <v>225</v>
      </c>
      <c r="Q905" t="s">
        <v>61</v>
      </c>
      <c r="R905">
        <v>44</v>
      </c>
      <c r="S905" t="s">
        <v>40</v>
      </c>
      <c r="T905">
        <v>12</v>
      </c>
      <c r="U905">
        <v>5</v>
      </c>
      <c r="V905" s="3">
        <v>28.8</v>
      </c>
      <c r="W905">
        <v>1</v>
      </c>
      <c r="X905" s="3">
        <f t="shared" si="923"/>
        <v>28.8</v>
      </c>
      <c r="Y905" s="3">
        <f t="shared" ref="Y905:Z905" si="929">X905/T905</f>
        <v>2.4</v>
      </c>
      <c r="Z905" s="3">
        <f t="shared" si="929"/>
        <v>0.48</v>
      </c>
    </row>
    <row r="906" spans="1:26" x14ac:dyDescent="0.25">
      <c r="A906">
        <v>7.2024999999999997</v>
      </c>
      <c r="B906" t="s">
        <v>26</v>
      </c>
      <c r="C906" t="s">
        <v>381</v>
      </c>
      <c r="D906" t="s">
        <v>382</v>
      </c>
      <c r="E906">
        <v>10503603</v>
      </c>
      <c r="F906" t="s">
        <v>707</v>
      </c>
      <c r="G906" t="s">
        <v>348</v>
      </c>
      <c r="H906" t="s">
        <v>31</v>
      </c>
      <c r="I906" t="s">
        <v>708</v>
      </c>
      <c r="J906" t="s">
        <v>709</v>
      </c>
      <c r="K906" t="s">
        <v>528</v>
      </c>
      <c r="L906" t="s">
        <v>710</v>
      </c>
      <c r="M906" t="s">
        <v>711</v>
      </c>
      <c r="N906">
        <v>9199625066</v>
      </c>
      <c r="O906" t="s">
        <v>59</v>
      </c>
      <c r="P906" t="s">
        <v>60</v>
      </c>
      <c r="Q906" t="s">
        <v>61</v>
      </c>
      <c r="R906">
        <v>44</v>
      </c>
      <c r="S906" t="s">
        <v>40</v>
      </c>
      <c r="T906">
        <v>12</v>
      </c>
      <c r="U906">
        <v>4</v>
      </c>
      <c r="V906" s="3">
        <v>28.8</v>
      </c>
      <c r="W906">
        <v>1</v>
      </c>
      <c r="X906" s="3">
        <f t="shared" si="923"/>
        <v>28.8</v>
      </c>
      <c r="Y906" s="3">
        <f t="shared" ref="Y906:Z906" si="930">X906/T906</f>
        <v>2.4</v>
      </c>
      <c r="Z906" s="3">
        <f t="shared" si="930"/>
        <v>0.6</v>
      </c>
    </row>
    <row r="907" spans="1:26" x14ac:dyDescent="0.25">
      <c r="A907">
        <v>7.2024999999999997</v>
      </c>
      <c r="B907" t="s">
        <v>26</v>
      </c>
      <c r="C907" t="s">
        <v>51</v>
      </c>
      <c r="D907" t="s">
        <v>52</v>
      </c>
      <c r="E907">
        <v>10503639</v>
      </c>
      <c r="F907" t="s">
        <v>776</v>
      </c>
      <c r="G907" t="s">
        <v>348</v>
      </c>
      <c r="H907" t="s">
        <v>31</v>
      </c>
      <c r="I907" t="s">
        <v>777</v>
      </c>
      <c r="J907" t="s">
        <v>778</v>
      </c>
      <c r="K907" t="s">
        <v>779</v>
      </c>
      <c r="L907" t="s">
        <v>780</v>
      </c>
      <c r="M907" t="s">
        <v>781</v>
      </c>
      <c r="N907">
        <v>4438404320</v>
      </c>
      <c r="O907" t="s">
        <v>74</v>
      </c>
      <c r="P907" t="s">
        <v>75</v>
      </c>
      <c r="Q907" t="s">
        <v>61</v>
      </c>
      <c r="R907">
        <v>44</v>
      </c>
      <c r="S907" t="s">
        <v>40</v>
      </c>
      <c r="T907">
        <v>12</v>
      </c>
      <c r="U907">
        <v>5</v>
      </c>
      <c r="V907" s="3">
        <v>30</v>
      </c>
      <c r="W907">
        <v>1</v>
      </c>
      <c r="X907" s="3">
        <f t="shared" si="923"/>
        <v>30</v>
      </c>
      <c r="Y907" s="3">
        <f t="shared" ref="Y907:Z907" si="931">X907/T907</f>
        <v>2.5</v>
      </c>
      <c r="Z907" s="3">
        <f t="shared" si="931"/>
        <v>0.5</v>
      </c>
    </row>
    <row r="908" spans="1:26" x14ac:dyDescent="0.25">
      <c r="A908">
        <v>7.2024999999999997</v>
      </c>
      <c r="B908" t="s">
        <v>26</v>
      </c>
      <c r="C908" t="s">
        <v>51</v>
      </c>
      <c r="D908" t="s">
        <v>52</v>
      </c>
      <c r="E908">
        <v>10503639</v>
      </c>
      <c r="F908" t="s">
        <v>776</v>
      </c>
      <c r="G908" t="s">
        <v>348</v>
      </c>
      <c r="H908" t="s">
        <v>31</v>
      </c>
      <c r="I908" t="s">
        <v>777</v>
      </c>
      <c r="J908" t="s">
        <v>778</v>
      </c>
      <c r="K908" t="s">
        <v>779</v>
      </c>
      <c r="L908" t="s">
        <v>780</v>
      </c>
      <c r="M908" t="s">
        <v>781</v>
      </c>
      <c r="N908">
        <v>4438404320</v>
      </c>
      <c r="O908" t="s">
        <v>670</v>
      </c>
      <c r="P908" t="s">
        <v>671</v>
      </c>
      <c r="Q908" t="s">
        <v>61</v>
      </c>
      <c r="R908">
        <v>44</v>
      </c>
      <c r="S908" t="s">
        <v>672</v>
      </c>
      <c r="T908">
        <v>12</v>
      </c>
      <c r="U908">
        <v>7</v>
      </c>
      <c r="V908" s="3">
        <v>37.799999999999997</v>
      </c>
      <c r="W908">
        <v>1</v>
      </c>
      <c r="X908" s="3">
        <f t="shared" si="923"/>
        <v>37.799999999999997</v>
      </c>
      <c r="Y908" s="3">
        <f t="shared" ref="Y908:Z908" si="932">X908/T908</f>
        <v>3.15</v>
      </c>
      <c r="Z908" s="3">
        <f t="shared" si="932"/>
        <v>0.45</v>
      </c>
    </row>
    <row r="909" spans="1:26" x14ac:dyDescent="0.25">
      <c r="A909">
        <v>7.2024999999999997</v>
      </c>
      <c r="B909" t="s">
        <v>26</v>
      </c>
      <c r="C909" t="s">
        <v>51</v>
      </c>
      <c r="D909" t="s">
        <v>52</v>
      </c>
      <c r="E909">
        <v>10503639</v>
      </c>
      <c r="F909" t="s">
        <v>776</v>
      </c>
      <c r="G909" t="s">
        <v>348</v>
      </c>
      <c r="H909" t="s">
        <v>31</v>
      </c>
      <c r="I909" t="s">
        <v>777</v>
      </c>
      <c r="J909" t="s">
        <v>778</v>
      </c>
      <c r="K909" t="s">
        <v>779</v>
      </c>
      <c r="L909" t="s">
        <v>780</v>
      </c>
      <c r="M909" t="s">
        <v>781</v>
      </c>
      <c r="N909">
        <v>4438404320</v>
      </c>
      <c r="O909" t="s">
        <v>98</v>
      </c>
      <c r="P909" t="s">
        <v>99</v>
      </c>
      <c r="Q909" t="s">
        <v>61</v>
      </c>
      <c r="R909">
        <v>44</v>
      </c>
      <c r="S909" t="s">
        <v>40</v>
      </c>
      <c r="T909">
        <v>12</v>
      </c>
      <c r="U909">
        <v>5</v>
      </c>
      <c r="V909" s="3">
        <v>30</v>
      </c>
      <c r="W909">
        <v>1</v>
      </c>
      <c r="X909" s="3">
        <f t="shared" si="923"/>
        <v>30</v>
      </c>
      <c r="Y909" s="3">
        <f t="shared" ref="Y909:Z909" si="933">X909/T909</f>
        <v>2.5</v>
      </c>
      <c r="Z909" s="3">
        <f t="shared" si="933"/>
        <v>0.5</v>
      </c>
    </row>
    <row r="910" spans="1:26" x14ac:dyDescent="0.25">
      <c r="A910">
        <v>7.2024999999999997</v>
      </c>
      <c r="B910" t="s">
        <v>26</v>
      </c>
      <c r="C910" t="s">
        <v>51</v>
      </c>
      <c r="D910" t="s">
        <v>52</v>
      </c>
      <c r="E910">
        <v>10503639</v>
      </c>
      <c r="F910" t="s">
        <v>776</v>
      </c>
      <c r="G910" t="s">
        <v>348</v>
      </c>
      <c r="H910" t="s">
        <v>31</v>
      </c>
      <c r="I910" t="s">
        <v>777</v>
      </c>
      <c r="J910" t="s">
        <v>778</v>
      </c>
      <c r="K910" t="s">
        <v>779</v>
      </c>
      <c r="L910" t="s">
        <v>780</v>
      </c>
      <c r="M910" t="s">
        <v>781</v>
      </c>
      <c r="N910">
        <v>4438404320</v>
      </c>
      <c r="O910" t="s">
        <v>224</v>
      </c>
      <c r="P910" t="s">
        <v>225</v>
      </c>
      <c r="Q910" t="s">
        <v>61</v>
      </c>
      <c r="R910">
        <v>44</v>
      </c>
      <c r="S910" t="s">
        <v>40</v>
      </c>
      <c r="T910">
        <v>12</v>
      </c>
      <c r="U910">
        <v>5</v>
      </c>
      <c r="V910" s="3">
        <v>28.8</v>
      </c>
      <c r="W910">
        <v>1</v>
      </c>
      <c r="X910" s="3">
        <f t="shared" si="923"/>
        <v>28.8</v>
      </c>
      <c r="Y910" s="3">
        <f t="shared" ref="Y910:Z910" si="934">X910/T910</f>
        <v>2.4</v>
      </c>
      <c r="Z910" s="3">
        <f t="shared" si="934"/>
        <v>0.48</v>
      </c>
    </row>
    <row r="911" spans="1:26" x14ac:dyDescent="0.25">
      <c r="A911">
        <v>7.2024999999999997</v>
      </c>
      <c r="B911" t="s">
        <v>26</v>
      </c>
      <c r="C911" t="s">
        <v>51</v>
      </c>
      <c r="D911" t="s">
        <v>52</v>
      </c>
      <c r="E911">
        <v>10503639</v>
      </c>
      <c r="F911" t="s">
        <v>776</v>
      </c>
      <c r="G911" t="s">
        <v>348</v>
      </c>
      <c r="H911" t="s">
        <v>31</v>
      </c>
      <c r="I911" t="s">
        <v>777</v>
      </c>
      <c r="J911" t="s">
        <v>778</v>
      </c>
      <c r="K911" t="s">
        <v>779</v>
      </c>
      <c r="L911" t="s">
        <v>780</v>
      </c>
      <c r="M911" t="s">
        <v>781</v>
      </c>
      <c r="N911">
        <v>4438404320</v>
      </c>
      <c r="O911" t="s">
        <v>59</v>
      </c>
      <c r="P911" t="s">
        <v>60</v>
      </c>
      <c r="Q911" t="s">
        <v>61</v>
      </c>
      <c r="R911">
        <v>44</v>
      </c>
      <c r="S911" t="s">
        <v>40</v>
      </c>
      <c r="T911">
        <v>12</v>
      </c>
      <c r="U911">
        <v>4</v>
      </c>
      <c r="V911" s="3">
        <v>28.8</v>
      </c>
      <c r="W911">
        <v>1</v>
      </c>
      <c r="X911" s="3">
        <f t="shared" si="923"/>
        <v>28.8</v>
      </c>
      <c r="Y911" s="3">
        <f t="shared" ref="Y911:Z911" si="935">X911/T911</f>
        <v>2.4</v>
      </c>
      <c r="Z911" s="3">
        <f t="shared" si="935"/>
        <v>0.6</v>
      </c>
    </row>
    <row r="912" spans="1:26" x14ac:dyDescent="0.25">
      <c r="A912">
        <v>7.2024999999999997</v>
      </c>
      <c r="B912" t="s">
        <v>26</v>
      </c>
      <c r="C912" t="s">
        <v>51</v>
      </c>
      <c r="D912" t="s">
        <v>52</v>
      </c>
      <c r="E912">
        <v>10503640</v>
      </c>
      <c r="F912" t="s">
        <v>782</v>
      </c>
      <c r="G912" t="s">
        <v>348</v>
      </c>
      <c r="H912" t="s">
        <v>31</v>
      </c>
      <c r="I912" t="s">
        <v>783</v>
      </c>
      <c r="J912" t="s">
        <v>784</v>
      </c>
      <c r="K912" t="s">
        <v>779</v>
      </c>
      <c r="L912" t="s">
        <v>785</v>
      </c>
      <c r="M912" t="s">
        <v>786</v>
      </c>
      <c r="N912">
        <v>4438401944</v>
      </c>
      <c r="O912" t="s">
        <v>74</v>
      </c>
      <c r="P912" t="s">
        <v>75</v>
      </c>
      <c r="Q912" t="s">
        <v>61</v>
      </c>
      <c r="R912">
        <v>44</v>
      </c>
      <c r="S912" t="s">
        <v>40</v>
      </c>
      <c r="T912">
        <v>12</v>
      </c>
      <c r="U912">
        <v>5</v>
      </c>
      <c r="V912" s="3">
        <v>30</v>
      </c>
      <c r="W912">
        <v>1</v>
      </c>
      <c r="X912" s="3">
        <f t="shared" si="923"/>
        <v>30</v>
      </c>
      <c r="Y912" s="3">
        <f t="shared" ref="Y912:Z912" si="936">X912/T912</f>
        <v>2.5</v>
      </c>
      <c r="Z912" s="3">
        <f t="shared" si="936"/>
        <v>0.5</v>
      </c>
    </row>
    <row r="913" spans="1:26" x14ac:dyDescent="0.25">
      <c r="A913">
        <v>7.2024999999999997</v>
      </c>
      <c r="B913" t="s">
        <v>26</v>
      </c>
      <c r="C913" t="s">
        <v>51</v>
      </c>
      <c r="D913" t="s">
        <v>52</v>
      </c>
      <c r="E913">
        <v>10503640</v>
      </c>
      <c r="F913" t="s">
        <v>782</v>
      </c>
      <c r="G913" t="s">
        <v>348</v>
      </c>
      <c r="H913" t="s">
        <v>31</v>
      </c>
      <c r="I913" t="s">
        <v>783</v>
      </c>
      <c r="J913" t="s">
        <v>784</v>
      </c>
      <c r="K913" t="s">
        <v>779</v>
      </c>
      <c r="L913" t="s">
        <v>785</v>
      </c>
      <c r="M913" t="s">
        <v>786</v>
      </c>
      <c r="N913">
        <v>4438401944</v>
      </c>
      <c r="O913" t="s">
        <v>670</v>
      </c>
      <c r="P913" t="s">
        <v>671</v>
      </c>
      <c r="Q913" t="s">
        <v>61</v>
      </c>
      <c r="R913">
        <v>44</v>
      </c>
      <c r="S913" t="s">
        <v>672</v>
      </c>
      <c r="T913">
        <v>12</v>
      </c>
      <c r="U913">
        <v>7</v>
      </c>
      <c r="V913" s="3">
        <v>37.799999999999997</v>
      </c>
      <c r="W913">
        <v>1</v>
      </c>
      <c r="X913" s="3">
        <f t="shared" si="923"/>
        <v>37.799999999999997</v>
      </c>
      <c r="Y913" s="3">
        <f t="shared" ref="Y913:Z913" si="937">X913/T913</f>
        <v>3.15</v>
      </c>
      <c r="Z913" s="3">
        <f t="shared" si="937"/>
        <v>0.45</v>
      </c>
    </row>
    <row r="914" spans="1:26" x14ac:dyDescent="0.25">
      <c r="A914">
        <v>7.2024999999999997</v>
      </c>
      <c r="B914" t="s">
        <v>26</v>
      </c>
      <c r="C914" t="s">
        <v>51</v>
      </c>
      <c r="D914" t="s">
        <v>52</v>
      </c>
      <c r="E914">
        <v>10503640</v>
      </c>
      <c r="F914" t="s">
        <v>782</v>
      </c>
      <c r="G914" t="s">
        <v>348</v>
      </c>
      <c r="H914" t="s">
        <v>31</v>
      </c>
      <c r="I914" t="s">
        <v>783</v>
      </c>
      <c r="J914" t="s">
        <v>784</v>
      </c>
      <c r="K914" t="s">
        <v>779</v>
      </c>
      <c r="L914" t="s">
        <v>785</v>
      </c>
      <c r="M914" t="s">
        <v>786</v>
      </c>
      <c r="N914">
        <v>4438401944</v>
      </c>
      <c r="O914" t="s">
        <v>98</v>
      </c>
      <c r="P914" t="s">
        <v>99</v>
      </c>
      <c r="Q914" t="s">
        <v>61</v>
      </c>
      <c r="R914">
        <v>44</v>
      </c>
      <c r="S914" t="s">
        <v>40</v>
      </c>
      <c r="T914">
        <v>12</v>
      </c>
      <c r="U914">
        <v>5</v>
      </c>
      <c r="V914" s="3">
        <v>30</v>
      </c>
      <c r="W914">
        <v>1</v>
      </c>
      <c r="X914" s="3">
        <f t="shared" si="923"/>
        <v>30</v>
      </c>
      <c r="Y914" s="3">
        <f t="shared" ref="Y914:Z914" si="938">X914/T914</f>
        <v>2.5</v>
      </c>
      <c r="Z914" s="3">
        <f t="shared" si="938"/>
        <v>0.5</v>
      </c>
    </row>
    <row r="915" spans="1:26" x14ac:dyDescent="0.25">
      <c r="A915">
        <v>7.2024999999999997</v>
      </c>
      <c r="B915" t="s">
        <v>26</v>
      </c>
      <c r="C915" t="s">
        <v>51</v>
      </c>
      <c r="D915" t="s">
        <v>52</v>
      </c>
      <c r="E915">
        <v>10503640</v>
      </c>
      <c r="F915" t="s">
        <v>782</v>
      </c>
      <c r="G915" t="s">
        <v>348</v>
      </c>
      <c r="H915" t="s">
        <v>31</v>
      </c>
      <c r="I915" t="s">
        <v>783</v>
      </c>
      <c r="J915" t="s">
        <v>784</v>
      </c>
      <c r="K915" t="s">
        <v>779</v>
      </c>
      <c r="L915" t="s">
        <v>785</v>
      </c>
      <c r="M915" t="s">
        <v>786</v>
      </c>
      <c r="N915">
        <v>4438401944</v>
      </c>
      <c r="O915" t="s">
        <v>224</v>
      </c>
      <c r="P915" t="s">
        <v>225</v>
      </c>
      <c r="Q915" t="s">
        <v>61</v>
      </c>
      <c r="R915">
        <v>44</v>
      </c>
      <c r="S915" t="s">
        <v>40</v>
      </c>
      <c r="T915">
        <v>12</v>
      </c>
      <c r="U915">
        <v>5</v>
      </c>
      <c r="V915" s="3">
        <v>28.8</v>
      </c>
      <c r="W915">
        <v>1</v>
      </c>
      <c r="X915" s="3">
        <f t="shared" si="923"/>
        <v>28.8</v>
      </c>
      <c r="Y915" s="3">
        <f t="shared" ref="Y915:Z915" si="939">X915/T915</f>
        <v>2.4</v>
      </c>
      <c r="Z915" s="3">
        <f t="shared" si="939"/>
        <v>0.48</v>
      </c>
    </row>
    <row r="916" spans="1:26" x14ac:dyDescent="0.25">
      <c r="A916">
        <v>7.2024999999999997</v>
      </c>
      <c r="B916" t="s">
        <v>26</v>
      </c>
      <c r="C916" t="s">
        <v>51</v>
      </c>
      <c r="D916" t="s">
        <v>52</v>
      </c>
      <c r="E916">
        <v>10503640</v>
      </c>
      <c r="F916" t="s">
        <v>782</v>
      </c>
      <c r="G916" t="s">
        <v>348</v>
      </c>
      <c r="H916" t="s">
        <v>31</v>
      </c>
      <c r="I916" t="s">
        <v>783</v>
      </c>
      <c r="J916" t="s">
        <v>784</v>
      </c>
      <c r="K916" t="s">
        <v>779</v>
      </c>
      <c r="L916" t="s">
        <v>785</v>
      </c>
      <c r="M916" t="s">
        <v>786</v>
      </c>
      <c r="N916">
        <v>4438401944</v>
      </c>
      <c r="O916" t="s">
        <v>59</v>
      </c>
      <c r="P916" t="s">
        <v>60</v>
      </c>
      <c r="Q916" t="s">
        <v>61</v>
      </c>
      <c r="R916">
        <v>44</v>
      </c>
      <c r="S916" t="s">
        <v>40</v>
      </c>
      <c r="T916">
        <v>12</v>
      </c>
      <c r="U916">
        <v>4</v>
      </c>
      <c r="V916" s="3">
        <v>28.8</v>
      </c>
      <c r="W916">
        <v>1</v>
      </c>
      <c r="X916" s="3">
        <f t="shared" si="923"/>
        <v>28.8</v>
      </c>
      <c r="Y916" s="3">
        <f t="shared" ref="Y916:Z916" si="940">X916/T916</f>
        <v>2.4</v>
      </c>
      <c r="Z916" s="3">
        <f t="shared" si="940"/>
        <v>0.6</v>
      </c>
    </row>
    <row r="917" spans="1:26" x14ac:dyDescent="0.25">
      <c r="A917">
        <v>7.2024999999999997</v>
      </c>
      <c r="B917" t="s">
        <v>26</v>
      </c>
      <c r="C917" t="s">
        <v>722</v>
      </c>
      <c r="D917" t="s">
        <v>723</v>
      </c>
      <c r="E917">
        <v>10538437</v>
      </c>
      <c r="F917" t="s">
        <v>724</v>
      </c>
      <c r="G917" t="s">
        <v>348</v>
      </c>
      <c r="H917" t="s">
        <v>31</v>
      </c>
      <c r="I917" t="s">
        <v>725</v>
      </c>
      <c r="J917" t="s">
        <v>726</v>
      </c>
      <c r="K917" t="s">
        <v>727</v>
      </c>
      <c r="L917" t="s">
        <v>728</v>
      </c>
      <c r="M917" t="s">
        <v>500</v>
      </c>
      <c r="N917">
        <v>3037975676</v>
      </c>
      <c r="O917" t="s">
        <v>74</v>
      </c>
      <c r="P917" t="s">
        <v>75</v>
      </c>
      <c r="Q917" t="s">
        <v>61</v>
      </c>
      <c r="R917">
        <v>44</v>
      </c>
      <c r="S917" t="s">
        <v>40</v>
      </c>
      <c r="T917">
        <v>12</v>
      </c>
      <c r="U917">
        <v>5</v>
      </c>
      <c r="V917" s="3">
        <v>28.8</v>
      </c>
      <c r="W917">
        <v>1</v>
      </c>
      <c r="X917" s="3">
        <f t="shared" si="923"/>
        <v>28.8</v>
      </c>
      <c r="Y917" s="3">
        <f t="shared" ref="Y917:Z917" si="941">X917/T917</f>
        <v>2.4</v>
      </c>
      <c r="Z917" s="3">
        <f t="shared" si="941"/>
        <v>0.48</v>
      </c>
    </row>
    <row r="918" spans="1:26" x14ac:dyDescent="0.25">
      <c r="A918">
        <v>7.2024999999999997</v>
      </c>
      <c r="B918" t="s">
        <v>26</v>
      </c>
      <c r="C918" t="s">
        <v>722</v>
      </c>
      <c r="D918" t="s">
        <v>723</v>
      </c>
      <c r="E918">
        <v>10538437</v>
      </c>
      <c r="F918" t="s">
        <v>724</v>
      </c>
      <c r="G918" t="s">
        <v>348</v>
      </c>
      <c r="H918" t="s">
        <v>31</v>
      </c>
      <c r="I918" t="s">
        <v>725</v>
      </c>
      <c r="J918" t="s">
        <v>726</v>
      </c>
      <c r="K918" t="s">
        <v>727</v>
      </c>
      <c r="L918" t="s">
        <v>728</v>
      </c>
      <c r="M918" t="s">
        <v>500</v>
      </c>
      <c r="N918">
        <v>3037975676</v>
      </c>
      <c r="O918" t="s">
        <v>670</v>
      </c>
      <c r="P918" t="s">
        <v>671</v>
      </c>
      <c r="Q918" t="s">
        <v>61</v>
      </c>
      <c r="R918">
        <v>44</v>
      </c>
      <c r="S918" t="s">
        <v>672</v>
      </c>
      <c r="T918">
        <v>12</v>
      </c>
      <c r="U918">
        <v>7</v>
      </c>
      <c r="V918" s="3">
        <v>75.599999999999994</v>
      </c>
      <c r="W918">
        <v>2</v>
      </c>
      <c r="X918" s="3">
        <f t="shared" si="923"/>
        <v>37.799999999999997</v>
      </c>
      <c r="Y918" s="3">
        <f t="shared" ref="Y918:Z918" si="942">X918/T918</f>
        <v>3.15</v>
      </c>
      <c r="Z918" s="3">
        <f t="shared" si="942"/>
        <v>0.45</v>
      </c>
    </row>
    <row r="919" spans="1:26" x14ac:dyDescent="0.25">
      <c r="A919">
        <v>7.2024999999999997</v>
      </c>
      <c r="B919" t="s">
        <v>26</v>
      </c>
      <c r="C919" t="s">
        <v>722</v>
      </c>
      <c r="D919" t="s">
        <v>723</v>
      </c>
      <c r="E919">
        <v>10538437</v>
      </c>
      <c r="F919" t="s">
        <v>724</v>
      </c>
      <c r="G919" t="s">
        <v>348</v>
      </c>
      <c r="H919" t="s">
        <v>31</v>
      </c>
      <c r="I919" t="s">
        <v>725</v>
      </c>
      <c r="J919" t="s">
        <v>726</v>
      </c>
      <c r="K919" t="s">
        <v>727</v>
      </c>
      <c r="L919" t="s">
        <v>728</v>
      </c>
      <c r="M919" t="s">
        <v>500</v>
      </c>
      <c r="N919">
        <v>3037975676</v>
      </c>
      <c r="O919" t="s">
        <v>98</v>
      </c>
      <c r="P919" t="s">
        <v>99</v>
      </c>
      <c r="Q919" t="s">
        <v>61</v>
      </c>
      <c r="R919">
        <v>44</v>
      </c>
      <c r="S919" t="s">
        <v>40</v>
      </c>
      <c r="T919">
        <v>12</v>
      </c>
      <c r="U919">
        <v>5</v>
      </c>
      <c r="V919" s="3">
        <v>28.8</v>
      </c>
      <c r="W919">
        <v>1</v>
      </c>
      <c r="X919" s="3">
        <f t="shared" si="923"/>
        <v>28.8</v>
      </c>
      <c r="Y919" s="3">
        <f t="shared" ref="Y919:Z919" si="943">X919/T919</f>
        <v>2.4</v>
      </c>
      <c r="Z919" s="3">
        <f t="shared" si="943"/>
        <v>0.48</v>
      </c>
    </row>
    <row r="920" spans="1:26" x14ac:dyDescent="0.25">
      <c r="A920">
        <v>7.2024999999999997</v>
      </c>
      <c r="B920" t="s">
        <v>26</v>
      </c>
      <c r="C920" t="s">
        <v>722</v>
      </c>
      <c r="D920" t="s">
        <v>723</v>
      </c>
      <c r="E920">
        <v>10538437</v>
      </c>
      <c r="F920" t="s">
        <v>724</v>
      </c>
      <c r="G920" t="s">
        <v>348</v>
      </c>
      <c r="H920" t="s">
        <v>31</v>
      </c>
      <c r="I920" t="s">
        <v>725</v>
      </c>
      <c r="J920" t="s">
        <v>726</v>
      </c>
      <c r="K920" t="s">
        <v>727</v>
      </c>
      <c r="L920" t="s">
        <v>728</v>
      </c>
      <c r="M920" t="s">
        <v>500</v>
      </c>
      <c r="N920">
        <v>3037975676</v>
      </c>
      <c r="O920" t="s">
        <v>224</v>
      </c>
      <c r="P920" t="s">
        <v>225</v>
      </c>
      <c r="Q920" t="s">
        <v>61</v>
      </c>
      <c r="R920">
        <v>44</v>
      </c>
      <c r="S920" t="s">
        <v>40</v>
      </c>
      <c r="T920">
        <v>12</v>
      </c>
      <c r="U920">
        <v>5</v>
      </c>
      <c r="V920" s="3">
        <v>28.8</v>
      </c>
      <c r="W920">
        <v>1</v>
      </c>
      <c r="X920" s="3">
        <f t="shared" si="923"/>
        <v>28.8</v>
      </c>
      <c r="Y920" s="3">
        <f t="shared" ref="Y920:Z920" si="944">X920/T920</f>
        <v>2.4</v>
      </c>
      <c r="Z920" s="3">
        <f t="shared" si="944"/>
        <v>0.48</v>
      </c>
    </row>
    <row r="921" spans="1:26" x14ac:dyDescent="0.25">
      <c r="A921">
        <v>7.2024999999999997</v>
      </c>
      <c r="B921" t="s">
        <v>26</v>
      </c>
      <c r="C921" t="s">
        <v>722</v>
      </c>
      <c r="D921" t="s">
        <v>723</v>
      </c>
      <c r="E921">
        <v>10538437</v>
      </c>
      <c r="F921" t="s">
        <v>724</v>
      </c>
      <c r="G921" t="s">
        <v>348</v>
      </c>
      <c r="H921" t="s">
        <v>31</v>
      </c>
      <c r="I921" t="s">
        <v>725</v>
      </c>
      <c r="J921" t="s">
        <v>726</v>
      </c>
      <c r="K921" t="s">
        <v>727</v>
      </c>
      <c r="L921" t="s">
        <v>728</v>
      </c>
      <c r="M921" t="s">
        <v>500</v>
      </c>
      <c r="N921">
        <v>3037975676</v>
      </c>
      <c r="O921" t="s">
        <v>59</v>
      </c>
      <c r="P921" t="s">
        <v>60</v>
      </c>
      <c r="Q921" t="s">
        <v>61</v>
      </c>
      <c r="R921">
        <v>44</v>
      </c>
      <c r="S921" t="s">
        <v>40</v>
      </c>
      <c r="T921">
        <v>12</v>
      </c>
      <c r="U921">
        <v>4</v>
      </c>
      <c r="V921" s="3">
        <v>28.8</v>
      </c>
      <c r="W921">
        <v>1</v>
      </c>
      <c r="X921" s="3">
        <f t="shared" si="923"/>
        <v>28.8</v>
      </c>
      <c r="Y921" s="3">
        <f t="shared" ref="Y921:Z921" si="945">X921/T921</f>
        <v>2.4</v>
      </c>
      <c r="Z921" s="3">
        <f t="shared" si="945"/>
        <v>0.6</v>
      </c>
    </row>
    <row r="922" spans="1:26" x14ac:dyDescent="0.25">
      <c r="A922">
        <v>7.2024999999999997</v>
      </c>
      <c r="B922" t="s">
        <v>26</v>
      </c>
      <c r="C922" t="s">
        <v>84</v>
      </c>
      <c r="D922" t="s">
        <v>85</v>
      </c>
      <c r="E922">
        <v>10019540</v>
      </c>
      <c r="F922" t="s">
        <v>463</v>
      </c>
      <c r="G922" t="s">
        <v>30</v>
      </c>
      <c r="H922" t="s">
        <v>31</v>
      </c>
      <c r="I922" t="s">
        <v>464</v>
      </c>
      <c r="J922" t="s">
        <v>465</v>
      </c>
      <c r="K922" t="s">
        <v>67</v>
      </c>
      <c r="L922">
        <v>94080</v>
      </c>
      <c r="M922" t="s">
        <v>466</v>
      </c>
      <c r="N922">
        <v>6505895252</v>
      </c>
      <c r="O922" t="s">
        <v>122</v>
      </c>
      <c r="P922" t="s">
        <v>123</v>
      </c>
      <c r="Q922" t="s">
        <v>124</v>
      </c>
      <c r="R922">
        <v>44</v>
      </c>
      <c r="S922" t="s">
        <v>40</v>
      </c>
      <c r="T922">
        <v>12</v>
      </c>
      <c r="U922">
        <v>4.5</v>
      </c>
      <c r="V922" s="3">
        <v>39.6</v>
      </c>
      <c r="W922">
        <v>2</v>
      </c>
      <c r="X922" s="3">
        <f t="shared" si="923"/>
        <v>19.8</v>
      </c>
      <c r="Y922" s="3">
        <f t="shared" ref="Y922:Z922" si="946">X922/T922</f>
        <v>1.6500000000000001</v>
      </c>
      <c r="Z922" s="3">
        <f t="shared" si="946"/>
        <v>0.3666666666666667</v>
      </c>
    </row>
    <row r="923" spans="1:26" x14ac:dyDescent="0.25">
      <c r="A923">
        <v>7.2024999999999997</v>
      </c>
      <c r="B923" t="s">
        <v>26</v>
      </c>
      <c r="C923" t="s">
        <v>84</v>
      </c>
      <c r="D923" t="s">
        <v>85</v>
      </c>
      <c r="E923">
        <v>10019540</v>
      </c>
      <c r="F923" t="s">
        <v>463</v>
      </c>
      <c r="G923" t="s">
        <v>30</v>
      </c>
      <c r="H923" t="s">
        <v>31</v>
      </c>
      <c r="I923" t="s">
        <v>464</v>
      </c>
      <c r="J923" t="s">
        <v>465</v>
      </c>
      <c r="K923" t="s">
        <v>67</v>
      </c>
      <c r="L923">
        <v>94080</v>
      </c>
      <c r="M923" t="s">
        <v>466</v>
      </c>
      <c r="N923">
        <v>6505895252</v>
      </c>
      <c r="O923" t="s">
        <v>37</v>
      </c>
      <c r="P923" t="s">
        <v>38</v>
      </c>
      <c r="Q923" t="s">
        <v>39</v>
      </c>
      <c r="R923">
        <v>44</v>
      </c>
      <c r="S923" t="s">
        <v>40</v>
      </c>
      <c r="T923">
        <v>12</v>
      </c>
      <c r="U923">
        <v>5</v>
      </c>
      <c r="V923" s="3">
        <v>42</v>
      </c>
      <c r="W923">
        <v>2</v>
      </c>
      <c r="X923" s="3">
        <f t="shared" si="923"/>
        <v>21</v>
      </c>
      <c r="Y923" s="3">
        <f t="shared" ref="Y923:Z923" si="947">X923/T923</f>
        <v>1.75</v>
      </c>
      <c r="Z923" s="3">
        <f t="shared" si="947"/>
        <v>0.35</v>
      </c>
    </row>
    <row r="924" spans="1:26" x14ac:dyDescent="0.25">
      <c r="A924">
        <v>7.2024999999999997</v>
      </c>
      <c r="B924" t="s">
        <v>26</v>
      </c>
      <c r="C924" t="s">
        <v>41</v>
      </c>
      <c r="D924" t="s">
        <v>42</v>
      </c>
      <c r="E924">
        <v>10383544</v>
      </c>
      <c r="F924" t="s">
        <v>683</v>
      </c>
      <c r="G924" t="s">
        <v>30</v>
      </c>
      <c r="H924" t="s">
        <v>31</v>
      </c>
      <c r="I924" t="s">
        <v>684</v>
      </c>
      <c r="J924" t="s">
        <v>685</v>
      </c>
      <c r="K924" t="s">
        <v>139</v>
      </c>
      <c r="L924" t="s">
        <v>686</v>
      </c>
      <c r="M924" t="s">
        <v>687</v>
      </c>
      <c r="N924">
        <v>7152355820</v>
      </c>
      <c r="O924" t="s">
        <v>188</v>
      </c>
      <c r="P924" t="s">
        <v>189</v>
      </c>
      <c r="Q924" t="s">
        <v>83</v>
      </c>
      <c r="R924">
        <v>44</v>
      </c>
      <c r="S924" t="s">
        <v>40</v>
      </c>
      <c r="T924">
        <v>12</v>
      </c>
      <c r="U924">
        <v>6</v>
      </c>
      <c r="V924" s="3">
        <v>105.6</v>
      </c>
      <c r="W924">
        <v>4</v>
      </c>
      <c r="X924" s="3">
        <f t="shared" si="923"/>
        <v>26.4</v>
      </c>
      <c r="Y924" s="3">
        <f t="shared" ref="Y924:Z924" si="948">X924/T924</f>
        <v>2.1999999999999997</v>
      </c>
      <c r="Z924" s="3">
        <f t="shared" si="948"/>
        <v>0.36666666666666664</v>
      </c>
    </row>
    <row r="925" spans="1:26" x14ac:dyDescent="0.25">
      <c r="A925">
        <v>7.2024999999999997</v>
      </c>
      <c r="B925" t="s">
        <v>26</v>
      </c>
      <c r="C925" t="s">
        <v>51</v>
      </c>
      <c r="D925" t="s">
        <v>52</v>
      </c>
      <c r="E925">
        <v>10003045</v>
      </c>
      <c r="F925" t="s">
        <v>125</v>
      </c>
      <c r="G925" t="s">
        <v>30</v>
      </c>
      <c r="H925" t="s">
        <v>31</v>
      </c>
      <c r="I925" t="s">
        <v>126</v>
      </c>
      <c r="J925" t="s">
        <v>127</v>
      </c>
      <c r="K925" t="s">
        <v>34</v>
      </c>
      <c r="L925" s="4" t="s">
        <v>128</v>
      </c>
      <c r="M925" t="s">
        <v>129</v>
      </c>
      <c r="N925">
        <v>6098354400</v>
      </c>
      <c r="O925" t="s">
        <v>74</v>
      </c>
      <c r="P925" t="s">
        <v>75</v>
      </c>
      <c r="Q925" t="s">
        <v>61</v>
      </c>
      <c r="R925">
        <v>44</v>
      </c>
      <c r="S925" t="s">
        <v>40</v>
      </c>
      <c r="T925">
        <v>12</v>
      </c>
      <c r="U925">
        <v>5</v>
      </c>
      <c r="V925" s="3">
        <v>297.60000000000002</v>
      </c>
      <c r="W925">
        <v>10</v>
      </c>
      <c r="X925" s="3">
        <f t="shared" si="923"/>
        <v>29.76</v>
      </c>
      <c r="Y925" s="3">
        <f t="shared" ref="Y925:Z925" si="949">X925/T925</f>
        <v>2.48</v>
      </c>
      <c r="Z925" s="3">
        <f t="shared" si="949"/>
        <v>0.496</v>
      </c>
    </row>
    <row r="926" spans="1:26" x14ac:dyDescent="0.25">
      <c r="A926">
        <v>7.2024999999999997</v>
      </c>
      <c r="B926" t="s">
        <v>26</v>
      </c>
      <c r="C926" t="s">
        <v>51</v>
      </c>
      <c r="D926" t="s">
        <v>52</v>
      </c>
      <c r="E926">
        <v>10003045</v>
      </c>
      <c r="F926" t="s">
        <v>125</v>
      </c>
      <c r="G926" t="s">
        <v>30</v>
      </c>
      <c r="H926" t="s">
        <v>31</v>
      </c>
      <c r="I926" t="s">
        <v>126</v>
      </c>
      <c r="J926" t="s">
        <v>127</v>
      </c>
      <c r="K926" t="s">
        <v>34</v>
      </c>
      <c r="L926" s="4" t="s">
        <v>128</v>
      </c>
      <c r="M926" t="s">
        <v>129</v>
      </c>
      <c r="N926">
        <v>6098354400</v>
      </c>
      <c r="O926" t="s">
        <v>81</v>
      </c>
      <c r="P926" t="s">
        <v>82</v>
      </c>
      <c r="Q926" t="s">
        <v>83</v>
      </c>
      <c r="R926">
        <v>44</v>
      </c>
      <c r="S926" t="s">
        <v>40</v>
      </c>
      <c r="T926">
        <v>12</v>
      </c>
      <c r="U926">
        <v>8</v>
      </c>
      <c r="V926" s="3">
        <v>117</v>
      </c>
      <c r="W926">
        <v>4</v>
      </c>
      <c r="X926" s="3">
        <f t="shared" si="923"/>
        <v>29.25</v>
      </c>
      <c r="Y926" s="3">
        <f t="shared" ref="Y926:Z926" si="950">X926/T926</f>
        <v>2.4375</v>
      </c>
      <c r="Z926" s="3">
        <f t="shared" si="950"/>
        <v>0.3046875</v>
      </c>
    </row>
    <row r="927" spans="1:26" x14ac:dyDescent="0.25">
      <c r="A927">
        <v>7.2024999999999997</v>
      </c>
      <c r="B927" t="s">
        <v>26</v>
      </c>
      <c r="C927" t="s">
        <v>51</v>
      </c>
      <c r="D927" t="s">
        <v>52</v>
      </c>
      <c r="E927">
        <v>10003045</v>
      </c>
      <c r="F927" t="s">
        <v>125</v>
      </c>
      <c r="G927" t="s">
        <v>30</v>
      </c>
      <c r="H927" t="s">
        <v>31</v>
      </c>
      <c r="I927" t="s">
        <v>126</v>
      </c>
      <c r="J927" t="s">
        <v>127</v>
      </c>
      <c r="K927" t="s">
        <v>34</v>
      </c>
      <c r="L927" s="4" t="s">
        <v>128</v>
      </c>
      <c r="M927" t="s">
        <v>129</v>
      </c>
      <c r="N927">
        <v>6098354400</v>
      </c>
      <c r="O927" t="s">
        <v>37</v>
      </c>
      <c r="P927" t="s">
        <v>38</v>
      </c>
      <c r="Q927" t="s">
        <v>39</v>
      </c>
      <c r="R927">
        <v>44</v>
      </c>
      <c r="S927" t="s">
        <v>40</v>
      </c>
      <c r="T927">
        <v>12</v>
      </c>
      <c r="U927">
        <v>5</v>
      </c>
      <c r="V927" s="3">
        <v>42</v>
      </c>
      <c r="W927">
        <v>2</v>
      </c>
      <c r="X927" s="3">
        <f t="shared" si="923"/>
        <v>21</v>
      </c>
      <c r="Y927" s="3">
        <f t="shared" ref="Y927:Z927" si="951">X927/T927</f>
        <v>1.75</v>
      </c>
      <c r="Z927" s="3">
        <f t="shared" si="951"/>
        <v>0.35</v>
      </c>
    </row>
    <row r="928" spans="1:26" x14ac:dyDescent="0.25">
      <c r="A928">
        <v>7.2024999999999997</v>
      </c>
      <c r="B928" t="s">
        <v>26</v>
      </c>
      <c r="C928" t="s">
        <v>51</v>
      </c>
      <c r="D928" t="s">
        <v>52</v>
      </c>
      <c r="E928">
        <v>10003045</v>
      </c>
      <c r="F928" t="s">
        <v>125</v>
      </c>
      <c r="G928" t="s">
        <v>30</v>
      </c>
      <c r="H928" t="s">
        <v>31</v>
      </c>
      <c r="I928" t="s">
        <v>126</v>
      </c>
      <c r="J928" t="s">
        <v>127</v>
      </c>
      <c r="K928" t="s">
        <v>34</v>
      </c>
      <c r="L928" s="4" t="s">
        <v>128</v>
      </c>
      <c r="M928" t="s">
        <v>129</v>
      </c>
      <c r="N928">
        <v>6098354400</v>
      </c>
      <c r="O928" t="s">
        <v>98</v>
      </c>
      <c r="P928" t="s">
        <v>99</v>
      </c>
      <c r="Q928" t="s">
        <v>61</v>
      </c>
      <c r="R928">
        <v>44</v>
      </c>
      <c r="S928" t="s">
        <v>40</v>
      </c>
      <c r="T928">
        <v>12</v>
      </c>
      <c r="U928">
        <v>5</v>
      </c>
      <c r="V928" s="3">
        <v>270</v>
      </c>
      <c r="W928">
        <v>9</v>
      </c>
      <c r="X928" s="3">
        <f t="shared" si="923"/>
        <v>30</v>
      </c>
      <c r="Y928" s="3">
        <f t="shared" ref="Y928:Z928" si="952">X928/T928</f>
        <v>2.5</v>
      </c>
      <c r="Z928" s="3">
        <f t="shared" si="952"/>
        <v>0.5</v>
      </c>
    </row>
    <row r="929" spans="1:26" x14ac:dyDescent="0.25">
      <c r="A929">
        <v>7.2024999999999997</v>
      </c>
      <c r="B929" t="s">
        <v>26</v>
      </c>
      <c r="C929" t="s">
        <v>51</v>
      </c>
      <c r="D929" t="s">
        <v>52</v>
      </c>
      <c r="E929">
        <v>10003045</v>
      </c>
      <c r="F929" t="s">
        <v>125</v>
      </c>
      <c r="G929" t="s">
        <v>30</v>
      </c>
      <c r="H929" t="s">
        <v>31</v>
      </c>
      <c r="I929" t="s">
        <v>126</v>
      </c>
      <c r="J929" t="s">
        <v>127</v>
      </c>
      <c r="K929" t="s">
        <v>34</v>
      </c>
      <c r="L929" s="4" t="s">
        <v>128</v>
      </c>
      <c r="M929" t="s">
        <v>129</v>
      </c>
      <c r="N929">
        <v>6098354400</v>
      </c>
      <c r="O929" t="s">
        <v>59</v>
      </c>
      <c r="P929" t="s">
        <v>60</v>
      </c>
      <c r="Q929" t="s">
        <v>61</v>
      </c>
      <c r="R929">
        <v>44</v>
      </c>
      <c r="S929" t="s">
        <v>40</v>
      </c>
      <c r="T929">
        <v>12</v>
      </c>
      <c r="U929">
        <v>4</v>
      </c>
      <c r="V929" s="3">
        <v>259.2</v>
      </c>
      <c r="W929">
        <v>9</v>
      </c>
      <c r="X929" s="3">
        <f t="shared" si="923"/>
        <v>28.799999999999997</v>
      </c>
      <c r="Y929" s="3">
        <f t="shared" ref="Y929:Z929" si="953">X929/T929</f>
        <v>2.4</v>
      </c>
      <c r="Z929" s="3">
        <f t="shared" si="953"/>
        <v>0.6</v>
      </c>
    </row>
    <row r="930" spans="1:26" x14ac:dyDescent="0.25">
      <c r="A930">
        <v>7.2024999999999997</v>
      </c>
      <c r="B930" t="s">
        <v>26</v>
      </c>
      <c r="C930" t="s">
        <v>134</v>
      </c>
      <c r="D930" t="s">
        <v>135</v>
      </c>
      <c r="E930">
        <v>10367267</v>
      </c>
      <c r="F930" t="s">
        <v>162</v>
      </c>
      <c r="G930" t="s">
        <v>30</v>
      </c>
      <c r="H930" t="s">
        <v>31</v>
      </c>
      <c r="I930" t="s">
        <v>163</v>
      </c>
      <c r="J930" t="s">
        <v>164</v>
      </c>
      <c r="K930" t="s">
        <v>139</v>
      </c>
      <c r="L930" t="s">
        <v>165</v>
      </c>
      <c r="M930" t="s">
        <v>166</v>
      </c>
      <c r="N930">
        <v>6084382237</v>
      </c>
      <c r="O930" t="s">
        <v>37</v>
      </c>
      <c r="P930" t="s">
        <v>38</v>
      </c>
      <c r="Q930" t="s">
        <v>39</v>
      </c>
      <c r="R930">
        <v>44</v>
      </c>
      <c r="S930" t="s">
        <v>40</v>
      </c>
      <c r="T930">
        <v>12</v>
      </c>
      <c r="U930">
        <v>5</v>
      </c>
      <c r="V930" s="3">
        <v>21</v>
      </c>
      <c r="W930">
        <v>1</v>
      </c>
      <c r="X930" s="3">
        <f t="shared" si="923"/>
        <v>21</v>
      </c>
      <c r="Y930" s="3">
        <f t="shared" ref="Y930:Z930" si="954">X930/T930</f>
        <v>1.75</v>
      </c>
      <c r="Z930" s="3">
        <f t="shared" si="954"/>
        <v>0.35</v>
      </c>
    </row>
    <row r="931" spans="1:26" x14ac:dyDescent="0.25">
      <c r="A931">
        <v>7.2024999999999997</v>
      </c>
      <c r="B931" t="s">
        <v>26</v>
      </c>
      <c r="C931" t="s">
        <v>134</v>
      </c>
      <c r="D931" t="s">
        <v>135</v>
      </c>
      <c r="E931">
        <v>10367267</v>
      </c>
      <c r="F931" t="s">
        <v>162</v>
      </c>
      <c r="G931" t="s">
        <v>30</v>
      </c>
      <c r="H931" t="s">
        <v>31</v>
      </c>
      <c r="I931" t="s">
        <v>163</v>
      </c>
      <c r="J931" t="s">
        <v>164</v>
      </c>
      <c r="K931" t="s">
        <v>139</v>
      </c>
      <c r="L931" t="s">
        <v>165</v>
      </c>
      <c r="M931" t="s">
        <v>166</v>
      </c>
      <c r="N931">
        <v>6084382237</v>
      </c>
      <c r="O931" t="s">
        <v>115</v>
      </c>
      <c r="P931" t="s">
        <v>116</v>
      </c>
      <c r="Q931" t="s">
        <v>39</v>
      </c>
      <c r="R931">
        <v>44</v>
      </c>
      <c r="S931" t="s">
        <v>40</v>
      </c>
      <c r="T931">
        <v>12</v>
      </c>
      <c r="U931">
        <v>5</v>
      </c>
      <c r="V931" s="3">
        <v>21</v>
      </c>
      <c r="W931">
        <v>1</v>
      </c>
      <c r="X931" s="3">
        <f t="shared" si="923"/>
        <v>21</v>
      </c>
      <c r="Y931" s="3">
        <f t="shared" ref="Y931:Z931" si="955">X931/T931</f>
        <v>1.75</v>
      </c>
      <c r="Z931" s="3">
        <f t="shared" si="955"/>
        <v>0.35</v>
      </c>
    </row>
    <row r="932" spans="1:26" x14ac:dyDescent="0.25">
      <c r="A932">
        <v>7.2024999999999997</v>
      </c>
      <c r="B932" t="s">
        <v>26</v>
      </c>
      <c r="C932" t="s">
        <v>381</v>
      </c>
      <c r="D932" t="s">
        <v>382</v>
      </c>
      <c r="E932">
        <v>10246104</v>
      </c>
      <c r="F932" t="s">
        <v>718</v>
      </c>
      <c r="G932" t="s">
        <v>362</v>
      </c>
      <c r="H932" t="s">
        <v>31</v>
      </c>
      <c r="I932" t="s">
        <v>719</v>
      </c>
      <c r="J932" t="s">
        <v>720</v>
      </c>
      <c r="K932" t="s">
        <v>604</v>
      </c>
      <c r="L932">
        <v>29209</v>
      </c>
      <c r="M932" t="s">
        <v>721</v>
      </c>
      <c r="N932">
        <v>8037271299</v>
      </c>
      <c r="O932" t="s">
        <v>98</v>
      </c>
      <c r="P932" t="s">
        <v>99</v>
      </c>
      <c r="Q932" t="s">
        <v>61</v>
      </c>
      <c r="R932">
        <v>44</v>
      </c>
      <c r="S932" t="s">
        <v>40</v>
      </c>
      <c r="T932">
        <v>12</v>
      </c>
      <c r="U932">
        <v>5</v>
      </c>
      <c r="V932" s="3">
        <v>28.8</v>
      </c>
      <c r="W932">
        <v>1</v>
      </c>
      <c r="X932" s="3">
        <f t="shared" si="923"/>
        <v>28.8</v>
      </c>
      <c r="Y932" s="3">
        <f t="shared" ref="Y932:Z932" si="956">X932/T932</f>
        <v>2.4</v>
      </c>
      <c r="Z932" s="3">
        <f t="shared" si="956"/>
        <v>0.48</v>
      </c>
    </row>
    <row r="933" spans="1:26" x14ac:dyDescent="0.25">
      <c r="A933">
        <v>7.2024999999999997</v>
      </c>
      <c r="B933" t="s">
        <v>26</v>
      </c>
      <c r="C933" t="s">
        <v>62</v>
      </c>
      <c r="D933" t="s">
        <v>63</v>
      </c>
      <c r="E933">
        <v>10241994</v>
      </c>
      <c r="F933" t="s">
        <v>864</v>
      </c>
      <c r="G933" t="s">
        <v>30</v>
      </c>
      <c r="H933" t="s">
        <v>31</v>
      </c>
      <c r="I933" t="s">
        <v>65</v>
      </c>
      <c r="J933" t="s">
        <v>66</v>
      </c>
      <c r="K933" t="s">
        <v>67</v>
      </c>
      <c r="L933" t="s">
        <v>68</v>
      </c>
      <c r="M933" t="s">
        <v>69</v>
      </c>
      <c r="N933">
        <v>9099838425</v>
      </c>
      <c r="O933" t="s">
        <v>74</v>
      </c>
      <c r="P933" t="s">
        <v>75</v>
      </c>
      <c r="Q933" t="s">
        <v>61</v>
      </c>
      <c r="R933">
        <v>44</v>
      </c>
      <c r="S933" t="s">
        <v>40</v>
      </c>
      <c r="T933">
        <v>12</v>
      </c>
      <c r="U933">
        <v>5</v>
      </c>
      <c r="V933" s="3">
        <v>630</v>
      </c>
      <c r="W933">
        <v>21</v>
      </c>
      <c r="X933" s="3">
        <f t="shared" si="923"/>
        <v>30</v>
      </c>
      <c r="Y933" s="3">
        <f t="shared" ref="Y933:Z933" si="957">X933/T933</f>
        <v>2.5</v>
      </c>
      <c r="Z933" s="3">
        <f t="shared" si="957"/>
        <v>0.5</v>
      </c>
    </row>
    <row r="934" spans="1:26" x14ac:dyDescent="0.25">
      <c r="A934">
        <v>7.2024999999999997</v>
      </c>
      <c r="B934" t="s">
        <v>26</v>
      </c>
      <c r="C934" t="s">
        <v>62</v>
      </c>
      <c r="D934" t="s">
        <v>63</v>
      </c>
      <c r="E934">
        <v>10241994</v>
      </c>
      <c r="F934" t="s">
        <v>864</v>
      </c>
      <c r="G934" t="s">
        <v>30</v>
      </c>
      <c r="H934" t="s">
        <v>31</v>
      </c>
      <c r="I934" t="s">
        <v>65</v>
      </c>
      <c r="J934" t="s">
        <v>66</v>
      </c>
      <c r="K934" t="s">
        <v>67</v>
      </c>
      <c r="L934" t="s">
        <v>68</v>
      </c>
      <c r="M934" t="s">
        <v>69</v>
      </c>
      <c r="N934">
        <v>9099838425</v>
      </c>
      <c r="O934" t="s">
        <v>37</v>
      </c>
      <c r="P934" t="s">
        <v>38</v>
      </c>
      <c r="Q934" t="s">
        <v>39</v>
      </c>
      <c r="R934">
        <v>44</v>
      </c>
      <c r="S934" t="s">
        <v>40</v>
      </c>
      <c r="T934">
        <v>12</v>
      </c>
      <c r="U934">
        <v>5</v>
      </c>
      <c r="V934" s="3">
        <v>198</v>
      </c>
      <c r="W934">
        <v>10</v>
      </c>
      <c r="X934" s="3">
        <f t="shared" si="923"/>
        <v>19.8</v>
      </c>
      <c r="Y934" s="3">
        <f t="shared" ref="Y934:Z934" si="958">X934/T934</f>
        <v>1.6500000000000001</v>
      </c>
      <c r="Z934" s="3">
        <f t="shared" si="958"/>
        <v>0.33</v>
      </c>
    </row>
    <row r="935" spans="1:26" x14ac:dyDescent="0.25">
      <c r="A935">
        <v>7.2024999999999997</v>
      </c>
      <c r="B935" t="s">
        <v>26</v>
      </c>
      <c r="C935" t="s">
        <v>62</v>
      </c>
      <c r="D935" t="s">
        <v>63</v>
      </c>
      <c r="E935">
        <v>10241994</v>
      </c>
      <c r="F935" t="s">
        <v>864</v>
      </c>
      <c r="G935" t="s">
        <v>30</v>
      </c>
      <c r="H935" t="s">
        <v>31</v>
      </c>
      <c r="I935" t="s">
        <v>65</v>
      </c>
      <c r="J935" t="s">
        <v>66</v>
      </c>
      <c r="K935" t="s">
        <v>67</v>
      </c>
      <c r="L935" t="s">
        <v>68</v>
      </c>
      <c r="M935" t="s">
        <v>69</v>
      </c>
      <c r="N935">
        <v>9099838425</v>
      </c>
      <c r="O935" t="s">
        <v>70</v>
      </c>
      <c r="P935" t="s">
        <v>71</v>
      </c>
      <c r="Q935" t="s">
        <v>61</v>
      </c>
      <c r="R935">
        <v>44</v>
      </c>
      <c r="S935" t="s">
        <v>40</v>
      </c>
      <c r="T935">
        <v>12</v>
      </c>
      <c r="U935">
        <v>8</v>
      </c>
      <c r="V935" s="3">
        <v>777.6</v>
      </c>
      <c r="W935">
        <v>24</v>
      </c>
      <c r="X935" s="3">
        <f t="shared" si="923"/>
        <v>32.4</v>
      </c>
      <c r="Y935" s="3">
        <f t="shared" ref="Y935:Z935" si="959">X935/T935</f>
        <v>2.6999999999999997</v>
      </c>
      <c r="Z935" s="3">
        <f t="shared" si="959"/>
        <v>0.33749999999999997</v>
      </c>
    </row>
    <row r="936" spans="1:26" x14ac:dyDescent="0.25">
      <c r="A936">
        <v>7.2024999999999997</v>
      </c>
      <c r="B936" t="s">
        <v>26</v>
      </c>
      <c r="C936" t="s">
        <v>62</v>
      </c>
      <c r="D936" t="s">
        <v>63</v>
      </c>
      <c r="E936">
        <v>10241994</v>
      </c>
      <c r="F936" t="s">
        <v>864</v>
      </c>
      <c r="G936" t="s">
        <v>30</v>
      </c>
      <c r="H936" t="s">
        <v>31</v>
      </c>
      <c r="I936" t="s">
        <v>65</v>
      </c>
      <c r="J936" t="s">
        <v>66</v>
      </c>
      <c r="K936" t="s">
        <v>67</v>
      </c>
      <c r="L936" t="s">
        <v>68</v>
      </c>
      <c r="M936" t="s">
        <v>69</v>
      </c>
      <c r="N936">
        <v>9099838425</v>
      </c>
      <c r="O936" t="s">
        <v>72</v>
      </c>
      <c r="P936" t="s">
        <v>73</v>
      </c>
      <c r="Q936" t="s">
        <v>61</v>
      </c>
      <c r="R936">
        <v>44</v>
      </c>
      <c r="S936" t="s">
        <v>40</v>
      </c>
      <c r="T936" s="10">
        <v>12</v>
      </c>
      <c r="U936">
        <v>8</v>
      </c>
      <c r="V936" s="3">
        <v>842.4</v>
      </c>
      <c r="W936">
        <v>26</v>
      </c>
      <c r="X936" s="3">
        <f t="shared" si="923"/>
        <v>32.4</v>
      </c>
      <c r="Y936" s="3">
        <f t="shared" ref="Y936:Z936" si="960">X936/T936</f>
        <v>2.6999999999999997</v>
      </c>
      <c r="Z936" s="3">
        <f t="shared" si="960"/>
        <v>0.33749999999999997</v>
      </c>
    </row>
    <row r="937" spans="1:26" x14ac:dyDescent="0.25">
      <c r="A937">
        <v>7.2024999999999997</v>
      </c>
      <c r="B937" t="s">
        <v>26</v>
      </c>
      <c r="C937" t="s">
        <v>154</v>
      </c>
      <c r="D937" t="s">
        <v>155</v>
      </c>
      <c r="E937">
        <v>10542465</v>
      </c>
      <c r="F937" t="s">
        <v>935</v>
      </c>
      <c r="G937" t="s">
        <v>30</v>
      </c>
      <c r="H937" t="s">
        <v>31</v>
      </c>
      <c r="I937" t="s">
        <v>936</v>
      </c>
      <c r="J937" t="s">
        <v>937</v>
      </c>
      <c r="K937" t="s">
        <v>210</v>
      </c>
      <c r="L937" t="s">
        <v>938</v>
      </c>
      <c r="M937" t="s">
        <v>939</v>
      </c>
      <c r="N937">
        <v>5099262500</v>
      </c>
      <c r="O937" t="s">
        <v>670</v>
      </c>
      <c r="P937" t="s">
        <v>671</v>
      </c>
      <c r="Q937" t="s">
        <v>61</v>
      </c>
      <c r="R937">
        <v>44</v>
      </c>
      <c r="S937" t="s">
        <v>672</v>
      </c>
      <c r="T937">
        <v>12</v>
      </c>
      <c r="U937">
        <v>7</v>
      </c>
      <c r="V937" s="3">
        <v>189</v>
      </c>
      <c r="W937">
        <v>5</v>
      </c>
      <c r="X937" s="3">
        <f t="shared" si="923"/>
        <v>37.799999999999997</v>
      </c>
      <c r="Y937" s="3">
        <f t="shared" ref="Y937:Z937" si="961">X937/T937</f>
        <v>3.15</v>
      </c>
      <c r="Z937" s="3">
        <f t="shared" si="961"/>
        <v>0.45</v>
      </c>
    </row>
    <row r="938" spans="1:26" x14ac:dyDescent="0.25">
      <c r="A938">
        <v>7.2024999999999997</v>
      </c>
      <c r="B938" t="s">
        <v>26</v>
      </c>
      <c r="C938" t="s">
        <v>154</v>
      </c>
      <c r="D938" t="s">
        <v>155</v>
      </c>
      <c r="E938">
        <v>10424557</v>
      </c>
      <c r="F938" t="s">
        <v>514</v>
      </c>
      <c r="G938" t="s">
        <v>30</v>
      </c>
      <c r="H938" t="s">
        <v>31</v>
      </c>
      <c r="I938" t="s">
        <v>515</v>
      </c>
      <c r="J938" t="s">
        <v>516</v>
      </c>
      <c r="K938" t="s">
        <v>517</v>
      </c>
      <c r="L938" t="s">
        <v>518</v>
      </c>
      <c r="M938" t="s">
        <v>519</v>
      </c>
      <c r="N938">
        <v>4062313677</v>
      </c>
      <c r="O938" t="s">
        <v>670</v>
      </c>
      <c r="P938" t="s">
        <v>671</v>
      </c>
      <c r="Q938" t="s">
        <v>61</v>
      </c>
      <c r="R938">
        <v>44</v>
      </c>
      <c r="S938" t="s">
        <v>672</v>
      </c>
      <c r="T938">
        <v>12</v>
      </c>
      <c r="U938">
        <v>7</v>
      </c>
      <c r="V938" s="3">
        <v>37.799999999999997</v>
      </c>
      <c r="W938">
        <v>1</v>
      </c>
      <c r="X938" s="3">
        <f t="shared" si="923"/>
        <v>37.799999999999997</v>
      </c>
      <c r="Y938" s="3">
        <f t="shared" ref="Y938:Z938" si="962">X938/T938</f>
        <v>3.15</v>
      </c>
      <c r="Z938" s="3">
        <f t="shared" si="962"/>
        <v>0.45</v>
      </c>
    </row>
    <row r="939" spans="1:26" x14ac:dyDescent="0.25">
      <c r="A939">
        <v>7.2024999999999997</v>
      </c>
      <c r="B939" t="s">
        <v>26</v>
      </c>
      <c r="C939" t="s">
        <v>84</v>
      </c>
      <c r="D939" t="s">
        <v>85</v>
      </c>
      <c r="E939">
        <v>10019784</v>
      </c>
      <c r="F939" t="s">
        <v>86</v>
      </c>
      <c r="G939" t="s">
        <v>30</v>
      </c>
      <c r="H939" t="s">
        <v>31</v>
      </c>
      <c r="I939" t="s">
        <v>87</v>
      </c>
      <c r="J939" t="s">
        <v>88</v>
      </c>
      <c r="K939" t="s">
        <v>67</v>
      </c>
      <c r="L939" t="s">
        <v>89</v>
      </c>
      <c r="M939" t="s">
        <v>90</v>
      </c>
      <c r="N939">
        <v>2095295350</v>
      </c>
      <c r="O939" t="s">
        <v>91</v>
      </c>
      <c r="P939" t="s">
        <v>92</v>
      </c>
      <c r="Q939" t="s">
        <v>61</v>
      </c>
      <c r="R939">
        <v>44</v>
      </c>
      <c r="S939" t="s">
        <v>40</v>
      </c>
      <c r="T939">
        <v>12</v>
      </c>
      <c r="U939">
        <v>8</v>
      </c>
      <c r="V939" s="3">
        <v>134.4</v>
      </c>
      <c r="W939">
        <v>4</v>
      </c>
      <c r="X939" s="3">
        <f t="shared" si="923"/>
        <v>33.6</v>
      </c>
      <c r="Y939" s="3">
        <f t="shared" ref="Y939:Z939" si="963">X939/T939</f>
        <v>2.8000000000000003</v>
      </c>
      <c r="Z939" s="3">
        <f t="shared" si="963"/>
        <v>0.35000000000000003</v>
      </c>
    </row>
    <row r="940" spans="1:26" x14ac:dyDescent="0.25">
      <c r="A940">
        <v>7.2024999999999997</v>
      </c>
      <c r="B940" t="s">
        <v>26</v>
      </c>
      <c r="C940" t="s">
        <v>84</v>
      </c>
      <c r="D940" t="s">
        <v>85</v>
      </c>
      <c r="E940">
        <v>10019784</v>
      </c>
      <c r="F940" t="s">
        <v>86</v>
      </c>
      <c r="G940" t="s">
        <v>30</v>
      </c>
      <c r="H940" t="s">
        <v>31</v>
      </c>
      <c r="I940" t="s">
        <v>87</v>
      </c>
      <c r="J940" t="s">
        <v>88</v>
      </c>
      <c r="K940" t="s">
        <v>67</v>
      </c>
      <c r="L940" t="s">
        <v>89</v>
      </c>
      <c r="M940" t="s">
        <v>90</v>
      </c>
      <c r="N940">
        <v>2095295350</v>
      </c>
      <c r="O940" t="s">
        <v>100</v>
      </c>
      <c r="P940" t="s">
        <v>101</v>
      </c>
      <c r="Q940" t="s">
        <v>61</v>
      </c>
      <c r="R940">
        <v>44</v>
      </c>
      <c r="S940" t="s">
        <v>40</v>
      </c>
      <c r="T940">
        <v>12</v>
      </c>
      <c r="U940">
        <v>8</v>
      </c>
      <c r="V940" s="3">
        <v>129.6</v>
      </c>
      <c r="W940">
        <v>4</v>
      </c>
      <c r="X940" s="3">
        <f t="shared" si="923"/>
        <v>32.4</v>
      </c>
      <c r="Y940" s="3">
        <f t="shared" ref="Y940:Z940" si="964">X940/T940</f>
        <v>2.6999999999999997</v>
      </c>
      <c r="Z940" s="3">
        <f t="shared" si="964"/>
        <v>0.33749999999999997</v>
      </c>
    </row>
    <row r="941" spans="1:26" x14ac:dyDescent="0.25">
      <c r="A941">
        <v>7.2024999999999997</v>
      </c>
      <c r="B941" t="s">
        <v>26</v>
      </c>
      <c r="C941" t="s">
        <v>84</v>
      </c>
      <c r="D941" t="s">
        <v>85</v>
      </c>
      <c r="E941">
        <v>10019758</v>
      </c>
      <c r="F941" t="s">
        <v>117</v>
      </c>
      <c r="G941" t="s">
        <v>30</v>
      </c>
      <c r="H941" t="s">
        <v>31</v>
      </c>
      <c r="I941" t="s">
        <v>118</v>
      </c>
      <c r="J941" t="s">
        <v>119</v>
      </c>
      <c r="K941" t="s">
        <v>67</v>
      </c>
      <c r="L941" t="s">
        <v>120</v>
      </c>
      <c r="M941" t="s">
        <v>121</v>
      </c>
      <c r="N941">
        <v>9164524041</v>
      </c>
      <c r="O941" t="s">
        <v>122</v>
      </c>
      <c r="P941" t="s">
        <v>123</v>
      </c>
      <c r="Q941" t="s">
        <v>124</v>
      </c>
      <c r="R941">
        <v>44</v>
      </c>
      <c r="S941" t="s">
        <v>40</v>
      </c>
      <c r="T941">
        <v>12</v>
      </c>
      <c r="U941">
        <v>4.5</v>
      </c>
      <c r="V941" s="3">
        <v>328.8</v>
      </c>
      <c r="W941">
        <v>16</v>
      </c>
      <c r="X941" s="3">
        <f t="shared" si="923"/>
        <v>20.55</v>
      </c>
      <c r="Y941" s="3">
        <f t="shared" ref="Y941:Z941" si="965">X941/T941</f>
        <v>1.7125000000000001</v>
      </c>
      <c r="Z941" s="3">
        <f t="shared" si="965"/>
        <v>0.38055555555555559</v>
      </c>
    </row>
    <row r="942" spans="1:26" x14ac:dyDescent="0.25">
      <c r="A942">
        <v>7.2024999999999997</v>
      </c>
      <c r="B942" t="s">
        <v>26</v>
      </c>
      <c r="C942" t="s">
        <v>107</v>
      </c>
      <c r="D942" t="s">
        <v>108</v>
      </c>
      <c r="E942">
        <v>10259978</v>
      </c>
      <c r="F942" t="s">
        <v>109</v>
      </c>
      <c r="G942" t="s">
        <v>30</v>
      </c>
      <c r="H942" t="s">
        <v>31</v>
      </c>
      <c r="I942" t="s">
        <v>110</v>
      </c>
      <c r="J942" t="s">
        <v>111</v>
      </c>
      <c r="K942" t="s">
        <v>112</v>
      </c>
      <c r="L942" t="s">
        <v>113</v>
      </c>
      <c r="M942" t="s">
        <v>114</v>
      </c>
      <c r="N942">
        <v>5632132567</v>
      </c>
      <c r="O942" t="s">
        <v>115</v>
      </c>
      <c r="P942" t="s">
        <v>116</v>
      </c>
      <c r="Q942" t="s">
        <v>39</v>
      </c>
      <c r="R942">
        <v>44</v>
      </c>
      <c r="S942" t="s">
        <v>40</v>
      </c>
      <c r="T942">
        <v>12</v>
      </c>
      <c r="U942">
        <v>5</v>
      </c>
      <c r="V942" s="3">
        <v>39.6</v>
      </c>
      <c r="W942">
        <v>2</v>
      </c>
      <c r="X942" s="3">
        <f t="shared" si="923"/>
        <v>19.8</v>
      </c>
      <c r="Y942" s="3">
        <f t="shared" ref="Y942:Z942" si="966">X942/T942</f>
        <v>1.6500000000000001</v>
      </c>
      <c r="Z942" s="3">
        <f t="shared" si="966"/>
        <v>0.33</v>
      </c>
    </row>
    <row r="943" spans="1:26" x14ac:dyDescent="0.25">
      <c r="A943">
        <v>7.2024999999999997</v>
      </c>
      <c r="B943" t="s">
        <v>26</v>
      </c>
      <c r="C943" t="s">
        <v>535</v>
      </c>
      <c r="D943" t="s">
        <v>536</v>
      </c>
      <c r="E943">
        <v>10001371</v>
      </c>
      <c r="F943" t="s">
        <v>560</v>
      </c>
      <c r="G943" t="s">
        <v>30</v>
      </c>
      <c r="H943" t="s">
        <v>31</v>
      </c>
      <c r="I943" t="s">
        <v>561</v>
      </c>
      <c r="J943" t="s">
        <v>562</v>
      </c>
      <c r="K943" t="s">
        <v>540</v>
      </c>
      <c r="L943" t="s">
        <v>563</v>
      </c>
      <c r="M943" t="s">
        <v>564</v>
      </c>
      <c r="N943">
        <v>6167852500</v>
      </c>
      <c r="O943" t="s">
        <v>49</v>
      </c>
      <c r="P943" t="s">
        <v>50</v>
      </c>
      <c r="Q943" t="s">
        <v>39</v>
      </c>
      <c r="R943">
        <v>44</v>
      </c>
      <c r="S943" t="s">
        <v>40</v>
      </c>
      <c r="T943">
        <v>12</v>
      </c>
      <c r="U943">
        <v>5</v>
      </c>
      <c r="V943" s="3">
        <v>297</v>
      </c>
      <c r="W943">
        <v>15</v>
      </c>
      <c r="X943" s="3">
        <f t="shared" si="923"/>
        <v>19.8</v>
      </c>
      <c r="Y943" s="3">
        <f t="shared" ref="Y943:Z943" si="967">X943/T943</f>
        <v>1.6500000000000001</v>
      </c>
      <c r="Z943" s="3">
        <f t="shared" si="967"/>
        <v>0.33</v>
      </c>
    </row>
    <row r="944" spans="1:26" x14ac:dyDescent="0.25">
      <c r="A944">
        <v>7.2024999999999997</v>
      </c>
      <c r="B944" t="s">
        <v>26</v>
      </c>
      <c r="C944" t="s">
        <v>535</v>
      </c>
      <c r="D944" t="s">
        <v>536</v>
      </c>
      <c r="E944">
        <v>10001319</v>
      </c>
      <c r="F944" t="s">
        <v>815</v>
      </c>
      <c r="G944" t="s">
        <v>30</v>
      </c>
      <c r="H944" t="s">
        <v>31</v>
      </c>
      <c r="I944" t="s">
        <v>816</v>
      </c>
      <c r="J944" t="s">
        <v>817</v>
      </c>
      <c r="K944" t="s">
        <v>540</v>
      </c>
      <c r="L944" t="s">
        <v>818</v>
      </c>
      <c r="M944" t="s">
        <v>564</v>
      </c>
      <c r="N944">
        <v>8002347650</v>
      </c>
      <c r="O944" t="s">
        <v>49</v>
      </c>
      <c r="P944" t="s">
        <v>50</v>
      </c>
      <c r="Q944" t="s">
        <v>39</v>
      </c>
      <c r="R944">
        <v>44</v>
      </c>
      <c r="S944" t="s">
        <v>40</v>
      </c>
      <c r="T944">
        <v>12</v>
      </c>
      <c r="U944">
        <v>5</v>
      </c>
      <c r="V944" s="3">
        <v>495</v>
      </c>
      <c r="W944">
        <v>25</v>
      </c>
      <c r="X944" s="3">
        <f t="shared" si="923"/>
        <v>19.8</v>
      </c>
      <c r="Y944" s="3">
        <f t="shared" ref="Y944:Z944" si="968">X944/T944</f>
        <v>1.6500000000000001</v>
      </c>
      <c r="Z944" s="3">
        <f t="shared" si="968"/>
        <v>0.33</v>
      </c>
    </row>
    <row r="945" spans="1:26" x14ac:dyDescent="0.25">
      <c r="A945">
        <v>7.2024999999999997</v>
      </c>
      <c r="B945" t="s">
        <v>26</v>
      </c>
      <c r="C945" t="s">
        <v>84</v>
      </c>
      <c r="D945" t="s">
        <v>85</v>
      </c>
      <c r="E945">
        <v>10019773</v>
      </c>
      <c r="F945" t="s">
        <v>130</v>
      </c>
      <c r="G945" t="s">
        <v>30</v>
      </c>
      <c r="H945" t="s">
        <v>31</v>
      </c>
      <c r="I945" t="s">
        <v>131</v>
      </c>
      <c r="J945" t="s">
        <v>132</v>
      </c>
      <c r="K945" t="s">
        <v>67</v>
      </c>
      <c r="L945">
        <v>95407</v>
      </c>
      <c r="M945" t="s">
        <v>133</v>
      </c>
      <c r="N945">
        <v>7075464544</v>
      </c>
      <c r="O945" t="s">
        <v>122</v>
      </c>
      <c r="P945" t="s">
        <v>123</v>
      </c>
      <c r="Q945" t="s">
        <v>124</v>
      </c>
      <c r="R945">
        <v>44</v>
      </c>
      <c r="S945" t="s">
        <v>40</v>
      </c>
      <c r="T945">
        <v>12</v>
      </c>
      <c r="U945">
        <v>4.5</v>
      </c>
      <c r="V945" s="3">
        <v>80.400000000000006</v>
      </c>
      <c r="W945">
        <v>4</v>
      </c>
      <c r="X945" s="3">
        <f t="shared" si="923"/>
        <v>20.100000000000001</v>
      </c>
      <c r="Y945" s="3">
        <f t="shared" ref="Y945:Z945" si="969">X945/T945</f>
        <v>1.675</v>
      </c>
      <c r="Z945" s="3">
        <f t="shared" si="969"/>
        <v>0.37222222222222223</v>
      </c>
    </row>
    <row r="946" spans="1:26" x14ac:dyDescent="0.25">
      <c r="A946">
        <v>7.2024999999999997</v>
      </c>
      <c r="B946" t="s">
        <v>26</v>
      </c>
      <c r="C946" t="s">
        <v>84</v>
      </c>
      <c r="D946" t="s">
        <v>85</v>
      </c>
      <c r="E946">
        <v>10019773</v>
      </c>
      <c r="F946" t="s">
        <v>130</v>
      </c>
      <c r="G946" t="s">
        <v>30</v>
      </c>
      <c r="H946" t="s">
        <v>31</v>
      </c>
      <c r="I946" t="s">
        <v>131</v>
      </c>
      <c r="J946" t="s">
        <v>132</v>
      </c>
      <c r="K946" t="s">
        <v>67</v>
      </c>
      <c r="L946">
        <v>95407</v>
      </c>
      <c r="M946" t="s">
        <v>133</v>
      </c>
      <c r="N946">
        <v>7075464544</v>
      </c>
      <c r="O946" t="s">
        <v>37</v>
      </c>
      <c r="P946" t="s">
        <v>38</v>
      </c>
      <c r="Q946" t="s">
        <v>39</v>
      </c>
      <c r="R946">
        <v>44</v>
      </c>
      <c r="S946" t="s">
        <v>40</v>
      </c>
      <c r="T946">
        <v>12</v>
      </c>
      <c r="U946">
        <v>5</v>
      </c>
      <c r="V946" s="3">
        <v>185.4</v>
      </c>
      <c r="W946">
        <v>9</v>
      </c>
      <c r="X946" s="3">
        <f t="shared" si="923"/>
        <v>20.6</v>
      </c>
      <c r="Y946" s="3">
        <f t="shared" ref="Y946:Z946" si="970">X946/T946</f>
        <v>1.7166666666666668</v>
      </c>
      <c r="Z946" s="3">
        <f t="shared" si="970"/>
        <v>0.34333333333333338</v>
      </c>
    </row>
    <row r="947" spans="1:26" x14ac:dyDescent="0.25">
      <c r="A947">
        <v>7.2024999999999997</v>
      </c>
      <c r="B947" t="s">
        <v>26</v>
      </c>
      <c r="C947" t="s">
        <v>107</v>
      </c>
      <c r="D947" t="s">
        <v>108</v>
      </c>
      <c r="E947">
        <v>10192843</v>
      </c>
      <c r="F947" t="s">
        <v>248</v>
      </c>
      <c r="G947" t="s">
        <v>30</v>
      </c>
      <c r="H947" t="s">
        <v>31</v>
      </c>
      <c r="I947" t="s">
        <v>249</v>
      </c>
      <c r="J947" t="s">
        <v>250</v>
      </c>
      <c r="K947" t="s">
        <v>199</v>
      </c>
      <c r="L947">
        <v>62305</v>
      </c>
      <c r="M947" t="s">
        <v>251</v>
      </c>
      <c r="N947">
        <v>2172223343</v>
      </c>
      <c r="O947" t="s">
        <v>49</v>
      </c>
      <c r="P947" t="s">
        <v>50</v>
      </c>
      <c r="Q947" t="s">
        <v>39</v>
      </c>
      <c r="R947">
        <v>44</v>
      </c>
      <c r="S947" t="s">
        <v>40</v>
      </c>
      <c r="T947">
        <v>12</v>
      </c>
      <c r="U947">
        <v>5</v>
      </c>
      <c r="V947" s="3">
        <v>118.8</v>
      </c>
      <c r="W947">
        <v>6</v>
      </c>
      <c r="X947" s="3">
        <f t="shared" si="923"/>
        <v>19.8</v>
      </c>
      <c r="Y947" s="3">
        <f t="shared" ref="Y947:Z947" si="971">X947/T947</f>
        <v>1.6500000000000001</v>
      </c>
      <c r="Z947" s="3">
        <f t="shared" si="971"/>
        <v>0.33</v>
      </c>
    </row>
    <row r="948" spans="1:26" x14ac:dyDescent="0.25">
      <c r="A948">
        <v>7.2024999999999997</v>
      </c>
      <c r="B948" t="s">
        <v>26</v>
      </c>
      <c r="C948" t="s">
        <v>154</v>
      </c>
      <c r="D948" t="s">
        <v>155</v>
      </c>
      <c r="E948">
        <v>10090300</v>
      </c>
      <c r="F948" t="s">
        <v>156</v>
      </c>
      <c r="G948" t="s">
        <v>30</v>
      </c>
      <c r="H948" t="s">
        <v>31</v>
      </c>
      <c r="I948" t="s">
        <v>157</v>
      </c>
      <c r="J948" t="s">
        <v>158</v>
      </c>
      <c r="K948" t="s">
        <v>159</v>
      </c>
      <c r="L948" t="s">
        <v>160</v>
      </c>
      <c r="M948" t="s">
        <v>161</v>
      </c>
      <c r="N948">
        <v>5034902132</v>
      </c>
      <c r="O948" t="s">
        <v>37</v>
      </c>
      <c r="P948" t="s">
        <v>38</v>
      </c>
      <c r="Q948" t="s">
        <v>39</v>
      </c>
      <c r="R948">
        <v>44</v>
      </c>
      <c r="S948" t="s">
        <v>40</v>
      </c>
      <c r="T948">
        <v>12</v>
      </c>
      <c r="U948">
        <v>5</v>
      </c>
      <c r="V948" s="3">
        <v>435.6</v>
      </c>
      <c r="W948">
        <v>22</v>
      </c>
      <c r="X948" s="3">
        <f t="shared" si="923"/>
        <v>19.8</v>
      </c>
      <c r="Y948" s="3">
        <f t="shared" ref="Y948:Z948" si="972">X948/T948</f>
        <v>1.6500000000000001</v>
      </c>
      <c r="Z948" s="3">
        <f t="shared" si="972"/>
        <v>0.33</v>
      </c>
    </row>
    <row r="949" spans="1:26" x14ac:dyDescent="0.25">
      <c r="A949">
        <v>7.2024999999999997</v>
      </c>
      <c r="B949" t="s">
        <v>26</v>
      </c>
      <c r="C949" t="s">
        <v>51</v>
      </c>
      <c r="D949" t="s">
        <v>52</v>
      </c>
      <c r="E949">
        <v>10067691</v>
      </c>
      <c r="F949" t="s">
        <v>53</v>
      </c>
      <c r="G949" t="s">
        <v>30</v>
      </c>
      <c r="H949" t="s">
        <v>31</v>
      </c>
      <c r="I949" t="s">
        <v>54</v>
      </c>
      <c r="J949" t="s">
        <v>55</v>
      </c>
      <c r="K949" t="s">
        <v>56</v>
      </c>
      <c r="L949" t="s">
        <v>57</v>
      </c>
      <c r="M949" t="s">
        <v>58</v>
      </c>
      <c r="N949">
        <v>6109350885</v>
      </c>
      <c r="O949" t="s">
        <v>81</v>
      </c>
      <c r="P949" t="s">
        <v>82</v>
      </c>
      <c r="Q949" t="s">
        <v>83</v>
      </c>
      <c r="R949">
        <v>44</v>
      </c>
      <c r="S949" t="s">
        <v>40</v>
      </c>
      <c r="T949">
        <v>12</v>
      </c>
      <c r="U949">
        <v>8</v>
      </c>
      <c r="V949" s="3">
        <v>180</v>
      </c>
      <c r="W949">
        <v>6</v>
      </c>
      <c r="X949" s="3">
        <f t="shared" si="923"/>
        <v>30</v>
      </c>
      <c r="Y949" s="3">
        <f t="shared" ref="Y949:Z949" si="973">X949/T949</f>
        <v>2.5</v>
      </c>
      <c r="Z949" s="3">
        <f t="shared" si="973"/>
        <v>0.3125</v>
      </c>
    </row>
    <row r="950" spans="1:26" x14ac:dyDescent="0.25">
      <c r="A950">
        <v>7.2024999999999997</v>
      </c>
      <c r="B950" t="s">
        <v>26</v>
      </c>
      <c r="C950" t="s">
        <v>51</v>
      </c>
      <c r="D950" t="s">
        <v>52</v>
      </c>
      <c r="E950">
        <v>10067691</v>
      </c>
      <c r="F950" t="s">
        <v>53</v>
      </c>
      <c r="G950" t="s">
        <v>30</v>
      </c>
      <c r="H950" t="s">
        <v>31</v>
      </c>
      <c r="I950" t="s">
        <v>54</v>
      </c>
      <c r="J950" t="s">
        <v>55</v>
      </c>
      <c r="K950" t="s">
        <v>56</v>
      </c>
      <c r="L950" t="s">
        <v>57</v>
      </c>
      <c r="M950" t="s">
        <v>58</v>
      </c>
      <c r="N950">
        <v>6109350885</v>
      </c>
      <c r="O950" t="s">
        <v>59</v>
      </c>
      <c r="P950" t="s">
        <v>60</v>
      </c>
      <c r="Q950" t="s">
        <v>61</v>
      </c>
      <c r="R950">
        <v>44</v>
      </c>
      <c r="S950" t="s">
        <v>40</v>
      </c>
      <c r="T950">
        <v>12</v>
      </c>
      <c r="U950">
        <v>4</v>
      </c>
      <c r="V950" s="3">
        <v>864</v>
      </c>
      <c r="W950">
        <v>30</v>
      </c>
      <c r="X950" s="3">
        <f t="shared" si="923"/>
        <v>28.8</v>
      </c>
      <c r="Y950" s="3">
        <f t="shared" ref="Y950:Z950" si="974">X950/T950</f>
        <v>2.4</v>
      </c>
      <c r="Z950" s="3">
        <f t="shared" si="974"/>
        <v>0.6</v>
      </c>
    </row>
    <row r="951" spans="1:26" x14ac:dyDescent="0.25">
      <c r="A951">
        <v>7.2024999999999997</v>
      </c>
      <c r="B951" t="s">
        <v>26</v>
      </c>
      <c r="C951" t="s">
        <v>62</v>
      </c>
      <c r="D951" t="s">
        <v>63</v>
      </c>
      <c r="E951">
        <v>10053983</v>
      </c>
      <c r="F951" t="s">
        <v>76</v>
      </c>
      <c r="G951" t="s">
        <v>30</v>
      </c>
      <c r="H951" t="s">
        <v>31</v>
      </c>
      <c r="I951" t="s">
        <v>77</v>
      </c>
      <c r="J951" t="s">
        <v>78</v>
      </c>
      <c r="K951" t="s">
        <v>67</v>
      </c>
      <c r="L951" t="s">
        <v>79</v>
      </c>
      <c r="M951" t="s">
        <v>80</v>
      </c>
      <c r="N951">
        <v>8189423379</v>
      </c>
      <c r="O951" t="s">
        <v>74</v>
      </c>
      <c r="P951" t="s">
        <v>75</v>
      </c>
      <c r="Q951" t="s">
        <v>61</v>
      </c>
      <c r="R951">
        <v>44</v>
      </c>
      <c r="S951" t="s">
        <v>40</v>
      </c>
      <c r="T951">
        <v>12</v>
      </c>
      <c r="U951">
        <v>5</v>
      </c>
      <c r="V951" s="3">
        <v>510</v>
      </c>
      <c r="W951">
        <v>17</v>
      </c>
      <c r="X951" s="3">
        <f t="shared" si="923"/>
        <v>30</v>
      </c>
      <c r="Y951" s="3">
        <f t="shared" ref="Y951:Z951" si="975">X951/T951</f>
        <v>2.5</v>
      </c>
      <c r="Z951" s="3">
        <f t="shared" si="975"/>
        <v>0.5</v>
      </c>
    </row>
    <row r="952" spans="1:26" x14ac:dyDescent="0.25">
      <c r="A952">
        <v>7.2024999999999997</v>
      </c>
      <c r="B952" t="s">
        <v>26</v>
      </c>
      <c r="C952" t="s">
        <v>62</v>
      </c>
      <c r="D952" t="s">
        <v>63</v>
      </c>
      <c r="E952">
        <v>10053983</v>
      </c>
      <c r="F952" t="s">
        <v>76</v>
      </c>
      <c r="G952" t="s">
        <v>30</v>
      </c>
      <c r="H952" t="s">
        <v>31</v>
      </c>
      <c r="I952" t="s">
        <v>77</v>
      </c>
      <c r="J952" t="s">
        <v>78</v>
      </c>
      <c r="K952" t="s">
        <v>67</v>
      </c>
      <c r="L952" t="s">
        <v>79</v>
      </c>
      <c r="M952" t="s">
        <v>80</v>
      </c>
      <c r="N952">
        <v>8189423379</v>
      </c>
      <c r="O952" t="s">
        <v>37</v>
      </c>
      <c r="P952" t="s">
        <v>38</v>
      </c>
      <c r="Q952" t="s">
        <v>39</v>
      </c>
      <c r="R952">
        <v>44</v>
      </c>
      <c r="S952" t="s">
        <v>40</v>
      </c>
      <c r="T952">
        <v>12</v>
      </c>
      <c r="U952">
        <v>5</v>
      </c>
      <c r="V952" s="3">
        <v>158.4</v>
      </c>
      <c r="W952">
        <v>8</v>
      </c>
      <c r="X952" s="3">
        <f t="shared" si="923"/>
        <v>19.8</v>
      </c>
      <c r="Y952" s="3">
        <f t="shared" ref="Y952:Z952" si="976">X952/T952</f>
        <v>1.6500000000000001</v>
      </c>
      <c r="Z952" s="3">
        <f t="shared" si="976"/>
        <v>0.33</v>
      </c>
    </row>
    <row r="953" spans="1:26" x14ac:dyDescent="0.25">
      <c r="A953">
        <v>7.2024999999999997</v>
      </c>
      <c r="B953" t="s">
        <v>26</v>
      </c>
      <c r="C953" t="s">
        <v>62</v>
      </c>
      <c r="D953" t="s">
        <v>63</v>
      </c>
      <c r="E953">
        <v>10053983</v>
      </c>
      <c r="F953" t="s">
        <v>76</v>
      </c>
      <c r="G953" t="s">
        <v>30</v>
      </c>
      <c r="H953" t="s">
        <v>31</v>
      </c>
      <c r="I953" t="s">
        <v>77</v>
      </c>
      <c r="J953" t="s">
        <v>78</v>
      </c>
      <c r="K953" t="s">
        <v>67</v>
      </c>
      <c r="L953" t="s">
        <v>79</v>
      </c>
      <c r="M953" t="s">
        <v>80</v>
      </c>
      <c r="N953">
        <v>8189423379</v>
      </c>
      <c r="O953" t="s">
        <v>70</v>
      </c>
      <c r="P953" t="s">
        <v>71</v>
      </c>
      <c r="Q953" t="s">
        <v>61</v>
      </c>
      <c r="R953">
        <v>44</v>
      </c>
      <c r="S953" t="s">
        <v>40</v>
      </c>
      <c r="T953">
        <v>12</v>
      </c>
      <c r="U953">
        <v>8</v>
      </c>
      <c r="V953" s="3">
        <v>388.8</v>
      </c>
      <c r="W953">
        <v>12</v>
      </c>
      <c r="X953" s="3">
        <f t="shared" si="923"/>
        <v>32.4</v>
      </c>
      <c r="Y953" s="3">
        <f t="shared" ref="Y953:Z953" si="977">X953/T953</f>
        <v>2.6999999999999997</v>
      </c>
      <c r="Z953" s="3">
        <f t="shared" si="977"/>
        <v>0.33749999999999997</v>
      </c>
    </row>
    <row r="954" spans="1:26" x14ac:dyDescent="0.25">
      <c r="A954">
        <v>7.2024999999999997</v>
      </c>
      <c r="B954" t="s">
        <v>26</v>
      </c>
      <c r="C954" t="s">
        <v>62</v>
      </c>
      <c r="D954" t="s">
        <v>63</v>
      </c>
      <c r="E954">
        <v>10053983</v>
      </c>
      <c r="F954" t="s">
        <v>76</v>
      </c>
      <c r="G954" t="s">
        <v>30</v>
      </c>
      <c r="H954" t="s">
        <v>31</v>
      </c>
      <c r="I954" t="s">
        <v>77</v>
      </c>
      <c r="J954" t="s">
        <v>78</v>
      </c>
      <c r="K954" t="s">
        <v>67</v>
      </c>
      <c r="L954" t="s">
        <v>79</v>
      </c>
      <c r="M954" t="s">
        <v>80</v>
      </c>
      <c r="N954">
        <v>8189423379</v>
      </c>
      <c r="O954" t="s">
        <v>72</v>
      </c>
      <c r="P954" t="s">
        <v>73</v>
      </c>
      <c r="Q954" t="s">
        <v>61</v>
      </c>
      <c r="R954">
        <v>44</v>
      </c>
      <c r="S954" t="s">
        <v>40</v>
      </c>
      <c r="T954" s="10">
        <v>12</v>
      </c>
      <c r="U954">
        <v>8</v>
      </c>
      <c r="V954" s="3">
        <v>518.4</v>
      </c>
      <c r="W954">
        <v>16</v>
      </c>
      <c r="X954" s="3">
        <f t="shared" si="923"/>
        <v>32.4</v>
      </c>
      <c r="Y954" s="3">
        <f t="shared" ref="Y954:Z954" si="978">X954/T954</f>
        <v>2.6999999999999997</v>
      </c>
      <c r="Z954" s="3">
        <f t="shared" si="978"/>
        <v>0.33749999999999997</v>
      </c>
    </row>
    <row r="955" spans="1:26" x14ac:dyDescent="0.25">
      <c r="A955">
        <v>7.2024999999999997</v>
      </c>
      <c r="B955" t="s">
        <v>26</v>
      </c>
      <c r="C955" t="s">
        <v>41</v>
      </c>
      <c r="D955" t="s">
        <v>42</v>
      </c>
      <c r="E955">
        <v>10002231</v>
      </c>
      <c r="F955" t="s">
        <v>43</v>
      </c>
      <c r="G955" t="s">
        <v>30</v>
      </c>
      <c r="H955" t="s">
        <v>31</v>
      </c>
      <c r="I955" t="s">
        <v>44</v>
      </c>
      <c r="J955" t="s">
        <v>45</v>
      </c>
      <c r="K955" t="s">
        <v>46</v>
      </c>
      <c r="L955" t="s">
        <v>47</v>
      </c>
      <c r="M955" t="s">
        <v>48</v>
      </c>
      <c r="N955">
        <v>6514880515</v>
      </c>
      <c r="O955" t="s">
        <v>188</v>
      </c>
      <c r="P955" t="s">
        <v>189</v>
      </c>
      <c r="Q955" t="s">
        <v>83</v>
      </c>
      <c r="R955">
        <v>44</v>
      </c>
      <c r="S955" t="s">
        <v>40</v>
      </c>
      <c r="T955">
        <v>12</v>
      </c>
      <c r="U955">
        <v>6</v>
      </c>
      <c r="V955" s="3">
        <v>2323.1999999999998</v>
      </c>
      <c r="W955">
        <v>88</v>
      </c>
      <c r="X955" s="3">
        <f t="shared" si="923"/>
        <v>26.4</v>
      </c>
      <c r="Y955" s="3">
        <f t="shared" ref="Y955:Z955" si="979">X955/T955</f>
        <v>2.1999999999999997</v>
      </c>
      <c r="Z955" s="3">
        <f t="shared" si="979"/>
        <v>0.36666666666666664</v>
      </c>
    </row>
    <row r="956" spans="1:26" x14ac:dyDescent="0.25">
      <c r="A956">
        <v>7.2024999999999997</v>
      </c>
      <c r="B956" t="s">
        <v>26</v>
      </c>
      <c r="C956" t="s">
        <v>107</v>
      </c>
      <c r="D956" t="s">
        <v>108</v>
      </c>
      <c r="E956">
        <v>10536421</v>
      </c>
      <c r="F956" t="s">
        <v>190</v>
      </c>
      <c r="G956" t="s">
        <v>30</v>
      </c>
      <c r="H956" t="s">
        <v>31</v>
      </c>
      <c r="I956" t="s">
        <v>191</v>
      </c>
      <c r="J956" t="s">
        <v>192</v>
      </c>
      <c r="K956" t="s">
        <v>193</v>
      </c>
      <c r="L956" t="s">
        <v>194</v>
      </c>
      <c r="M956" t="s">
        <v>195</v>
      </c>
      <c r="N956">
        <v>2484831954</v>
      </c>
      <c r="O956" t="s">
        <v>37</v>
      </c>
      <c r="P956" t="s">
        <v>38</v>
      </c>
      <c r="Q956" t="s">
        <v>39</v>
      </c>
      <c r="R956">
        <v>44</v>
      </c>
      <c r="S956" t="s">
        <v>40</v>
      </c>
      <c r="T956">
        <v>12</v>
      </c>
      <c r="U956">
        <v>5</v>
      </c>
      <c r="V956" s="3">
        <v>118.8</v>
      </c>
      <c r="W956">
        <v>6</v>
      </c>
      <c r="X956" s="3">
        <f t="shared" si="923"/>
        <v>19.8</v>
      </c>
      <c r="Y956" s="3">
        <f t="shared" ref="Y956:Z956" si="980">X956/T956</f>
        <v>1.6500000000000001</v>
      </c>
      <c r="Z956" s="3">
        <f t="shared" si="980"/>
        <v>0.33</v>
      </c>
    </row>
    <row r="957" spans="1:26" x14ac:dyDescent="0.25">
      <c r="A957">
        <v>7.2024999999999997</v>
      </c>
      <c r="B957" t="s">
        <v>26</v>
      </c>
      <c r="C957" t="s">
        <v>107</v>
      </c>
      <c r="D957" t="s">
        <v>108</v>
      </c>
      <c r="E957">
        <v>10536421</v>
      </c>
      <c r="F957" t="s">
        <v>190</v>
      </c>
      <c r="G957" t="s">
        <v>30</v>
      </c>
      <c r="H957" t="s">
        <v>31</v>
      </c>
      <c r="I957" t="s">
        <v>191</v>
      </c>
      <c r="J957" t="s">
        <v>192</v>
      </c>
      <c r="K957" t="s">
        <v>193</v>
      </c>
      <c r="L957" t="s">
        <v>194</v>
      </c>
      <c r="M957" t="s">
        <v>195</v>
      </c>
      <c r="N957">
        <v>2484831954</v>
      </c>
      <c r="O957" t="s">
        <v>115</v>
      </c>
      <c r="P957" t="s">
        <v>116</v>
      </c>
      <c r="Q957" t="s">
        <v>39</v>
      </c>
      <c r="R957">
        <v>44</v>
      </c>
      <c r="S957" t="s">
        <v>40</v>
      </c>
      <c r="T957">
        <v>12</v>
      </c>
      <c r="U957">
        <v>5</v>
      </c>
      <c r="V957" s="3">
        <v>138.6</v>
      </c>
      <c r="W957">
        <v>7</v>
      </c>
      <c r="X957" s="3">
        <f t="shared" si="923"/>
        <v>19.8</v>
      </c>
      <c r="Y957" s="3">
        <f t="shared" ref="Y957:Z957" si="981">X957/T957</f>
        <v>1.6500000000000001</v>
      </c>
      <c r="Z957" s="3">
        <f t="shared" si="981"/>
        <v>0.33</v>
      </c>
    </row>
    <row r="958" spans="1:26" x14ac:dyDescent="0.25">
      <c r="A958">
        <v>7.2024999999999997</v>
      </c>
      <c r="B958" t="s">
        <v>26</v>
      </c>
      <c r="C958" t="s">
        <v>107</v>
      </c>
      <c r="D958" t="s">
        <v>108</v>
      </c>
      <c r="E958">
        <v>10536421</v>
      </c>
      <c r="F958" t="s">
        <v>190</v>
      </c>
      <c r="G958" t="s">
        <v>30</v>
      </c>
      <c r="H958" t="s">
        <v>31</v>
      </c>
      <c r="I958" t="s">
        <v>191</v>
      </c>
      <c r="J958" t="s">
        <v>192</v>
      </c>
      <c r="K958" t="s">
        <v>193</v>
      </c>
      <c r="L958" t="s">
        <v>194</v>
      </c>
      <c r="M958" t="s">
        <v>195</v>
      </c>
      <c r="N958">
        <v>2484831954</v>
      </c>
      <c r="O958" t="s">
        <v>49</v>
      </c>
      <c r="P958" t="s">
        <v>50</v>
      </c>
      <c r="Q958" t="s">
        <v>39</v>
      </c>
      <c r="R958">
        <v>44</v>
      </c>
      <c r="S958" t="s">
        <v>40</v>
      </c>
      <c r="T958">
        <v>12</v>
      </c>
      <c r="U958">
        <v>5</v>
      </c>
      <c r="V958" s="3">
        <v>99</v>
      </c>
      <c r="W958">
        <v>5</v>
      </c>
      <c r="X958" s="3">
        <f t="shared" si="923"/>
        <v>19.8</v>
      </c>
      <c r="Y958" s="3">
        <f t="shared" ref="Y958:Z958" si="982">X958/T958</f>
        <v>1.6500000000000001</v>
      </c>
      <c r="Z958" s="3">
        <f t="shared" si="982"/>
        <v>0.33</v>
      </c>
    </row>
    <row r="959" spans="1:26" x14ac:dyDescent="0.25">
      <c r="A959">
        <v>7.2024999999999997</v>
      </c>
      <c r="B959" t="s">
        <v>26</v>
      </c>
      <c r="C959" t="s">
        <v>535</v>
      </c>
      <c r="D959" t="s">
        <v>536</v>
      </c>
      <c r="E959">
        <v>10298672</v>
      </c>
      <c r="F959" t="s">
        <v>824</v>
      </c>
      <c r="G959" t="s">
        <v>362</v>
      </c>
      <c r="H959" t="s">
        <v>31</v>
      </c>
      <c r="I959" t="s">
        <v>825</v>
      </c>
      <c r="J959" t="s">
        <v>826</v>
      </c>
      <c r="K959" t="s">
        <v>540</v>
      </c>
      <c r="L959" t="s">
        <v>827</v>
      </c>
      <c r="M959" t="s">
        <v>828</v>
      </c>
      <c r="N959">
        <v>5173237100</v>
      </c>
      <c r="O959" t="s">
        <v>224</v>
      </c>
      <c r="P959" t="s">
        <v>225</v>
      </c>
      <c r="Q959" t="s">
        <v>61</v>
      </c>
      <c r="R959">
        <v>44</v>
      </c>
      <c r="S959" t="s">
        <v>40</v>
      </c>
      <c r="T959">
        <v>12</v>
      </c>
      <c r="U959">
        <v>5</v>
      </c>
      <c r="V959" s="3">
        <v>28.8</v>
      </c>
      <c r="W959">
        <v>1</v>
      </c>
      <c r="X959" s="3">
        <f t="shared" si="923"/>
        <v>28.8</v>
      </c>
      <c r="Y959" s="3">
        <f t="shared" ref="Y959:Z959" si="983">X959/T959</f>
        <v>2.4</v>
      </c>
      <c r="Z959" s="3">
        <f t="shared" si="983"/>
        <v>0.48</v>
      </c>
    </row>
    <row r="960" spans="1:26" x14ac:dyDescent="0.25">
      <c r="A960">
        <v>7.2024999999999997</v>
      </c>
      <c r="B960" t="s">
        <v>26</v>
      </c>
      <c r="C960" t="s">
        <v>535</v>
      </c>
      <c r="D960" t="s">
        <v>536</v>
      </c>
      <c r="E960">
        <v>10298672</v>
      </c>
      <c r="F960" t="s">
        <v>824</v>
      </c>
      <c r="G960" t="s">
        <v>362</v>
      </c>
      <c r="H960" t="s">
        <v>31</v>
      </c>
      <c r="I960" t="s">
        <v>825</v>
      </c>
      <c r="J960" t="s">
        <v>826</v>
      </c>
      <c r="K960" t="s">
        <v>540</v>
      </c>
      <c r="L960" t="s">
        <v>827</v>
      </c>
      <c r="M960" t="s">
        <v>828</v>
      </c>
      <c r="N960">
        <v>5173237100</v>
      </c>
      <c r="O960" t="s">
        <v>70</v>
      </c>
      <c r="P960" t="s">
        <v>71</v>
      </c>
      <c r="Q960" t="s">
        <v>61</v>
      </c>
      <c r="R960">
        <v>44</v>
      </c>
      <c r="S960" t="s">
        <v>40</v>
      </c>
      <c r="T960">
        <v>12</v>
      </c>
      <c r="U960">
        <v>8</v>
      </c>
      <c r="V960" s="3">
        <v>33.6</v>
      </c>
      <c r="W960">
        <v>1</v>
      </c>
      <c r="X960" s="3">
        <f t="shared" si="923"/>
        <v>33.6</v>
      </c>
      <c r="Y960" s="3">
        <f t="shared" ref="Y960:Z960" si="984">X960/T960</f>
        <v>2.8000000000000003</v>
      </c>
      <c r="Z960" s="3">
        <f t="shared" si="984"/>
        <v>0.35000000000000003</v>
      </c>
    </row>
    <row r="961" spans="1:26" x14ac:dyDescent="0.25">
      <c r="A961">
        <v>7.2024999999999997</v>
      </c>
      <c r="B961" t="s">
        <v>26</v>
      </c>
      <c r="C961" t="s">
        <v>535</v>
      </c>
      <c r="D961" t="s">
        <v>536</v>
      </c>
      <c r="E961">
        <v>10298672</v>
      </c>
      <c r="F961" t="s">
        <v>824</v>
      </c>
      <c r="G961" t="s">
        <v>362</v>
      </c>
      <c r="H961" t="s">
        <v>31</v>
      </c>
      <c r="I961" t="s">
        <v>825</v>
      </c>
      <c r="J961" t="s">
        <v>826</v>
      </c>
      <c r="K961" t="s">
        <v>540</v>
      </c>
      <c r="L961" t="s">
        <v>827</v>
      </c>
      <c r="M961" t="s">
        <v>828</v>
      </c>
      <c r="N961">
        <v>5173237100</v>
      </c>
      <c r="O961" t="s">
        <v>72</v>
      </c>
      <c r="P961" t="s">
        <v>73</v>
      </c>
      <c r="Q961" t="s">
        <v>61</v>
      </c>
      <c r="R961">
        <v>44</v>
      </c>
      <c r="S961" t="s">
        <v>40</v>
      </c>
      <c r="T961">
        <v>12</v>
      </c>
      <c r="U961">
        <v>8</v>
      </c>
      <c r="V961" s="3">
        <v>32.4</v>
      </c>
      <c r="W961">
        <v>1</v>
      </c>
      <c r="X961" s="3">
        <f t="shared" si="923"/>
        <v>32.4</v>
      </c>
      <c r="Y961" s="3">
        <f t="shared" ref="Y961:Z961" si="985">X961/T961</f>
        <v>2.6999999999999997</v>
      </c>
      <c r="Z961" s="3">
        <f t="shared" si="985"/>
        <v>0.33749999999999997</v>
      </c>
    </row>
    <row r="962" spans="1:26" x14ac:dyDescent="0.25">
      <c r="A962">
        <v>7.2024999999999997</v>
      </c>
      <c r="B962" t="s">
        <v>26</v>
      </c>
      <c r="C962" t="s">
        <v>535</v>
      </c>
      <c r="D962" t="s">
        <v>536</v>
      </c>
      <c r="E962">
        <v>10298672</v>
      </c>
      <c r="F962" t="s">
        <v>824</v>
      </c>
      <c r="G962" t="s">
        <v>362</v>
      </c>
      <c r="H962" t="s">
        <v>31</v>
      </c>
      <c r="I962" t="s">
        <v>825</v>
      </c>
      <c r="J962" t="s">
        <v>826</v>
      </c>
      <c r="K962" t="s">
        <v>540</v>
      </c>
      <c r="L962" t="s">
        <v>827</v>
      </c>
      <c r="M962" t="s">
        <v>828</v>
      </c>
      <c r="N962">
        <v>5173237100</v>
      </c>
      <c r="O962" t="s">
        <v>59</v>
      </c>
      <c r="P962" t="s">
        <v>60</v>
      </c>
      <c r="Q962" t="s">
        <v>61</v>
      </c>
      <c r="R962">
        <v>44</v>
      </c>
      <c r="S962" t="s">
        <v>40</v>
      </c>
      <c r="T962">
        <v>12</v>
      </c>
      <c r="U962">
        <v>4</v>
      </c>
      <c r="V962" s="3">
        <v>28.8</v>
      </c>
      <c r="W962">
        <v>1</v>
      </c>
      <c r="X962" s="3">
        <f t="shared" si="923"/>
        <v>28.8</v>
      </c>
      <c r="Y962" s="3">
        <f t="shared" ref="Y962:Z962" si="986">X962/T962</f>
        <v>2.4</v>
      </c>
      <c r="Z962" s="3">
        <f t="shared" si="986"/>
        <v>0.6</v>
      </c>
    </row>
    <row r="963" spans="1:26" x14ac:dyDescent="0.25">
      <c r="A963">
        <v>7.2024999999999997</v>
      </c>
      <c r="B963" t="s">
        <v>26</v>
      </c>
      <c r="C963" t="s">
        <v>829</v>
      </c>
      <c r="D963" t="s">
        <v>830</v>
      </c>
      <c r="E963">
        <v>10517380</v>
      </c>
      <c r="F963" t="s">
        <v>831</v>
      </c>
      <c r="G963" t="s">
        <v>30</v>
      </c>
      <c r="H963" t="s">
        <v>31</v>
      </c>
      <c r="I963" t="s">
        <v>832</v>
      </c>
      <c r="J963" t="s">
        <v>833</v>
      </c>
      <c r="K963" t="s">
        <v>834</v>
      </c>
      <c r="L963" t="s">
        <v>835</v>
      </c>
      <c r="M963" t="s">
        <v>836</v>
      </c>
      <c r="N963">
        <v>6035322224</v>
      </c>
      <c r="O963" t="s">
        <v>59</v>
      </c>
      <c r="P963" t="s">
        <v>60</v>
      </c>
      <c r="Q963" t="s">
        <v>61</v>
      </c>
      <c r="R963">
        <v>44</v>
      </c>
      <c r="S963" t="s">
        <v>40</v>
      </c>
      <c r="T963">
        <v>12</v>
      </c>
      <c r="U963">
        <v>4</v>
      </c>
      <c r="V963" s="3">
        <v>57.6</v>
      </c>
      <c r="W963">
        <v>2</v>
      </c>
      <c r="X963" s="3">
        <f t="shared" si="923"/>
        <v>28.8</v>
      </c>
      <c r="Y963" s="3">
        <f t="shared" ref="Y963:Z963" si="987">X963/T963</f>
        <v>2.4</v>
      </c>
      <c r="Z963" s="3">
        <f t="shared" si="987"/>
        <v>0.6</v>
      </c>
    </row>
    <row r="964" spans="1:26" x14ac:dyDescent="0.25">
      <c r="A964">
        <v>7.2024999999999997</v>
      </c>
      <c r="B964" t="s">
        <v>26</v>
      </c>
      <c r="C964" t="s">
        <v>51</v>
      </c>
      <c r="D964" t="s">
        <v>52</v>
      </c>
      <c r="E964">
        <v>10465457</v>
      </c>
      <c r="F964" t="s">
        <v>796</v>
      </c>
      <c r="G964" t="s">
        <v>348</v>
      </c>
      <c r="H964" t="s">
        <v>31</v>
      </c>
      <c r="I964" t="s">
        <v>797</v>
      </c>
      <c r="J964" t="s">
        <v>798</v>
      </c>
      <c r="K964" t="s">
        <v>56</v>
      </c>
      <c r="L964" t="s">
        <v>799</v>
      </c>
      <c r="M964" t="s">
        <v>800</v>
      </c>
      <c r="N964">
        <v>7177282293</v>
      </c>
      <c r="O964" t="s">
        <v>670</v>
      </c>
      <c r="P964" t="s">
        <v>671</v>
      </c>
      <c r="Q964" t="s">
        <v>61</v>
      </c>
      <c r="R964">
        <v>44</v>
      </c>
      <c r="S964" t="s">
        <v>672</v>
      </c>
      <c r="T964">
        <v>12</v>
      </c>
      <c r="U964">
        <v>7</v>
      </c>
      <c r="V964" s="3">
        <v>37.799999999999997</v>
      </c>
      <c r="W964">
        <v>1</v>
      </c>
      <c r="X964" s="3">
        <f t="shared" ref="X964:X1027" si="988">V964/W964</f>
        <v>37.799999999999997</v>
      </c>
      <c r="Y964" s="3">
        <f t="shared" ref="Y964:Z964" si="989">X964/T964</f>
        <v>3.15</v>
      </c>
      <c r="Z964" s="3">
        <f t="shared" si="989"/>
        <v>0.45</v>
      </c>
    </row>
    <row r="965" spans="1:26" x14ac:dyDescent="0.25">
      <c r="A965">
        <v>7.2024999999999997</v>
      </c>
      <c r="B965" t="s">
        <v>26</v>
      </c>
      <c r="C965" t="s">
        <v>51</v>
      </c>
      <c r="D965" t="s">
        <v>52</v>
      </c>
      <c r="E965">
        <v>10508687</v>
      </c>
      <c r="F965" t="s">
        <v>791</v>
      </c>
      <c r="G965" t="s">
        <v>30</v>
      </c>
      <c r="H965" t="s">
        <v>31</v>
      </c>
      <c r="I965" t="s">
        <v>792</v>
      </c>
      <c r="J965" t="s">
        <v>793</v>
      </c>
      <c r="K965" t="s">
        <v>779</v>
      </c>
      <c r="L965" t="s">
        <v>794</v>
      </c>
      <c r="M965" t="s">
        <v>795</v>
      </c>
      <c r="N965">
        <v>4438662397</v>
      </c>
      <c r="O965" t="s">
        <v>122</v>
      </c>
      <c r="P965" t="s">
        <v>123</v>
      </c>
      <c r="Q965" t="s">
        <v>124</v>
      </c>
      <c r="R965">
        <v>44</v>
      </c>
      <c r="S965" t="s">
        <v>40</v>
      </c>
      <c r="T965">
        <v>12</v>
      </c>
      <c r="U965">
        <v>4.5</v>
      </c>
      <c r="V965" s="3">
        <v>39.6</v>
      </c>
      <c r="W965">
        <v>2</v>
      </c>
      <c r="X965" s="3">
        <f t="shared" si="988"/>
        <v>19.8</v>
      </c>
      <c r="Y965" s="3">
        <f t="shared" ref="Y965:Z965" si="990">X965/T965</f>
        <v>1.6500000000000001</v>
      </c>
      <c r="Z965" s="3">
        <f t="shared" si="990"/>
        <v>0.3666666666666667</v>
      </c>
    </row>
    <row r="966" spans="1:26" x14ac:dyDescent="0.25">
      <c r="A966">
        <v>7.2024999999999997</v>
      </c>
      <c r="B966" t="s">
        <v>26</v>
      </c>
      <c r="C966" t="s">
        <v>51</v>
      </c>
      <c r="D966" t="s">
        <v>52</v>
      </c>
      <c r="E966">
        <v>10461481</v>
      </c>
      <c r="F966" t="s">
        <v>787</v>
      </c>
      <c r="G966" t="s">
        <v>30</v>
      </c>
      <c r="H966" t="s">
        <v>31</v>
      </c>
      <c r="I966" t="s">
        <v>788</v>
      </c>
      <c r="J966" t="s">
        <v>573</v>
      </c>
      <c r="K966" t="s">
        <v>574</v>
      </c>
      <c r="L966" t="s">
        <v>789</v>
      </c>
      <c r="M966" t="s">
        <v>790</v>
      </c>
      <c r="N966">
        <v>2022242263</v>
      </c>
      <c r="O966" t="s">
        <v>122</v>
      </c>
      <c r="P966" t="s">
        <v>123</v>
      </c>
      <c r="Q966" t="s">
        <v>124</v>
      </c>
      <c r="R966">
        <v>44</v>
      </c>
      <c r="S966" t="s">
        <v>40</v>
      </c>
      <c r="T966">
        <v>12</v>
      </c>
      <c r="U966">
        <v>4.5</v>
      </c>
      <c r="V966" s="3">
        <v>19.8</v>
      </c>
      <c r="W966">
        <v>1</v>
      </c>
      <c r="X966" s="3">
        <f t="shared" si="988"/>
        <v>19.8</v>
      </c>
      <c r="Y966" s="3">
        <f t="shared" ref="Y966:Z966" si="991">X966/T966</f>
        <v>1.6500000000000001</v>
      </c>
      <c r="Z966" s="3">
        <f t="shared" si="991"/>
        <v>0.3666666666666667</v>
      </c>
    </row>
    <row r="967" spans="1:26" x14ac:dyDescent="0.25">
      <c r="A967">
        <v>7.2024999999999997</v>
      </c>
      <c r="B967" t="s">
        <v>26</v>
      </c>
      <c r="C967" t="s">
        <v>107</v>
      </c>
      <c r="D967" t="s">
        <v>108</v>
      </c>
      <c r="E967">
        <v>10006826</v>
      </c>
      <c r="F967" t="s">
        <v>756</v>
      </c>
      <c r="G967" t="s">
        <v>30</v>
      </c>
      <c r="H967" t="s">
        <v>31</v>
      </c>
      <c r="I967" t="s">
        <v>757</v>
      </c>
      <c r="J967" t="s">
        <v>758</v>
      </c>
      <c r="K967" t="s">
        <v>199</v>
      </c>
      <c r="L967" t="s">
        <v>759</v>
      </c>
      <c r="M967" t="s">
        <v>760</v>
      </c>
      <c r="N967">
        <v>8473444446</v>
      </c>
      <c r="O967" t="s">
        <v>115</v>
      </c>
      <c r="P967" t="s">
        <v>116</v>
      </c>
      <c r="Q967" t="s">
        <v>39</v>
      </c>
      <c r="R967">
        <v>44</v>
      </c>
      <c r="S967" t="s">
        <v>40</v>
      </c>
      <c r="T967">
        <v>12</v>
      </c>
      <c r="U967">
        <v>5</v>
      </c>
      <c r="V967" s="3">
        <v>19.8</v>
      </c>
      <c r="W967">
        <v>1</v>
      </c>
      <c r="X967" s="3">
        <f t="shared" si="988"/>
        <v>19.8</v>
      </c>
      <c r="Y967" s="3">
        <f t="shared" ref="Y967:Z967" si="992">X967/T967</f>
        <v>1.6500000000000001</v>
      </c>
      <c r="Z967" s="3">
        <f t="shared" si="992"/>
        <v>0.33</v>
      </c>
    </row>
    <row r="968" spans="1:26" x14ac:dyDescent="0.25">
      <c r="A968">
        <v>7.2024999999999997</v>
      </c>
      <c r="B968" t="s">
        <v>26</v>
      </c>
      <c r="C968" t="s">
        <v>134</v>
      </c>
      <c r="D968" t="s">
        <v>135</v>
      </c>
      <c r="E968">
        <v>10000787</v>
      </c>
      <c r="F968" t="s">
        <v>136</v>
      </c>
      <c r="G968" t="s">
        <v>30</v>
      </c>
      <c r="H968" t="s">
        <v>31</v>
      </c>
      <c r="I968" t="s">
        <v>137</v>
      </c>
      <c r="J968" t="s">
        <v>138</v>
      </c>
      <c r="K968" t="s">
        <v>139</v>
      </c>
      <c r="L968" t="s">
        <v>140</v>
      </c>
      <c r="M968" t="s">
        <v>141</v>
      </c>
      <c r="N968">
        <v>2627815855</v>
      </c>
      <c r="O968" t="s">
        <v>37</v>
      </c>
      <c r="P968" t="s">
        <v>38</v>
      </c>
      <c r="Q968" t="s">
        <v>39</v>
      </c>
      <c r="R968">
        <v>44</v>
      </c>
      <c r="S968" t="s">
        <v>40</v>
      </c>
      <c r="T968">
        <v>12</v>
      </c>
      <c r="U968">
        <v>5</v>
      </c>
      <c r="V968" s="3">
        <v>210</v>
      </c>
      <c r="W968">
        <v>10</v>
      </c>
      <c r="X968" s="3">
        <f t="shared" si="988"/>
        <v>21</v>
      </c>
      <c r="Y968" s="3">
        <f t="shared" ref="Y968:Z968" si="993">X968/T968</f>
        <v>1.75</v>
      </c>
      <c r="Z968" s="3">
        <f t="shared" si="993"/>
        <v>0.35</v>
      </c>
    </row>
    <row r="969" spans="1:26" x14ac:dyDescent="0.25">
      <c r="A969">
        <v>7.2024999999999997</v>
      </c>
      <c r="B969" t="s">
        <v>26</v>
      </c>
      <c r="C969" t="s">
        <v>722</v>
      </c>
      <c r="D969" t="s">
        <v>723</v>
      </c>
      <c r="E969">
        <v>10374929</v>
      </c>
      <c r="F969" t="s">
        <v>729</v>
      </c>
      <c r="G969" t="s">
        <v>362</v>
      </c>
      <c r="H969" t="s">
        <v>31</v>
      </c>
      <c r="I969" t="s">
        <v>730</v>
      </c>
      <c r="J969" t="s">
        <v>731</v>
      </c>
      <c r="K969" t="s">
        <v>727</v>
      </c>
      <c r="L969" t="s">
        <v>732</v>
      </c>
      <c r="M969" t="s">
        <v>733</v>
      </c>
      <c r="N969">
        <v>3035741300</v>
      </c>
      <c r="O969" t="s">
        <v>670</v>
      </c>
      <c r="P969" t="s">
        <v>671</v>
      </c>
      <c r="Q969" t="s">
        <v>61</v>
      </c>
      <c r="R969">
        <v>44</v>
      </c>
      <c r="S969" t="s">
        <v>672</v>
      </c>
      <c r="T969">
        <v>12</v>
      </c>
      <c r="U969">
        <v>7</v>
      </c>
      <c r="V969" s="3">
        <v>75.599999999999994</v>
      </c>
      <c r="W969">
        <v>2</v>
      </c>
      <c r="X969" s="3">
        <f t="shared" si="988"/>
        <v>37.799999999999997</v>
      </c>
      <c r="Y969" s="3">
        <f t="shared" ref="Y969:Z969" si="994">X969/T969</f>
        <v>3.15</v>
      </c>
      <c r="Z969" s="3">
        <f t="shared" si="994"/>
        <v>0.45</v>
      </c>
    </row>
    <row r="970" spans="1:26" x14ac:dyDescent="0.25">
      <c r="A970">
        <v>7.2024999999999997</v>
      </c>
      <c r="B970" t="s">
        <v>26</v>
      </c>
      <c r="C970" t="s">
        <v>84</v>
      </c>
      <c r="D970" t="s">
        <v>85</v>
      </c>
      <c r="E970">
        <v>10342048</v>
      </c>
      <c r="F970" t="s">
        <v>213</v>
      </c>
      <c r="G970" t="s">
        <v>30</v>
      </c>
      <c r="H970" t="s">
        <v>31</v>
      </c>
      <c r="I970" t="s">
        <v>214</v>
      </c>
      <c r="J970" t="s">
        <v>215</v>
      </c>
      <c r="K970" t="s">
        <v>67</v>
      </c>
      <c r="L970" t="s">
        <v>216</v>
      </c>
      <c r="M970" t="s">
        <v>217</v>
      </c>
      <c r="N970">
        <v>9258267841</v>
      </c>
      <c r="O970" t="s">
        <v>74</v>
      </c>
      <c r="P970" t="s">
        <v>75</v>
      </c>
      <c r="Q970" t="s">
        <v>61</v>
      </c>
      <c r="R970">
        <v>44</v>
      </c>
      <c r="S970" t="s">
        <v>40</v>
      </c>
      <c r="T970">
        <v>12</v>
      </c>
      <c r="U970">
        <v>5</v>
      </c>
      <c r="V970" s="3">
        <v>86.4</v>
      </c>
      <c r="W970">
        <v>3</v>
      </c>
      <c r="X970" s="3">
        <f t="shared" si="988"/>
        <v>28.8</v>
      </c>
      <c r="Y970" s="3">
        <f t="shared" ref="Y970:Z970" si="995">X970/T970</f>
        <v>2.4</v>
      </c>
      <c r="Z970" s="3">
        <f t="shared" si="995"/>
        <v>0.48</v>
      </c>
    </row>
    <row r="971" spans="1:26" x14ac:dyDescent="0.25">
      <c r="A971">
        <v>7.2024999999999997</v>
      </c>
      <c r="B971" t="s">
        <v>26</v>
      </c>
      <c r="C971" t="s">
        <v>84</v>
      </c>
      <c r="D971" t="s">
        <v>85</v>
      </c>
      <c r="E971">
        <v>10342048</v>
      </c>
      <c r="F971" t="s">
        <v>213</v>
      </c>
      <c r="G971" t="s">
        <v>30</v>
      </c>
      <c r="H971" t="s">
        <v>31</v>
      </c>
      <c r="I971" t="s">
        <v>214</v>
      </c>
      <c r="J971" t="s">
        <v>215</v>
      </c>
      <c r="K971" t="s">
        <v>67</v>
      </c>
      <c r="L971" t="s">
        <v>216</v>
      </c>
      <c r="M971" t="s">
        <v>217</v>
      </c>
      <c r="N971">
        <v>9258267841</v>
      </c>
      <c r="O971" t="s">
        <v>98</v>
      </c>
      <c r="P971" t="s">
        <v>99</v>
      </c>
      <c r="Q971" t="s">
        <v>61</v>
      </c>
      <c r="R971">
        <v>44</v>
      </c>
      <c r="S971" t="s">
        <v>40</v>
      </c>
      <c r="T971">
        <v>12</v>
      </c>
      <c r="U971">
        <v>5</v>
      </c>
      <c r="V971" s="3">
        <v>115.2</v>
      </c>
      <c r="W971">
        <v>4</v>
      </c>
      <c r="X971" s="3">
        <f t="shared" si="988"/>
        <v>28.8</v>
      </c>
      <c r="Y971" s="3">
        <f t="shared" ref="Y971:Z971" si="996">X971/T971</f>
        <v>2.4</v>
      </c>
      <c r="Z971" s="3">
        <f t="shared" si="996"/>
        <v>0.48</v>
      </c>
    </row>
    <row r="972" spans="1:26" x14ac:dyDescent="0.25">
      <c r="A972">
        <v>7.2024999999999997</v>
      </c>
      <c r="B972" t="s">
        <v>26</v>
      </c>
      <c r="C972" t="s">
        <v>84</v>
      </c>
      <c r="D972" t="s">
        <v>85</v>
      </c>
      <c r="E972">
        <v>10342048</v>
      </c>
      <c r="F972" t="s">
        <v>213</v>
      </c>
      <c r="G972" t="s">
        <v>30</v>
      </c>
      <c r="H972" t="s">
        <v>31</v>
      </c>
      <c r="I972" t="s">
        <v>214</v>
      </c>
      <c r="J972" t="s">
        <v>215</v>
      </c>
      <c r="K972" t="s">
        <v>67</v>
      </c>
      <c r="L972" t="s">
        <v>216</v>
      </c>
      <c r="M972" t="s">
        <v>217</v>
      </c>
      <c r="N972">
        <v>9258267841</v>
      </c>
      <c r="O972" t="s">
        <v>224</v>
      </c>
      <c r="P972" t="s">
        <v>225</v>
      </c>
      <c r="Q972" t="s">
        <v>61</v>
      </c>
      <c r="R972">
        <v>44</v>
      </c>
      <c r="S972" t="s">
        <v>40</v>
      </c>
      <c r="T972">
        <v>12</v>
      </c>
      <c r="U972">
        <v>5</v>
      </c>
      <c r="V972" s="3">
        <v>116.4</v>
      </c>
      <c r="W972">
        <v>4</v>
      </c>
      <c r="X972" s="3">
        <f t="shared" si="988"/>
        <v>29.1</v>
      </c>
      <c r="Y972" s="3">
        <f t="shared" ref="Y972:Z972" si="997">X972/T972</f>
        <v>2.4250000000000003</v>
      </c>
      <c r="Z972" s="3">
        <f t="shared" si="997"/>
        <v>0.48500000000000004</v>
      </c>
    </row>
    <row r="973" spans="1:26" x14ac:dyDescent="0.25">
      <c r="A973">
        <v>7.2024999999999997</v>
      </c>
      <c r="B973" t="s">
        <v>26</v>
      </c>
      <c r="C973" t="s">
        <v>84</v>
      </c>
      <c r="D973" t="s">
        <v>85</v>
      </c>
      <c r="E973">
        <v>10342048</v>
      </c>
      <c r="F973" t="s">
        <v>213</v>
      </c>
      <c r="G973" t="s">
        <v>30</v>
      </c>
      <c r="H973" t="s">
        <v>31</v>
      </c>
      <c r="I973" t="s">
        <v>214</v>
      </c>
      <c r="J973" t="s">
        <v>215</v>
      </c>
      <c r="K973" t="s">
        <v>67</v>
      </c>
      <c r="L973" t="s">
        <v>216</v>
      </c>
      <c r="M973" t="s">
        <v>217</v>
      </c>
      <c r="N973">
        <v>9258267841</v>
      </c>
      <c r="O973" t="s">
        <v>70</v>
      </c>
      <c r="P973" t="s">
        <v>71</v>
      </c>
      <c r="Q973" t="s">
        <v>61</v>
      </c>
      <c r="R973">
        <v>44</v>
      </c>
      <c r="S973" t="s">
        <v>40</v>
      </c>
      <c r="T973">
        <v>12</v>
      </c>
      <c r="U973">
        <v>8</v>
      </c>
      <c r="V973" s="3">
        <v>100.8</v>
      </c>
      <c r="W973">
        <v>3</v>
      </c>
      <c r="X973" s="3">
        <f t="shared" si="988"/>
        <v>33.6</v>
      </c>
      <c r="Y973" s="3">
        <f t="shared" ref="Y973:Z973" si="998">X973/T973</f>
        <v>2.8000000000000003</v>
      </c>
      <c r="Z973" s="3">
        <f t="shared" si="998"/>
        <v>0.35000000000000003</v>
      </c>
    </row>
    <row r="974" spans="1:26" x14ac:dyDescent="0.25">
      <c r="A974">
        <v>7.2024999999999997</v>
      </c>
      <c r="B974" t="s">
        <v>26</v>
      </c>
      <c r="C974" t="s">
        <v>84</v>
      </c>
      <c r="D974" t="s">
        <v>85</v>
      </c>
      <c r="E974">
        <v>10342048</v>
      </c>
      <c r="F974" t="s">
        <v>213</v>
      </c>
      <c r="G974" t="s">
        <v>30</v>
      </c>
      <c r="H974" t="s">
        <v>31</v>
      </c>
      <c r="I974" t="s">
        <v>214</v>
      </c>
      <c r="J974" t="s">
        <v>215</v>
      </c>
      <c r="K974" t="s">
        <v>67</v>
      </c>
      <c r="L974" t="s">
        <v>216</v>
      </c>
      <c r="M974" t="s">
        <v>217</v>
      </c>
      <c r="N974">
        <v>9258267841</v>
      </c>
      <c r="O974" t="s">
        <v>218</v>
      </c>
      <c r="P974" t="s">
        <v>219</v>
      </c>
      <c r="Q974" t="s">
        <v>61</v>
      </c>
      <c r="R974">
        <v>44</v>
      </c>
      <c r="S974" t="s">
        <v>40</v>
      </c>
      <c r="T974">
        <v>12</v>
      </c>
      <c r="U974">
        <v>8</v>
      </c>
      <c r="V974" s="3">
        <v>97.2</v>
      </c>
      <c r="W974">
        <v>3</v>
      </c>
      <c r="X974" s="3">
        <f t="shared" si="988"/>
        <v>32.4</v>
      </c>
      <c r="Y974" s="3">
        <f t="shared" ref="Y974:Z974" si="999">X974/T974</f>
        <v>2.6999999999999997</v>
      </c>
      <c r="Z974" s="3">
        <f t="shared" si="999"/>
        <v>0.33749999999999997</v>
      </c>
    </row>
    <row r="975" spans="1:26" x14ac:dyDescent="0.25">
      <c r="A975">
        <v>7.2024999999999997</v>
      </c>
      <c r="B975" t="s">
        <v>26</v>
      </c>
      <c r="C975" t="s">
        <v>84</v>
      </c>
      <c r="D975" t="s">
        <v>85</v>
      </c>
      <c r="E975">
        <v>10342048</v>
      </c>
      <c r="F975" t="s">
        <v>213</v>
      </c>
      <c r="G975" t="s">
        <v>30</v>
      </c>
      <c r="H975" t="s">
        <v>31</v>
      </c>
      <c r="I975" t="s">
        <v>214</v>
      </c>
      <c r="J975" t="s">
        <v>215</v>
      </c>
      <c r="K975" t="s">
        <v>67</v>
      </c>
      <c r="L975" t="s">
        <v>216</v>
      </c>
      <c r="M975" t="s">
        <v>217</v>
      </c>
      <c r="N975">
        <v>9258267841</v>
      </c>
      <c r="O975" t="s">
        <v>100</v>
      </c>
      <c r="P975" t="s">
        <v>101</v>
      </c>
      <c r="Q975" t="s">
        <v>61</v>
      </c>
      <c r="R975">
        <v>44</v>
      </c>
      <c r="S975" t="s">
        <v>40</v>
      </c>
      <c r="T975">
        <v>12</v>
      </c>
      <c r="U975">
        <v>8</v>
      </c>
      <c r="V975" s="3">
        <v>97.2</v>
      </c>
      <c r="W975">
        <v>3</v>
      </c>
      <c r="X975" s="3">
        <f t="shared" si="988"/>
        <v>32.4</v>
      </c>
      <c r="Y975" s="3">
        <f t="shared" ref="Y975:Z975" si="1000">X975/T975</f>
        <v>2.6999999999999997</v>
      </c>
      <c r="Z975" s="3">
        <f t="shared" si="1000"/>
        <v>0.33749999999999997</v>
      </c>
    </row>
    <row r="976" spans="1:26" x14ac:dyDescent="0.25">
      <c r="A976">
        <v>7.2024999999999997</v>
      </c>
      <c r="B976" t="s">
        <v>26</v>
      </c>
      <c r="C976" t="s">
        <v>84</v>
      </c>
      <c r="D976" t="s">
        <v>85</v>
      </c>
      <c r="E976">
        <v>10342048</v>
      </c>
      <c r="F976" t="s">
        <v>213</v>
      </c>
      <c r="G976" t="s">
        <v>30</v>
      </c>
      <c r="H976" t="s">
        <v>31</v>
      </c>
      <c r="I976" t="s">
        <v>214</v>
      </c>
      <c r="J976" t="s">
        <v>215</v>
      </c>
      <c r="K976" t="s">
        <v>67</v>
      </c>
      <c r="L976" t="s">
        <v>216</v>
      </c>
      <c r="M976" t="s">
        <v>217</v>
      </c>
      <c r="N976">
        <v>9258267841</v>
      </c>
      <c r="O976" t="s">
        <v>59</v>
      </c>
      <c r="P976" t="s">
        <v>60</v>
      </c>
      <c r="Q976" t="s">
        <v>61</v>
      </c>
      <c r="R976">
        <v>44</v>
      </c>
      <c r="S976" t="s">
        <v>40</v>
      </c>
      <c r="T976">
        <v>12</v>
      </c>
      <c r="U976">
        <v>4</v>
      </c>
      <c r="V976" s="3">
        <v>28.8</v>
      </c>
      <c r="W976">
        <v>1</v>
      </c>
      <c r="X976" s="3">
        <f t="shared" si="988"/>
        <v>28.8</v>
      </c>
      <c r="Y976" s="3">
        <f t="shared" ref="Y976:Z976" si="1001">X976/T976</f>
        <v>2.4</v>
      </c>
      <c r="Z976" s="3">
        <f t="shared" si="1001"/>
        <v>0.6</v>
      </c>
    </row>
    <row r="977" spans="1:26" x14ac:dyDescent="0.25">
      <c r="A977">
        <v>7.2024999999999997</v>
      </c>
      <c r="B977" t="s">
        <v>26</v>
      </c>
      <c r="C977" t="s">
        <v>154</v>
      </c>
      <c r="D977" t="s">
        <v>155</v>
      </c>
      <c r="E977">
        <v>10471996</v>
      </c>
      <c r="F977" t="s">
        <v>940</v>
      </c>
      <c r="G977" t="s">
        <v>362</v>
      </c>
      <c r="H977" t="s">
        <v>31</v>
      </c>
      <c r="I977" t="s">
        <v>941</v>
      </c>
      <c r="J977" t="s">
        <v>942</v>
      </c>
      <c r="K977" t="s">
        <v>210</v>
      </c>
      <c r="L977" t="s">
        <v>943</v>
      </c>
      <c r="M977" t="s">
        <v>944</v>
      </c>
      <c r="N977">
        <v>5097650500</v>
      </c>
      <c r="O977" t="s">
        <v>115</v>
      </c>
      <c r="P977" t="s">
        <v>116</v>
      </c>
      <c r="Q977" t="s">
        <v>39</v>
      </c>
      <c r="R977">
        <v>44</v>
      </c>
      <c r="S977" t="s">
        <v>40</v>
      </c>
      <c r="T977">
        <v>12</v>
      </c>
      <c r="U977">
        <v>5</v>
      </c>
      <c r="V977" s="3">
        <v>19.8</v>
      </c>
      <c r="W977">
        <v>1</v>
      </c>
      <c r="X977" s="3">
        <f t="shared" si="988"/>
        <v>19.8</v>
      </c>
      <c r="Y977" s="3">
        <f t="shared" ref="Y977:Z977" si="1002">X977/T977</f>
        <v>1.6500000000000001</v>
      </c>
      <c r="Z977" s="3">
        <f t="shared" si="1002"/>
        <v>0.33</v>
      </c>
    </row>
    <row r="978" spans="1:26" x14ac:dyDescent="0.25">
      <c r="A978">
        <v>7.2024999999999997</v>
      </c>
      <c r="B978" t="s">
        <v>26</v>
      </c>
      <c r="C978" t="s">
        <v>62</v>
      </c>
      <c r="D978" t="s">
        <v>63</v>
      </c>
      <c r="E978">
        <v>10401646</v>
      </c>
      <c r="F978" t="s">
        <v>167</v>
      </c>
      <c r="G978" t="s">
        <v>168</v>
      </c>
      <c r="H978" t="s">
        <v>31</v>
      </c>
      <c r="I978" t="s">
        <v>169</v>
      </c>
      <c r="J978" t="s">
        <v>170</v>
      </c>
      <c r="K978" t="s">
        <v>67</v>
      </c>
      <c r="L978" t="s">
        <v>171</v>
      </c>
      <c r="M978" t="s">
        <v>172</v>
      </c>
      <c r="N978">
        <v>3107018925</v>
      </c>
      <c r="O978" t="s">
        <v>37</v>
      </c>
      <c r="P978" t="s">
        <v>38</v>
      </c>
      <c r="Q978" t="s">
        <v>39</v>
      </c>
      <c r="R978">
        <v>44</v>
      </c>
      <c r="S978" t="s">
        <v>40</v>
      </c>
      <c r="T978">
        <v>12</v>
      </c>
      <c r="U978">
        <v>5</v>
      </c>
      <c r="V978" s="3">
        <v>118.8</v>
      </c>
      <c r="W978">
        <v>6</v>
      </c>
      <c r="X978" s="3">
        <f t="shared" si="988"/>
        <v>19.8</v>
      </c>
      <c r="Y978" s="3">
        <f t="shared" ref="Y978:Z978" si="1003">X978/T978</f>
        <v>1.6500000000000001</v>
      </c>
      <c r="Z978" s="3">
        <f t="shared" si="1003"/>
        <v>0.33</v>
      </c>
    </row>
    <row r="979" spans="1:26" x14ac:dyDescent="0.25">
      <c r="A979">
        <v>7.2024999999999997</v>
      </c>
      <c r="B979" t="s">
        <v>26</v>
      </c>
      <c r="C979" t="s">
        <v>62</v>
      </c>
      <c r="D979" t="s">
        <v>63</v>
      </c>
      <c r="E979">
        <v>10255284</v>
      </c>
      <c r="F979" t="s">
        <v>93</v>
      </c>
      <c r="G979" t="s">
        <v>30</v>
      </c>
      <c r="H979" t="s">
        <v>31</v>
      </c>
      <c r="I979" t="s">
        <v>94</v>
      </c>
      <c r="J979" t="s">
        <v>95</v>
      </c>
      <c r="K979" t="s">
        <v>96</v>
      </c>
      <c r="L979">
        <v>89103</v>
      </c>
      <c r="M979" t="s">
        <v>97</v>
      </c>
      <c r="N979">
        <v>7024965753</v>
      </c>
      <c r="O979" t="s">
        <v>98</v>
      </c>
      <c r="P979" t="s">
        <v>99</v>
      </c>
      <c r="Q979" t="s">
        <v>61</v>
      </c>
      <c r="R979">
        <v>44</v>
      </c>
      <c r="S979" t="s">
        <v>40</v>
      </c>
      <c r="T979">
        <v>12</v>
      </c>
      <c r="U979">
        <v>5</v>
      </c>
      <c r="V979" s="3">
        <v>892.8</v>
      </c>
      <c r="W979">
        <v>30</v>
      </c>
      <c r="X979" s="3">
        <f t="shared" si="988"/>
        <v>29.759999999999998</v>
      </c>
      <c r="Y979" s="3">
        <f t="shared" ref="Y979:Z979" si="1004">X979/T979</f>
        <v>2.48</v>
      </c>
      <c r="Z979" s="3">
        <f t="shared" si="1004"/>
        <v>0.496</v>
      </c>
    </row>
    <row r="980" spans="1:26" x14ac:dyDescent="0.25">
      <c r="A980">
        <v>7.2024999999999997</v>
      </c>
      <c r="B980" t="s">
        <v>26</v>
      </c>
      <c r="C980" t="s">
        <v>84</v>
      </c>
      <c r="D980" t="s">
        <v>85</v>
      </c>
      <c r="E980">
        <v>10476228</v>
      </c>
      <c r="F980" t="s">
        <v>453</v>
      </c>
      <c r="G980" t="s">
        <v>348</v>
      </c>
      <c r="H980" t="s">
        <v>31</v>
      </c>
      <c r="I980" t="s">
        <v>454</v>
      </c>
      <c r="J980" t="s">
        <v>455</v>
      </c>
      <c r="K980" t="s">
        <v>67</v>
      </c>
      <c r="L980" t="s">
        <v>456</v>
      </c>
      <c r="M980" t="s">
        <v>457</v>
      </c>
      <c r="N980">
        <v>2093846280</v>
      </c>
      <c r="O980" t="s">
        <v>70</v>
      </c>
      <c r="P980" t="s">
        <v>71</v>
      </c>
      <c r="Q980" t="s">
        <v>61</v>
      </c>
      <c r="R980">
        <v>44</v>
      </c>
      <c r="S980" t="s">
        <v>40</v>
      </c>
      <c r="T980">
        <v>12</v>
      </c>
      <c r="U980">
        <v>8</v>
      </c>
      <c r="V980" s="3">
        <v>33.6</v>
      </c>
      <c r="W980">
        <v>1</v>
      </c>
      <c r="X980" s="3">
        <f t="shared" si="988"/>
        <v>33.6</v>
      </c>
      <c r="Y980" s="3">
        <f t="shared" ref="Y980:Z980" si="1005">X980/T980</f>
        <v>2.8000000000000003</v>
      </c>
      <c r="Z980" s="3">
        <f t="shared" si="1005"/>
        <v>0.35000000000000003</v>
      </c>
    </row>
    <row r="981" spans="1:26" x14ac:dyDescent="0.25">
      <c r="A981">
        <v>7.2024999999999997</v>
      </c>
      <c r="B981" t="s">
        <v>26</v>
      </c>
      <c r="C981" t="s">
        <v>134</v>
      </c>
      <c r="D981" t="s">
        <v>135</v>
      </c>
      <c r="E981">
        <v>10000754</v>
      </c>
      <c r="F981" t="s">
        <v>414</v>
      </c>
      <c r="G981" t="s">
        <v>30</v>
      </c>
      <c r="H981" t="s">
        <v>31</v>
      </c>
      <c r="I981" t="s">
        <v>415</v>
      </c>
      <c r="J981" t="s">
        <v>416</v>
      </c>
      <c r="K981" t="s">
        <v>139</v>
      </c>
      <c r="L981" t="s">
        <v>417</v>
      </c>
      <c r="M981" t="s">
        <v>418</v>
      </c>
      <c r="N981">
        <v>7156762556</v>
      </c>
      <c r="O981" t="s">
        <v>115</v>
      </c>
      <c r="P981" t="s">
        <v>116</v>
      </c>
      <c r="Q981" t="s">
        <v>39</v>
      </c>
      <c r="R981">
        <v>44</v>
      </c>
      <c r="S981" t="s">
        <v>40</v>
      </c>
      <c r="T981">
        <v>12</v>
      </c>
      <c r="U981">
        <v>5</v>
      </c>
      <c r="V981" s="3">
        <v>19.8</v>
      </c>
      <c r="W981">
        <v>1</v>
      </c>
      <c r="X981" s="3">
        <f t="shared" si="988"/>
        <v>19.8</v>
      </c>
      <c r="Y981" s="3">
        <f t="shared" ref="Y981:Z981" si="1006">X981/T981</f>
        <v>1.6500000000000001</v>
      </c>
      <c r="Z981" s="3">
        <f t="shared" si="1006"/>
        <v>0.33</v>
      </c>
    </row>
    <row r="982" spans="1:26" x14ac:dyDescent="0.25">
      <c r="A982">
        <v>7.2024999999999997</v>
      </c>
      <c r="B982" t="s">
        <v>26</v>
      </c>
      <c r="C982" t="s">
        <v>62</v>
      </c>
      <c r="D982" t="s">
        <v>63</v>
      </c>
      <c r="E982">
        <v>10282599</v>
      </c>
      <c r="F982" t="s">
        <v>304</v>
      </c>
      <c r="G982" t="s">
        <v>30</v>
      </c>
      <c r="H982" t="s">
        <v>31</v>
      </c>
      <c r="I982" t="s">
        <v>305</v>
      </c>
      <c r="J982" t="s">
        <v>306</v>
      </c>
      <c r="K982" t="s">
        <v>67</v>
      </c>
      <c r="L982">
        <v>91761</v>
      </c>
      <c r="M982" t="s">
        <v>307</v>
      </c>
      <c r="N982">
        <v>9099306145</v>
      </c>
      <c r="O982" t="s">
        <v>37</v>
      </c>
      <c r="P982" t="s">
        <v>38</v>
      </c>
      <c r="Q982" t="s">
        <v>39</v>
      </c>
      <c r="R982">
        <v>44</v>
      </c>
      <c r="S982" t="s">
        <v>40</v>
      </c>
      <c r="T982">
        <v>12</v>
      </c>
      <c r="U982">
        <v>5</v>
      </c>
      <c r="V982" s="3">
        <v>79.2</v>
      </c>
      <c r="W982">
        <v>4</v>
      </c>
      <c r="X982" s="3">
        <f t="shared" si="988"/>
        <v>19.8</v>
      </c>
      <c r="Y982" s="3">
        <f t="shared" ref="Y982:Z982" si="1007">X982/T982</f>
        <v>1.6500000000000001</v>
      </c>
      <c r="Z982" s="3">
        <f t="shared" si="1007"/>
        <v>0.33</v>
      </c>
    </row>
    <row r="983" spans="1:26" x14ac:dyDescent="0.25">
      <c r="A983">
        <v>7.2024999999999997</v>
      </c>
      <c r="B983" t="s">
        <v>26</v>
      </c>
      <c r="C983" t="s">
        <v>663</v>
      </c>
      <c r="D983" t="s">
        <v>664</v>
      </c>
      <c r="E983">
        <v>10376778</v>
      </c>
      <c r="F983" t="s">
        <v>673</v>
      </c>
      <c r="G983" t="s">
        <v>362</v>
      </c>
      <c r="H983" t="s">
        <v>31</v>
      </c>
      <c r="I983" t="s">
        <v>674</v>
      </c>
      <c r="J983" t="s">
        <v>675</v>
      </c>
      <c r="K983" t="s">
        <v>676</v>
      </c>
      <c r="L983" t="s">
        <v>677</v>
      </c>
      <c r="M983" t="s">
        <v>678</v>
      </c>
      <c r="N983">
        <v>2568310083</v>
      </c>
      <c r="O983" t="s">
        <v>59</v>
      </c>
      <c r="P983" t="s">
        <v>60</v>
      </c>
      <c r="Q983" t="s">
        <v>61</v>
      </c>
      <c r="R983">
        <v>44</v>
      </c>
      <c r="S983" t="s">
        <v>40</v>
      </c>
      <c r="T983">
        <v>12</v>
      </c>
      <c r="U983">
        <v>4</v>
      </c>
      <c r="V983" s="3">
        <v>28.8</v>
      </c>
      <c r="W983">
        <v>1</v>
      </c>
      <c r="X983" s="3">
        <f t="shared" si="988"/>
        <v>28.8</v>
      </c>
      <c r="Y983" s="3">
        <f t="shared" ref="Y983:Z983" si="1008">X983/T983</f>
        <v>2.4</v>
      </c>
      <c r="Z983" s="3">
        <f t="shared" si="1008"/>
        <v>0.6</v>
      </c>
    </row>
    <row r="984" spans="1:26" x14ac:dyDescent="0.25">
      <c r="A984">
        <v>7.2024999999999997</v>
      </c>
      <c r="B984" t="s">
        <v>26</v>
      </c>
      <c r="C984" t="s">
        <v>84</v>
      </c>
      <c r="D984" t="s">
        <v>85</v>
      </c>
      <c r="E984">
        <v>10299488</v>
      </c>
      <c r="F984" t="s">
        <v>547</v>
      </c>
      <c r="G984" t="s">
        <v>362</v>
      </c>
      <c r="H984" t="s">
        <v>31</v>
      </c>
      <c r="I984" t="s">
        <v>548</v>
      </c>
      <c r="J984" t="s">
        <v>549</v>
      </c>
      <c r="K984" t="s">
        <v>67</v>
      </c>
      <c r="L984">
        <v>95207</v>
      </c>
      <c r="M984" t="s">
        <v>550</v>
      </c>
      <c r="N984">
        <v>2099579090</v>
      </c>
      <c r="O984" t="s">
        <v>115</v>
      </c>
      <c r="P984" t="s">
        <v>116</v>
      </c>
      <c r="Q984" t="s">
        <v>39</v>
      </c>
      <c r="R984">
        <v>44</v>
      </c>
      <c r="S984" t="s">
        <v>40</v>
      </c>
      <c r="T984">
        <v>12</v>
      </c>
      <c r="U984">
        <v>5</v>
      </c>
      <c r="V984" s="3">
        <v>21</v>
      </c>
      <c r="W984">
        <v>1</v>
      </c>
      <c r="X984" s="3">
        <f t="shared" si="988"/>
        <v>21</v>
      </c>
      <c r="Y984" s="3">
        <f t="shared" ref="Y984:Z984" si="1009">X984/T984</f>
        <v>1.75</v>
      </c>
      <c r="Z984" s="3">
        <f t="shared" si="1009"/>
        <v>0.35</v>
      </c>
    </row>
    <row r="985" spans="1:26" x14ac:dyDescent="0.25">
      <c r="A985">
        <v>7.2024999999999997</v>
      </c>
      <c r="B985" t="s">
        <v>26</v>
      </c>
      <c r="C985" t="s">
        <v>381</v>
      </c>
      <c r="D985" t="s">
        <v>382</v>
      </c>
      <c r="E985">
        <v>10387572</v>
      </c>
      <c r="F985" t="s">
        <v>713</v>
      </c>
      <c r="G985" t="s">
        <v>362</v>
      </c>
      <c r="H985" t="s">
        <v>31</v>
      </c>
      <c r="I985" t="s">
        <v>714</v>
      </c>
      <c r="J985" t="s">
        <v>715</v>
      </c>
      <c r="K985" t="s">
        <v>604</v>
      </c>
      <c r="L985" t="s">
        <v>716</v>
      </c>
      <c r="M985" t="s">
        <v>717</v>
      </c>
      <c r="N985">
        <v>8642497144</v>
      </c>
      <c r="O985" t="s">
        <v>49</v>
      </c>
      <c r="P985" t="s">
        <v>50</v>
      </c>
      <c r="Q985" t="s">
        <v>39</v>
      </c>
      <c r="R985">
        <v>44</v>
      </c>
      <c r="S985" t="s">
        <v>40</v>
      </c>
      <c r="T985">
        <v>12</v>
      </c>
      <c r="U985">
        <v>5</v>
      </c>
      <c r="V985" s="3">
        <v>19.8</v>
      </c>
      <c r="W985">
        <v>1</v>
      </c>
      <c r="X985" s="3">
        <f t="shared" si="988"/>
        <v>19.8</v>
      </c>
      <c r="Y985" s="3">
        <f t="shared" ref="Y985:Z985" si="1010">X985/T985</f>
        <v>1.6500000000000001</v>
      </c>
      <c r="Z985" s="3">
        <f t="shared" si="1010"/>
        <v>0.33</v>
      </c>
    </row>
    <row r="986" spans="1:26" x14ac:dyDescent="0.25">
      <c r="A986">
        <v>7.2024999999999997</v>
      </c>
      <c r="B986" t="s">
        <v>26</v>
      </c>
      <c r="C986" t="s">
        <v>62</v>
      </c>
      <c r="D986" t="s">
        <v>63</v>
      </c>
      <c r="E986">
        <v>10513873</v>
      </c>
      <c r="F986" t="s">
        <v>874</v>
      </c>
      <c r="G986" t="s">
        <v>362</v>
      </c>
      <c r="H986" t="s">
        <v>31</v>
      </c>
      <c r="I986" t="s">
        <v>875</v>
      </c>
      <c r="J986" t="s">
        <v>95</v>
      </c>
      <c r="K986" t="s">
        <v>96</v>
      </c>
      <c r="L986" t="s">
        <v>876</v>
      </c>
      <c r="M986" t="s">
        <v>877</v>
      </c>
      <c r="N986">
        <v>7023693366</v>
      </c>
      <c r="O986" t="s">
        <v>218</v>
      </c>
      <c r="P986" t="s">
        <v>219</v>
      </c>
      <c r="Q986" t="s">
        <v>61</v>
      </c>
      <c r="R986">
        <v>44</v>
      </c>
      <c r="S986" t="s">
        <v>40</v>
      </c>
      <c r="T986">
        <v>12</v>
      </c>
      <c r="U986">
        <v>8</v>
      </c>
      <c r="V986" s="3">
        <v>30.6</v>
      </c>
      <c r="W986">
        <v>1</v>
      </c>
      <c r="X986" s="3">
        <f t="shared" si="988"/>
        <v>30.6</v>
      </c>
      <c r="Y986" s="3">
        <f t="shared" ref="Y986:Z986" si="1011">X986/T986</f>
        <v>2.5500000000000003</v>
      </c>
      <c r="Z986" s="3">
        <f t="shared" si="1011"/>
        <v>0.31875000000000003</v>
      </c>
    </row>
    <row r="987" spans="1:26" x14ac:dyDescent="0.25">
      <c r="A987">
        <v>7.2024999999999997</v>
      </c>
      <c r="B987" t="s">
        <v>26</v>
      </c>
      <c r="C987" t="s">
        <v>84</v>
      </c>
      <c r="D987" t="s">
        <v>85</v>
      </c>
      <c r="E987">
        <v>10496376</v>
      </c>
      <c r="F987" t="s">
        <v>266</v>
      </c>
      <c r="G987" t="s">
        <v>267</v>
      </c>
      <c r="H987" t="s">
        <v>31</v>
      </c>
      <c r="I987" t="s">
        <v>268</v>
      </c>
      <c r="J987" t="s">
        <v>269</v>
      </c>
      <c r="K987" t="s">
        <v>67</v>
      </c>
      <c r="L987" t="s">
        <v>270</v>
      </c>
      <c r="M987" t="s">
        <v>271</v>
      </c>
      <c r="N987">
        <v>9162338469</v>
      </c>
      <c r="O987" t="s">
        <v>98</v>
      </c>
      <c r="P987" t="s">
        <v>99</v>
      </c>
      <c r="Q987" t="s">
        <v>61</v>
      </c>
      <c r="R987">
        <v>44</v>
      </c>
      <c r="S987" t="s">
        <v>40</v>
      </c>
      <c r="T987">
        <v>12</v>
      </c>
      <c r="U987">
        <v>5</v>
      </c>
      <c r="V987" s="3">
        <v>58.8</v>
      </c>
      <c r="W987">
        <v>2</v>
      </c>
      <c r="X987" s="3">
        <f t="shared" si="988"/>
        <v>29.4</v>
      </c>
      <c r="Y987" s="3">
        <f t="shared" ref="Y987:Z987" si="1012">X987/T987</f>
        <v>2.4499999999999997</v>
      </c>
      <c r="Z987" s="3">
        <f t="shared" si="1012"/>
        <v>0.48999999999999994</v>
      </c>
    </row>
    <row r="988" spans="1:26" x14ac:dyDescent="0.25">
      <c r="A988">
        <v>7.2024999999999997</v>
      </c>
      <c r="B988" t="s">
        <v>26</v>
      </c>
      <c r="C988" t="s">
        <v>84</v>
      </c>
      <c r="D988" t="s">
        <v>85</v>
      </c>
      <c r="E988">
        <v>10349243</v>
      </c>
      <c r="F988" t="s">
        <v>291</v>
      </c>
      <c r="G988" t="s">
        <v>30</v>
      </c>
      <c r="H988" t="s">
        <v>31</v>
      </c>
      <c r="I988" t="s">
        <v>292</v>
      </c>
      <c r="J988" t="s">
        <v>104</v>
      </c>
      <c r="K988" t="s">
        <v>96</v>
      </c>
      <c r="L988" t="s">
        <v>293</v>
      </c>
      <c r="M988" t="s">
        <v>294</v>
      </c>
      <c r="N988">
        <v>7754437931</v>
      </c>
      <c r="O988" t="s">
        <v>115</v>
      </c>
      <c r="P988" t="s">
        <v>116</v>
      </c>
      <c r="Q988" t="s">
        <v>39</v>
      </c>
      <c r="R988">
        <v>44</v>
      </c>
      <c r="S988" t="s">
        <v>40</v>
      </c>
      <c r="T988">
        <v>12</v>
      </c>
      <c r="U988">
        <v>5</v>
      </c>
      <c r="V988" s="3">
        <v>39.6</v>
      </c>
      <c r="W988">
        <v>2</v>
      </c>
      <c r="X988" s="3">
        <f t="shared" si="988"/>
        <v>19.8</v>
      </c>
      <c r="Y988" s="3">
        <f t="shared" ref="Y988:Z988" si="1013">X988/T988</f>
        <v>1.6500000000000001</v>
      </c>
      <c r="Z988" s="3">
        <f t="shared" si="1013"/>
        <v>0.33</v>
      </c>
    </row>
    <row r="989" spans="1:26" x14ac:dyDescent="0.25">
      <c r="A989">
        <v>7.2024999999999997</v>
      </c>
      <c r="B989" t="s">
        <v>26</v>
      </c>
      <c r="C989" t="s">
        <v>62</v>
      </c>
      <c r="D989" t="s">
        <v>63</v>
      </c>
      <c r="E989">
        <v>10411295</v>
      </c>
      <c r="F989" t="s">
        <v>477</v>
      </c>
      <c r="G989" t="s">
        <v>168</v>
      </c>
      <c r="H989" t="s">
        <v>31</v>
      </c>
      <c r="I989" t="s">
        <v>478</v>
      </c>
      <c r="J989" t="s">
        <v>479</v>
      </c>
      <c r="K989" t="s">
        <v>67</v>
      </c>
      <c r="L989" t="s">
        <v>480</v>
      </c>
      <c r="M989" t="s">
        <v>481</v>
      </c>
      <c r="N989">
        <v>6614932663</v>
      </c>
      <c r="O989" t="s">
        <v>37</v>
      </c>
      <c r="P989" t="s">
        <v>38</v>
      </c>
      <c r="Q989" t="s">
        <v>39</v>
      </c>
      <c r="R989">
        <v>44</v>
      </c>
      <c r="S989" t="s">
        <v>40</v>
      </c>
      <c r="T989">
        <v>12</v>
      </c>
      <c r="U989">
        <v>5</v>
      </c>
      <c r="V989" s="3">
        <v>59.4</v>
      </c>
      <c r="W989">
        <v>3</v>
      </c>
      <c r="X989" s="3">
        <f t="shared" si="988"/>
        <v>19.8</v>
      </c>
      <c r="Y989" s="3">
        <f t="shared" ref="Y989:Z989" si="1014">X989/T989</f>
        <v>1.6500000000000001</v>
      </c>
      <c r="Z989" s="3">
        <f t="shared" si="1014"/>
        <v>0.33</v>
      </c>
    </row>
    <row r="990" spans="1:26" x14ac:dyDescent="0.25">
      <c r="A990">
        <v>7.2024999999999997</v>
      </c>
      <c r="B990" t="s">
        <v>26</v>
      </c>
      <c r="C990" t="s">
        <v>62</v>
      </c>
      <c r="D990" t="s">
        <v>63</v>
      </c>
      <c r="E990">
        <v>10377830</v>
      </c>
      <c r="F990" t="s">
        <v>308</v>
      </c>
      <c r="G990" t="s">
        <v>168</v>
      </c>
      <c r="H990" t="s">
        <v>31</v>
      </c>
      <c r="I990" t="s">
        <v>309</v>
      </c>
      <c r="J990" t="s">
        <v>310</v>
      </c>
      <c r="K990" t="s">
        <v>67</v>
      </c>
      <c r="L990" t="s">
        <v>311</v>
      </c>
      <c r="M990" t="s">
        <v>312</v>
      </c>
      <c r="N990">
        <v>9096215566</v>
      </c>
      <c r="O990" t="s">
        <v>37</v>
      </c>
      <c r="P990" t="s">
        <v>38</v>
      </c>
      <c r="Q990" t="s">
        <v>39</v>
      </c>
      <c r="R990">
        <v>44</v>
      </c>
      <c r="S990" t="s">
        <v>40</v>
      </c>
      <c r="T990">
        <v>12</v>
      </c>
      <c r="U990">
        <v>5</v>
      </c>
      <c r="V990" s="3">
        <v>19.8</v>
      </c>
      <c r="W990">
        <v>1</v>
      </c>
      <c r="X990" s="3">
        <f t="shared" si="988"/>
        <v>19.8</v>
      </c>
      <c r="Y990" s="3">
        <f t="shared" ref="Y990:Z990" si="1015">X990/T990</f>
        <v>1.6500000000000001</v>
      </c>
      <c r="Z990" s="3">
        <f t="shared" si="1015"/>
        <v>0.33</v>
      </c>
    </row>
    <row r="991" spans="1:26" x14ac:dyDescent="0.25">
      <c r="A991">
        <v>7.2024999999999997</v>
      </c>
      <c r="B991" t="s">
        <v>26</v>
      </c>
      <c r="C991" t="s">
        <v>62</v>
      </c>
      <c r="D991" t="s">
        <v>63</v>
      </c>
      <c r="E991">
        <v>10087568</v>
      </c>
      <c r="F991" t="s">
        <v>262</v>
      </c>
      <c r="G991" t="s">
        <v>168</v>
      </c>
      <c r="H991" t="s">
        <v>31</v>
      </c>
      <c r="I991" t="s">
        <v>263</v>
      </c>
      <c r="J991" t="s">
        <v>264</v>
      </c>
      <c r="K991" t="s">
        <v>67</v>
      </c>
      <c r="L991">
        <v>90025</v>
      </c>
      <c r="M991" t="s">
        <v>265</v>
      </c>
      <c r="N991">
        <v>3104781041</v>
      </c>
      <c r="O991" t="s">
        <v>37</v>
      </c>
      <c r="P991" t="s">
        <v>38</v>
      </c>
      <c r="Q991" t="s">
        <v>39</v>
      </c>
      <c r="R991">
        <v>44</v>
      </c>
      <c r="S991" t="s">
        <v>40</v>
      </c>
      <c r="T991">
        <v>12</v>
      </c>
      <c r="U991">
        <v>5</v>
      </c>
      <c r="V991" s="3">
        <v>19.8</v>
      </c>
      <c r="W991">
        <v>1</v>
      </c>
      <c r="X991" s="3">
        <f t="shared" si="988"/>
        <v>19.8</v>
      </c>
      <c r="Y991" s="3">
        <f t="shared" ref="Y991:Z991" si="1016">X991/T991</f>
        <v>1.6500000000000001</v>
      </c>
      <c r="Z991" s="3">
        <f t="shared" si="1016"/>
        <v>0.33</v>
      </c>
    </row>
    <row r="992" spans="1:26" x14ac:dyDescent="0.25">
      <c r="A992">
        <v>7.2024999999999997</v>
      </c>
      <c r="B992" t="s">
        <v>26</v>
      </c>
      <c r="C992" t="s">
        <v>62</v>
      </c>
      <c r="D992" t="s">
        <v>63</v>
      </c>
      <c r="E992">
        <v>10087612</v>
      </c>
      <c r="F992" t="s">
        <v>392</v>
      </c>
      <c r="G992" t="s">
        <v>168</v>
      </c>
      <c r="H992" t="s">
        <v>31</v>
      </c>
      <c r="I992" t="s">
        <v>393</v>
      </c>
      <c r="J992" t="s">
        <v>394</v>
      </c>
      <c r="K992" t="s">
        <v>67</v>
      </c>
      <c r="L992">
        <v>91316</v>
      </c>
      <c r="M992" t="s">
        <v>395</v>
      </c>
      <c r="N992">
        <v>8189819847</v>
      </c>
      <c r="O992" t="s">
        <v>37</v>
      </c>
      <c r="P992" t="s">
        <v>38</v>
      </c>
      <c r="Q992" t="s">
        <v>39</v>
      </c>
      <c r="R992">
        <v>44</v>
      </c>
      <c r="S992" t="s">
        <v>40</v>
      </c>
      <c r="T992">
        <v>12</v>
      </c>
      <c r="U992">
        <v>5</v>
      </c>
      <c r="V992" s="3">
        <v>19.8</v>
      </c>
      <c r="W992">
        <v>1</v>
      </c>
      <c r="X992" s="3">
        <f t="shared" si="988"/>
        <v>19.8</v>
      </c>
      <c r="Y992" s="3">
        <f t="shared" ref="Y992:Z992" si="1017">X992/T992</f>
        <v>1.6500000000000001</v>
      </c>
      <c r="Z992" s="3">
        <f t="shared" si="1017"/>
        <v>0.33</v>
      </c>
    </row>
    <row r="993" spans="1:26" x14ac:dyDescent="0.25">
      <c r="A993">
        <v>7.2024999999999997</v>
      </c>
      <c r="B993" t="s">
        <v>26</v>
      </c>
      <c r="C993" t="s">
        <v>154</v>
      </c>
      <c r="D993" t="s">
        <v>155</v>
      </c>
      <c r="E993">
        <v>10433338</v>
      </c>
      <c r="F993" t="s">
        <v>321</v>
      </c>
      <c r="G993" t="s">
        <v>168</v>
      </c>
      <c r="H993" t="s">
        <v>31</v>
      </c>
      <c r="I993" t="s">
        <v>322</v>
      </c>
      <c r="J993" t="s">
        <v>323</v>
      </c>
      <c r="K993" t="s">
        <v>210</v>
      </c>
      <c r="L993" t="s">
        <v>324</v>
      </c>
      <c r="M993" t="s">
        <v>325</v>
      </c>
      <c r="N993">
        <v>2064508378</v>
      </c>
      <c r="O993" t="s">
        <v>37</v>
      </c>
      <c r="P993" t="s">
        <v>38</v>
      </c>
      <c r="Q993" t="s">
        <v>39</v>
      </c>
      <c r="R993">
        <v>44</v>
      </c>
      <c r="S993" t="s">
        <v>40</v>
      </c>
      <c r="T993">
        <v>12</v>
      </c>
      <c r="U993">
        <v>5</v>
      </c>
      <c r="V993" s="3">
        <v>101.4</v>
      </c>
      <c r="W993">
        <v>5</v>
      </c>
      <c r="X993" s="3">
        <f t="shared" si="988"/>
        <v>20.28</v>
      </c>
      <c r="Y993" s="3">
        <f t="shared" ref="Y993:Z993" si="1018">X993/T993</f>
        <v>1.6900000000000002</v>
      </c>
      <c r="Z993" s="3">
        <f t="shared" si="1018"/>
        <v>0.33800000000000002</v>
      </c>
    </row>
    <row r="994" spans="1:26" x14ac:dyDescent="0.25">
      <c r="A994">
        <v>7.2024999999999997</v>
      </c>
      <c r="B994" t="s">
        <v>26</v>
      </c>
      <c r="C994" t="s">
        <v>84</v>
      </c>
      <c r="D994" t="s">
        <v>85</v>
      </c>
      <c r="E994">
        <v>10373747</v>
      </c>
      <c r="F994" t="s">
        <v>467</v>
      </c>
      <c r="G994" t="s">
        <v>168</v>
      </c>
      <c r="H994" t="s">
        <v>31</v>
      </c>
      <c r="I994" t="s">
        <v>468</v>
      </c>
      <c r="J994" t="s">
        <v>469</v>
      </c>
      <c r="K994" t="s">
        <v>67</v>
      </c>
      <c r="L994" t="s">
        <v>470</v>
      </c>
      <c r="M994" t="s">
        <v>471</v>
      </c>
      <c r="N994">
        <v>8314403220</v>
      </c>
      <c r="O994" t="s">
        <v>37</v>
      </c>
      <c r="P994" t="s">
        <v>38</v>
      </c>
      <c r="Q994" t="s">
        <v>39</v>
      </c>
      <c r="R994">
        <v>44</v>
      </c>
      <c r="S994" t="s">
        <v>40</v>
      </c>
      <c r="T994">
        <v>12</v>
      </c>
      <c r="U994">
        <v>5</v>
      </c>
      <c r="V994" s="3">
        <v>21</v>
      </c>
      <c r="W994">
        <v>1</v>
      </c>
      <c r="X994" s="3">
        <f t="shared" si="988"/>
        <v>21</v>
      </c>
      <c r="Y994" s="3">
        <f t="shared" ref="Y994:Z994" si="1019">X994/T994</f>
        <v>1.75</v>
      </c>
      <c r="Z994" s="3">
        <f t="shared" si="1019"/>
        <v>0.35</v>
      </c>
    </row>
    <row r="995" spans="1:26" x14ac:dyDescent="0.25">
      <c r="A995">
        <v>7.2024999999999997</v>
      </c>
      <c r="B995" t="s">
        <v>26</v>
      </c>
      <c r="C995" t="s">
        <v>84</v>
      </c>
      <c r="D995" t="s">
        <v>85</v>
      </c>
      <c r="E995">
        <v>10373770</v>
      </c>
      <c r="F995" t="s">
        <v>202</v>
      </c>
      <c r="G995" t="s">
        <v>168</v>
      </c>
      <c r="H995" t="s">
        <v>31</v>
      </c>
      <c r="I995" t="s">
        <v>203</v>
      </c>
      <c r="J995" t="s">
        <v>204</v>
      </c>
      <c r="K995" t="s">
        <v>67</v>
      </c>
      <c r="L995" t="s">
        <v>205</v>
      </c>
      <c r="M995" t="s">
        <v>206</v>
      </c>
      <c r="N995">
        <v>5102770646</v>
      </c>
      <c r="O995" t="s">
        <v>37</v>
      </c>
      <c r="P995" t="s">
        <v>38</v>
      </c>
      <c r="Q995" t="s">
        <v>39</v>
      </c>
      <c r="R995">
        <v>44</v>
      </c>
      <c r="S995" t="s">
        <v>40</v>
      </c>
      <c r="T995">
        <v>12</v>
      </c>
      <c r="U995">
        <v>5</v>
      </c>
      <c r="V995" s="3">
        <v>124.8</v>
      </c>
      <c r="W995">
        <v>6</v>
      </c>
      <c r="X995" s="3">
        <f t="shared" si="988"/>
        <v>20.8</v>
      </c>
      <c r="Y995" s="3">
        <f t="shared" ref="Y995:Z995" si="1020">X995/T995</f>
        <v>1.7333333333333334</v>
      </c>
      <c r="Z995" s="3">
        <f t="shared" si="1020"/>
        <v>0.34666666666666668</v>
      </c>
    </row>
    <row r="996" spans="1:26" x14ac:dyDescent="0.25">
      <c r="A996">
        <v>7.2024999999999997</v>
      </c>
      <c r="B996" t="s">
        <v>26</v>
      </c>
      <c r="C996" t="s">
        <v>84</v>
      </c>
      <c r="D996" t="s">
        <v>85</v>
      </c>
      <c r="E996">
        <v>10428017</v>
      </c>
      <c r="F996" t="s">
        <v>226</v>
      </c>
      <c r="G996" t="s">
        <v>30</v>
      </c>
      <c r="H996" t="s">
        <v>31</v>
      </c>
      <c r="I996" t="s">
        <v>227</v>
      </c>
      <c r="J996" t="s">
        <v>228</v>
      </c>
      <c r="K996" t="s">
        <v>67</v>
      </c>
      <c r="L996" t="s">
        <v>229</v>
      </c>
      <c r="M996" t="s">
        <v>230</v>
      </c>
      <c r="N996">
        <v>9162231116</v>
      </c>
      <c r="O996" t="s">
        <v>70</v>
      </c>
      <c r="P996" t="s">
        <v>71</v>
      </c>
      <c r="Q996" t="s">
        <v>61</v>
      </c>
      <c r="R996">
        <v>44</v>
      </c>
      <c r="S996" t="s">
        <v>40</v>
      </c>
      <c r="T996">
        <v>12</v>
      </c>
      <c r="U996">
        <v>8</v>
      </c>
      <c r="V996" s="3">
        <v>33.6</v>
      </c>
      <c r="W996">
        <v>1</v>
      </c>
      <c r="X996" s="3">
        <f t="shared" si="988"/>
        <v>33.6</v>
      </c>
      <c r="Y996" s="3">
        <f t="shared" ref="Y996:Z996" si="1021">X996/T996</f>
        <v>2.8000000000000003</v>
      </c>
      <c r="Z996" s="3">
        <f t="shared" si="1021"/>
        <v>0.35000000000000003</v>
      </c>
    </row>
    <row r="997" spans="1:26" x14ac:dyDescent="0.25">
      <c r="A997">
        <v>7.2024999999999997</v>
      </c>
      <c r="B997" t="s">
        <v>26</v>
      </c>
      <c r="C997" t="s">
        <v>62</v>
      </c>
      <c r="D997" t="s">
        <v>63</v>
      </c>
      <c r="E997">
        <v>10404580</v>
      </c>
      <c r="F997" t="s">
        <v>865</v>
      </c>
      <c r="G997" t="s">
        <v>168</v>
      </c>
      <c r="H997" t="s">
        <v>31</v>
      </c>
      <c r="I997" t="s">
        <v>866</v>
      </c>
      <c r="J997" t="s">
        <v>170</v>
      </c>
      <c r="K997" t="s">
        <v>67</v>
      </c>
      <c r="L997" t="s">
        <v>867</v>
      </c>
      <c r="M997" t="s">
        <v>868</v>
      </c>
      <c r="N997">
        <v>3102746860</v>
      </c>
      <c r="O997" t="s">
        <v>37</v>
      </c>
      <c r="P997" t="s">
        <v>38</v>
      </c>
      <c r="Q997" t="s">
        <v>39</v>
      </c>
      <c r="R997">
        <v>44</v>
      </c>
      <c r="S997" t="s">
        <v>40</v>
      </c>
      <c r="T997">
        <v>12</v>
      </c>
      <c r="U997">
        <v>5</v>
      </c>
      <c r="V997" s="3">
        <v>19.8</v>
      </c>
      <c r="W997">
        <v>1</v>
      </c>
      <c r="X997" s="3">
        <f t="shared" si="988"/>
        <v>19.8</v>
      </c>
      <c r="Y997" s="3">
        <f t="shared" ref="Y997:Z997" si="1022">X997/T997</f>
        <v>1.6500000000000001</v>
      </c>
      <c r="Z997" s="3">
        <f t="shared" si="1022"/>
        <v>0.33</v>
      </c>
    </row>
    <row r="998" spans="1:26" x14ac:dyDescent="0.25">
      <c r="A998">
        <v>7.2024999999999997</v>
      </c>
      <c r="B998" t="s">
        <v>26</v>
      </c>
      <c r="C998" t="s">
        <v>62</v>
      </c>
      <c r="D998" t="s">
        <v>63</v>
      </c>
      <c r="E998">
        <v>10519443</v>
      </c>
      <c r="F998" t="s">
        <v>878</v>
      </c>
      <c r="G998" t="s">
        <v>362</v>
      </c>
      <c r="H998" t="s">
        <v>31</v>
      </c>
      <c r="I998" t="s">
        <v>879</v>
      </c>
      <c r="J998" t="s">
        <v>880</v>
      </c>
      <c r="K998" t="s">
        <v>67</v>
      </c>
      <c r="L998" t="s">
        <v>881</v>
      </c>
      <c r="M998" t="s">
        <v>882</v>
      </c>
      <c r="N998">
        <v>7607493000</v>
      </c>
      <c r="O998" t="s">
        <v>218</v>
      </c>
      <c r="P998" t="s">
        <v>219</v>
      </c>
      <c r="Q998" t="s">
        <v>61</v>
      </c>
      <c r="R998">
        <v>44</v>
      </c>
      <c r="S998" t="s">
        <v>40</v>
      </c>
      <c r="T998">
        <v>12</v>
      </c>
      <c r="U998">
        <v>8</v>
      </c>
      <c r="V998" s="3">
        <v>30.6</v>
      </c>
      <c r="W998">
        <v>1</v>
      </c>
      <c r="X998" s="3">
        <f t="shared" si="988"/>
        <v>30.6</v>
      </c>
      <c r="Y998" s="3">
        <f t="shared" ref="Y998:Z998" si="1023">X998/T998</f>
        <v>2.5500000000000003</v>
      </c>
      <c r="Z998" s="3">
        <f t="shared" si="1023"/>
        <v>0.31875000000000003</v>
      </c>
    </row>
    <row r="999" spans="1:26" x14ac:dyDescent="0.25">
      <c r="A999">
        <v>7.2024999999999997</v>
      </c>
      <c r="B999" t="s">
        <v>26</v>
      </c>
      <c r="C999" t="s">
        <v>84</v>
      </c>
      <c r="D999" t="s">
        <v>85</v>
      </c>
      <c r="E999">
        <v>10053745</v>
      </c>
      <c r="F999" t="s">
        <v>300</v>
      </c>
      <c r="G999" t="s">
        <v>174</v>
      </c>
      <c r="H999" t="s">
        <v>31</v>
      </c>
      <c r="I999" t="s">
        <v>301</v>
      </c>
      <c r="J999" t="s">
        <v>302</v>
      </c>
      <c r="K999" t="s">
        <v>96</v>
      </c>
      <c r="L999">
        <v>89406</v>
      </c>
      <c r="M999" t="s">
        <v>303</v>
      </c>
      <c r="N999">
        <v>7755415699</v>
      </c>
      <c r="O999" t="s">
        <v>37</v>
      </c>
      <c r="P999" t="s">
        <v>38</v>
      </c>
      <c r="Q999" t="s">
        <v>39</v>
      </c>
      <c r="R999">
        <v>44</v>
      </c>
      <c r="S999" t="s">
        <v>40</v>
      </c>
      <c r="T999">
        <v>12</v>
      </c>
      <c r="U999">
        <v>5</v>
      </c>
      <c r="V999" s="3">
        <v>42</v>
      </c>
      <c r="W999">
        <v>2</v>
      </c>
      <c r="X999" s="3">
        <f t="shared" si="988"/>
        <v>21</v>
      </c>
      <c r="Y999" s="3">
        <f t="shared" ref="Y999:Z999" si="1024">X999/T999</f>
        <v>1.75</v>
      </c>
      <c r="Z999" s="3">
        <f t="shared" si="1024"/>
        <v>0.35</v>
      </c>
    </row>
    <row r="1000" spans="1:26" x14ac:dyDescent="0.25">
      <c r="A1000">
        <v>7.2024999999999997</v>
      </c>
      <c r="B1000" t="s">
        <v>26</v>
      </c>
      <c r="C1000" t="s">
        <v>84</v>
      </c>
      <c r="D1000" t="s">
        <v>85</v>
      </c>
      <c r="E1000">
        <v>10053745</v>
      </c>
      <c r="F1000" t="s">
        <v>300</v>
      </c>
      <c r="G1000" t="s">
        <v>174</v>
      </c>
      <c r="H1000" t="s">
        <v>31</v>
      </c>
      <c r="I1000" t="s">
        <v>301</v>
      </c>
      <c r="J1000" t="s">
        <v>302</v>
      </c>
      <c r="K1000" t="s">
        <v>96</v>
      </c>
      <c r="L1000">
        <v>89406</v>
      </c>
      <c r="M1000" t="s">
        <v>303</v>
      </c>
      <c r="N1000">
        <v>7755415699</v>
      </c>
      <c r="O1000" t="s">
        <v>115</v>
      </c>
      <c r="P1000" t="s">
        <v>116</v>
      </c>
      <c r="Q1000" t="s">
        <v>39</v>
      </c>
      <c r="R1000">
        <v>44</v>
      </c>
      <c r="S1000" t="s">
        <v>40</v>
      </c>
      <c r="T1000">
        <v>12</v>
      </c>
      <c r="U1000">
        <v>5</v>
      </c>
      <c r="V1000" s="3">
        <v>39.6</v>
      </c>
      <c r="W1000">
        <v>2</v>
      </c>
      <c r="X1000" s="3">
        <f t="shared" si="988"/>
        <v>19.8</v>
      </c>
      <c r="Y1000" s="3">
        <f t="shared" ref="Y1000:Z1000" si="1025">X1000/T1000</f>
        <v>1.6500000000000001</v>
      </c>
      <c r="Z1000" s="3">
        <f t="shared" si="1025"/>
        <v>0.33</v>
      </c>
    </row>
    <row r="1001" spans="1:26" x14ac:dyDescent="0.25">
      <c r="A1001">
        <v>7.2024999999999997</v>
      </c>
      <c r="B1001" t="s">
        <v>26</v>
      </c>
      <c r="C1001" t="s">
        <v>381</v>
      </c>
      <c r="D1001" t="s">
        <v>382</v>
      </c>
      <c r="E1001" s="4" t="s">
        <v>712</v>
      </c>
      <c r="F1001" t="s">
        <v>142</v>
      </c>
      <c r="G1001" t="s">
        <v>30</v>
      </c>
      <c r="H1001" t="s">
        <v>144</v>
      </c>
      <c r="I1001" t="s">
        <v>145</v>
      </c>
      <c r="J1001" t="s">
        <v>146</v>
      </c>
      <c r="K1001" t="s">
        <v>147</v>
      </c>
      <c r="L1001">
        <v>999999999</v>
      </c>
      <c r="M1001" t="s">
        <v>145</v>
      </c>
      <c r="N1001">
        <v>9999999999</v>
      </c>
      <c r="O1001" t="s">
        <v>37</v>
      </c>
      <c r="P1001" t="s">
        <v>38</v>
      </c>
      <c r="Q1001" t="s">
        <v>39</v>
      </c>
      <c r="R1001">
        <v>44</v>
      </c>
      <c r="S1001" t="s">
        <v>40</v>
      </c>
      <c r="T1001">
        <v>12</v>
      </c>
      <c r="U1001">
        <v>5</v>
      </c>
      <c r="V1001" s="3">
        <v>138.6</v>
      </c>
      <c r="W1001">
        <v>7</v>
      </c>
      <c r="X1001" s="3">
        <f t="shared" si="988"/>
        <v>19.8</v>
      </c>
      <c r="Y1001" s="3">
        <f t="shared" ref="Y1001:Z1001" si="1026">X1001/T1001</f>
        <v>1.6500000000000001</v>
      </c>
      <c r="Z1001" s="3">
        <f t="shared" si="1026"/>
        <v>0.33</v>
      </c>
    </row>
    <row r="1002" spans="1:26" x14ac:dyDescent="0.25">
      <c r="A1002">
        <v>7.2024999999999997</v>
      </c>
      <c r="B1002" t="s">
        <v>26</v>
      </c>
      <c r="C1002" t="s">
        <v>367</v>
      </c>
      <c r="D1002" t="s">
        <v>368</v>
      </c>
      <c r="E1002" s="4" t="s">
        <v>712</v>
      </c>
      <c r="F1002" t="s">
        <v>142</v>
      </c>
      <c r="G1002" t="s">
        <v>30</v>
      </c>
      <c r="H1002" t="s">
        <v>144</v>
      </c>
      <c r="I1002" t="s">
        <v>145</v>
      </c>
      <c r="J1002" t="s">
        <v>146</v>
      </c>
      <c r="K1002" t="s">
        <v>147</v>
      </c>
      <c r="L1002">
        <v>999999999</v>
      </c>
      <c r="M1002" t="s">
        <v>145</v>
      </c>
      <c r="N1002">
        <v>9999999999</v>
      </c>
      <c r="O1002" t="s">
        <v>670</v>
      </c>
      <c r="P1002" t="s">
        <v>671</v>
      </c>
      <c r="Q1002" t="s">
        <v>61</v>
      </c>
      <c r="R1002">
        <v>44</v>
      </c>
      <c r="S1002" t="s">
        <v>672</v>
      </c>
      <c r="T1002">
        <v>12</v>
      </c>
      <c r="U1002">
        <v>7</v>
      </c>
      <c r="V1002" s="3">
        <v>75.599999999999994</v>
      </c>
      <c r="W1002">
        <v>2</v>
      </c>
      <c r="X1002" s="3">
        <f t="shared" si="988"/>
        <v>37.799999999999997</v>
      </c>
      <c r="Y1002" s="3">
        <f t="shared" ref="Y1002:Z1002" si="1027">X1002/T1002</f>
        <v>3.15</v>
      </c>
      <c r="Z1002" s="3">
        <f t="shared" si="1027"/>
        <v>0.45</v>
      </c>
    </row>
    <row r="1003" spans="1:26" x14ac:dyDescent="0.25">
      <c r="A1003">
        <v>7.2024999999999997</v>
      </c>
      <c r="B1003" t="s">
        <v>26</v>
      </c>
      <c r="C1003" t="s">
        <v>84</v>
      </c>
      <c r="D1003" t="s">
        <v>85</v>
      </c>
      <c r="E1003" s="128" t="s">
        <v>712</v>
      </c>
      <c r="F1003" t="s">
        <v>142</v>
      </c>
      <c r="G1003" t="s">
        <v>143</v>
      </c>
      <c r="H1003" t="s">
        <v>144</v>
      </c>
      <c r="I1003" t="s">
        <v>145</v>
      </c>
      <c r="J1003" t="s">
        <v>146</v>
      </c>
      <c r="K1003" t="s">
        <v>147</v>
      </c>
      <c r="L1003">
        <v>999999999</v>
      </c>
      <c r="M1003" t="s">
        <v>145</v>
      </c>
      <c r="N1003">
        <v>9999999999</v>
      </c>
      <c r="O1003" t="s">
        <v>122</v>
      </c>
      <c r="P1003" t="s">
        <v>123</v>
      </c>
      <c r="Q1003" t="s">
        <v>124</v>
      </c>
      <c r="R1003">
        <v>44</v>
      </c>
      <c r="S1003" t="s">
        <v>40</v>
      </c>
      <c r="T1003">
        <v>12</v>
      </c>
      <c r="U1003">
        <v>4.5</v>
      </c>
      <c r="V1003" s="3">
        <v>159.6</v>
      </c>
      <c r="W1003">
        <v>8</v>
      </c>
      <c r="X1003" s="3">
        <f t="shared" si="988"/>
        <v>19.95</v>
      </c>
      <c r="Y1003" s="3">
        <f t="shared" ref="Y1003:Z1003" si="1028">X1003/T1003</f>
        <v>1.6624999999999999</v>
      </c>
      <c r="Z1003" s="3">
        <f t="shared" si="1028"/>
        <v>0.36944444444444441</v>
      </c>
    </row>
    <row r="1004" spans="1:26" x14ac:dyDescent="0.25">
      <c r="A1004">
        <v>7.2024999999999997</v>
      </c>
      <c r="B1004" t="s">
        <v>26</v>
      </c>
      <c r="C1004" t="s">
        <v>84</v>
      </c>
      <c r="D1004" t="s">
        <v>85</v>
      </c>
      <c r="E1004" s="128" t="s">
        <v>712</v>
      </c>
      <c r="F1004" t="s">
        <v>142</v>
      </c>
      <c r="G1004" t="s">
        <v>30</v>
      </c>
      <c r="H1004" t="s">
        <v>144</v>
      </c>
      <c r="I1004" t="s">
        <v>145</v>
      </c>
      <c r="J1004" t="s">
        <v>146</v>
      </c>
      <c r="K1004" t="s">
        <v>147</v>
      </c>
      <c r="L1004">
        <v>999999999</v>
      </c>
      <c r="M1004" t="s">
        <v>145</v>
      </c>
      <c r="N1004">
        <v>9999999999</v>
      </c>
      <c r="O1004" t="s">
        <v>70</v>
      </c>
      <c r="P1004" t="s">
        <v>71</v>
      </c>
      <c r="Q1004" t="s">
        <v>61</v>
      </c>
      <c r="R1004">
        <v>44</v>
      </c>
      <c r="S1004" t="s">
        <v>40</v>
      </c>
      <c r="T1004">
        <v>12</v>
      </c>
      <c r="U1004">
        <v>8</v>
      </c>
      <c r="V1004" s="3">
        <v>268.8</v>
      </c>
      <c r="W1004">
        <v>8</v>
      </c>
      <c r="X1004" s="3">
        <f t="shared" si="988"/>
        <v>33.6</v>
      </c>
      <c r="Y1004" s="3">
        <f t="shared" ref="Y1004:Z1004" si="1029">X1004/T1004</f>
        <v>2.8000000000000003</v>
      </c>
      <c r="Z1004" s="3">
        <f t="shared" si="1029"/>
        <v>0.35000000000000003</v>
      </c>
    </row>
    <row r="1005" spans="1:26" x14ac:dyDescent="0.25">
      <c r="A1005">
        <v>7.2024999999999997</v>
      </c>
      <c r="B1005" t="s">
        <v>26</v>
      </c>
      <c r="C1005" t="s">
        <v>154</v>
      </c>
      <c r="D1005" t="s">
        <v>155</v>
      </c>
      <c r="E1005" s="4" t="s">
        <v>712</v>
      </c>
      <c r="F1005" t="s">
        <v>142</v>
      </c>
      <c r="G1005" t="s">
        <v>143</v>
      </c>
      <c r="H1005" t="s">
        <v>144</v>
      </c>
      <c r="I1005" t="s">
        <v>145</v>
      </c>
      <c r="J1005" t="s">
        <v>146</v>
      </c>
      <c r="K1005" t="s">
        <v>147</v>
      </c>
      <c r="L1005">
        <v>999999999</v>
      </c>
      <c r="M1005" t="s">
        <v>145</v>
      </c>
      <c r="N1005">
        <v>9999999999</v>
      </c>
      <c r="O1005" t="s">
        <v>115</v>
      </c>
      <c r="P1005" t="s">
        <v>116</v>
      </c>
      <c r="Q1005" t="s">
        <v>39</v>
      </c>
      <c r="R1005">
        <v>44</v>
      </c>
      <c r="S1005" t="s">
        <v>40</v>
      </c>
      <c r="T1005">
        <v>12</v>
      </c>
      <c r="U1005">
        <v>5</v>
      </c>
      <c r="V1005" s="3">
        <v>39.6</v>
      </c>
      <c r="W1005">
        <v>2</v>
      </c>
      <c r="X1005" s="3">
        <f t="shared" si="988"/>
        <v>19.8</v>
      </c>
      <c r="Y1005" s="3">
        <f t="shared" ref="Y1005:Z1005" si="1030">X1005/T1005</f>
        <v>1.6500000000000001</v>
      </c>
      <c r="Z1005" s="3">
        <f t="shared" si="1030"/>
        <v>0.33</v>
      </c>
    </row>
    <row r="1006" spans="1:26" x14ac:dyDescent="0.25">
      <c r="A1006">
        <v>7.2024999999999997</v>
      </c>
      <c r="B1006" t="s">
        <v>26</v>
      </c>
      <c r="C1006" t="s">
        <v>84</v>
      </c>
      <c r="D1006" t="s">
        <v>85</v>
      </c>
      <c r="E1006">
        <v>10512055</v>
      </c>
      <c r="F1006" t="s">
        <v>383</v>
      </c>
      <c r="G1006" t="s">
        <v>168</v>
      </c>
      <c r="H1006" t="s">
        <v>31</v>
      </c>
      <c r="I1006" t="s">
        <v>384</v>
      </c>
      <c r="J1006" t="s">
        <v>385</v>
      </c>
      <c r="K1006" t="s">
        <v>67</v>
      </c>
      <c r="L1006" t="s">
        <v>386</v>
      </c>
      <c r="M1006" t="s">
        <v>387</v>
      </c>
      <c r="N1006">
        <v>7074969725</v>
      </c>
      <c r="O1006" t="s">
        <v>37</v>
      </c>
      <c r="P1006" t="s">
        <v>38</v>
      </c>
      <c r="Q1006" t="s">
        <v>39</v>
      </c>
      <c r="R1006">
        <v>44</v>
      </c>
      <c r="S1006" t="s">
        <v>40</v>
      </c>
      <c r="T1006">
        <v>12</v>
      </c>
      <c r="U1006">
        <v>5</v>
      </c>
      <c r="V1006" s="3">
        <v>21</v>
      </c>
      <c r="W1006">
        <v>1</v>
      </c>
      <c r="X1006" s="3">
        <f t="shared" si="988"/>
        <v>21</v>
      </c>
      <c r="Y1006" s="3">
        <f t="shared" ref="Y1006:Z1006" si="1031">X1006/T1006</f>
        <v>1.75</v>
      </c>
      <c r="Z1006" s="3">
        <f t="shared" si="1031"/>
        <v>0.35</v>
      </c>
    </row>
    <row r="1007" spans="1:26" x14ac:dyDescent="0.25">
      <c r="A1007">
        <v>7.2024999999999997</v>
      </c>
      <c r="B1007" t="s">
        <v>26</v>
      </c>
      <c r="C1007" t="s">
        <v>84</v>
      </c>
      <c r="D1007" t="s">
        <v>85</v>
      </c>
      <c r="E1007">
        <v>10382844</v>
      </c>
      <c r="F1007" t="s">
        <v>272</v>
      </c>
      <c r="G1007" t="s">
        <v>30</v>
      </c>
      <c r="H1007" t="s">
        <v>31</v>
      </c>
      <c r="I1007" t="s">
        <v>273</v>
      </c>
      <c r="J1007" t="s">
        <v>274</v>
      </c>
      <c r="K1007" t="s">
        <v>67</v>
      </c>
      <c r="L1007" t="s">
        <v>275</v>
      </c>
      <c r="M1007" t="s">
        <v>276</v>
      </c>
      <c r="N1007">
        <v>5107662337</v>
      </c>
      <c r="O1007" t="s">
        <v>59</v>
      </c>
      <c r="P1007" t="s">
        <v>60</v>
      </c>
      <c r="Q1007" t="s">
        <v>61</v>
      </c>
      <c r="R1007">
        <v>44</v>
      </c>
      <c r="S1007" t="s">
        <v>40</v>
      </c>
      <c r="T1007">
        <v>12</v>
      </c>
      <c r="U1007">
        <v>4</v>
      </c>
      <c r="V1007" s="3">
        <v>57.6</v>
      </c>
      <c r="W1007">
        <v>2</v>
      </c>
      <c r="X1007" s="3">
        <f t="shared" si="988"/>
        <v>28.8</v>
      </c>
      <c r="Y1007" s="3">
        <f t="shared" ref="Y1007:Z1007" si="1032">X1007/T1007</f>
        <v>2.4</v>
      </c>
      <c r="Z1007" s="3">
        <f t="shared" si="1032"/>
        <v>0.6</v>
      </c>
    </row>
    <row r="1008" spans="1:26" x14ac:dyDescent="0.25">
      <c r="A1008">
        <v>7.2024999999999997</v>
      </c>
      <c r="B1008" t="s">
        <v>26</v>
      </c>
      <c r="C1008" t="s">
        <v>51</v>
      </c>
      <c r="D1008" t="s">
        <v>52</v>
      </c>
      <c r="E1008">
        <v>10429618</v>
      </c>
      <c r="F1008" t="s">
        <v>801</v>
      </c>
      <c r="G1008" t="s">
        <v>362</v>
      </c>
      <c r="H1008" t="s">
        <v>31</v>
      </c>
      <c r="I1008" t="s">
        <v>802</v>
      </c>
      <c r="J1008" t="s">
        <v>803</v>
      </c>
      <c r="K1008" t="s">
        <v>56</v>
      </c>
      <c r="L1008" t="s">
        <v>804</v>
      </c>
      <c r="M1008" t="s">
        <v>805</v>
      </c>
      <c r="N1008">
        <v>7245031287</v>
      </c>
      <c r="O1008" t="s">
        <v>224</v>
      </c>
      <c r="P1008" t="s">
        <v>225</v>
      </c>
      <c r="Q1008" t="s">
        <v>61</v>
      </c>
      <c r="R1008">
        <v>44</v>
      </c>
      <c r="S1008" t="s">
        <v>40</v>
      </c>
      <c r="T1008">
        <v>12</v>
      </c>
      <c r="U1008">
        <v>5</v>
      </c>
      <c r="V1008" s="3">
        <v>28.8</v>
      </c>
      <c r="W1008">
        <v>1</v>
      </c>
      <c r="X1008" s="3">
        <f t="shared" si="988"/>
        <v>28.8</v>
      </c>
      <c r="Y1008" s="3">
        <f t="shared" ref="Y1008:Z1008" si="1033">X1008/T1008</f>
        <v>2.4</v>
      </c>
      <c r="Z1008" s="3">
        <f t="shared" si="1033"/>
        <v>0.48</v>
      </c>
    </row>
    <row r="1009" spans="1:26" x14ac:dyDescent="0.25">
      <c r="A1009">
        <v>7.2024999999999997</v>
      </c>
      <c r="B1009" t="s">
        <v>26</v>
      </c>
      <c r="C1009" t="s">
        <v>107</v>
      </c>
      <c r="D1009" t="s">
        <v>108</v>
      </c>
      <c r="E1009">
        <v>10541683</v>
      </c>
      <c r="F1009" t="s">
        <v>761</v>
      </c>
      <c r="G1009" t="s">
        <v>362</v>
      </c>
      <c r="H1009" t="s">
        <v>31</v>
      </c>
      <c r="I1009" t="s">
        <v>762</v>
      </c>
      <c r="J1009" t="s">
        <v>763</v>
      </c>
      <c r="K1009" t="s">
        <v>199</v>
      </c>
      <c r="L1009" t="s">
        <v>764</v>
      </c>
      <c r="M1009" t="s">
        <v>765</v>
      </c>
      <c r="N1009">
        <v>8159272096</v>
      </c>
      <c r="O1009" t="s">
        <v>49</v>
      </c>
      <c r="P1009" t="s">
        <v>50</v>
      </c>
      <c r="Q1009" t="s">
        <v>39</v>
      </c>
      <c r="R1009">
        <v>44</v>
      </c>
      <c r="S1009" t="s">
        <v>40</v>
      </c>
      <c r="T1009">
        <v>12</v>
      </c>
      <c r="U1009">
        <v>5</v>
      </c>
      <c r="V1009" s="3">
        <v>19.8</v>
      </c>
      <c r="W1009">
        <v>1</v>
      </c>
      <c r="X1009" s="3">
        <f t="shared" si="988"/>
        <v>19.8</v>
      </c>
      <c r="Y1009" s="3">
        <f t="shared" ref="Y1009:Z1009" si="1034">X1009/T1009</f>
        <v>1.6500000000000001</v>
      </c>
      <c r="Z1009" s="3">
        <f t="shared" si="1034"/>
        <v>0.33</v>
      </c>
    </row>
    <row r="1010" spans="1:26" x14ac:dyDescent="0.25">
      <c r="A1010">
        <v>7.2024999999999997</v>
      </c>
      <c r="B1010" t="s">
        <v>26</v>
      </c>
      <c r="C1010" t="s">
        <v>84</v>
      </c>
      <c r="D1010" t="s">
        <v>85</v>
      </c>
      <c r="E1010">
        <v>10426435</v>
      </c>
      <c r="F1010" t="s">
        <v>295</v>
      </c>
      <c r="G1010" t="s">
        <v>168</v>
      </c>
      <c r="H1010" t="s">
        <v>31</v>
      </c>
      <c r="I1010" t="s">
        <v>296</v>
      </c>
      <c r="J1010" t="s">
        <v>297</v>
      </c>
      <c r="K1010" t="s">
        <v>67</v>
      </c>
      <c r="L1010" t="s">
        <v>298</v>
      </c>
      <c r="M1010" t="s">
        <v>299</v>
      </c>
      <c r="N1010">
        <v>7078293456</v>
      </c>
      <c r="O1010" t="s">
        <v>37</v>
      </c>
      <c r="P1010" t="s">
        <v>38</v>
      </c>
      <c r="Q1010" t="s">
        <v>39</v>
      </c>
      <c r="R1010">
        <v>44</v>
      </c>
      <c r="S1010" t="s">
        <v>40</v>
      </c>
      <c r="T1010">
        <v>12</v>
      </c>
      <c r="U1010">
        <v>5</v>
      </c>
      <c r="V1010" s="3">
        <v>39.6</v>
      </c>
      <c r="W1010">
        <v>2</v>
      </c>
      <c r="X1010" s="3">
        <f t="shared" si="988"/>
        <v>19.8</v>
      </c>
      <c r="Y1010" s="3">
        <f t="shared" ref="Y1010:Z1010" si="1035">X1010/T1010</f>
        <v>1.6500000000000001</v>
      </c>
      <c r="Z1010" s="3">
        <f t="shared" si="1035"/>
        <v>0.33</v>
      </c>
    </row>
    <row r="1011" spans="1:26" x14ac:dyDescent="0.25">
      <c r="A1011">
        <v>7.2024999999999997</v>
      </c>
      <c r="B1011" t="s">
        <v>26</v>
      </c>
      <c r="C1011" t="s">
        <v>84</v>
      </c>
      <c r="D1011" t="s">
        <v>85</v>
      </c>
      <c r="E1011">
        <v>10426435</v>
      </c>
      <c r="F1011" t="s">
        <v>295</v>
      </c>
      <c r="G1011" t="s">
        <v>168</v>
      </c>
      <c r="H1011" t="s">
        <v>31</v>
      </c>
      <c r="I1011" t="s">
        <v>296</v>
      </c>
      <c r="J1011" t="s">
        <v>297</v>
      </c>
      <c r="K1011" t="s">
        <v>67</v>
      </c>
      <c r="L1011" t="s">
        <v>298</v>
      </c>
      <c r="M1011" t="s">
        <v>299</v>
      </c>
      <c r="N1011">
        <v>7078293456</v>
      </c>
      <c r="O1011" t="s">
        <v>115</v>
      </c>
      <c r="P1011" t="s">
        <v>116</v>
      </c>
      <c r="Q1011" t="s">
        <v>39</v>
      </c>
      <c r="R1011">
        <v>44</v>
      </c>
      <c r="S1011" t="s">
        <v>40</v>
      </c>
      <c r="T1011">
        <v>12</v>
      </c>
      <c r="U1011">
        <v>5</v>
      </c>
      <c r="V1011" s="3">
        <v>59.4</v>
      </c>
      <c r="W1011">
        <v>3</v>
      </c>
      <c r="X1011" s="3">
        <f t="shared" si="988"/>
        <v>19.8</v>
      </c>
      <c r="Y1011" s="3">
        <f t="shared" ref="Y1011:Z1011" si="1036">X1011/T1011</f>
        <v>1.6500000000000001</v>
      </c>
      <c r="Z1011" s="3">
        <f t="shared" si="1036"/>
        <v>0.33</v>
      </c>
    </row>
    <row r="1012" spans="1:26" x14ac:dyDescent="0.25">
      <c r="A1012">
        <v>7.2024999999999997</v>
      </c>
      <c r="B1012" t="s">
        <v>26</v>
      </c>
      <c r="C1012" t="s">
        <v>154</v>
      </c>
      <c r="D1012" t="s">
        <v>155</v>
      </c>
      <c r="E1012">
        <v>10520092</v>
      </c>
      <c r="F1012" t="s">
        <v>960</v>
      </c>
      <c r="G1012" t="s">
        <v>30</v>
      </c>
      <c r="H1012" t="s">
        <v>31</v>
      </c>
      <c r="I1012" t="s">
        <v>961</v>
      </c>
      <c r="J1012" t="s">
        <v>962</v>
      </c>
      <c r="K1012" t="s">
        <v>159</v>
      </c>
      <c r="L1012" t="s">
        <v>963</v>
      </c>
      <c r="M1012" t="s">
        <v>964</v>
      </c>
      <c r="N1012">
        <v>5033300877</v>
      </c>
      <c r="O1012" t="s">
        <v>49</v>
      </c>
      <c r="P1012" t="s">
        <v>50</v>
      </c>
      <c r="Q1012" t="s">
        <v>39</v>
      </c>
      <c r="R1012">
        <v>44</v>
      </c>
      <c r="S1012" t="s">
        <v>40</v>
      </c>
      <c r="T1012">
        <v>12</v>
      </c>
      <c r="U1012">
        <v>5</v>
      </c>
      <c r="V1012" s="3">
        <v>19.8</v>
      </c>
      <c r="W1012">
        <v>1</v>
      </c>
      <c r="X1012" s="3">
        <f t="shared" si="988"/>
        <v>19.8</v>
      </c>
      <c r="Y1012" s="3">
        <f t="shared" ref="Y1012:Z1012" si="1037">X1012/T1012</f>
        <v>1.6500000000000001</v>
      </c>
      <c r="Z1012" s="3">
        <f t="shared" si="1037"/>
        <v>0.33</v>
      </c>
    </row>
    <row r="1013" spans="1:26" x14ac:dyDescent="0.25">
      <c r="A1013">
        <v>7.2024999999999997</v>
      </c>
      <c r="B1013" t="s">
        <v>26</v>
      </c>
      <c r="C1013" t="s">
        <v>154</v>
      </c>
      <c r="D1013" t="s">
        <v>155</v>
      </c>
      <c r="E1013">
        <v>10436246</v>
      </c>
      <c r="F1013" t="s">
        <v>207</v>
      </c>
      <c r="G1013" t="s">
        <v>30</v>
      </c>
      <c r="H1013" t="s">
        <v>31</v>
      </c>
      <c r="I1013" t="s">
        <v>208</v>
      </c>
      <c r="J1013" t="s">
        <v>209</v>
      </c>
      <c r="K1013" t="s">
        <v>210</v>
      </c>
      <c r="L1013" t="s">
        <v>211</v>
      </c>
      <c r="M1013" t="s">
        <v>212</v>
      </c>
      <c r="N1013">
        <v>4255076664</v>
      </c>
      <c r="O1013" t="s">
        <v>115</v>
      </c>
      <c r="P1013" t="s">
        <v>116</v>
      </c>
      <c r="Q1013" t="s">
        <v>39</v>
      </c>
      <c r="R1013">
        <v>44</v>
      </c>
      <c r="S1013" t="s">
        <v>40</v>
      </c>
      <c r="T1013">
        <v>12</v>
      </c>
      <c r="U1013">
        <v>5</v>
      </c>
      <c r="V1013" s="3">
        <v>118.8</v>
      </c>
      <c r="W1013">
        <v>6</v>
      </c>
      <c r="X1013" s="3">
        <f t="shared" si="988"/>
        <v>19.8</v>
      </c>
      <c r="Y1013" s="3">
        <f t="shared" ref="Y1013:Z1013" si="1038">X1013/T1013</f>
        <v>1.6500000000000001</v>
      </c>
      <c r="Z1013" s="3">
        <f t="shared" si="1038"/>
        <v>0.33</v>
      </c>
    </row>
    <row r="1014" spans="1:26" x14ac:dyDescent="0.25">
      <c r="A1014">
        <v>7.2024999999999997</v>
      </c>
      <c r="B1014" t="s">
        <v>26</v>
      </c>
      <c r="C1014" t="s">
        <v>154</v>
      </c>
      <c r="D1014" t="s">
        <v>155</v>
      </c>
      <c r="E1014">
        <v>10343253</v>
      </c>
      <c r="F1014" t="s">
        <v>945</v>
      </c>
      <c r="G1014" t="s">
        <v>30</v>
      </c>
      <c r="H1014" t="s">
        <v>31</v>
      </c>
      <c r="I1014" t="s">
        <v>946</v>
      </c>
      <c r="J1014" t="s">
        <v>947</v>
      </c>
      <c r="K1014" t="s">
        <v>159</v>
      </c>
      <c r="L1014" t="s">
        <v>948</v>
      </c>
      <c r="M1014" t="s">
        <v>949</v>
      </c>
      <c r="N1014">
        <v>5033493218</v>
      </c>
      <c r="O1014" t="s">
        <v>49</v>
      </c>
      <c r="P1014" t="s">
        <v>50</v>
      </c>
      <c r="Q1014" t="s">
        <v>39</v>
      </c>
      <c r="R1014">
        <v>44</v>
      </c>
      <c r="S1014" t="s">
        <v>40</v>
      </c>
      <c r="T1014">
        <v>12</v>
      </c>
      <c r="U1014">
        <v>5</v>
      </c>
      <c r="V1014" s="3">
        <v>19.8</v>
      </c>
      <c r="W1014">
        <v>1</v>
      </c>
      <c r="X1014" s="3">
        <f t="shared" si="988"/>
        <v>19.8</v>
      </c>
      <c r="Y1014" s="3">
        <f t="shared" ref="Y1014:Z1014" si="1039">X1014/T1014</f>
        <v>1.6500000000000001</v>
      </c>
      <c r="Z1014" s="3">
        <f t="shared" si="1039"/>
        <v>0.33</v>
      </c>
    </row>
    <row r="1015" spans="1:26" x14ac:dyDescent="0.25">
      <c r="A1015">
        <v>7.2024999999999997</v>
      </c>
      <c r="B1015" t="s">
        <v>26</v>
      </c>
      <c r="C1015" t="s">
        <v>897</v>
      </c>
      <c r="D1015" t="s">
        <v>898</v>
      </c>
      <c r="E1015">
        <v>10438153</v>
      </c>
      <c r="F1015" t="s">
        <v>925</v>
      </c>
      <c r="G1015" t="s">
        <v>30</v>
      </c>
      <c r="H1015" t="s">
        <v>31</v>
      </c>
      <c r="I1015" t="s">
        <v>926</v>
      </c>
      <c r="J1015" t="s">
        <v>927</v>
      </c>
      <c r="K1015" t="s">
        <v>908</v>
      </c>
      <c r="L1015" t="s">
        <v>928</v>
      </c>
      <c r="M1015" t="s">
        <v>929</v>
      </c>
      <c r="N1015">
        <v>5126939297</v>
      </c>
      <c r="O1015" t="s">
        <v>670</v>
      </c>
      <c r="P1015" t="s">
        <v>671</v>
      </c>
      <c r="Q1015" t="s">
        <v>61</v>
      </c>
      <c r="R1015">
        <v>44</v>
      </c>
      <c r="S1015" t="s">
        <v>672</v>
      </c>
      <c r="T1015">
        <v>12</v>
      </c>
      <c r="U1015">
        <v>7</v>
      </c>
      <c r="V1015" s="3">
        <v>37.799999999999997</v>
      </c>
      <c r="W1015">
        <v>1</v>
      </c>
      <c r="X1015" s="3">
        <f t="shared" si="988"/>
        <v>37.799999999999997</v>
      </c>
      <c r="Y1015" s="3">
        <f t="shared" ref="Y1015:Z1015" si="1040">X1015/T1015</f>
        <v>3.15</v>
      </c>
      <c r="Z1015" s="3">
        <f t="shared" si="1040"/>
        <v>0.45</v>
      </c>
    </row>
    <row r="1016" spans="1:26" x14ac:dyDescent="0.25">
      <c r="A1016">
        <v>7.2024999999999997</v>
      </c>
      <c r="B1016" t="s">
        <v>26</v>
      </c>
      <c r="C1016" t="s">
        <v>897</v>
      </c>
      <c r="D1016" t="s">
        <v>898</v>
      </c>
      <c r="E1016">
        <v>10438153</v>
      </c>
      <c r="F1016" t="s">
        <v>925</v>
      </c>
      <c r="G1016" t="s">
        <v>30</v>
      </c>
      <c r="H1016" t="s">
        <v>31</v>
      </c>
      <c r="I1016" t="s">
        <v>926</v>
      </c>
      <c r="J1016" t="s">
        <v>927</v>
      </c>
      <c r="K1016" t="s">
        <v>908</v>
      </c>
      <c r="L1016" t="s">
        <v>928</v>
      </c>
      <c r="M1016" t="s">
        <v>929</v>
      </c>
      <c r="N1016">
        <v>5126939297</v>
      </c>
      <c r="O1016" t="s">
        <v>98</v>
      </c>
      <c r="P1016" t="s">
        <v>99</v>
      </c>
      <c r="Q1016" t="s">
        <v>61</v>
      </c>
      <c r="R1016">
        <v>44</v>
      </c>
      <c r="S1016" t="s">
        <v>40</v>
      </c>
      <c r="T1016">
        <v>12</v>
      </c>
      <c r="U1016">
        <v>5</v>
      </c>
      <c r="V1016" s="3">
        <v>30</v>
      </c>
      <c r="W1016">
        <v>1</v>
      </c>
      <c r="X1016" s="3">
        <f t="shared" si="988"/>
        <v>30</v>
      </c>
      <c r="Y1016" s="3">
        <f t="shared" ref="Y1016:Z1016" si="1041">X1016/T1016</f>
        <v>2.5</v>
      </c>
      <c r="Z1016" s="3">
        <f t="shared" si="1041"/>
        <v>0.5</v>
      </c>
    </row>
    <row r="1017" spans="1:26" x14ac:dyDescent="0.25">
      <c r="A1017">
        <v>7.2024999999999997</v>
      </c>
      <c r="B1017" t="s">
        <v>26</v>
      </c>
      <c r="C1017" t="s">
        <v>897</v>
      </c>
      <c r="D1017" t="s">
        <v>898</v>
      </c>
      <c r="E1017">
        <v>10438153</v>
      </c>
      <c r="F1017" t="s">
        <v>925</v>
      </c>
      <c r="G1017" t="s">
        <v>30</v>
      </c>
      <c r="H1017" t="s">
        <v>31</v>
      </c>
      <c r="I1017" t="s">
        <v>926</v>
      </c>
      <c r="J1017" t="s">
        <v>927</v>
      </c>
      <c r="K1017" t="s">
        <v>908</v>
      </c>
      <c r="L1017" t="s">
        <v>928</v>
      </c>
      <c r="M1017" t="s">
        <v>929</v>
      </c>
      <c r="N1017">
        <v>5126939297</v>
      </c>
      <c r="O1017" t="s">
        <v>224</v>
      </c>
      <c r="P1017" t="s">
        <v>225</v>
      </c>
      <c r="Q1017" t="s">
        <v>61</v>
      </c>
      <c r="R1017">
        <v>44</v>
      </c>
      <c r="S1017" t="s">
        <v>40</v>
      </c>
      <c r="T1017">
        <v>12</v>
      </c>
      <c r="U1017">
        <v>5</v>
      </c>
      <c r="V1017" s="3">
        <v>30</v>
      </c>
      <c r="W1017">
        <v>1</v>
      </c>
      <c r="X1017" s="3">
        <f t="shared" si="988"/>
        <v>30</v>
      </c>
      <c r="Y1017" s="3">
        <f t="shared" ref="Y1017:Z1017" si="1042">X1017/T1017</f>
        <v>2.5</v>
      </c>
      <c r="Z1017" s="3">
        <f t="shared" si="1042"/>
        <v>0.5</v>
      </c>
    </row>
    <row r="1018" spans="1:26" x14ac:dyDescent="0.25">
      <c r="A1018">
        <v>7.2024999999999997</v>
      </c>
      <c r="B1018" t="s">
        <v>26</v>
      </c>
      <c r="C1018" t="s">
        <v>535</v>
      </c>
      <c r="D1018" t="s">
        <v>536</v>
      </c>
      <c r="E1018">
        <v>10447230</v>
      </c>
      <c r="F1018" t="s">
        <v>806</v>
      </c>
      <c r="G1018" t="s">
        <v>30</v>
      </c>
      <c r="H1018" t="s">
        <v>31</v>
      </c>
      <c r="I1018" t="s">
        <v>807</v>
      </c>
      <c r="J1018" t="s">
        <v>808</v>
      </c>
      <c r="K1018" t="s">
        <v>540</v>
      </c>
      <c r="L1018" t="s">
        <v>809</v>
      </c>
      <c r="M1018" t="s">
        <v>810</v>
      </c>
      <c r="N1018">
        <v>6163378918</v>
      </c>
      <c r="O1018" t="s">
        <v>74</v>
      </c>
      <c r="P1018" t="s">
        <v>75</v>
      </c>
      <c r="Q1018" t="s">
        <v>61</v>
      </c>
      <c r="R1018">
        <v>44</v>
      </c>
      <c r="S1018" t="s">
        <v>40</v>
      </c>
      <c r="T1018">
        <v>12</v>
      </c>
      <c r="U1018">
        <v>5</v>
      </c>
      <c r="V1018" s="3">
        <v>28.8</v>
      </c>
      <c r="W1018">
        <v>1</v>
      </c>
      <c r="X1018" s="3">
        <f t="shared" si="988"/>
        <v>28.8</v>
      </c>
      <c r="Y1018" s="3">
        <f t="shared" ref="Y1018:Z1018" si="1043">X1018/T1018</f>
        <v>2.4</v>
      </c>
      <c r="Z1018" s="3">
        <f t="shared" si="1043"/>
        <v>0.48</v>
      </c>
    </row>
    <row r="1019" spans="1:26" x14ac:dyDescent="0.25">
      <c r="A1019">
        <v>7.2024999999999997</v>
      </c>
      <c r="B1019" t="s">
        <v>26</v>
      </c>
      <c r="C1019" t="s">
        <v>535</v>
      </c>
      <c r="D1019" t="s">
        <v>536</v>
      </c>
      <c r="E1019">
        <v>10447230</v>
      </c>
      <c r="F1019" t="s">
        <v>806</v>
      </c>
      <c r="G1019" t="s">
        <v>30</v>
      </c>
      <c r="H1019" t="s">
        <v>31</v>
      </c>
      <c r="I1019" t="s">
        <v>807</v>
      </c>
      <c r="J1019" t="s">
        <v>808</v>
      </c>
      <c r="K1019" t="s">
        <v>540</v>
      </c>
      <c r="L1019" t="s">
        <v>809</v>
      </c>
      <c r="M1019" t="s">
        <v>810</v>
      </c>
      <c r="N1019">
        <v>6163378918</v>
      </c>
      <c r="O1019" t="s">
        <v>49</v>
      </c>
      <c r="P1019" t="s">
        <v>50</v>
      </c>
      <c r="Q1019" t="s">
        <v>39</v>
      </c>
      <c r="R1019">
        <v>44</v>
      </c>
      <c r="S1019" t="s">
        <v>40</v>
      </c>
      <c r="T1019">
        <v>12</v>
      </c>
      <c r="U1019">
        <v>5</v>
      </c>
      <c r="V1019" s="3">
        <v>39.6</v>
      </c>
      <c r="W1019">
        <v>2</v>
      </c>
      <c r="X1019" s="3">
        <f t="shared" si="988"/>
        <v>19.8</v>
      </c>
      <c r="Y1019" s="3">
        <f t="shared" ref="Y1019:Z1019" si="1044">X1019/T1019</f>
        <v>1.6500000000000001</v>
      </c>
      <c r="Z1019" s="3">
        <f t="shared" si="1044"/>
        <v>0.33</v>
      </c>
    </row>
    <row r="1020" spans="1:26" x14ac:dyDescent="0.25">
      <c r="A1020">
        <v>7.2024999999999997</v>
      </c>
      <c r="B1020" t="s">
        <v>26</v>
      </c>
      <c r="C1020" t="s">
        <v>62</v>
      </c>
      <c r="D1020" t="s">
        <v>63</v>
      </c>
      <c r="E1020">
        <v>10024859</v>
      </c>
      <c r="F1020" t="s">
        <v>231</v>
      </c>
      <c r="G1020" t="s">
        <v>30</v>
      </c>
      <c r="H1020" t="s">
        <v>31</v>
      </c>
      <c r="I1020" t="s">
        <v>232</v>
      </c>
      <c r="J1020" t="s">
        <v>233</v>
      </c>
      <c r="K1020" t="s">
        <v>67</v>
      </c>
      <c r="L1020" t="s">
        <v>234</v>
      </c>
      <c r="M1020" t="s">
        <v>235</v>
      </c>
      <c r="N1020">
        <v>6612597310</v>
      </c>
      <c r="O1020" t="s">
        <v>70</v>
      </c>
      <c r="P1020" t="s">
        <v>71</v>
      </c>
      <c r="Q1020" t="s">
        <v>61</v>
      </c>
      <c r="R1020">
        <v>44</v>
      </c>
      <c r="S1020" t="s">
        <v>40</v>
      </c>
      <c r="T1020">
        <v>12</v>
      </c>
      <c r="U1020">
        <v>8</v>
      </c>
      <c r="V1020" s="3">
        <v>64.8</v>
      </c>
      <c r="W1020">
        <v>2</v>
      </c>
      <c r="X1020" s="3">
        <f t="shared" si="988"/>
        <v>32.4</v>
      </c>
      <c r="Y1020" s="3">
        <f t="shared" ref="Y1020:Z1020" si="1045">X1020/T1020</f>
        <v>2.6999999999999997</v>
      </c>
      <c r="Z1020" s="3">
        <f t="shared" si="1045"/>
        <v>0.33749999999999997</v>
      </c>
    </row>
    <row r="1021" spans="1:26" x14ac:dyDescent="0.25">
      <c r="A1021">
        <v>7.2024999999999997</v>
      </c>
      <c r="B1021" t="s">
        <v>26</v>
      </c>
      <c r="C1021" t="s">
        <v>62</v>
      </c>
      <c r="D1021" t="s">
        <v>63</v>
      </c>
      <c r="E1021">
        <v>10024859</v>
      </c>
      <c r="F1021" t="s">
        <v>231</v>
      </c>
      <c r="G1021" t="s">
        <v>30</v>
      </c>
      <c r="H1021" t="s">
        <v>31</v>
      </c>
      <c r="I1021" t="s">
        <v>232</v>
      </c>
      <c r="J1021" t="s">
        <v>233</v>
      </c>
      <c r="K1021" t="s">
        <v>67</v>
      </c>
      <c r="L1021" t="s">
        <v>234</v>
      </c>
      <c r="M1021" t="s">
        <v>235</v>
      </c>
      <c r="N1021">
        <v>6612597310</v>
      </c>
      <c r="O1021" t="s">
        <v>72</v>
      </c>
      <c r="P1021" t="s">
        <v>73</v>
      </c>
      <c r="Q1021" t="s">
        <v>61</v>
      </c>
      <c r="R1021">
        <v>44</v>
      </c>
      <c r="S1021" t="s">
        <v>40</v>
      </c>
      <c r="T1021" s="10">
        <v>12</v>
      </c>
      <c r="U1021">
        <v>8</v>
      </c>
      <c r="V1021" s="3">
        <v>129.6</v>
      </c>
      <c r="W1021">
        <v>4</v>
      </c>
      <c r="X1021" s="3">
        <f t="shared" si="988"/>
        <v>32.4</v>
      </c>
      <c r="Y1021" s="3">
        <f t="shared" ref="Y1021:Z1021" si="1046">X1021/T1021</f>
        <v>2.6999999999999997</v>
      </c>
      <c r="Z1021" s="3">
        <f t="shared" si="1046"/>
        <v>0.33749999999999997</v>
      </c>
    </row>
    <row r="1022" spans="1:26" x14ac:dyDescent="0.25">
      <c r="A1022">
        <v>7.2024999999999997</v>
      </c>
      <c r="B1022" t="s">
        <v>26</v>
      </c>
      <c r="C1022" t="s">
        <v>107</v>
      </c>
      <c r="D1022" t="s">
        <v>108</v>
      </c>
      <c r="E1022">
        <v>10487650</v>
      </c>
      <c r="F1022" t="s">
        <v>196</v>
      </c>
      <c r="G1022" t="s">
        <v>30</v>
      </c>
      <c r="H1022" t="s">
        <v>31</v>
      </c>
      <c r="I1022" t="s">
        <v>197</v>
      </c>
      <c r="J1022" t="s">
        <v>198</v>
      </c>
      <c r="K1022" t="s">
        <v>199</v>
      </c>
      <c r="L1022" t="s">
        <v>200</v>
      </c>
      <c r="M1022" t="s">
        <v>201</v>
      </c>
      <c r="N1022">
        <v>6308857029</v>
      </c>
      <c r="O1022" t="s">
        <v>115</v>
      </c>
      <c r="P1022" t="s">
        <v>116</v>
      </c>
      <c r="Q1022" t="s">
        <v>39</v>
      </c>
      <c r="R1022">
        <v>44</v>
      </c>
      <c r="S1022" t="s">
        <v>40</v>
      </c>
      <c r="T1022">
        <v>12</v>
      </c>
      <c r="U1022">
        <v>5</v>
      </c>
      <c r="V1022" s="3">
        <v>99</v>
      </c>
      <c r="W1022">
        <v>5</v>
      </c>
      <c r="X1022" s="3">
        <f t="shared" si="988"/>
        <v>19.8</v>
      </c>
      <c r="Y1022" s="3">
        <f t="shared" ref="Y1022:Z1022" si="1047">X1022/T1022</f>
        <v>1.6500000000000001</v>
      </c>
      <c r="Z1022" s="3">
        <f t="shared" si="1047"/>
        <v>0.33</v>
      </c>
    </row>
    <row r="1023" spans="1:26" x14ac:dyDescent="0.25">
      <c r="A1023">
        <v>7.2024999999999997</v>
      </c>
      <c r="B1023" t="s">
        <v>26</v>
      </c>
      <c r="C1023" t="s">
        <v>84</v>
      </c>
      <c r="D1023" t="s">
        <v>85</v>
      </c>
      <c r="E1023">
        <v>10439798</v>
      </c>
      <c r="F1023" t="s">
        <v>102</v>
      </c>
      <c r="G1023" t="s">
        <v>30</v>
      </c>
      <c r="H1023" t="s">
        <v>31</v>
      </c>
      <c r="I1023" t="s">
        <v>103</v>
      </c>
      <c r="J1023" t="s">
        <v>104</v>
      </c>
      <c r="K1023" t="s">
        <v>96</v>
      </c>
      <c r="L1023" t="s">
        <v>105</v>
      </c>
      <c r="M1023" t="s">
        <v>106</v>
      </c>
      <c r="N1023">
        <v>9076024285</v>
      </c>
      <c r="O1023" t="s">
        <v>74</v>
      </c>
      <c r="P1023" t="s">
        <v>75</v>
      </c>
      <c r="Q1023" t="s">
        <v>61</v>
      </c>
      <c r="R1023">
        <v>44</v>
      </c>
      <c r="S1023" t="s">
        <v>40</v>
      </c>
      <c r="T1023">
        <v>12</v>
      </c>
      <c r="U1023">
        <v>5</v>
      </c>
      <c r="V1023" s="3">
        <v>201.6</v>
      </c>
      <c r="W1023">
        <v>7</v>
      </c>
      <c r="X1023" s="3">
        <f t="shared" si="988"/>
        <v>28.8</v>
      </c>
      <c r="Y1023" s="3">
        <f t="shared" ref="Y1023:Z1023" si="1048">X1023/T1023</f>
        <v>2.4</v>
      </c>
      <c r="Z1023" s="3">
        <f t="shared" si="1048"/>
        <v>0.48</v>
      </c>
    </row>
    <row r="1024" spans="1:26" x14ac:dyDescent="0.25">
      <c r="A1024">
        <v>7.2024999999999997</v>
      </c>
      <c r="B1024" t="s">
        <v>26</v>
      </c>
      <c r="C1024" t="s">
        <v>84</v>
      </c>
      <c r="D1024" t="s">
        <v>85</v>
      </c>
      <c r="E1024">
        <v>10439798</v>
      </c>
      <c r="F1024" t="s">
        <v>102</v>
      </c>
      <c r="G1024" t="s">
        <v>30</v>
      </c>
      <c r="H1024" t="s">
        <v>31</v>
      </c>
      <c r="I1024" t="s">
        <v>103</v>
      </c>
      <c r="J1024" t="s">
        <v>104</v>
      </c>
      <c r="K1024" t="s">
        <v>96</v>
      </c>
      <c r="L1024" t="s">
        <v>105</v>
      </c>
      <c r="M1024" t="s">
        <v>106</v>
      </c>
      <c r="N1024">
        <v>9076024285</v>
      </c>
      <c r="O1024" t="s">
        <v>49</v>
      </c>
      <c r="P1024" t="s">
        <v>50</v>
      </c>
      <c r="Q1024" t="s">
        <v>39</v>
      </c>
      <c r="R1024">
        <v>44</v>
      </c>
      <c r="S1024" t="s">
        <v>40</v>
      </c>
      <c r="T1024">
        <v>12</v>
      </c>
      <c r="U1024">
        <v>5</v>
      </c>
      <c r="V1024" s="3">
        <v>19.8</v>
      </c>
      <c r="W1024">
        <v>1</v>
      </c>
      <c r="X1024" s="3">
        <f t="shared" si="988"/>
        <v>19.8</v>
      </c>
      <c r="Y1024" s="3">
        <f t="shared" ref="Y1024:Z1024" si="1049">X1024/T1024</f>
        <v>1.6500000000000001</v>
      </c>
      <c r="Z1024" s="3">
        <f t="shared" si="1049"/>
        <v>0.33</v>
      </c>
    </row>
    <row r="1025" spans="1:26" x14ac:dyDescent="0.25">
      <c r="A1025">
        <v>7.2024999999999997</v>
      </c>
      <c r="B1025" t="s">
        <v>26</v>
      </c>
      <c r="C1025" t="s">
        <v>84</v>
      </c>
      <c r="D1025" t="s">
        <v>85</v>
      </c>
      <c r="E1025">
        <v>10439798</v>
      </c>
      <c r="F1025" t="s">
        <v>102</v>
      </c>
      <c r="G1025" t="s">
        <v>30</v>
      </c>
      <c r="H1025" t="s">
        <v>31</v>
      </c>
      <c r="I1025" t="s">
        <v>103</v>
      </c>
      <c r="J1025" t="s">
        <v>104</v>
      </c>
      <c r="K1025" t="s">
        <v>96</v>
      </c>
      <c r="L1025" t="s">
        <v>105</v>
      </c>
      <c r="M1025" t="s">
        <v>106</v>
      </c>
      <c r="N1025">
        <v>9076024285</v>
      </c>
      <c r="O1025" t="s">
        <v>70</v>
      </c>
      <c r="P1025" t="s">
        <v>71</v>
      </c>
      <c r="Q1025" t="s">
        <v>61</v>
      </c>
      <c r="R1025">
        <v>44</v>
      </c>
      <c r="S1025" t="s">
        <v>40</v>
      </c>
      <c r="T1025">
        <v>12</v>
      </c>
      <c r="U1025">
        <v>8</v>
      </c>
      <c r="V1025" s="3">
        <v>200.4</v>
      </c>
      <c r="W1025">
        <v>6</v>
      </c>
      <c r="X1025" s="3">
        <f t="shared" si="988"/>
        <v>33.4</v>
      </c>
      <c r="Y1025" s="3">
        <f t="shared" ref="Y1025:Z1025" si="1050">X1025/T1025</f>
        <v>2.7833333333333332</v>
      </c>
      <c r="Z1025" s="3">
        <f t="shared" si="1050"/>
        <v>0.34791666666666665</v>
      </c>
    </row>
    <row r="1026" spans="1:26" x14ac:dyDescent="0.25">
      <c r="A1026">
        <v>7.2024999999999997</v>
      </c>
      <c r="B1026" t="s">
        <v>26</v>
      </c>
      <c r="C1026" t="s">
        <v>883</v>
      </c>
      <c r="D1026" t="s">
        <v>884</v>
      </c>
      <c r="E1026">
        <v>10483565</v>
      </c>
      <c r="F1026" t="s">
        <v>885</v>
      </c>
      <c r="G1026" t="s">
        <v>174</v>
      </c>
      <c r="H1026" t="s">
        <v>31</v>
      </c>
      <c r="I1026" t="s">
        <v>886</v>
      </c>
      <c r="J1026" t="s">
        <v>371</v>
      </c>
      <c r="K1026" t="s">
        <v>372</v>
      </c>
      <c r="L1026" t="s">
        <v>887</v>
      </c>
      <c r="M1026" t="s">
        <v>888</v>
      </c>
      <c r="N1026">
        <v>3054340869</v>
      </c>
      <c r="O1026" t="s">
        <v>122</v>
      </c>
      <c r="P1026" t="s">
        <v>123</v>
      </c>
      <c r="Q1026" t="s">
        <v>124</v>
      </c>
      <c r="R1026">
        <v>44</v>
      </c>
      <c r="S1026" t="s">
        <v>40</v>
      </c>
      <c r="T1026">
        <v>12</v>
      </c>
      <c r="U1026">
        <v>4.5</v>
      </c>
      <c r="V1026" s="3">
        <v>19.8</v>
      </c>
      <c r="W1026">
        <v>1</v>
      </c>
      <c r="X1026" s="3">
        <f t="shared" si="988"/>
        <v>19.8</v>
      </c>
      <c r="Y1026" s="3">
        <f t="shared" ref="Y1026:Z1026" si="1051">X1026/T1026</f>
        <v>1.6500000000000001</v>
      </c>
      <c r="Z1026" s="3">
        <f t="shared" si="1051"/>
        <v>0.3666666666666667</v>
      </c>
    </row>
    <row r="1027" spans="1:26" x14ac:dyDescent="0.25">
      <c r="A1027">
        <v>7.2024999999999997</v>
      </c>
      <c r="B1027" t="s">
        <v>26</v>
      </c>
      <c r="C1027" t="s">
        <v>883</v>
      </c>
      <c r="D1027" t="s">
        <v>884</v>
      </c>
      <c r="E1027">
        <v>10483565</v>
      </c>
      <c r="F1027" t="s">
        <v>885</v>
      </c>
      <c r="G1027" t="s">
        <v>174</v>
      </c>
      <c r="H1027" t="s">
        <v>31</v>
      </c>
      <c r="I1027" t="s">
        <v>886</v>
      </c>
      <c r="J1027" t="s">
        <v>371</v>
      </c>
      <c r="K1027" t="s">
        <v>372</v>
      </c>
      <c r="L1027" t="s">
        <v>887</v>
      </c>
      <c r="M1027" t="s">
        <v>888</v>
      </c>
      <c r="N1027">
        <v>3054340869</v>
      </c>
      <c r="O1027" t="s">
        <v>379</v>
      </c>
      <c r="P1027" t="s">
        <v>380</v>
      </c>
      <c r="Q1027" t="s">
        <v>83</v>
      </c>
      <c r="R1027">
        <v>44</v>
      </c>
      <c r="S1027" t="s">
        <v>40</v>
      </c>
      <c r="T1027">
        <v>12</v>
      </c>
      <c r="U1027">
        <v>6</v>
      </c>
      <c r="V1027" s="3">
        <v>26.4</v>
      </c>
      <c r="W1027">
        <v>1</v>
      </c>
      <c r="X1027" s="3">
        <f t="shared" si="988"/>
        <v>26.4</v>
      </c>
      <c r="Y1027" s="3">
        <f t="shared" ref="Y1027:Z1027" si="1052">X1027/T1027</f>
        <v>2.1999999999999997</v>
      </c>
      <c r="Z1027" s="3">
        <f t="shared" si="1052"/>
        <v>0.36666666666666664</v>
      </c>
    </row>
    <row r="1028" spans="1:26" x14ac:dyDescent="0.25">
      <c r="A1028">
        <v>7.2024999999999997</v>
      </c>
      <c r="B1028" t="s">
        <v>26</v>
      </c>
      <c r="C1028" t="s">
        <v>883</v>
      </c>
      <c r="D1028" t="s">
        <v>884</v>
      </c>
      <c r="E1028">
        <v>10483565</v>
      </c>
      <c r="F1028" t="s">
        <v>885</v>
      </c>
      <c r="G1028" t="s">
        <v>174</v>
      </c>
      <c r="H1028" t="s">
        <v>31</v>
      </c>
      <c r="I1028" t="s">
        <v>886</v>
      </c>
      <c r="J1028" t="s">
        <v>371</v>
      </c>
      <c r="K1028" t="s">
        <v>372</v>
      </c>
      <c r="L1028" t="s">
        <v>887</v>
      </c>
      <c r="M1028" t="s">
        <v>888</v>
      </c>
      <c r="N1028">
        <v>3054340869</v>
      </c>
      <c r="O1028" t="s">
        <v>188</v>
      </c>
      <c r="P1028" t="s">
        <v>189</v>
      </c>
      <c r="Q1028" t="s">
        <v>83</v>
      </c>
      <c r="R1028">
        <v>44</v>
      </c>
      <c r="S1028" t="s">
        <v>40</v>
      </c>
      <c r="T1028">
        <v>12</v>
      </c>
      <c r="U1028">
        <v>6</v>
      </c>
      <c r="V1028" s="3">
        <v>26.4</v>
      </c>
      <c r="W1028">
        <v>1</v>
      </c>
      <c r="X1028" s="3">
        <f t="shared" ref="X1028:X1091" si="1053">V1028/W1028</f>
        <v>26.4</v>
      </c>
      <c r="Y1028" s="3">
        <f t="shared" ref="Y1028:Z1028" si="1054">X1028/T1028</f>
        <v>2.1999999999999997</v>
      </c>
      <c r="Z1028" s="3">
        <f t="shared" si="1054"/>
        <v>0.36666666666666664</v>
      </c>
    </row>
    <row r="1029" spans="1:26" x14ac:dyDescent="0.25">
      <c r="A1029">
        <v>7.2024999999999997</v>
      </c>
      <c r="B1029" t="s">
        <v>26</v>
      </c>
      <c r="C1029" t="s">
        <v>883</v>
      </c>
      <c r="D1029" t="s">
        <v>884</v>
      </c>
      <c r="E1029">
        <v>10483565</v>
      </c>
      <c r="F1029" t="s">
        <v>885</v>
      </c>
      <c r="G1029" t="s">
        <v>174</v>
      </c>
      <c r="H1029" t="s">
        <v>31</v>
      </c>
      <c r="I1029" t="s">
        <v>886</v>
      </c>
      <c r="J1029" t="s">
        <v>371</v>
      </c>
      <c r="K1029" t="s">
        <v>372</v>
      </c>
      <c r="L1029" t="s">
        <v>887</v>
      </c>
      <c r="M1029" t="s">
        <v>888</v>
      </c>
      <c r="N1029">
        <v>3054340869</v>
      </c>
      <c r="O1029" t="s">
        <v>224</v>
      </c>
      <c r="P1029" t="s">
        <v>225</v>
      </c>
      <c r="Q1029" t="s">
        <v>61</v>
      </c>
      <c r="R1029">
        <v>44</v>
      </c>
      <c r="S1029" t="s">
        <v>40</v>
      </c>
      <c r="T1029">
        <v>12</v>
      </c>
      <c r="U1029">
        <v>5</v>
      </c>
      <c r="V1029" s="3">
        <v>60</v>
      </c>
      <c r="W1029">
        <v>2</v>
      </c>
      <c r="X1029" s="3">
        <f t="shared" si="1053"/>
        <v>30</v>
      </c>
      <c r="Y1029" s="3">
        <f t="shared" ref="Y1029:Z1029" si="1055">X1029/T1029</f>
        <v>2.5</v>
      </c>
      <c r="Z1029" s="3">
        <f t="shared" si="1055"/>
        <v>0.5</v>
      </c>
    </row>
    <row r="1030" spans="1:26" x14ac:dyDescent="0.25">
      <c r="A1030">
        <v>7.2024999999999997</v>
      </c>
      <c r="B1030" t="s">
        <v>26</v>
      </c>
      <c r="C1030" t="s">
        <v>883</v>
      </c>
      <c r="D1030" t="s">
        <v>884</v>
      </c>
      <c r="E1030">
        <v>10483565</v>
      </c>
      <c r="F1030" t="s">
        <v>885</v>
      </c>
      <c r="G1030" t="s">
        <v>174</v>
      </c>
      <c r="H1030" t="s">
        <v>31</v>
      </c>
      <c r="I1030" t="s">
        <v>886</v>
      </c>
      <c r="J1030" t="s">
        <v>371</v>
      </c>
      <c r="K1030" t="s">
        <v>372</v>
      </c>
      <c r="L1030" t="s">
        <v>887</v>
      </c>
      <c r="M1030" t="s">
        <v>888</v>
      </c>
      <c r="N1030">
        <v>3054340869</v>
      </c>
      <c r="O1030" t="s">
        <v>70</v>
      </c>
      <c r="P1030" t="s">
        <v>71</v>
      </c>
      <c r="Q1030" t="s">
        <v>61</v>
      </c>
      <c r="R1030">
        <v>44</v>
      </c>
      <c r="S1030" t="s">
        <v>40</v>
      </c>
      <c r="T1030">
        <v>12</v>
      </c>
      <c r="U1030">
        <v>8</v>
      </c>
      <c r="V1030" s="3">
        <v>33.6</v>
      </c>
      <c r="W1030">
        <v>1</v>
      </c>
      <c r="X1030" s="3">
        <f t="shared" si="1053"/>
        <v>33.6</v>
      </c>
      <c r="Y1030" s="3">
        <f t="shared" ref="Y1030:Z1030" si="1056">X1030/T1030</f>
        <v>2.8000000000000003</v>
      </c>
      <c r="Z1030" s="3">
        <f t="shared" si="1056"/>
        <v>0.35000000000000003</v>
      </c>
    </row>
    <row r="1031" spans="1:26" x14ac:dyDescent="0.25">
      <c r="A1031">
        <v>7.2024999999999997</v>
      </c>
      <c r="B1031" t="s">
        <v>26</v>
      </c>
      <c r="C1031" t="s">
        <v>883</v>
      </c>
      <c r="D1031" t="s">
        <v>884</v>
      </c>
      <c r="E1031">
        <v>10483565</v>
      </c>
      <c r="F1031" t="s">
        <v>885</v>
      </c>
      <c r="G1031" t="s">
        <v>174</v>
      </c>
      <c r="H1031" t="s">
        <v>31</v>
      </c>
      <c r="I1031" t="s">
        <v>886</v>
      </c>
      <c r="J1031" t="s">
        <v>371</v>
      </c>
      <c r="K1031" t="s">
        <v>372</v>
      </c>
      <c r="L1031" t="s">
        <v>887</v>
      </c>
      <c r="M1031" t="s">
        <v>888</v>
      </c>
      <c r="N1031">
        <v>3054340869</v>
      </c>
      <c r="O1031" t="s">
        <v>749</v>
      </c>
      <c r="P1031" t="s">
        <v>750</v>
      </c>
      <c r="Q1031" t="s">
        <v>83</v>
      </c>
      <c r="R1031">
        <v>44</v>
      </c>
      <c r="S1031" t="s">
        <v>40</v>
      </c>
      <c r="T1031">
        <v>12</v>
      </c>
      <c r="U1031">
        <v>8</v>
      </c>
      <c r="V1031" s="3">
        <v>33.6</v>
      </c>
      <c r="W1031">
        <v>1</v>
      </c>
      <c r="X1031" s="3">
        <f t="shared" si="1053"/>
        <v>33.6</v>
      </c>
      <c r="Y1031" s="3">
        <f t="shared" ref="Y1031:Z1031" si="1057">X1031/T1031</f>
        <v>2.8000000000000003</v>
      </c>
      <c r="Z1031" s="3">
        <f t="shared" si="1057"/>
        <v>0.35000000000000003</v>
      </c>
    </row>
    <row r="1032" spans="1:26" x14ac:dyDescent="0.25">
      <c r="A1032">
        <v>7.2024999999999997</v>
      </c>
      <c r="B1032" t="s">
        <v>26</v>
      </c>
      <c r="C1032" t="s">
        <v>84</v>
      </c>
      <c r="D1032" t="s">
        <v>85</v>
      </c>
      <c r="E1032">
        <v>10418538</v>
      </c>
      <c r="F1032" t="s">
        <v>493</v>
      </c>
      <c r="G1032" t="s">
        <v>30</v>
      </c>
      <c r="H1032" t="s">
        <v>31</v>
      </c>
      <c r="I1032" t="s">
        <v>494</v>
      </c>
      <c r="J1032" t="s">
        <v>119</v>
      </c>
      <c r="K1032" t="s">
        <v>67</v>
      </c>
      <c r="L1032" t="s">
        <v>495</v>
      </c>
      <c r="M1032" t="s">
        <v>496</v>
      </c>
      <c r="N1032">
        <v>9164724633</v>
      </c>
      <c r="O1032" t="s">
        <v>98</v>
      </c>
      <c r="P1032" t="s">
        <v>99</v>
      </c>
      <c r="Q1032" t="s">
        <v>61</v>
      </c>
      <c r="R1032">
        <v>44</v>
      </c>
      <c r="S1032" t="s">
        <v>40</v>
      </c>
      <c r="T1032">
        <v>12</v>
      </c>
      <c r="U1032">
        <v>5</v>
      </c>
      <c r="V1032" s="3">
        <v>28.8</v>
      </c>
      <c r="W1032">
        <v>1</v>
      </c>
      <c r="X1032" s="3">
        <f t="shared" si="1053"/>
        <v>28.8</v>
      </c>
      <c r="Y1032" s="3">
        <f t="shared" ref="Y1032:Z1032" si="1058">X1032/T1032</f>
        <v>2.4</v>
      </c>
      <c r="Z1032" s="3">
        <f t="shared" si="1058"/>
        <v>0.48</v>
      </c>
    </row>
    <row r="1033" spans="1:26" x14ac:dyDescent="0.25">
      <c r="A1033">
        <v>7.2024999999999997</v>
      </c>
      <c r="B1033" t="s">
        <v>26</v>
      </c>
      <c r="C1033" t="s">
        <v>51</v>
      </c>
      <c r="D1033" t="s">
        <v>52</v>
      </c>
      <c r="E1033">
        <v>10392195</v>
      </c>
      <c r="F1033" t="s">
        <v>571</v>
      </c>
      <c r="G1033" t="s">
        <v>30</v>
      </c>
      <c r="H1033" t="s">
        <v>31</v>
      </c>
      <c r="I1033" t="s">
        <v>572</v>
      </c>
      <c r="J1033" t="s">
        <v>573</v>
      </c>
      <c r="K1033" t="s">
        <v>574</v>
      </c>
      <c r="L1033" t="s">
        <v>575</v>
      </c>
      <c r="M1033" t="s">
        <v>576</v>
      </c>
      <c r="N1033">
        <v>2024441573</v>
      </c>
      <c r="O1033" t="s">
        <v>59</v>
      </c>
      <c r="P1033" t="s">
        <v>60</v>
      </c>
      <c r="Q1033" t="s">
        <v>61</v>
      </c>
      <c r="R1033">
        <v>44</v>
      </c>
      <c r="S1033" t="s">
        <v>40</v>
      </c>
      <c r="T1033">
        <v>12</v>
      </c>
      <c r="U1033">
        <v>4</v>
      </c>
      <c r="V1033" s="3">
        <v>115.2</v>
      </c>
      <c r="W1033">
        <v>4</v>
      </c>
      <c r="X1033" s="3">
        <f t="shared" si="1053"/>
        <v>28.8</v>
      </c>
      <c r="Y1033" s="3">
        <f t="shared" ref="Y1033:Z1033" si="1059">X1033/T1033</f>
        <v>2.4</v>
      </c>
      <c r="Z1033" s="3">
        <f t="shared" si="1059"/>
        <v>0.6</v>
      </c>
    </row>
    <row r="1034" spans="1:26" x14ac:dyDescent="0.25">
      <c r="A1034">
        <v>7.2024999999999997</v>
      </c>
      <c r="B1034" t="s">
        <v>26</v>
      </c>
      <c r="C1034" t="s">
        <v>84</v>
      </c>
      <c r="D1034" t="s">
        <v>85</v>
      </c>
      <c r="E1034">
        <v>10124473</v>
      </c>
      <c r="F1034" t="s">
        <v>220</v>
      </c>
      <c r="G1034" t="s">
        <v>30</v>
      </c>
      <c r="H1034" t="s">
        <v>31</v>
      </c>
      <c r="I1034" t="s">
        <v>221</v>
      </c>
      <c r="J1034" t="s">
        <v>222</v>
      </c>
      <c r="K1034" t="s">
        <v>67</v>
      </c>
      <c r="L1034">
        <v>95370</v>
      </c>
      <c r="M1034" t="s">
        <v>223</v>
      </c>
      <c r="N1034">
        <v>2095363674</v>
      </c>
      <c r="O1034" t="s">
        <v>74</v>
      </c>
      <c r="P1034" t="s">
        <v>75</v>
      </c>
      <c r="Q1034" t="s">
        <v>61</v>
      </c>
      <c r="R1034">
        <v>44</v>
      </c>
      <c r="S1034" t="s">
        <v>40</v>
      </c>
      <c r="T1034">
        <v>12</v>
      </c>
      <c r="U1034">
        <v>5</v>
      </c>
      <c r="V1034" s="3">
        <v>28.8</v>
      </c>
      <c r="W1034">
        <v>1</v>
      </c>
      <c r="X1034" s="3">
        <f t="shared" si="1053"/>
        <v>28.8</v>
      </c>
      <c r="Y1034" s="3">
        <f t="shared" ref="Y1034:Z1034" si="1060">X1034/T1034</f>
        <v>2.4</v>
      </c>
      <c r="Z1034" s="3">
        <f t="shared" si="1060"/>
        <v>0.48</v>
      </c>
    </row>
    <row r="1035" spans="1:26" x14ac:dyDescent="0.25">
      <c r="A1035">
        <v>7.2024999999999997</v>
      </c>
      <c r="B1035" t="s">
        <v>26</v>
      </c>
      <c r="C1035" t="s">
        <v>84</v>
      </c>
      <c r="D1035" t="s">
        <v>85</v>
      </c>
      <c r="E1035">
        <v>10124473</v>
      </c>
      <c r="F1035" t="s">
        <v>220</v>
      </c>
      <c r="G1035" t="s">
        <v>30</v>
      </c>
      <c r="H1035" t="s">
        <v>31</v>
      </c>
      <c r="I1035" t="s">
        <v>221</v>
      </c>
      <c r="J1035" t="s">
        <v>222</v>
      </c>
      <c r="K1035" t="s">
        <v>67</v>
      </c>
      <c r="L1035">
        <v>95370</v>
      </c>
      <c r="M1035" t="s">
        <v>223</v>
      </c>
      <c r="N1035">
        <v>2095363674</v>
      </c>
      <c r="O1035" t="s">
        <v>98</v>
      </c>
      <c r="P1035" t="s">
        <v>99</v>
      </c>
      <c r="Q1035" t="s">
        <v>61</v>
      </c>
      <c r="R1035">
        <v>44</v>
      </c>
      <c r="S1035" t="s">
        <v>40</v>
      </c>
      <c r="T1035">
        <v>12</v>
      </c>
      <c r="U1035">
        <v>5</v>
      </c>
      <c r="V1035" s="3">
        <v>57.6</v>
      </c>
      <c r="W1035">
        <v>2</v>
      </c>
      <c r="X1035" s="3">
        <f t="shared" si="1053"/>
        <v>28.8</v>
      </c>
      <c r="Y1035" s="3">
        <f t="shared" ref="Y1035:Z1035" si="1061">X1035/T1035</f>
        <v>2.4</v>
      </c>
      <c r="Z1035" s="3">
        <f t="shared" si="1061"/>
        <v>0.48</v>
      </c>
    </row>
    <row r="1036" spans="1:26" x14ac:dyDescent="0.25">
      <c r="A1036">
        <v>7.2024999999999997</v>
      </c>
      <c r="B1036" t="s">
        <v>26</v>
      </c>
      <c r="C1036" t="s">
        <v>84</v>
      </c>
      <c r="D1036" t="s">
        <v>85</v>
      </c>
      <c r="E1036">
        <v>10124473</v>
      </c>
      <c r="F1036" t="s">
        <v>220</v>
      </c>
      <c r="G1036" t="s">
        <v>30</v>
      </c>
      <c r="H1036" t="s">
        <v>31</v>
      </c>
      <c r="I1036" t="s">
        <v>221</v>
      </c>
      <c r="J1036" t="s">
        <v>222</v>
      </c>
      <c r="K1036" t="s">
        <v>67</v>
      </c>
      <c r="L1036">
        <v>95370</v>
      </c>
      <c r="M1036" t="s">
        <v>223</v>
      </c>
      <c r="N1036">
        <v>2095363674</v>
      </c>
      <c r="O1036" t="s">
        <v>224</v>
      </c>
      <c r="P1036" t="s">
        <v>225</v>
      </c>
      <c r="Q1036" t="s">
        <v>61</v>
      </c>
      <c r="R1036">
        <v>44</v>
      </c>
      <c r="S1036" t="s">
        <v>40</v>
      </c>
      <c r="T1036">
        <v>12</v>
      </c>
      <c r="U1036">
        <v>5</v>
      </c>
      <c r="V1036" s="3">
        <v>87.6</v>
      </c>
      <c r="W1036">
        <v>3</v>
      </c>
      <c r="X1036" s="3">
        <f t="shared" si="1053"/>
        <v>29.2</v>
      </c>
      <c r="Y1036" s="3">
        <f t="shared" ref="Y1036:Z1036" si="1062">X1036/T1036</f>
        <v>2.4333333333333331</v>
      </c>
      <c r="Z1036" s="3">
        <f t="shared" si="1062"/>
        <v>0.48666666666666664</v>
      </c>
    </row>
    <row r="1037" spans="1:26" x14ac:dyDescent="0.25">
      <c r="A1037">
        <v>7.2024999999999997</v>
      </c>
      <c r="B1037" t="s">
        <v>26</v>
      </c>
      <c r="C1037" t="s">
        <v>84</v>
      </c>
      <c r="D1037" t="s">
        <v>85</v>
      </c>
      <c r="E1037">
        <v>10124473</v>
      </c>
      <c r="F1037" t="s">
        <v>220</v>
      </c>
      <c r="G1037" t="s">
        <v>30</v>
      </c>
      <c r="H1037" t="s">
        <v>31</v>
      </c>
      <c r="I1037" t="s">
        <v>221</v>
      </c>
      <c r="J1037" t="s">
        <v>222</v>
      </c>
      <c r="K1037" t="s">
        <v>67</v>
      </c>
      <c r="L1037">
        <v>95370</v>
      </c>
      <c r="M1037" t="s">
        <v>223</v>
      </c>
      <c r="N1037">
        <v>2095363674</v>
      </c>
      <c r="O1037" t="s">
        <v>218</v>
      </c>
      <c r="P1037" t="s">
        <v>219</v>
      </c>
      <c r="Q1037" t="s">
        <v>61</v>
      </c>
      <c r="R1037">
        <v>44</v>
      </c>
      <c r="S1037" t="s">
        <v>40</v>
      </c>
      <c r="T1037">
        <v>12</v>
      </c>
      <c r="U1037">
        <v>8</v>
      </c>
      <c r="V1037" s="3">
        <v>32.4</v>
      </c>
      <c r="W1037">
        <v>1</v>
      </c>
      <c r="X1037" s="3">
        <f t="shared" si="1053"/>
        <v>32.4</v>
      </c>
      <c r="Y1037" s="3">
        <f t="shared" ref="Y1037:Z1037" si="1063">X1037/T1037</f>
        <v>2.6999999999999997</v>
      </c>
      <c r="Z1037" s="3">
        <f t="shared" si="1063"/>
        <v>0.33749999999999997</v>
      </c>
    </row>
    <row r="1038" spans="1:26" x14ac:dyDescent="0.25">
      <c r="A1038">
        <v>7.2024999999999997</v>
      </c>
      <c r="B1038" t="s">
        <v>26</v>
      </c>
      <c r="C1038" t="s">
        <v>326</v>
      </c>
      <c r="D1038" t="s">
        <v>327</v>
      </c>
      <c r="E1038">
        <v>10117239</v>
      </c>
      <c r="F1038" t="s">
        <v>679</v>
      </c>
      <c r="G1038" t="s">
        <v>30</v>
      </c>
      <c r="H1038" t="s">
        <v>31</v>
      </c>
      <c r="I1038" t="s">
        <v>680</v>
      </c>
      <c r="J1038" t="s">
        <v>681</v>
      </c>
      <c r="K1038" t="s">
        <v>331</v>
      </c>
      <c r="L1038">
        <v>85027</v>
      </c>
      <c r="M1038" t="s">
        <v>682</v>
      </c>
      <c r="N1038">
        <v>6237803036</v>
      </c>
      <c r="O1038" t="s">
        <v>441</v>
      </c>
      <c r="P1038" t="s">
        <v>442</v>
      </c>
      <c r="Q1038" t="s">
        <v>83</v>
      </c>
      <c r="R1038">
        <v>44</v>
      </c>
      <c r="S1038" t="s">
        <v>40</v>
      </c>
      <c r="T1038">
        <v>12</v>
      </c>
      <c r="U1038">
        <v>6</v>
      </c>
      <c r="V1038" s="3">
        <v>26.4</v>
      </c>
      <c r="W1038">
        <v>1</v>
      </c>
      <c r="X1038" s="3">
        <f t="shared" si="1053"/>
        <v>26.4</v>
      </c>
      <c r="Y1038" s="3">
        <f t="shared" ref="Y1038:Z1038" si="1064">X1038/T1038</f>
        <v>2.1999999999999997</v>
      </c>
      <c r="Z1038" s="3">
        <f t="shared" si="1064"/>
        <v>0.36666666666666664</v>
      </c>
    </row>
    <row r="1039" spans="1:26" x14ac:dyDescent="0.25">
      <c r="A1039">
        <v>7.2024999999999997</v>
      </c>
      <c r="B1039" t="s">
        <v>26</v>
      </c>
      <c r="C1039" t="s">
        <v>154</v>
      </c>
      <c r="D1039" t="s">
        <v>155</v>
      </c>
      <c r="E1039">
        <v>10502943</v>
      </c>
      <c r="F1039" t="s">
        <v>955</v>
      </c>
      <c r="G1039" t="s">
        <v>362</v>
      </c>
      <c r="H1039" t="s">
        <v>31</v>
      </c>
      <c r="I1039" t="s">
        <v>956</v>
      </c>
      <c r="J1039" t="s">
        <v>957</v>
      </c>
      <c r="K1039" t="s">
        <v>210</v>
      </c>
      <c r="L1039" t="s">
        <v>958</v>
      </c>
      <c r="M1039" t="s">
        <v>959</v>
      </c>
      <c r="N1039">
        <v>5095173300</v>
      </c>
      <c r="O1039" t="s">
        <v>49</v>
      </c>
      <c r="P1039" t="s">
        <v>50</v>
      </c>
      <c r="Q1039" t="s">
        <v>39</v>
      </c>
      <c r="R1039">
        <v>44</v>
      </c>
      <c r="S1039" t="s">
        <v>40</v>
      </c>
      <c r="T1039">
        <v>12</v>
      </c>
      <c r="U1039">
        <v>5</v>
      </c>
      <c r="V1039" s="3">
        <v>19.8</v>
      </c>
      <c r="W1039">
        <v>1</v>
      </c>
      <c r="X1039" s="3">
        <f t="shared" si="1053"/>
        <v>19.8</v>
      </c>
      <c r="Y1039" s="3">
        <f t="shared" ref="Y1039:Z1039" si="1065">X1039/T1039</f>
        <v>1.6500000000000001</v>
      </c>
      <c r="Z1039" s="3">
        <f t="shared" si="1065"/>
        <v>0.33</v>
      </c>
    </row>
    <row r="1040" spans="1:26" x14ac:dyDescent="0.25">
      <c r="A1040">
        <v>7.2024999999999997</v>
      </c>
      <c r="B1040" t="s">
        <v>26</v>
      </c>
      <c r="C1040" t="s">
        <v>41</v>
      </c>
      <c r="D1040" t="s">
        <v>42</v>
      </c>
      <c r="E1040">
        <v>10131256</v>
      </c>
      <c r="F1040" t="s">
        <v>184</v>
      </c>
      <c r="G1040" t="s">
        <v>30</v>
      </c>
      <c r="H1040" t="s">
        <v>31</v>
      </c>
      <c r="I1040" t="s">
        <v>185</v>
      </c>
      <c r="J1040" t="s">
        <v>186</v>
      </c>
      <c r="K1040" t="s">
        <v>46</v>
      </c>
      <c r="L1040">
        <v>55016</v>
      </c>
      <c r="M1040" t="s">
        <v>187</v>
      </c>
      <c r="N1040">
        <v>6517346268</v>
      </c>
      <c r="O1040" t="s">
        <v>188</v>
      </c>
      <c r="P1040" t="s">
        <v>189</v>
      </c>
      <c r="Q1040" t="s">
        <v>83</v>
      </c>
      <c r="R1040">
        <v>44</v>
      </c>
      <c r="S1040" t="s">
        <v>40</v>
      </c>
      <c r="T1040">
        <v>12</v>
      </c>
      <c r="U1040">
        <v>6</v>
      </c>
      <c r="V1040" s="3">
        <v>52.8</v>
      </c>
      <c r="W1040">
        <v>2</v>
      </c>
      <c r="X1040" s="3">
        <f t="shared" si="1053"/>
        <v>26.4</v>
      </c>
      <c r="Y1040" s="3">
        <f t="shared" ref="Y1040:Z1040" si="1066">X1040/T1040</f>
        <v>2.1999999999999997</v>
      </c>
      <c r="Z1040" s="3">
        <f t="shared" si="1066"/>
        <v>0.36666666666666664</v>
      </c>
    </row>
    <row r="1041" spans="1:26" x14ac:dyDescent="0.25">
      <c r="A1041">
        <v>7.2024999999999997</v>
      </c>
      <c r="B1041" t="s">
        <v>26</v>
      </c>
      <c r="C1041" t="s">
        <v>154</v>
      </c>
      <c r="D1041" t="s">
        <v>155</v>
      </c>
      <c r="E1041">
        <v>10090382</v>
      </c>
      <c r="F1041" t="s">
        <v>448</v>
      </c>
      <c r="G1041" t="s">
        <v>30</v>
      </c>
      <c r="H1041" t="s">
        <v>31</v>
      </c>
      <c r="I1041" t="s">
        <v>449</v>
      </c>
      <c r="J1041" t="s">
        <v>450</v>
      </c>
      <c r="K1041" t="s">
        <v>210</v>
      </c>
      <c r="L1041" t="s">
        <v>451</v>
      </c>
      <c r="M1041" t="s">
        <v>452</v>
      </c>
      <c r="N1041">
        <v>2085539584</v>
      </c>
      <c r="O1041" t="s">
        <v>37</v>
      </c>
      <c r="P1041" t="s">
        <v>38</v>
      </c>
      <c r="Q1041" t="s">
        <v>39</v>
      </c>
      <c r="R1041">
        <v>44</v>
      </c>
      <c r="S1041" t="s">
        <v>40</v>
      </c>
      <c r="T1041">
        <v>12</v>
      </c>
      <c r="U1041">
        <v>5</v>
      </c>
      <c r="V1041" s="3">
        <v>40.799999999999997</v>
      </c>
      <c r="W1041">
        <v>2</v>
      </c>
      <c r="X1041" s="3">
        <f t="shared" si="1053"/>
        <v>20.399999999999999</v>
      </c>
      <c r="Y1041" s="3">
        <f t="shared" ref="Y1041:Z1041" si="1067">X1041/T1041</f>
        <v>1.7</v>
      </c>
      <c r="Z1041" s="3">
        <f t="shared" si="1067"/>
        <v>0.33999999999999997</v>
      </c>
    </row>
    <row r="1042" spans="1:26" x14ac:dyDescent="0.25">
      <c r="A1042">
        <v>7.2024999999999997</v>
      </c>
      <c r="B1042" t="s">
        <v>26</v>
      </c>
      <c r="C1042" t="s">
        <v>154</v>
      </c>
      <c r="D1042" t="s">
        <v>155</v>
      </c>
      <c r="E1042">
        <v>10090382</v>
      </c>
      <c r="F1042" t="s">
        <v>448</v>
      </c>
      <c r="G1042" t="s">
        <v>30</v>
      </c>
      <c r="H1042" t="s">
        <v>31</v>
      </c>
      <c r="I1042" t="s">
        <v>449</v>
      </c>
      <c r="J1042" t="s">
        <v>450</v>
      </c>
      <c r="K1042" t="s">
        <v>210</v>
      </c>
      <c r="L1042" t="s">
        <v>451</v>
      </c>
      <c r="M1042" t="s">
        <v>452</v>
      </c>
      <c r="N1042">
        <v>2085539584</v>
      </c>
      <c r="O1042" t="s">
        <v>115</v>
      </c>
      <c r="P1042" t="s">
        <v>116</v>
      </c>
      <c r="Q1042" t="s">
        <v>39</v>
      </c>
      <c r="R1042">
        <v>44</v>
      </c>
      <c r="S1042" t="s">
        <v>40</v>
      </c>
      <c r="T1042">
        <v>12</v>
      </c>
      <c r="U1042">
        <v>5</v>
      </c>
      <c r="V1042" s="3">
        <v>79.2</v>
      </c>
      <c r="W1042">
        <v>4</v>
      </c>
      <c r="X1042" s="3">
        <f t="shared" si="1053"/>
        <v>19.8</v>
      </c>
      <c r="Y1042" s="3">
        <f t="shared" ref="Y1042:Z1042" si="1068">X1042/T1042</f>
        <v>1.6500000000000001</v>
      </c>
      <c r="Z1042" s="3">
        <f t="shared" si="1068"/>
        <v>0.33</v>
      </c>
    </row>
    <row r="1043" spans="1:26" x14ac:dyDescent="0.25">
      <c r="A1043">
        <v>7.2024999999999997</v>
      </c>
      <c r="B1043" t="s">
        <v>26</v>
      </c>
      <c r="C1043" t="s">
        <v>107</v>
      </c>
      <c r="D1043" t="s">
        <v>108</v>
      </c>
      <c r="E1043">
        <v>10257830</v>
      </c>
      <c r="F1043" t="s">
        <v>751</v>
      </c>
      <c r="G1043" t="s">
        <v>30</v>
      </c>
      <c r="H1043" t="s">
        <v>31</v>
      </c>
      <c r="I1043" t="s">
        <v>752</v>
      </c>
      <c r="J1043" t="s">
        <v>753</v>
      </c>
      <c r="K1043" t="s">
        <v>199</v>
      </c>
      <c r="L1043" t="s">
        <v>754</v>
      </c>
      <c r="M1043" t="s">
        <v>755</v>
      </c>
      <c r="N1043">
        <v>3093735502</v>
      </c>
      <c r="O1043" t="s">
        <v>188</v>
      </c>
      <c r="P1043" t="s">
        <v>189</v>
      </c>
      <c r="Q1043" t="s">
        <v>83</v>
      </c>
      <c r="R1043">
        <v>44</v>
      </c>
      <c r="S1043" t="s">
        <v>40</v>
      </c>
      <c r="T1043">
        <v>12</v>
      </c>
      <c r="U1043">
        <v>6</v>
      </c>
      <c r="V1043" s="3">
        <v>132</v>
      </c>
      <c r="W1043">
        <v>5</v>
      </c>
      <c r="X1043" s="3">
        <f t="shared" si="1053"/>
        <v>26.4</v>
      </c>
      <c r="Y1043" s="3">
        <f t="shared" ref="Y1043:Z1043" si="1069">X1043/T1043</f>
        <v>2.1999999999999997</v>
      </c>
      <c r="Z1043" s="3">
        <f t="shared" si="1069"/>
        <v>0.36666666666666664</v>
      </c>
    </row>
    <row r="1044" spans="1:26" x14ac:dyDescent="0.25">
      <c r="A1044">
        <v>7.2024999999999997</v>
      </c>
      <c r="B1044" t="s">
        <v>26</v>
      </c>
      <c r="C1044" t="s">
        <v>41</v>
      </c>
      <c r="D1044" t="s">
        <v>42</v>
      </c>
      <c r="E1044">
        <v>10033732</v>
      </c>
      <c r="F1044" t="s">
        <v>283</v>
      </c>
      <c r="G1044" t="s">
        <v>30</v>
      </c>
      <c r="H1044" t="s">
        <v>31</v>
      </c>
      <c r="I1044" t="s">
        <v>284</v>
      </c>
      <c r="J1044" t="s">
        <v>285</v>
      </c>
      <c r="K1044" t="s">
        <v>46</v>
      </c>
      <c r="L1044">
        <v>56301</v>
      </c>
      <c r="M1044" t="s">
        <v>286</v>
      </c>
      <c r="N1044">
        <v>3202515678</v>
      </c>
      <c r="O1044" t="s">
        <v>37</v>
      </c>
      <c r="P1044" t="s">
        <v>38</v>
      </c>
      <c r="Q1044" t="s">
        <v>39</v>
      </c>
      <c r="R1044">
        <v>44</v>
      </c>
      <c r="S1044" t="s">
        <v>40</v>
      </c>
      <c r="T1044">
        <v>12</v>
      </c>
      <c r="U1044">
        <v>5</v>
      </c>
      <c r="V1044" s="3">
        <v>42</v>
      </c>
      <c r="W1044">
        <v>2</v>
      </c>
      <c r="X1044" s="3">
        <f t="shared" si="1053"/>
        <v>21</v>
      </c>
      <c r="Y1044" s="3">
        <f t="shared" ref="Y1044:Z1044" si="1070">X1044/T1044</f>
        <v>1.75</v>
      </c>
      <c r="Z1044" s="3">
        <f t="shared" si="1070"/>
        <v>0.35</v>
      </c>
    </row>
    <row r="1045" spans="1:26" x14ac:dyDescent="0.25">
      <c r="A1045">
        <v>7.2024999999999997</v>
      </c>
      <c r="B1045" t="s">
        <v>26</v>
      </c>
      <c r="C1045" t="s">
        <v>41</v>
      </c>
      <c r="D1045" t="s">
        <v>42</v>
      </c>
      <c r="E1045">
        <v>10033732</v>
      </c>
      <c r="F1045" t="s">
        <v>283</v>
      </c>
      <c r="G1045" t="s">
        <v>30</v>
      </c>
      <c r="H1045" t="s">
        <v>31</v>
      </c>
      <c r="I1045" t="s">
        <v>284</v>
      </c>
      <c r="J1045" t="s">
        <v>285</v>
      </c>
      <c r="K1045" t="s">
        <v>46</v>
      </c>
      <c r="L1045">
        <v>56301</v>
      </c>
      <c r="M1045" t="s">
        <v>286</v>
      </c>
      <c r="N1045">
        <v>3202515678</v>
      </c>
      <c r="O1045" t="s">
        <v>115</v>
      </c>
      <c r="P1045" t="s">
        <v>116</v>
      </c>
      <c r="Q1045" t="s">
        <v>39</v>
      </c>
      <c r="R1045">
        <v>44</v>
      </c>
      <c r="S1045" t="s">
        <v>40</v>
      </c>
      <c r="T1045">
        <v>12</v>
      </c>
      <c r="U1045">
        <v>5</v>
      </c>
      <c r="V1045" s="3">
        <v>42</v>
      </c>
      <c r="W1045">
        <v>2</v>
      </c>
      <c r="X1045" s="3">
        <f t="shared" si="1053"/>
        <v>21</v>
      </c>
      <c r="Y1045" s="3">
        <f t="shared" ref="Y1045:Z1045" si="1071">X1045/T1045</f>
        <v>1.75</v>
      </c>
      <c r="Z1045" s="3">
        <f t="shared" si="1071"/>
        <v>0.35</v>
      </c>
    </row>
    <row r="1046" spans="1:26" x14ac:dyDescent="0.25">
      <c r="A1046">
        <v>7.2024999999999997</v>
      </c>
      <c r="B1046" t="s">
        <v>26</v>
      </c>
      <c r="C1046" t="s">
        <v>367</v>
      </c>
      <c r="D1046" t="s">
        <v>368</v>
      </c>
      <c r="E1046">
        <v>10105819</v>
      </c>
      <c r="F1046" t="s">
        <v>369</v>
      </c>
      <c r="G1046" t="s">
        <v>30</v>
      </c>
      <c r="H1046" t="s">
        <v>31</v>
      </c>
      <c r="I1046" t="s">
        <v>370</v>
      </c>
      <c r="J1046" t="s">
        <v>371</v>
      </c>
      <c r="K1046" t="s">
        <v>372</v>
      </c>
      <c r="L1046" t="s">
        <v>748</v>
      </c>
      <c r="M1046" t="s">
        <v>373</v>
      </c>
      <c r="N1046">
        <v>3056245862</v>
      </c>
      <c r="O1046" t="s">
        <v>122</v>
      </c>
      <c r="P1046" t="s">
        <v>123</v>
      </c>
      <c r="Q1046" t="s">
        <v>124</v>
      </c>
      <c r="R1046">
        <v>44</v>
      </c>
      <c r="S1046" t="s">
        <v>40</v>
      </c>
      <c r="T1046">
        <v>12</v>
      </c>
      <c r="U1046">
        <v>4.5</v>
      </c>
      <c r="V1046" s="3">
        <v>19.8</v>
      </c>
      <c r="W1046">
        <v>1</v>
      </c>
      <c r="X1046" s="3">
        <f t="shared" si="1053"/>
        <v>19.8</v>
      </c>
      <c r="Y1046" s="3">
        <f t="shared" ref="Y1046:Z1046" si="1072">X1046/T1046</f>
        <v>1.6500000000000001</v>
      </c>
      <c r="Z1046" s="3">
        <f t="shared" si="1072"/>
        <v>0.3666666666666667</v>
      </c>
    </row>
    <row r="1047" spans="1:26" x14ac:dyDescent="0.25">
      <c r="A1047">
        <v>7.2024999999999997</v>
      </c>
      <c r="B1047" t="s">
        <v>26</v>
      </c>
      <c r="C1047" t="s">
        <v>367</v>
      </c>
      <c r="D1047" t="s">
        <v>368</v>
      </c>
      <c r="E1047">
        <v>10105819</v>
      </c>
      <c r="F1047" t="s">
        <v>369</v>
      </c>
      <c r="G1047" t="s">
        <v>30</v>
      </c>
      <c r="H1047" t="s">
        <v>31</v>
      </c>
      <c r="I1047" t="s">
        <v>370</v>
      </c>
      <c r="J1047" t="s">
        <v>371</v>
      </c>
      <c r="K1047" t="s">
        <v>372</v>
      </c>
      <c r="L1047" t="s">
        <v>748</v>
      </c>
      <c r="M1047" t="s">
        <v>373</v>
      </c>
      <c r="N1047">
        <v>3056245862</v>
      </c>
      <c r="O1047" t="s">
        <v>379</v>
      </c>
      <c r="P1047" t="s">
        <v>380</v>
      </c>
      <c r="Q1047" t="s">
        <v>83</v>
      </c>
      <c r="R1047">
        <v>44</v>
      </c>
      <c r="S1047" t="s">
        <v>40</v>
      </c>
      <c r="T1047">
        <v>12</v>
      </c>
      <c r="U1047">
        <v>6</v>
      </c>
      <c r="V1047" s="3">
        <v>26.4</v>
      </c>
      <c r="W1047">
        <v>1</v>
      </c>
      <c r="X1047" s="3">
        <f t="shared" si="1053"/>
        <v>26.4</v>
      </c>
      <c r="Y1047" s="3">
        <f t="shared" ref="Y1047:Z1047" si="1073">X1047/T1047</f>
        <v>2.1999999999999997</v>
      </c>
      <c r="Z1047" s="3">
        <f t="shared" si="1073"/>
        <v>0.36666666666666664</v>
      </c>
    </row>
    <row r="1048" spans="1:26" x14ac:dyDescent="0.25">
      <c r="A1048">
        <v>7.2024999999999997</v>
      </c>
      <c r="B1048" t="s">
        <v>26</v>
      </c>
      <c r="C1048" t="s">
        <v>367</v>
      </c>
      <c r="D1048" t="s">
        <v>368</v>
      </c>
      <c r="E1048">
        <v>10105819</v>
      </c>
      <c r="F1048" t="s">
        <v>369</v>
      </c>
      <c r="G1048" t="s">
        <v>30</v>
      </c>
      <c r="H1048" t="s">
        <v>31</v>
      </c>
      <c r="I1048" t="s">
        <v>370</v>
      </c>
      <c r="J1048" t="s">
        <v>371</v>
      </c>
      <c r="K1048" t="s">
        <v>372</v>
      </c>
      <c r="L1048" t="s">
        <v>748</v>
      </c>
      <c r="M1048" t="s">
        <v>373</v>
      </c>
      <c r="N1048">
        <v>3056245862</v>
      </c>
      <c r="O1048" t="s">
        <v>188</v>
      </c>
      <c r="P1048" t="s">
        <v>189</v>
      </c>
      <c r="Q1048" t="s">
        <v>83</v>
      </c>
      <c r="R1048">
        <v>44</v>
      </c>
      <c r="S1048" t="s">
        <v>40</v>
      </c>
      <c r="T1048">
        <v>12</v>
      </c>
      <c r="U1048">
        <v>6</v>
      </c>
      <c r="V1048" s="3">
        <v>26.4</v>
      </c>
      <c r="W1048">
        <v>1</v>
      </c>
      <c r="X1048" s="3">
        <f t="shared" si="1053"/>
        <v>26.4</v>
      </c>
      <c r="Y1048" s="3">
        <f t="shared" ref="Y1048:Z1048" si="1074">X1048/T1048</f>
        <v>2.1999999999999997</v>
      </c>
      <c r="Z1048" s="3">
        <f t="shared" si="1074"/>
        <v>0.36666666666666664</v>
      </c>
    </row>
    <row r="1049" spans="1:26" x14ac:dyDescent="0.25">
      <c r="A1049">
        <v>7.2024999999999997</v>
      </c>
      <c r="B1049" t="s">
        <v>26</v>
      </c>
      <c r="C1049" t="s">
        <v>367</v>
      </c>
      <c r="D1049" t="s">
        <v>368</v>
      </c>
      <c r="E1049">
        <v>10105819</v>
      </c>
      <c r="F1049" t="s">
        <v>369</v>
      </c>
      <c r="G1049" t="s">
        <v>30</v>
      </c>
      <c r="H1049" t="s">
        <v>31</v>
      </c>
      <c r="I1049" t="s">
        <v>370</v>
      </c>
      <c r="J1049" t="s">
        <v>371</v>
      </c>
      <c r="K1049" t="s">
        <v>372</v>
      </c>
      <c r="L1049" t="s">
        <v>748</v>
      </c>
      <c r="M1049" t="s">
        <v>373</v>
      </c>
      <c r="N1049">
        <v>3056245862</v>
      </c>
      <c r="O1049" t="s">
        <v>224</v>
      </c>
      <c r="P1049" t="s">
        <v>225</v>
      </c>
      <c r="Q1049" t="s">
        <v>61</v>
      </c>
      <c r="R1049">
        <v>44</v>
      </c>
      <c r="S1049" t="s">
        <v>40</v>
      </c>
      <c r="T1049">
        <v>12</v>
      </c>
      <c r="U1049">
        <v>5</v>
      </c>
      <c r="V1049" s="3">
        <v>30</v>
      </c>
      <c r="W1049">
        <v>1</v>
      </c>
      <c r="X1049" s="3">
        <f t="shared" si="1053"/>
        <v>30</v>
      </c>
      <c r="Y1049" s="3">
        <f t="shared" ref="Y1049:Z1049" si="1075">X1049/T1049</f>
        <v>2.5</v>
      </c>
      <c r="Z1049" s="3">
        <f t="shared" si="1075"/>
        <v>0.5</v>
      </c>
    </row>
    <row r="1050" spans="1:26" x14ac:dyDescent="0.25">
      <c r="A1050">
        <v>7.2024999999999997</v>
      </c>
      <c r="B1050" t="s">
        <v>26</v>
      </c>
      <c r="C1050" t="s">
        <v>367</v>
      </c>
      <c r="D1050" t="s">
        <v>368</v>
      </c>
      <c r="E1050">
        <v>10105819</v>
      </c>
      <c r="F1050" t="s">
        <v>369</v>
      </c>
      <c r="G1050" t="s">
        <v>30</v>
      </c>
      <c r="H1050" t="s">
        <v>31</v>
      </c>
      <c r="I1050" t="s">
        <v>370</v>
      </c>
      <c r="J1050" t="s">
        <v>371</v>
      </c>
      <c r="K1050" t="s">
        <v>372</v>
      </c>
      <c r="L1050" t="s">
        <v>748</v>
      </c>
      <c r="M1050" t="s">
        <v>373</v>
      </c>
      <c r="N1050">
        <v>3056245862</v>
      </c>
      <c r="O1050" t="s">
        <v>70</v>
      </c>
      <c r="P1050" t="s">
        <v>71</v>
      </c>
      <c r="Q1050" t="s">
        <v>61</v>
      </c>
      <c r="R1050">
        <v>44</v>
      </c>
      <c r="S1050" t="s">
        <v>40</v>
      </c>
      <c r="T1050">
        <v>12</v>
      </c>
      <c r="U1050">
        <v>8</v>
      </c>
      <c r="V1050" s="3">
        <v>33.6</v>
      </c>
      <c r="W1050">
        <v>1</v>
      </c>
      <c r="X1050" s="3">
        <f t="shared" si="1053"/>
        <v>33.6</v>
      </c>
      <c r="Y1050" s="3">
        <f t="shared" ref="Y1050:Z1050" si="1076">X1050/T1050</f>
        <v>2.8000000000000003</v>
      </c>
      <c r="Z1050" s="3">
        <f t="shared" si="1076"/>
        <v>0.35000000000000003</v>
      </c>
    </row>
    <row r="1051" spans="1:26" x14ac:dyDescent="0.25">
      <c r="A1051">
        <v>7.2024999999999997</v>
      </c>
      <c r="B1051" t="s">
        <v>26</v>
      </c>
      <c r="C1051" t="s">
        <v>367</v>
      </c>
      <c r="D1051" t="s">
        <v>368</v>
      </c>
      <c r="E1051">
        <v>10105819</v>
      </c>
      <c r="F1051" t="s">
        <v>369</v>
      </c>
      <c r="G1051" t="s">
        <v>30</v>
      </c>
      <c r="H1051" t="s">
        <v>31</v>
      </c>
      <c r="I1051" t="s">
        <v>370</v>
      </c>
      <c r="J1051" t="s">
        <v>371</v>
      </c>
      <c r="K1051" t="s">
        <v>372</v>
      </c>
      <c r="L1051" t="s">
        <v>748</v>
      </c>
      <c r="M1051" t="s">
        <v>373</v>
      </c>
      <c r="N1051">
        <v>3056245862</v>
      </c>
      <c r="O1051" t="s">
        <v>749</v>
      </c>
      <c r="P1051" t="s">
        <v>750</v>
      </c>
      <c r="Q1051" t="s">
        <v>83</v>
      </c>
      <c r="R1051">
        <v>44</v>
      </c>
      <c r="S1051" t="s">
        <v>40</v>
      </c>
      <c r="T1051">
        <v>12</v>
      </c>
      <c r="U1051">
        <v>8</v>
      </c>
      <c r="V1051" s="3">
        <v>33.6</v>
      </c>
      <c r="W1051">
        <v>1</v>
      </c>
      <c r="X1051" s="3">
        <f t="shared" si="1053"/>
        <v>33.6</v>
      </c>
      <c r="Y1051" s="3">
        <f t="shared" ref="Y1051:Z1051" si="1077">X1051/T1051</f>
        <v>2.8000000000000003</v>
      </c>
      <c r="Z1051" s="3">
        <f t="shared" si="1077"/>
        <v>0.35000000000000003</v>
      </c>
    </row>
    <row r="1052" spans="1:26" x14ac:dyDescent="0.25">
      <c r="A1052">
        <v>7.2024999999999997</v>
      </c>
      <c r="B1052" t="s">
        <v>26</v>
      </c>
      <c r="C1052" t="s">
        <v>367</v>
      </c>
      <c r="D1052" t="s">
        <v>368</v>
      </c>
      <c r="E1052">
        <v>10105819</v>
      </c>
      <c r="F1052" t="s">
        <v>369</v>
      </c>
      <c r="G1052" t="s">
        <v>30</v>
      </c>
      <c r="H1052" t="s">
        <v>31</v>
      </c>
      <c r="I1052" t="s">
        <v>370</v>
      </c>
      <c r="J1052" t="s">
        <v>371</v>
      </c>
      <c r="K1052" t="s">
        <v>372</v>
      </c>
      <c r="L1052" t="s">
        <v>748</v>
      </c>
      <c r="M1052" t="s">
        <v>373</v>
      </c>
      <c r="N1052">
        <v>3056245862</v>
      </c>
      <c r="O1052" t="s">
        <v>218</v>
      </c>
      <c r="P1052" t="s">
        <v>219</v>
      </c>
      <c r="Q1052" t="s">
        <v>61</v>
      </c>
      <c r="R1052">
        <v>44</v>
      </c>
      <c r="S1052" t="s">
        <v>40</v>
      </c>
      <c r="T1052">
        <v>12</v>
      </c>
      <c r="U1052">
        <v>8</v>
      </c>
      <c r="V1052" s="3">
        <v>33.6</v>
      </c>
      <c r="W1052">
        <v>1</v>
      </c>
      <c r="X1052" s="3">
        <f t="shared" si="1053"/>
        <v>33.6</v>
      </c>
      <c r="Y1052" s="3">
        <f t="shared" ref="Y1052:Z1052" si="1078">X1052/T1052</f>
        <v>2.8000000000000003</v>
      </c>
      <c r="Z1052" s="3">
        <f t="shared" si="1078"/>
        <v>0.35000000000000003</v>
      </c>
    </row>
    <row r="1053" spans="1:26" x14ac:dyDescent="0.25">
      <c r="A1053">
        <v>8.2025000000000006</v>
      </c>
      <c r="B1053" t="s">
        <v>26</v>
      </c>
      <c r="C1053" t="s">
        <v>326</v>
      </c>
      <c r="D1053" t="s">
        <v>327</v>
      </c>
      <c r="E1053">
        <v>10382743</v>
      </c>
      <c r="F1053" t="s">
        <v>2044</v>
      </c>
      <c r="G1053" t="s">
        <v>348</v>
      </c>
      <c r="H1053" t="s">
        <v>31</v>
      </c>
      <c r="I1053" t="s">
        <v>2045</v>
      </c>
      <c r="J1053" t="s">
        <v>2046</v>
      </c>
      <c r="K1053" t="s">
        <v>331</v>
      </c>
      <c r="L1053" t="s">
        <v>2047</v>
      </c>
      <c r="M1053" t="s">
        <v>2048</v>
      </c>
      <c r="N1053">
        <v>5205155350</v>
      </c>
      <c r="O1053" t="s">
        <v>441</v>
      </c>
      <c r="P1053" t="s">
        <v>442</v>
      </c>
      <c r="Q1053" t="s">
        <v>83</v>
      </c>
      <c r="R1053">
        <v>44</v>
      </c>
      <c r="S1053" t="s">
        <v>40</v>
      </c>
      <c r="T1053" t="s">
        <v>2002</v>
      </c>
      <c r="U1053">
        <v>6</v>
      </c>
      <c r="V1053" s="3">
        <v>26.4</v>
      </c>
      <c r="W1053">
        <v>1</v>
      </c>
      <c r="X1053" s="3">
        <f t="shared" si="1053"/>
        <v>26.4</v>
      </c>
      <c r="Y1053" s="3">
        <f t="shared" ref="Y1053:Z1053" si="1079">X1053/T1053</f>
        <v>2.1999999999999997</v>
      </c>
      <c r="Z1053" s="3">
        <f t="shared" si="1079"/>
        <v>0.36666666666666664</v>
      </c>
    </row>
    <row r="1054" spans="1:26" x14ac:dyDescent="0.25">
      <c r="A1054">
        <v>8.2025000000000006</v>
      </c>
      <c r="B1054" t="s">
        <v>26</v>
      </c>
      <c r="C1054" t="s">
        <v>84</v>
      </c>
      <c r="D1054" t="s">
        <v>85</v>
      </c>
      <c r="E1054">
        <v>10081013</v>
      </c>
      <c r="F1054" t="s">
        <v>338</v>
      </c>
      <c r="G1054" t="s">
        <v>30</v>
      </c>
      <c r="H1054" t="s">
        <v>31</v>
      </c>
      <c r="I1054" t="s">
        <v>339</v>
      </c>
      <c r="J1054" t="s">
        <v>340</v>
      </c>
      <c r="K1054" t="s">
        <v>67</v>
      </c>
      <c r="L1054">
        <v>95045</v>
      </c>
      <c r="M1054" t="s">
        <v>341</v>
      </c>
      <c r="N1054">
        <v>8316234073</v>
      </c>
      <c r="O1054" t="s">
        <v>70</v>
      </c>
      <c r="P1054" t="s">
        <v>71</v>
      </c>
      <c r="Q1054" t="s">
        <v>61</v>
      </c>
      <c r="R1054">
        <v>44</v>
      </c>
      <c r="S1054" t="s">
        <v>40</v>
      </c>
      <c r="T1054" t="s">
        <v>2002</v>
      </c>
      <c r="U1054">
        <v>8</v>
      </c>
      <c r="V1054" s="3">
        <v>33.6</v>
      </c>
      <c r="W1054">
        <v>1</v>
      </c>
      <c r="X1054" s="3">
        <f t="shared" si="1053"/>
        <v>33.6</v>
      </c>
      <c r="Y1054" s="3">
        <f t="shared" ref="Y1054:Z1054" si="1080">X1054/T1054</f>
        <v>2.8000000000000003</v>
      </c>
      <c r="Z1054" s="3">
        <f t="shared" si="1080"/>
        <v>0.35000000000000003</v>
      </c>
    </row>
    <row r="1055" spans="1:26" x14ac:dyDescent="0.25">
      <c r="A1055">
        <v>8.2025000000000006</v>
      </c>
      <c r="B1055" t="s">
        <v>26</v>
      </c>
      <c r="C1055" t="s">
        <v>84</v>
      </c>
      <c r="D1055" t="s">
        <v>85</v>
      </c>
      <c r="E1055">
        <v>10081013</v>
      </c>
      <c r="F1055" t="s">
        <v>338</v>
      </c>
      <c r="G1055" t="s">
        <v>30</v>
      </c>
      <c r="H1055" t="s">
        <v>31</v>
      </c>
      <c r="I1055" t="s">
        <v>339</v>
      </c>
      <c r="J1055" t="s">
        <v>340</v>
      </c>
      <c r="K1055" t="s">
        <v>67</v>
      </c>
      <c r="L1055">
        <v>95045</v>
      </c>
      <c r="M1055" t="s">
        <v>341</v>
      </c>
      <c r="N1055">
        <v>8316234073</v>
      </c>
      <c r="O1055" t="s">
        <v>72</v>
      </c>
      <c r="P1055" t="s">
        <v>73</v>
      </c>
      <c r="Q1055" t="s">
        <v>61</v>
      </c>
      <c r="R1055">
        <v>44</v>
      </c>
      <c r="S1055" t="s">
        <v>40</v>
      </c>
      <c r="T1055" t="s">
        <v>2002</v>
      </c>
      <c r="U1055">
        <v>8</v>
      </c>
      <c r="V1055" s="3">
        <v>33.6</v>
      </c>
      <c r="W1055">
        <v>1</v>
      </c>
      <c r="X1055" s="3">
        <f t="shared" si="1053"/>
        <v>33.6</v>
      </c>
      <c r="Y1055" s="3">
        <f t="shared" ref="Y1055:Z1055" si="1081">X1055/T1055</f>
        <v>2.8000000000000003</v>
      </c>
      <c r="Z1055" s="3">
        <f t="shared" si="1081"/>
        <v>0.35000000000000003</v>
      </c>
    </row>
    <row r="1056" spans="1:26" x14ac:dyDescent="0.25">
      <c r="A1056">
        <v>8.2025000000000006</v>
      </c>
      <c r="B1056" t="s">
        <v>26</v>
      </c>
      <c r="C1056" t="s">
        <v>154</v>
      </c>
      <c r="D1056" t="s">
        <v>155</v>
      </c>
      <c r="E1056">
        <v>10503705</v>
      </c>
      <c r="F1056" t="s">
        <v>930</v>
      </c>
      <c r="G1056" t="s">
        <v>348</v>
      </c>
      <c r="H1056" t="s">
        <v>31</v>
      </c>
      <c r="I1056" t="s">
        <v>931</v>
      </c>
      <c r="J1056" t="s">
        <v>932</v>
      </c>
      <c r="K1056" t="s">
        <v>210</v>
      </c>
      <c r="L1056" t="s">
        <v>933</v>
      </c>
      <c r="M1056" t="s">
        <v>934</v>
      </c>
      <c r="N1056">
        <v>5093322537</v>
      </c>
      <c r="O1056" t="s">
        <v>74</v>
      </c>
      <c r="P1056" t="s">
        <v>75</v>
      </c>
      <c r="Q1056" t="s">
        <v>61</v>
      </c>
      <c r="R1056">
        <v>44</v>
      </c>
      <c r="S1056" t="s">
        <v>40</v>
      </c>
      <c r="T1056" t="s">
        <v>2002</v>
      </c>
      <c r="U1056">
        <v>5</v>
      </c>
      <c r="V1056" s="3">
        <v>150</v>
      </c>
      <c r="W1056">
        <v>5</v>
      </c>
      <c r="X1056" s="3">
        <f t="shared" si="1053"/>
        <v>30</v>
      </c>
      <c r="Y1056" s="3">
        <f t="shared" ref="Y1056:Z1056" si="1082">X1056/T1056</f>
        <v>2.5</v>
      </c>
      <c r="Z1056" s="3">
        <f t="shared" si="1082"/>
        <v>0.5</v>
      </c>
    </row>
    <row r="1057" spans="1:26" x14ac:dyDescent="0.25">
      <c r="A1057">
        <v>8.2025000000000006</v>
      </c>
      <c r="B1057" t="s">
        <v>26</v>
      </c>
      <c r="C1057" t="s">
        <v>154</v>
      </c>
      <c r="D1057" t="s">
        <v>155</v>
      </c>
      <c r="E1057">
        <v>10503705</v>
      </c>
      <c r="F1057" t="s">
        <v>930</v>
      </c>
      <c r="G1057" t="s">
        <v>348</v>
      </c>
      <c r="H1057" t="s">
        <v>31</v>
      </c>
      <c r="I1057" t="s">
        <v>931</v>
      </c>
      <c r="J1057" t="s">
        <v>932</v>
      </c>
      <c r="K1057" t="s">
        <v>210</v>
      </c>
      <c r="L1057" t="s">
        <v>933</v>
      </c>
      <c r="M1057" t="s">
        <v>934</v>
      </c>
      <c r="N1057">
        <v>5093322537</v>
      </c>
      <c r="O1057" t="s">
        <v>670</v>
      </c>
      <c r="P1057" t="s">
        <v>671</v>
      </c>
      <c r="Q1057" t="s">
        <v>61</v>
      </c>
      <c r="R1057">
        <v>44</v>
      </c>
      <c r="S1057" t="s">
        <v>672</v>
      </c>
      <c r="T1057" t="s">
        <v>2002</v>
      </c>
      <c r="U1057">
        <v>7</v>
      </c>
      <c r="V1057" s="3">
        <v>189</v>
      </c>
      <c r="W1057">
        <v>5</v>
      </c>
      <c r="X1057" s="3">
        <f t="shared" si="1053"/>
        <v>37.799999999999997</v>
      </c>
      <c r="Y1057" s="3">
        <f t="shared" ref="Y1057:Z1057" si="1083">X1057/T1057</f>
        <v>3.15</v>
      </c>
      <c r="Z1057" s="3">
        <f t="shared" si="1083"/>
        <v>0.45</v>
      </c>
    </row>
    <row r="1058" spans="1:26" x14ac:dyDescent="0.25">
      <c r="A1058">
        <v>8.2025000000000006</v>
      </c>
      <c r="B1058" t="s">
        <v>26</v>
      </c>
      <c r="C1058" t="s">
        <v>154</v>
      </c>
      <c r="D1058" t="s">
        <v>155</v>
      </c>
      <c r="E1058">
        <v>10503705</v>
      </c>
      <c r="F1058" t="s">
        <v>930</v>
      </c>
      <c r="G1058" t="s">
        <v>348</v>
      </c>
      <c r="H1058" t="s">
        <v>31</v>
      </c>
      <c r="I1058" t="s">
        <v>931</v>
      </c>
      <c r="J1058" t="s">
        <v>932</v>
      </c>
      <c r="K1058" t="s">
        <v>210</v>
      </c>
      <c r="L1058" t="s">
        <v>933</v>
      </c>
      <c r="M1058" t="s">
        <v>934</v>
      </c>
      <c r="N1058">
        <v>5093322537</v>
      </c>
      <c r="O1058" t="s">
        <v>98</v>
      </c>
      <c r="P1058" t="s">
        <v>99</v>
      </c>
      <c r="Q1058" t="s">
        <v>61</v>
      </c>
      <c r="R1058">
        <v>44</v>
      </c>
      <c r="S1058" t="s">
        <v>40</v>
      </c>
      <c r="T1058" t="s">
        <v>2002</v>
      </c>
      <c r="U1058">
        <v>5</v>
      </c>
      <c r="V1058" s="3">
        <v>120</v>
      </c>
      <c r="W1058">
        <v>4</v>
      </c>
      <c r="X1058" s="3">
        <f t="shared" si="1053"/>
        <v>30</v>
      </c>
      <c r="Y1058" s="3">
        <f t="shared" ref="Y1058:Z1058" si="1084">X1058/T1058</f>
        <v>2.5</v>
      </c>
      <c r="Z1058" s="3">
        <f t="shared" si="1084"/>
        <v>0.5</v>
      </c>
    </row>
    <row r="1059" spans="1:26" x14ac:dyDescent="0.25">
      <c r="A1059">
        <v>8.2025000000000006</v>
      </c>
      <c r="B1059" t="s">
        <v>26</v>
      </c>
      <c r="C1059" t="s">
        <v>154</v>
      </c>
      <c r="D1059" t="s">
        <v>155</v>
      </c>
      <c r="E1059">
        <v>10503705</v>
      </c>
      <c r="F1059" t="s">
        <v>930</v>
      </c>
      <c r="G1059" t="s">
        <v>348</v>
      </c>
      <c r="H1059" t="s">
        <v>31</v>
      </c>
      <c r="I1059" t="s">
        <v>931</v>
      </c>
      <c r="J1059" t="s">
        <v>932</v>
      </c>
      <c r="K1059" t="s">
        <v>210</v>
      </c>
      <c r="L1059" t="s">
        <v>933</v>
      </c>
      <c r="M1059" t="s">
        <v>934</v>
      </c>
      <c r="N1059">
        <v>5093322537</v>
      </c>
      <c r="O1059" t="s">
        <v>224</v>
      </c>
      <c r="P1059" t="s">
        <v>225</v>
      </c>
      <c r="Q1059" t="s">
        <v>61</v>
      </c>
      <c r="R1059">
        <v>44</v>
      </c>
      <c r="S1059" t="s">
        <v>40</v>
      </c>
      <c r="T1059" t="s">
        <v>2002</v>
      </c>
      <c r="U1059">
        <v>5</v>
      </c>
      <c r="V1059" s="3">
        <v>120</v>
      </c>
      <c r="W1059">
        <v>4</v>
      </c>
      <c r="X1059" s="3">
        <f t="shared" si="1053"/>
        <v>30</v>
      </c>
      <c r="Y1059" s="3">
        <f t="shared" ref="Y1059:Z1059" si="1085">X1059/T1059</f>
        <v>2.5</v>
      </c>
      <c r="Z1059" s="3">
        <f t="shared" si="1085"/>
        <v>0.5</v>
      </c>
    </row>
    <row r="1060" spans="1:26" x14ac:dyDescent="0.25">
      <c r="A1060">
        <v>8.2025000000000006</v>
      </c>
      <c r="B1060" t="s">
        <v>26</v>
      </c>
      <c r="C1060" t="s">
        <v>154</v>
      </c>
      <c r="D1060" t="s">
        <v>155</v>
      </c>
      <c r="E1060">
        <v>10503705</v>
      </c>
      <c r="F1060" t="s">
        <v>930</v>
      </c>
      <c r="G1060" t="s">
        <v>348</v>
      </c>
      <c r="H1060" t="s">
        <v>31</v>
      </c>
      <c r="I1060" t="s">
        <v>931</v>
      </c>
      <c r="J1060" t="s">
        <v>932</v>
      </c>
      <c r="K1060" t="s">
        <v>210</v>
      </c>
      <c r="L1060" t="s">
        <v>933</v>
      </c>
      <c r="M1060" t="s">
        <v>934</v>
      </c>
      <c r="N1060">
        <v>5093322537</v>
      </c>
      <c r="O1060" t="s">
        <v>59</v>
      </c>
      <c r="P1060" t="s">
        <v>60</v>
      </c>
      <c r="Q1060" t="s">
        <v>61</v>
      </c>
      <c r="R1060">
        <v>44</v>
      </c>
      <c r="S1060" t="s">
        <v>40</v>
      </c>
      <c r="T1060" t="s">
        <v>2002</v>
      </c>
      <c r="U1060">
        <v>4</v>
      </c>
      <c r="V1060" s="3">
        <v>150</v>
      </c>
      <c r="W1060">
        <v>5</v>
      </c>
      <c r="X1060" s="3">
        <f t="shared" si="1053"/>
        <v>30</v>
      </c>
      <c r="Y1060" s="3">
        <f t="shared" ref="Y1060:Z1060" si="1086">X1060/T1060</f>
        <v>2.5</v>
      </c>
      <c r="Z1060" s="3">
        <f t="shared" si="1086"/>
        <v>0.625</v>
      </c>
    </row>
    <row r="1061" spans="1:26" x14ac:dyDescent="0.25">
      <c r="A1061">
        <v>8.2025000000000006</v>
      </c>
      <c r="B1061" t="s">
        <v>26</v>
      </c>
      <c r="C1061" t="s">
        <v>107</v>
      </c>
      <c r="D1061" t="s">
        <v>108</v>
      </c>
      <c r="E1061">
        <v>10494992</v>
      </c>
      <c r="F1061" t="s">
        <v>2085</v>
      </c>
      <c r="G1061" t="s">
        <v>348</v>
      </c>
      <c r="H1061" t="s">
        <v>31</v>
      </c>
      <c r="I1061" t="s">
        <v>1151</v>
      </c>
      <c r="J1061" t="s">
        <v>1152</v>
      </c>
      <c r="K1061" t="s">
        <v>199</v>
      </c>
      <c r="L1061" t="s">
        <v>1153</v>
      </c>
      <c r="M1061" t="s">
        <v>353</v>
      </c>
      <c r="N1061">
        <v>3123628792</v>
      </c>
      <c r="O1061" t="s">
        <v>74</v>
      </c>
      <c r="P1061" t="s">
        <v>75</v>
      </c>
      <c r="Q1061" t="s">
        <v>61</v>
      </c>
      <c r="R1061">
        <v>44</v>
      </c>
      <c r="S1061" t="s">
        <v>40</v>
      </c>
      <c r="T1061" t="s">
        <v>2002</v>
      </c>
      <c r="U1061">
        <v>5</v>
      </c>
      <c r="V1061" s="3">
        <v>30</v>
      </c>
      <c r="W1061">
        <v>1</v>
      </c>
      <c r="X1061" s="3">
        <f t="shared" si="1053"/>
        <v>30</v>
      </c>
      <c r="Y1061" s="3">
        <f t="shared" ref="Y1061:Z1061" si="1087">X1061/T1061</f>
        <v>2.5</v>
      </c>
      <c r="Z1061" s="3">
        <f t="shared" si="1087"/>
        <v>0.5</v>
      </c>
    </row>
    <row r="1062" spans="1:26" x14ac:dyDescent="0.25">
      <c r="A1062">
        <v>8.2025000000000006</v>
      </c>
      <c r="B1062" t="s">
        <v>26</v>
      </c>
      <c r="C1062" t="s">
        <v>107</v>
      </c>
      <c r="D1062" t="s">
        <v>108</v>
      </c>
      <c r="E1062">
        <v>10494992</v>
      </c>
      <c r="F1062" t="s">
        <v>2085</v>
      </c>
      <c r="G1062" t="s">
        <v>348</v>
      </c>
      <c r="H1062" t="s">
        <v>31</v>
      </c>
      <c r="I1062" t="s">
        <v>1151</v>
      </c>
      <c r="J1062" t="s">
        <v>1152</v>
      </c>
      <c r="K1062" t="s">
        <v>199</v>
      </c>
      <c r="L1062" t="s">
        <v>1153</v>
      </c>
      <c r="M1062" t="s">
        <v>353</v>
      </c>
      <c r="N1062">
        <v>3123628792</v>
      </c>
      <c r="O1062" t="s">
        <v>98</v>
      </c>
      <c r="P1062" t="s">
        <v>99</v>
      </c>
      <c r="Q1062" t="s">
        <v>61</v>
      </c>
      <c r="R1062">
        <v>44</v>
      </c>
      <c r="S1062" t="s">
        <v>40</v>
      </c>
      <c r="T1062" t="s">
        <v>2002</v>
      </c>
      <c r="U1062">
        <v>5</v>
      </c>
      <c r="V1062" s="3">
        <v>30</v>
      </c>
      <c r="W1062">
        <v>1</v>
      </c>
      <c r="X1062" s="3">
        <f t="shared" si="1053"/>
        <v>30</v>
      </c>
      <c r="Y1062" s="3">
        <f t="shared" ref="Y1062:Z1062" si="1088">X1062/T1062</f>
        <v>2.5</v>
      </c>
      <c r="Z1062" s="3">
        <f t="shared" si="1088"/>
        <v>0.5</v>
      </c>
    </row>
    <row r="1063" spans="1:26" x14ac:dyDescent="0.25">
      <c r="A1063">
        <v>8.2025000000000006</v>
      </c>
      <c r="B1063" t="s">
        <v>26</v>
      </c>
      <c r="C1063" t="s">
        <v>107</v>
      </c>
      <c r="D1063" t="s">
        <v>108</v>
      </c>
      <c r="E1063">
        <v>10494992</v>
      </c>
      <c r="F1063" t="s">
        <v>2085</v>
      </c>
      <c r="G1063" t="s">
        <v>348</v>
      </c>
      <c r="H1063" t="s">
        <v>31</v>
      </c>
      <c r="I1063" t="s">
        <v>1151</v>
      </c>
      <c r="J1063" t="s">
        <v>1152</v>
      </c>
      <c r="K1063" t="s">
        <v>199</v>
      </c>
      <c r="L1063" t="s">
        <v>1153</v>
      </c>
      <c r="M1063" t="s">
        <v>353</v>
      </c>
      <c r="N1063">
        <v>3123628792</v>
      </c>
      <c r="O1063" t="s">
        <v>224</v>
      </c>
      <c r="P1063" t="s">
        <v>225</v>
      </c>
      <c r="Q1063" t="s">
        <v>61</v>
      </c>
      <c r="R1063">
        <v>44</v>
      </c>
      <c r="S1063" t="s">
        <v>40</v>
      </c>
      <c r="T1063" t="s">
        <v>2002</v>
      </c>
      <c r="U1063">
        <v>5</v>
      </c>
      <c r="V1063" s="3">
        <v>30</v>
      </c>
      <c r="W1063">
        <v>1</v>
      </c>
      <c r="X1063" s="3">
        <f t="shared" si="1053"/>
        <v>30</v>
      </c>
      <c r="Y1063" s="3">
        <f t="shared" ref="Y1063:Z1063" si="1089">X1063/T1063</f>
        <v>2.5</v>
      </c>
      <c r="Z1063" s="3">
        <f t="shared" si="1089"/>
        <v>0.5</v>
      </c>
    </row>
    <row r="1064" spans="1:26" x14ac:dyDescent="0.25">
      <c r="A1064">
        <v>8.2025000000000006</v>
      </c>
      <c r="B1064" t="s">
        <v>26</v>
      </c>
      <c r="C1064" t="s">
        <v>107</v>
      </c>
      <c r="D1064" t="s">
        <v>108</v>
      </c>
      <c r="E1064">
        <v>10494992</v>
      </c>
      <c r="F1064" t="s">
        <v>2085</v>
      </c>
      <c r="G1064" t="s">
        <v>348</v>
      </c>
      <c r="H1064" t="s">
        <v>31</v>
      </c>
      <c r="I1064" t="s">
        <v>1151</v>
      </c>
      <c r="J1064" t="s">
        <v>1152</v>
      </c>
      <c r="K1064" t="s">
        <v>199</v>
      </c>
      <c r="L1064" t="s">
        <v>1153</v>
      </c>
      <c r="M1064" t="s">
        <v>353</v>
      </c>
      <c r="N1064">
        <v>3123628792</v>
      </c>
      <c r="O1064" t="s">
        <v>59</v>
      </c>
      <c r="P1064" t="s">
        <v>60</v>
      </c>
      <c r="Q1064" t="s">
        <v>61</v>
      </c>
      <c r="R1064">
        <v>44</v>
      </c>
      <c r="S1064" t="s">
        <v>40</v>
      </c>
      <c r="T1064" t="s">
        <v>2002</v>
      </c>
      <c r="U1064">
        <v>4</v>
      </c>
      <c r="V1064" s="3">
        <v>30</v>
      </c>
      <c r="W1064">
        <v>1</v>
      </c>
      <c r="X1064" s="3">
        <f t="shared" si="1053"/>
        <v>30</v>
      </c>
      <c r="Y1064" s="3">
        <f t="shared" ref="Y1064:Z1064" si="1090">X1064/T1064</f>
        <v>2.5</v>
      </c>
      <c r="Z1064" s="3">
        <f t="shared" si="1090"/>
        <v>0.625</v>
      </c>
    </row>
    <row r="1065" spans="1:26" x14ac:dyDescent="0.25">
      <c r="A1065">
        <v>8.2025000000000006</v>
      </c>
      <c r="B1065" t="s">
        <v>26</v>
      </c>
      <c r="C1065" t="s">
        <v>381</v>
      </c>
      <c r="D1065" t="s">
        <v>382</v>
      </c>
      <c r="E1065">
        <v>10503597</v>
      </c>
      <c r="F1065" t="s">
        <v>688</v>
      </c>
      <c r="G1065" t="s">
        <v>348</v>
      </c>
      <c r="H1065" t="s">
        <v>31</v>
      </c>
      <c r="I1065" t="s">
        <v>689</v>
      </c>
      <c r="J1065" t="s">
        <v>690</v>
      </c>
      <c r="K1065" t="s">
        <v>528</v>
      </c>
      <c r="L1065" t="s">
        <v>691</v>
      </c>
      <c r="M1065" t="s">
        <v>692</v>
      </c>
      <c r="N1065">
        <v>9109623188</v>
      </c>
      <c r="O1065" t="s">
        <v>74</v>
      </c>
      <c r="P1065" t="s">
        <v>75</v>
      </c>
      <c r="Q1065" t="s">
        <v>61</v>
      </c>
      <c r="R1065">
        <v>44</v>
      </c>
      <c r="S1065" t="s">
        <v>40</v>
      </c>
      <c r="T1065" t="s">
        <v>2002</v>
      </c>
      <c r="U1065">
        <v>5</v>
      </c>
      <c r="V1065" s="3">
        <v>57.6</v>
      </c>
      <c r="W1065">
        <v>2</v>
      </c>
      <c r="X1065" s="3">
        <f t="shared" si="1053"/>
        <v>28.8</v>
      </c>
      <c r="Y1065" s="3">
        <f t="shared" ref="Y1065:Z1065" si="1091">X1065/T1065</f>
        <v>2.4</v>
      </c>
      <c r="Z1065" s="3">
        <f t="shared" si="1091"/>
        <v>0.48</v>
      </c>
    </row>
    <row r="1066" spans="1:26" x14ac:dyDescent="0.25">
      <c r="A1066">
        <v>8.2025000000000006</v>
      </c>
      <c r="B1066" t="s">
        <v>26</v>
      </c>
      <c r="C1066" t="s">
        <v>381</v>
      </c>
      <c r="D1066" t="s">
        <v>382</v>
      </c>
      <c r="E1066">
        <v>10503597</v>
      </c>
      <c r="F1066" t="s">
        <v>688</v>
      </c>
      <c r="G1066" t="s">
        <v>348</v>
      </c>
      <c r="H1066" t="s">
        <v>31</v>
      </c>
      <c r="I1066" t="s">
        <v>689</v>
      </c>
      <c r="J1066" t="s">
        <v>690</v>
      </c>
      <c r="K1066" t="s">
        <v>528</v>
      </c>
      <c r="L1066" t="s">
        <v>691</v>
      </c>
      <c r="M1066" t="s">
        <v>692</v>
      </c>
      <c r="N1066">
        <v>9109623188</v>
      </c>
      <c r="O1066" t="s">
        <v>670</v>
      </c>
      <c r="P1066" t="s">
        <v>671</v>
      </c>
      <c r="Q1066" t="s">
        <v>61</v>
      </c>
      <c r="R1066">
        <v>44</v>
      </c>
      <c r="S1066" t="s">
        <v>672</v>
      </c>
      <c r="T1066" t="s">
        <v>2002</v>
      </c>
      <c r="U1066">
        <v>7</v>
      </c>
      <c r="V1066" s="3">
        <v>75.599999999999994</v>
      </c>
      <c r="W1066">
        <v>2</v>
      </c>
      <c r="X1066" s="3">
        <f t="shared" si="1053"/>
        <v>37.799999999999997</v>
      </c>
      <c r="Y1066" s="3">
        <f t="shared" ref="Y1066:Z1066" si="1092">X1066/T1066</f>
        <v>3.15</v>
      </c>
      <c r="Z1066" s="3">
        <f t="shared" si="1092"/>
        <v>0.45</v>
      </c>
    </row>
    <row r="1067" spans="1:26" x14ac:dyDescent="0.25">
      <c r="A1067">
        <v>8.2025000000000006</v>
      </c>
      <c r="B1067" t="s">
        <v>26</v>
      </c>
      <c r="C1067" t="s">
        <v>381</v>
      </c>
      <c r="D1067" t="s">
        <v>382</v>
      </c>
      <c r="E1067">
        <v>10503597</v>
      </c>
      <c r="F1067" t="s">
        <v>688</v>
      </c>
      <c r="G1067" t="s">
        <v>348</v>
      </c>
      <c r="H1067" t="s">
        <v>31</v>
      </c>
      <c r="I1067" t="s">
        <v>689</v>
      </c>
      <c r="J1067" t="s">
        <v>690</v>
      </c>
      <c r="K1067" t="s">
        <v>528</v>
      </c>
      <c r="L1067" t="s">
        <v>691</v>
      </c>
      <c r="M1067" t="s">
        <v>692</v>
      </c>
      <c r="N1067">
        <v>9109623188</v>
      </c>
      <c r="O1067" t="s">
        <v>98</v>
      </c>
      <c r="P1067" t="s">
        <v>99</v>
      </c>
      <c r="Q1067" t="s">
        <v>61</v>
      </c>
      <c r="R1067">
        <v>44</v>
      </c>
      <c r="S1067" t="s">
        <v>40</v>
      </c>
      <c r="T1067" t="s">
        <v>2002</v>
      </c>
      <c r="U1067">
        <v>5</v>
      </c>
      <c r="V1067" s="3">
        <v>57.6</v>
      </c>
      <c r="W1067">
        <v>2</v>
      </c>
      <c r="X1067" s="3">
        <f t="shared" si="1053"/>
        <v>28.8</v>
      </c>
      <c r="Y1067" s="3">
        <f t="shared" ref="Y1067:Z1067" si="1093">X1067/T1067</f>
        <v>2.4</v>
      </c>
      <c r="Z1067" s="3">
        <f t="shared" si="1093"/>
        <v>0.48</v>
      </c>
    </row>
    <row r="1068" spans="1:26" x14ac:dyDescent="0.25">
      <c r="A1068">
        <v>8.2025000000000006</v>
      </c>
      <c r="B1068" t="s">
        <v>26</v>
      </c>
      <c r="C1068" t="s">
        <v>381</v>
      </c>
      <c r="D1068" t="s">
        <v>382</v>
      </c>
      <c r="E1068">
        <v>10503597</v>
      </c>
      <c r="F1068" t="s">
        <v>688</v>
      </c>
      <c r="G1068" t="s">
        <v>348</v>
      </c>
      <c r="H1068" t="s">
        <v>31</v>
      </c>
      <c r="I1068" t="s">
        <v>689</v>
      </c>
      <c r="J1068" t="s">
        <v>690</v>
      </c>
      <c r="K1068" t="s">
        <v>528</v>
      </c>
      <c r="L1068" t="s">
        <v>691</v>
      </c>
      <c r="M1068" t="s">
        <v>692</v>
      </c>
      <c r="N1068">
        <v>9109623188</v>
      </c>
      <c r="O1068" t="s">
        <v>224</v>
      </c>
      <c r="P1068" t="s">
        <v>225</v>
      </c>
      <c r="Q1068" t="s">
        <v>61</v>
      </c>
      <c r="R1068">
        <v>44</v>
      </c>
      <c r="S1068" t="s">
        <v>40</v>
      </c>
      <c r="T1068" t="s">
        <v>2002</v>
      </c>
      <c r="U1068">
        <v>5</v>
      </c>
      <c r="V1068" s="3">
        <v>57.6</v>
      </c>
      <c r="W1068">
        <v>2</v>
      </c>
      <c r="X1068" s="3">
        <f t="shared" si="1053"/>
        <v>28.8</v>
      </c>
      <c r="Y1068" s="3">
        <f t="shared" ref="Y1068:Z1068" si="1094">X1068/T1068</f>
        <v>2.4</v>
      </c>
      <c r="Z1068" s="3">
        <f t="shared" si="1094"/>
        <v>0.48</v>
      </c>
    </row>
    <row r="1069" spans="1:26" x14ac:dyDescent="0.25">
      <c r="A1069">
        <v>8.2025000000000006</v>
      </c>
      <c r="B1069" t="s">
        <v>26</v>
      </c>
      <c r="C1069" t="s">
        <v>381</v>
      </c>
      <c r="D1069" t="s">
        <v>382</v>
      </c>
      <c r="E1069">
        <v>10503597</v>
      </c>
      <c r="F1069" t="s">
        <v>688</v>
      </c>
      <c r="G1069" t="s">
        <v>348</v>
      </c>
      <c r="H1069" t="s">
        <v>31</v>
      </c>
      <c r="I1069" t="s">
        <v>689</v>
      </c>
      <c r="J1069" t="s">
        <v>690</v>
      </c>
      <c r="K1069" t="s">
        <v>528</v>
      </c>
      <c r="L1069" t="s">
        <v>691</v>
      </c>
      <c r="M1069" t="s">
        <v>692</v>
      </c>
      <c r="N1069">
        <v>9109623188</v>
      </c>
      <c r="O1069" t="s">
        <v>59</v>
      </c>
      <c r="P1069" t="s">
        <v>60</v>
      </c>
      <c r="Q1069" t="s">
        <v>61</v>
      </c>
      <c r="R1069">
        <v>44</v>
      </c>
      <c r="S1069" t="s">
        <v>40</v>
      </c>
      <c r="T1069" t="s">
        <v>2002</v>
      </c>
      <c r="U1069">
        <v>4</v>
      </c>
      <c r="V1069" s="3">
        <v>57.6</v>
      </c>
      <c r="W1069">
        <v>2</v>
      </c>
      <c r="X1069" s="3">
        <f t="shared" si="1053"/>
        <v>28.8</v>
      </c>
      <c r="Y1069" s="3">
        <f t="shared" ref="Y1069:Z1069" si="1095">X1069/T1069</f>
        <v>2.4</v>
      </c>
      <c r="Z1069" s="3">
        <f t="shared" si="1095"/>
        <v>0.6</v>
      </c>
    </row>
    <row r="1070" spans="1:26" x14ac:dyDescent="0.25">
      <c r="A1070">
        <v>8.2025000000000006</v>
      </c>
      <c r="B1070" t="s">
        <v>26</v>
      </c>
      <c r="C1070" t="s">
        <v>889</v>
      </c>
      <c r="D1070" t="s">
        <v>890</v>
      </c>
      <c r="E1070">
        <v>10503680</v>
      </c>
      <c r="F1070" t="s">
        <v>891</v>
      </c>
      <c r="G1070" t="s">
        <v>348</v>
      </c>
      <c r="H1070" t="s">
        <v>31</v>
      </c>
      <c r="I1070" t="s">
        <v>892</v>
      </c>
      <c r="J1070" t="s">
        <v>893</v>
      </c>
      <c r="K1070" t="s">
        <v>894</v>
      </c>
      <c r="L1070" t="s">
        <v>895</v>
      </c>
      <c r="M1070" t="s">
        <v>896</v>
      </c>
      <c r="N1070">
        <v>6629157137</v>
      </c>
      <c r="O1070" t="s">
        <v>74</v>
      </c>
      <c r="P1070" t="s">
        <v>75</v>
      </c>
      <c r="Q1070" t="s">
        <v>61</v>
      </c>
      <c r="R1070">
        <v>44</v>
      </c>
      <c r="S1070" t="s">
        <v>40</v>
      </c>
      <c r="T1070" t="s">
        <v>2002</v>
      </c>
      <c r="U1070">
        <v>5</v>
      </c>
      <c r="V1070" s="3">
        <v>28.8</v>
      </c>
      <c r="W1070">
        <v>1</v>
      </c>
      <c r="X1070" s="3">
        <f t="shared" si="1053"/>
        <v>28.8</v>
      </c>
      <c r="Y1070" s="3">
        <f t="shared" ref="Y1070:Z1070" si="1096">X1070/T1070</f>
        <v>2.4</v>
      </c>
      <c r="Z1070" s="3">
        <f t="shared" si="1096"/>
        <v>0.48</v>
      </c>
    </row>
    <row r="1071" spans="1:26" x14ac:dyDescent="0.25">
      <c r="A1071">
        <v>8.2025000000000006</v>
      </c>
      <c r="B1071" t="s">
        <v>26</v>
      </c>
      <c r="C1071" t="s">
        <v>889</v>
      </c>
      <c r="D1071" t="s">
        <v>890</v>
      </c>
      <c r="E1071">
        <v>10503680</v>
      </c>
      <c r="F1071" t="s">
        <v>891</v>
      </c>
      <c r="G1071" t="s">
        <v>348</v>
      </c>
      <c r="H1071" t="s">
        <v>31</v>
      </c>
      <c r="I1071" t="s">
        <v>892</v>
      </c>
      <c r="J1071" t="s">
        <v>893</v>
      </c>
      <c r="K1071" t="s">
        <v>894</v>
      </c>
      <c r="L1071" t="s">
        <v>895</v>
      </c>
      <c r="M1071" t="s">
        <v>896</v>
      </c>
      <c r="N1071">
        <v>6629157137</v>
      </c>
      <c r="O1071" t="s">
        <v>670</v>
      </c>
      <c r="P1071" t="s">
        <v>671</v>
      </c>
      <c r="Q1071" t="s">
        <v>61</v>
      </c>
      <c r="R1071">
        <v>44</v>
      </c>
      <c r="S1071" t="s">
        <v>672</v>
      </c>
      <c r="T1071" t="s">
        <v>2002</v>
      </c>
      <c r="U1071">
        <v>7</v>
      </c>
      <c r="V1071" s="3">
        <v>37.799999999999997</v>
      </c>
      <c r="W1071">
        <v>1</v>
      </c>
      <c r="X1071" s="3">
        <f t="shared" si="1053"/>
        <v>37.799999999999997</v>
      </c>
      <c r="Y1071" s="3">
        <f t="shared" ref="Y1071:Z1071" si="1097">X1071/T1071</f>
        <v>3.15</v>
      </c>
      <c r="Z1071" s="3">
        <f t="shared" si="1097"/>
        <v>0.45</v>
      </c>
    </row>
    <row r="1072" spans="1:26" x14ac:dyDescent="0.25">
      <c r="A1072">
        <v>8.2025000000000006</v>
      </c>
      <c r="B1072" t="s">
        <v>26</v>
      </c>
      <c r="C1072" t="s">
        <v>889</v>
      </c>
      <c r="D1072" t="s">
        <v>890</v>
      </c>
      <c r="E1072">
        <v>10503680</v>
      </c>
      <c r="F1072" t="s">
        <v>891</v>
      </c>
      <c r="G1072" t="s">
        <v>348</v>
      </c>
      <c r="H1072" t="s">
        <v>31</v>
      </c>
      <c r="I1072" t="s">
        <v>892</v>
      </c>
      <c r="J1072" t="s">
        <v>893</v>
      </c>
      <c r="K1072" t="s">
        <v>894</v>
      </c>
      <c r="L1072" t="s">
        <v>895</v>
      </c>
      <c r="M1072" t="s">
        <v>896</v>
      </c>
      <c r="N1072">
        <v>6629157137</v>
      </c>
      <c r="O1072" t="s">
        <v>98</v>
      </c>
      <c r="P1072" t="s">
        <v>99</v>
      </c>
      <c r="Q1072" t="s">
        <v>61</v>
      </c>
      <c r="R1072">
        <v>44</v>
      </c>
      <c r="S1072" t="s">
        <v>40</v>
      </c>
      <c r="T1072" t="s">
        <v>2002</v>
      </c>
      <c r="U1072">
        <v>5</v>
      </c>
      <c r="V1072" s="3">
        <v>28.8</v>
      </c>
      <c r="W1072">
        <v>1</v>
      </c>
      <c r="X1072" s="3">
        <f t="shared" si="1053"/>
        <v>28.8</v>
      </c>
      <c r="Y1072" s="3">
        <f t="shared" ref="Y1072:Z1072" si="1098">X1072/T1072</f>
        <v>2.4</v>
      </c>
      <c r="Z1072" s="3">
        <f t="shared" si="1098"/>
        <v>0.48</v>
      </c>
    </row>
    <row r="1073" spans="1:26" x14ac:dyDescent="0.25">
      <c r="A1073">
        <v>8.2025000000000006</v>
      </c>
      <c r="B1073" t="s">
        <v>26</v>
      </c>
      <c r="C1073" t="s">
        <v>889</v>
      </c>
      <c r="D1073" t="s">
        <v>890</v>
      </c>
      <c r="E1073">
        <v>10503680</v>
      </c>
      <c r="F1073" t="s">
        <v>891</v>
      </c>
      <c r="G1073" t="s">
        <v>348</v>
      </c>
      <c r="H1073" t="s">
        <v>31</v>
      </c>
      <c r="I1073" t="s">
        <v>892</v>
      </c>
      <c r="J1073" t="s">
        <v>893</v>
      </c>
      <c r="K1073" t="s">
        <v>894</v>
      </c>
      <c r="L1073" t="s">
        <v>895</v>
      </c>
      <c r="M1073" t="s">
        <v>896</v>
      </c>
      <c r="N1073">
        <v>6629157137</v>
      </c>
      <c r="O1073" t="s">
        <v>224</v>
      </c>
      <c r="P1073" t="s">
        <v>225</v>
      </c>
      <c r="Q1073" t="s">
        <v>61</v>
      </c>
      <c r="R1073">
        <v>44</v>
      </c>
      <c r="S1073" t="s">
        <v>40</v>
      </c>
      <c r="T1073" t="s">
        <v>2002</v>
      </c>
      <c r="U1073">
        <v>5</v>
      </c>
      <c r="V1073" s="3">
        <v>28.8</v>
      </c>
      <c r="W1073">
        <v>1</v>
      </c>
      <c r="X1073" s="3">
        <f t="shared" si="1053"/>
        <v>28.8</v>
      </c>
      <c r="Y1073" s="3">
        <f t="shared" ref="Y1073:Z1073" si="1099">X1073/T1073</f>
        <v>2.4</v>
      </c>
      <c r="Z1073" s="3">
        <f t="shared" si="1099"/>
        <v>0.48</v>
      </c>
    </row>
    <row r="1074" spans="1:26" x14ac:dyDescent="0.25">
      <c r="A1074">
        <v>8.2025000000000006</v>
      </c>
      <c r="B1074" t="s">
        <v>26</v>
      </c>
      <c r="C1074" t="s">
        <v>889</v>
      </c>
      <c r="D1074" t="s">
        <v>890</v>
      </c>
      <c r="E1074">
        <v>10503680</v>
      </c>
      <c r="F1074" t="s">
        <v>891</v>
      </c>
      <c r="G1074" t="s">
        <v>348</v>
      </c>
      <c r="H1074" t="s">
        <v>31</v>
      </c>
      <c r="I1074" t="s">
        <v>892</v>
      </c>
      <c r="J1074" t="s">
        <v>893</v>
      </c>
      <c r="K1074" t="s">
        <v>894</v>
      </c>
      <c r="L1074" t="s">
        <v>895</v>
      </c>
      <c r="M1074" t="s">
        <v>896</v>
      </c>
      <c r="N1074">
        <v>6629157137</v>
      </c>
      <c r="O1074" t="s">
        <v>59</v>
      </c>
      <c r="P1074" t="s">
        <v>60</v>
      </c>
      <c r="Q1074" t="s">
        <v>61</v>
      </c>
      <c r="R1074">
        <v>44</v>
      </c>
      <c r="S1074" t="s">
        <v>40</v>
      </c>
      <c r="T1074" t="s">
        <v>2002</v>
      </c>
      <c r="U1074">
        <v>4</v>
      </c>
      <c r="V1074" s="3">
        <v>30</v>
      </c>
      <c r="W1074">
        <v>1</v>
      </c>
      <c r="X1074" s="3">
        <f t="shared" si="1053"/>
        <v>30</v>
      </c>
      <c r="Y1074" s="3">
        <f t="shared" ref="Y1074:Z1074" si="1100">X1074/T1074</f>
        <v>2.5</v>
      </c>
      <c r="Z1074" s="3">
        <f t="shared" si="1100"/>
        <v>0.625</v>
      </c>
    </row>
    <row r="1075" spans="1:26" x14ac:dyDescent="0.25">
      <c r="A1075">
        <v>8.2025000000000006</v>
      </c>
      <c r="B1075" t="s">
        <v>26</v>
      </c>
      <c r="C1075" t="s">
        <v>367</v>
      </c>
      <c r="D1075" t="s">
        <v>368</v>
      </c>
      <c r="E1075">
        <v>10503607</v>
      </c>
      <c r="F1075" t="s">
        <v>734</v>
      </c>
      <c r="G1075" t="s">
        <v>348</v>
      </c>
      <c r="H1075" t="s">
        <v>31</v>
      </c>
      <c r="I1075" t="s">
        <v>735</v>
      </c>
      <c r="J1075" t="s">
        <v>736</v>
      </c>
      <c r="K1075" t="s">
        <v>372</v>
      </c>
      <c r="L1075" t="s">
        <v>737</v>
      </c>
      <c r="M1075" t="s">
        <v>738</v>
      </c>
      <c r="N1075">
        <v>4078232665</v>
      </c>
      <c r="O1075" t="s">
        <v>74</v>
      </c>
      <c r="P1075" t="s">
        <v>75</v>
      </c>
      <c r="Q1075" t="s">
        <v>61</v>
      </c>
      <c r="R1075">
        <v>44</v>
      </c>
      <c r="S1075" t="s">
        <v>40</v>
      </c>
      <c r="T1075" t="s">
        <v>2002</v>
      </c>
      <c r="U1075">
        <v>5</v>
      </c>
      <c r="V1075" s="3">
        <v>144</v>
      </c>
      <c r="W1075">
        <v>5</v>
      </c>
      <c r="X1075" s="3">
        <f t="shared" si="1053"/>
        <v>28.8</v>
      </c>
      <c r="Y1075" s="3">
        <f t="shared" ref="Y1075:Z1075" si="1101">X1075/T1075</f>
        <v>2.4</v>
      </c>
      <c r="Z1075" s="3">
        <f t="shared" si="1101"/>
        <v>0.48</v>
      </c>
    </row>
    <row r="1076" spans="1:26" x14ac:dyDescent="0.25">
      <c r="A1076">
        <v>8.2025000000000006</v>
      </c>
      <c r="B1076" t="s">
        <v>26</v>
      </c>
      <c r="C1076" t="s">
        <v>367</v>
      </c>
      <c r="D1076" t="s">
        <v>368</v>
      </c>
      <c r="E1076">
        <v>10503607</v>
      </c>
      <c r="F1076" t="s">
        <v>734</v>
      </c>
      <c r="G1076" t="s">
        <v>348</v>
      </c>
      <c r="H1076" t="s">
        <v>31</v>
      </c>
      <c r="I1076" t="s">
        <v>735</v>
      </c>
      <c r="J1076" t="s">
        <v>736</v>
      </c>
      <c r="K1076" t="s">
        <v>372</v>
      </c>
      <c r="L1076" t="s">
        <v>737</v>
      </c>
      <c r="M1076" t="s">
        <v>738</v>
      </c>
      <c r="N1076">
        <v>4078232665</v>
      </c>
      <c r="O1076" t="s">
        <v>670</v>
      </c>
      <c r="P1076" t="s">
        <v>671</v>
      </c>
      <c r="Q1076" t="s">
        <v>61</v>
      </c>
      <c r="R1076">
        <v>44</v>
      </c>
      <c r="S1076" t="s">
        <v>672</v>
      </c>
      <c r="T1076" t="s">
        <v>2002</v>
      </c>
      <c r="U1076">
        <v>7</v>
      </c>
      <c r="V1076" s="3">
        <v>302.39999999999998</v>
      </c>
      <c r="W1076">
        <v>8</v>
      </c>
      <c r="X1076" s="3">
        <f t="shared" si="1053"/>
        <v>37.799999999999997</v>
      </c>
      <c r="Y1076" s="3">
        <f t="shared" ref="Y1076:Z1076" si="1102">X1076/T1076</f>
        <v>3.15</v>
      </c>
      <c r="Z1076" s="3">
        <f t="shared" si="1102"/>
        <v>0.45</v>
      </c>
    </row>
    <row r="1077" spans="1:26" x14ac:dyDescent="0.25">
      <c r="A1077">
        <v>8.2025000000000006</v>
      </c>
      <c r="B1077" t="s">
        <v>26</v>
      </c>
      <c r="C1077" t="s">
        <v>367</v>
      </c>
      <c r="D1077" t="s">
        <v>368</v>
      </c>
      <c r="E1077">
        <v>10503607</v>
      </c>
      <c r="F1077" t="s">
        <v>734</v>
      </c>
      <c r="G1077" t="s">
        <v>348</v>
      </c>
      <c r="H1077" t="s">
        <v>31</v>
      </c>
      <c r="I1077" t="s">
        <v>735</v>
      </c>
      <c r="J1077" t="s">
        <v>736</v>
      </c>
      <c r="K1077" t="s">
        <v>372</v>
      </c>
      <c r="L1077" t="s">
        <v>737</v>
      </c>
      <c r="M1077" t="s">
        <v>738</v>
      </c>
      <c r="N1077">
        <v>4078232665</v>
      </c>
      <c r="O1077" t="s">
        <v>98</v>
      </c>
      <c r="P1077" t="s">
        <v>99</v>
      </c>
      <c r="Q1077" t="s">
        <v>61</v>
      </c>
      <c r="R1077">
        <v>44</v>
      </c>
      <c r="S1077" t="s">
        <v>40</v>
      </c>
      <c r="T1077" t="s">
        <v>2002</v>
      </c>
      <c r="U1077">
        <v>5</v>
      </c>
      <c r="V1077" s="3">
        <v>201.6</v>
      </c>
      <c r="W1077">
        <v>7</v>
      </c>
      <c r="X1077" s="3">
        <f t="shared" si="1053"/>
        <v>28.8</v>
      </c>
      <c r="Y1077" s="3">
        <f t="shared" ref="Y1077:Z1077" si="1103">X1077/T1077</f>
        <v>2.4</v>
      </c>
      <c r="Z1077" s="3">
        <f t="shared" si="1103"/>
        <v>0.48</v>
      </c>
    </row>
    <row r="1078" spans="1:26" x14ac:dyDescent="0.25">
      <c r="A1078">
        <v>8.2025000000000006</v>
      </c>
      <c r="B1078" t="s">
        <v>26</v>
      </c>
      <c r="C1078" t="s">
        <v>367</v>
      </c>
      <c r="D1078" t="s">
        <v>368</v>
      </c>
      <c r="E1078">
        <v>10503607</v>
      </c>
      <c r="F1078" t="s">
        <v>734</v>
      </c>
      <c r="G1078" t="s">
        <v>348</v>
      </c>
      <c r="H1078" t="s">
        <v>31</v>
      </c>
      <c r="I1078" t="s">
        <v>735</v>
      </c>
      <c r="J1078" t="s">
        <v>736</v>
      </c>
      <c r="K1078" t="s">
        <v>372</v>
      </c>
      <c r="L1078" t="s">
        <v>737</v>
      </c>
      <c r="M1078" t="s">
        <v>738</v>
      </c>
      <c r="N1078">
        <v>4078232665</v>
      </c>
      <c r="O1078" t="s">
        <v>224</v>
      </c>
      <c r="P1078" t="s">
        <v>225</v>
      </c>
      <c r="Q1078" t="s">
        <v>61</v>
      </c>
      <c r="R1078">
        <v>44</v>
      </c>
      <c r="S1078" t="s">
        <v>40</v>
      </c>
      <c r="T1078" t="s">
        <v>2002</v>
      </c>
      <c r="U1078">
        <v>5</v>
      </c>
      <c r="V1078" s="3">
        <v>120</v>
      </c>
      <c r="W1078">
        <v>4</v>
      </c>
      <c r="X1078" s="3">
        <f t="shared" si="1053"/>
        <v>30</v>
      </c>
      <c r="Y1078" s="3">
        <f t="shared" ref="Y1078:Z1078" si="1104">X1078/T1078</f>
        <v>2.5</v>
      </c>
      <c r="Z1078" s="3">
        <f t="shared" si="1104"/>
        <v>0.5</v>
      </c>
    </row>
    <row r="1079" spans="1:26" x14ac:dyDescent="0.25">
      <c r="A1079">
        <v>8.2025000000000006</v>
      </c>
      <c r="B1079" t="s">
        <v>26</v>
      </c>
      <c r="C1079" t="s">
        <v>367</v>
      </c>
      <c r="D1079" t="s">
        <v>368</v>
      </c>
      <c r="E1079">
        <v>10503607</v>
      </c>
      <c r="F1079" t="s">
        <v>734</v>
      </c>
      <c r="G1079" t="s">
        <v>348</v>
      </c>
      <c r="H1079" t="s">
        <v>31</v>
      </c>
      <c r="I1079" t="s">
        <v>735</v>
      </c>
      <c r="J1079" t="s">
        <v>736</v>
      </c>
      <c r="K1079" t="s">
        <v>372</v>
      </c>
      <c r="L1079" t="s">
        <v>737</v>
      </c>
      <c r="M1079" t="s">
        <v>738</v>
      </c>
      <c r="N1079">
        <v>4078232665</v>
      </c>
      <c r="O1079" t="s">
        <v>59</v>
      </c>
      <c r="P1079" t="s">
        <v>60</v>
      </c>
      <c r="Q1079" t="s">
        <v>61</v>
      </c>
      <c r="R1079">
        <v>44</v>
      </c>
      <c r="S1079" t="s">
        <v>40</v>
      </c>
      <c r="T1079" t="s">
        <v>2002</v>
      </c>
      <c r="U1079">
        <v>4</v>
      </c>
      <c r="V1079" s="3">
        <v>115.2</v>
      </c>
      <c r="W1079">
        <v>4</v>
      </c>
      <c r="X1079" s="3">
        <f t="shared" si="1053"/>
        <v>28.8</v>
      </c>
      <c r="Y1079" s="3">
        <f t="shared" ref="Y1079:Z1079" si="1105">X1079/T1079</f>
        <v>2.4</v>
      </c>
      <c r="Z1079" s="3">
        <f t="shared" si="1105"/>
        <v>0.6</v>
      </c>
    </row>
    <row r="1080" spans="1:26" x14ac:dyDescent="0.25">
      <c r="A1080">
        <v>8.2025000000000006</v>
      </c>
      <c r="B1080" t="s">
        <v>26</v>
      </c>
      <c r="C1080" t="s">
        <v>367</v>
      </c>
      <c r="D1080" t="s">
        <v>368</v>
      </c>
      <c r="E1080">
        <v>10503608</v>
      </c>
      <c r="F1080" t="s">
        <v>739</v>
      </c>
      <c r="G1080" t="s">
        <v>348</v>
      </c>
      <c r="H1080" t="s">
        <v>31</v>
      </c>
      <c r="I1080" t="s">
        <v>740</v>
      </c>
      <c r="J1080" t="s">
        <v>741</v>
      </c>
      <c r="K1080" t="s">
        <v>372</v>
      </c>
      <c r="L1080" t="s">
        <v>742</v>
      </c>
      <c r="M1080" t="s">
        <v>743</v>
      </c>
      <c r="N1080">
        <v>3523279777</v>
      </c>
      <c r="O1080" t="s">
        <v>74</v>
      </c>
      <c r="P1080" t="s">
        <v>75</v>
      </c>
      <c r="Q1080" t="s">
        <v>61</v>
      </c>
      <c r="R1080">
        <v>44</v>
      </c>
      <c r="S1080" t="s">
        <v>40</v>
      </c>
      <c r="T1080" t="s">
        <v>2002</v>
      </c>
      <c r="U1080">
        <v>5</v>
      </c>
      <c r="V1080" s="3">
        <v>28.8</v>
      </c>
      <c r="W1080">
        <v>1</v>
      </c>
      <c r="X1080" s="3">
        <f t="shared" si="1053"/>
        <v>28.8</v>
      </c>
      <c r="Y1080" s="3">
        <f t="shared" ref="Y1080:Z1080" si="1106">X1080/T1080</f>
        <v>2.4</v>
      </c>
      <c r="Z1080" s="3">
        <f t="shared" si="1106"/>
        <v>0.48</v>
      </c>
    </row>
    <row r="1081" spans="1:26" x14ac:dyDescent="0.25">
      <c r="A1081">
        <v>8.2025000000000006</v>
      </c>
      <c r="B1081" t="s">
        <v>26</v>
      </c>
      <c r="C1081" t="s">
        <v>367</v>
      </c>
      <c r="D1081" t="s">
        <v>368</v>
      </c>
      <c r="E1081">
        <v>10503608</v>
      </c>
      <c r="F1081" t="s">
        <v>739</v>
      </c>
      <c r="G1081" t="s">
        <v>348</v>
      </c>
      <c r="H1081" t="s">
        <v>31</v>
      </c>
      <c r="I1081" t="s">
        <v>740</v>
      </c>
      <c r="J1081" t="s">
        <v>741</v>
      </c>
      <c r="K1081" t="s">
        <v>372</v>
      </c>
      <c r="L1081" t="s">
        <v>742</v>
      </c>
      <c r="M1081" t="s">
        <v>743</v>
      </c>
      <c r="N1081">
        <v>3523279777</v>
      </c>
      <c r="O1081" t="s">
        <v>670</v>
      </c>
      <c r="P1081" t="s">
        <v>671</v>
      </c>
      <c r="Q1081" t="s">
        <v>61</v>
      </c>
      <c r="R1081">
        <v>44</v>
      </c>
      <c r="S1081" t="s">
        <v>672</v>
      </c>
      <c r="T1081" t="s">
        <v>2002</v>
      </c>
      <c r="U1081">
        <v>7</v>
      </c>
      <c r="V1081" s="3">
        <v>75.599999999999994</v>
      </c>
      <c r="W1081">
        <v>2</v>
      </c>
      <c r="X1081" s="3">
        <f t="shared" si="1053"/>
        <v>37.799999999999997</v>
      </c>
      <c r="Y1081" s="3">
        <f t="shared" ref="Y1081:Z1081" si="1107">X1081/T1081</f>
        <v>3.15</v>
      </c>
      <c r="Z1081" s="3">
        <f t="shared" si="1107"/>
        <v>0.45</v>
      </c>
    </row>
    <row r="1082" spans="1:26" x14ac:dyDescent="0.25">
      <c r="A1082">
        <v>8.2025000000000006</v>
      </c>
      <c r="B1082" t="s">
        <v>26</v>
      </c>
      <c r="C1082" t="s">
        <v>367</v>
      </c>
      <c r="D1082" t="s">
        <v>368</v>
      </c>
      <c r="E1082">
        <v>10503608</v>
      </c>
      <c r="F1082" t="s">
        <v>739</v>
      </c>
      <c r="G1082" t="s">
        <v>348</v>
      </c>
      <c r="H1082" t="s">
        <v>31</v>
      </c>
      <c r="I1082" t="s">
        <v>740</v>
      </c>
      <c r="J1082" t="s">
        <v>741</v>
      </c>
      <c r="K1082" t="s">
        <v>372</v>
      </c>
      <c r="L1082" t="s">
        <v>742</v>
      </c>
      <c r="M1082" t="s">
        <v>743</v>
      </c>
      <c r="N1082">
        <v>3523279777</v>
      </c>
      <c r="O1082" t="s">
        <v>98</v>
      </c>
      <c r="P1082" t="s">
        <v>99</v>
      </c>
      <c r="Q1082" t="s">
        <v>61</v>
      </c>
      <c r="R1082">
        <v>44</v>
      </c>
      <c r="S1082" t="s">
        <v>40</v>
      </c>
      <c r="T1082" t="s">
        <v>2002</v>
      </c>
      <c r="U1082">
        <v>5</v>
      </c>
      <c r="V1082" s="3">
        <v>57.6</v>
      </c>
      <c r="W1082">
        <v>2</v>
      </c>
      <c r="X1082" s="3">
        <f t="shared" si="1053"/>
        <v>28.8</v>
      </c>
      <c r="Y1082" s="3">
        <f t="shared" ref="Y1082:Z1082" si="1108">X1082/T1082</f>
        <v>2.4</v>
      </c>
      <c r="Z1082" s="3">
        <f t="shared" si="1108"/>
        <v>0.48</v>
      </c>
    </row>
    <row r="1083" spans="1:26" x14ac:dyDescent="0.25">
      <c r="A1083">
        <v>8.2025000000000006</v>
      </c>
      <c r="B1083" t="s">
        <v>26</v>
      </c>
      <c r="C1083" t="s">
        <v>367</v>
      </c>
      <c r="D1083" t="s">
        <v>368</v>
      </c>
      <c r="E1083">
        <v>10503608</v>
      </c>
      <c r="F1083" t="s">
        <v>739</v>
      </c>
      <c r="G1083" t="s">
        <v>348</v>
      </c>
      <c r="H1083" t="s">
        <v>31</v>
      </c>
      <c r="I1083" t="s">
        <v>740</v>
      </c>
      <c r="J1083" t="s">
        <v>741</v>
      </c>
      <c r="K1083" t="s">
        <v>372</v>
      </c>
      <c r="L1083" t="s">
        <v>742</v>
      </c>
      <c r="M1083" t="s">
        <v>743</v>
      </c>
      <c r="N1083">
        <v>3523279777</v>
      </c>
      <c r="O1083" t="s">
        <v>224</v>
      </c>
      <c r="P1083" t="s">
        <v>225</v>
      </c>
      <c r="Q1083" t="s">
        <v>61</v>
      </c>
      <c r="R1083">
        <v>44</v>
      </c>
      <c r="S1083" t="s">
        <v>40</v>
      </c>
      <c r="T1083" t="s">
        <v>2002</v>
      </c>
      <c r="U1083">
        <v>5</v>
      </c>
      <c r="V1083" s="3">
        <v>30</v>
      </c>
      <c r="W1083">
        <v>1</v>
      </c>
      <c r="X1083" s="3">
        <f t="shared" si="1053"/>
        <v>30</v>
      </c>
      <c r="Y1083" s="3">
        <f t="shared" ref="Y1083:Z1083" si="1109">X1083/T1083</f>
        <v>2.5</v>
      </c>
      <c r="Z1083" s="3">
        <f t="shared" si="1109"/>
        <v>0.5</v>
      </c>
    </row>
    <row r="1084" spans="1:26" x14ac:dyDescent="0.25">
      <c r="A1084">
        <v>8.2025000000000006</v>
      </c>
      <c r="B1084" t="s">
        <v>26</v>
      </c>
      <c r="C1084" t="s">
        <v>367</v>
      </c>
      <c r="D1084" t="s">
        <v>368</v>
      </c>
      <c r="E1084">
        <v>10503608</v>
      </c>
      <c r="F1084" t="s">
        <v>739</v>
      </c>
      <c r="G1084" t="s">
        <v>348</v>
      </c>
      <c r="H1084" t="s">
        <v>31</v>
      </c>
      <c r="I1084" t="s">
        <v>740</v>
      </c>
      <c r="J1084" t="s">
        <v>741</v>
      </c>
      <c r="K1084" t="s">
        <v>372</v>
      </c>
      <c r="L1084" t="s">
        <v>742</v>
      </c>
      <c r="M1084" t="s">
        <v>743</v>
      </c>
      <c r="N1084">
        <v>3523279777</v>
      </c>
      <c r="O1084" t="s">
        <v>59</v>
      </c>
      <c r="P1084" t="s">
        <v>60</v>
      </c>
      <c r="Q1084" t="s">
        <v>61</v>
      </c>
      <c r="R1084">
        <v>44</v>
      </c>
      <c r="S1084" t="s">
        <v>40</v>
      </c>
      <c r="T1084" t="s">
        <v>2002</v>
      </c>
      <c r="U1084">
        <v>4</v>
      </c>
      <c r="V1084" s="3">
        <v>57.6</v>
      </c>
      <c r="W1084">
        <v>2</v>
      </c>
      <c r="X1084" s="3">
        <f t="shared" si="1053"/>
        <v>28.8</v>
      </c>
      <c r="Y1084" s="3">
        <f t="shared" ref="Y1084:Z1084" si="1110">X1084/T1084</f>
        <v>2.4</v>
      </c>
      <c r="Z1084" s="3">
        <f t="shared" si="1110"/>
        <v>0.6</v>
      </c>
    </row>
    <row r="1085" spans="1:26" x14ac:dyDescent="0.25">
      <c r="A1085">
        <v>8.2025000000000006</v>
      </c>
      <c r="B1085" t="s">
        <v>26</v>
      </c>
      <c r="C1085" t="s">
        <v>897</v>
      </c>
      <c r="D1085" t="s">
        <v>898</v>
      </c>
      <c r="E1085">
        <v>10503691</v>
      </c>
      <c r="F1085" t="s">
        <v>899</v>
      </c>
      <c r="G1085" t="s">
        <v>348</v>
      </c>
      <c r="H1085" t="s">
        <v>31</v>
      </c>
      <c r="I1085" t="s">
        <v>900</v>
      </c>
      <c r="J1085" t="s">
        <v>901</v>
      </c>
      <c r="K1085" t="s">
        <v>902</v>
      </c>
      <c r="L1085" t="s">
        <v>903</v>
      </c>
      <c r="M1085" t="s">
        <v>904</v>
      </c>
      <c r="N1085">
        <v>2255785137</v>
      </c>
      <c r="O1085" t="s">
        <v>74</v>
      </c>
      <c r="P1085" t="s">
        <v>75</v>
      </c>
      <c r="Q1085" t="s">
        <v>61</v>
      </c>
      <c r="R1085">
        <v>44</v>
      </c>
      <c r="S1085" t="s">
        <v>40</v>
      </c>
      <c r="T1085" t="s">
        <v>2002</v>
      </c>
      <c r="U1085">
        <v>5</v>
      </c>
      <c r="V1085" s="3">
        <v>90</v>
      </c>
      <c r="W1085">
        <v>3</v>
      </c>
      <c r="X1085" s="3">
        <f t="shared" si="1053"/>
        <v>30</v>
      </c>
      <c r="Y1085" s="3">
        <f t="shared" ref="Y1085:Z1085" si="1111">X1085/T1085</f>
        <v>2.5</v>
      </c>
      <c r="Z1085" s="3">
        <f t="shared" si="1111"/>
        <v>0.5</v>
      </c>
    </row>
    <row r="1086" spans="1:26" x14ac:dyDescent="0.25">
      <c r="A1086">
        <v>8.2025000000000006</v>
      </c>
      <c r="B1086" t="s">
        <v>26</v>
      </c>
      <c r="C1086" t="s">
        <v>897</v>
      </c>
      <c r="D1086" t="s">
        <v>898</v>
      </c>
      <c r="E1086">
        <v>10503691</v>
      </c>
      <c r="F1086" t="s">
        <v>899</v>
      </c>
      <c r="G1086" t="s">
        <v>348</v>
      </c>
      <c r="H1086" t="s">
        <v>31</v>
      </c>
      <c r="I1086" t="s">
        <v>900</v>
      </c>
      <c r="J1086" t="s">
        <v>901</v>
      </c>
      <c r="K1086" t="s">
        <v>902</v>
      </c>
      <c r="L1086" t="s">
        <v>903</v>
      </c>
      <c r="M1086" t="s">
        <v>904</v>
      </c>
      <c r="N1086">
        <v>2255785137</v>
      </c>
      <c r="O1086" t="s">
        <v>670</v>
      </c>
      <c r="P1086" t="s">
        <v>671</v>
      </c>
      <c r="Q1086" t="s">
        <v>61</v>
      </c>
      <c r="R1086">
        <v>44</v>
      </c>
      <c r="S1086" t="s">
        <v>672</v>
      </c>
      <c r="T1086" t="s">
        <v>2002</v>
      </c>
      <c r="U1086">
        <v>7</v>
      </c>
      <c r="V1086" s="3">
        <v>302.39999999999998</v>
      </c>
      <c r="W1086">
        <v>8</v>
      </c>
      <c r="X1086" s="3">
        <f t="shared" si="1053"/>
        <v>37.799999999999997</v>
      </c>
      <c r="Y1086" s="3">
        <f t="shared" ref="Y1086:Z1086" si="1112">X1086/T1086</f>
        <v>3.15</v>
      </c>
      <c r="Z1086" s="3">
        <f t="shared" si="1112"/>
        <v>0.45</v>
      </c>
    </row>
    <row r="1087" spans="1:26" x14ac:dyDescent="0.25">
      <c r="A1087">
        <v>8.2025000000000006</v>
      </c>
      <c r="B1087" t="s">
        <v>26</v>
      </c>
      <c r="C1087" t="s">
        <v>897</v>
      </c>
      <c r="D1087" t="s">
        <v>898</v>
      </c>
      <c r="E1087">
        <v>10503691</v>
      </c>
      <c r="F1087" t="s">
        <v>899</v>
      </c>
      <c r="G1087" t="s">
        <v>348</v>
      </c>
      <c r="H1087" t="s">
        <v>31</v>
      </c>
      <c r="I1087" t="s">
        <v>900</v>
      </c>
      <c r="J1087" t="s">
        <v>901</v>
      </c>
      <c r="K1087" t="s">
        <v>902</v>
      </c>
      <c r="L1087" t="s">
        <v>903</v>
      </c>
      <c r="M1087" t="s">
        <v>904</v>
      </c>
      <c r="N1087">
        <v>2255785137</v>
      </c>
      <c r="O1087" t="s">
        <v>98</v>
      </c>
      <c r="P1087" t="s">
        <v>99</v>
      </c>
      <c r="Q1087" t="s">
        <v>61</v>
      </c>
      <c r="R1087">
        <v>44</v>
      </c>
      <c r="S1087" t="s">
        <v>40</v>
      </c>
      <c r="T1087" t="s">
        <v>2002</v>
      </c>
      <c r="U1087">
        <v>5</v>
      </c>
      <c r="V1087" s="3">
        <v>300</v>
      </c>
      <c r="W1087">
        <v>10</v>
      </c>
      <c r="X1087" s="3">
        <f t="shared" si="1053"/>
        <v>30</v>
      </c>
      <c r="Y1087" s="3">
        <f t="shared" ref="Y1087:Z1087" si="1113">X1087/T1087</f>
        <v>2.5</v>
      </c>
      <c r="Z1087" s="3">
        <f t="shared" si="1113"/>
        <v>0.5</v>
      </c>
    </row>
    <row r="1088" spans="1:26" x14ac:dyDescent="0.25">
      <c r="A1088">
        <v>8.2025000000000006</v>
      </c>
      <c r="B1088" t="s">
        <v>26</v>
      </c>
      <c r="C1088" t="s">
        <v>897</v>
      </c>
      <c r="D1088" t="s">
        <v>898</v>
      </c>
      <c r="E1088">
        <v>10503691</v>
      </c>
      <c r="F1088" t="s">
        <v>899</v>
      </c>
      <c r="G1088" t="s">
        <v>348</v>
      </c>
      <c r="H1088" t="s">
        <v>31</v>
      </c>
      <c r="I1088" t="s">
        <v>900</v>
      </c>
      <c r="J1088" t="s">
        <v>901</v>
      </c>
      <c r="K1088" t="s">
        <v>902</v>
      </c>
      <c r="L1088" t="s">
        <v>903</v>
      </c>
      <c r="M1088" t="s">
        <v>904</v>
      </c>
      <c r="N1088">
        <v>2255785137</v>
      </c>
      <c r="O1088" t="s">
        <v>224</v>
      </c>
      <c r="P1088" t="s">
        <v>225</v>
      </c>
      <c r="Q1088" t="s">
        <v>61</v>
      </c>
      <c r="R1088">
        <v>44</v>
      </c>
      <c r="S1088" t="s">
        <v>40</v>
      </c>
      <c r="T1088" t="s">
        <v>2002</v>
      </c>
      <c r="U1088">
        <v>5</v>
      </c>
      <c r="V1088" s="3">
        <v>270</v>
      </c>
      <c r="W1088">
        <v>9</v>
      </c>
      <c r="X1088" s="3">
        <f t="shared" si="1053"/>
        <v>30</v>
      </c>
      <c r="Y1088" s="3">
        <f t="shared" ref="Y1088:Z1088" si="1114">X1088/T1088</f>
        <v>2.5</v>
      </c>
      <c r="Z1088" s="3">
        <f t="shared" si="1114"/>
        <v>0.5</v>
      </c>
    </row>
    <row r="1089" spans="1:26" x14ac:dyDescent="0.25">
      <c r="A1089">
        <v>8.2025000000000006</v>
      </c>
      <c r="B1089" t="s">
        <v>26</v>
      </c>
      <c r="C1089" t="s">
        <v>897</v>
      </c>
      <c r="D1089" t="s">
        <v>898</v>
      </c>
      <c r="E1089">
        <v>10503691</v>
      </c>
      <c r="F1089" t="s">
        <v>899</v>
      </c>
      <c r="G1089" t="s">
        <v>348</v>
      </c>
      <c r="H1089" t="s">
        <v>31</v>
      </c>
      <c r="I1089" t="s">
        <v>900</v>
      </c>
      <c r="J1089" t="s">
        <v>901</v>
      </c>
      <c r="K1089" t="s">
        <v>902</v>
      </c>
      <c r="L1089" t="s">
        <v>903</v>
      </c>
      <c r="M1089" t="s">
        <v>904</v>
      </c>
      <c r="N1089">
        <v>2255785137</v>
      </c>
      <c r="O1089" t="s">
        <v>59</v>
      </c>
      <c r="P1089" t="s">
        <v>60</v>
      </c>
      <c r="Q1089" t="s">
        <v>61</v>
      </c>
      <c r="R1089">
        <v>44</v>
      </c>
      <c r="S1089" t="s">
        <v>40</v>
      </c>
      <c r="T1089" t="s">
        <v>2002</v>
      </c>
      <c r="U1089">
        <v>4</v>
      </c>
      <c r="V1089" s="3">
        <v>300</v>
      </c>
      <c r="W1089">
        <v>10</v>
      </c>
      <c r="X1089" s="3">
        <f t="shared" si="1053"/>
        <v>30</v>
      </c>
      <c r="Y1089" s="3">
        <f t="shared" ref="Y1089:Z1089" si="1115">X1089/T1089</f>
        <v>2.5</v>
      </c>
      <c r="Z1089" s="3">
        <f t="shared" si="1115"/>
        <v>0.625</v>
      </c>
    </row>
    <row r="1090" spans="1:26" x14ac:dyDescent="0.25">
      <c r="A1090">
        <v>8.2025000000000006</v>
      </c>
      <c r="B1090" t="s">
        <v>26</v>
      </c>
      <c r="C1090" t="s">
        <v>663</v>
      </c>
      <c r="D1090" t="s">
        <v>664</v>
      </c>
      <c r="E1090">
        <v>10503584</v>
      </c>
      <c r="F1090" t="s">
        <v>2011</v>
      </c>
      <c r="G1090" t="s">
        <v>348</v>
      </c>
      <c r="H1090" t="s">
        <v>31</v>
      </c>
      <c r="I1090" t="s">
        <v>2012</v>
      </c>
      <c r="J1090" t="s">
        <v>2013</v>
      </c>
      <c r="K1090" t="s">
        <v>676</v>
      </c>
      <c r="L1090" t="s">
        <v>2014</v>
      </c>
      <c r="M1090" t="s">
        <v>2015</v>
      </c>
      <c r="N1090">
        <v>2059962665</v>
      </c>
      <c r="O1090" t="s">
        <v>74</v>
      </c>
      <c r="P1090" t="s">
        <v>75</v>
      </c>
      <c r="Q1090" t="s">
        <v>61</v>
      </c>
      <c r="R1090">
        <v>44</v>
      </c>
      <c r="S1090" t="s">
        <v>40</v>
      </c>
      <c r="T1090" t="s">
        <v>2002</v>
      </c>
      <c r="U1090">
        <v>5</v>
      </c>
      <c r="V1090" s="3">
        <v>28.8</v>
      </c>
      <c r="W1090" s="7">
        <v>1</v>
      </c>
      <c r="X1090" s="3">
        <f t="shared" si="1053"/>
        <v>28.8</v>
      </c>
      <c r="Y1090" s="3">
        <f t="shared" ref="Y1090:Z1090" si="1116">X1090/T1090</f>
        <v>2.4</v>
      </c>
      <c r="Z1090" s="3">
        <f t="shared" si="1116"/>
        <v>0.48</v>
      </c>
    </row>
    <row r="1091" spans="1:26" x14ac:dyDescent="0.25">
      <c r="A1091">
        <v>8.2025000000000006</v>
      </c>
      <c r="B1091" t="s">
        <v>26</v>
      </c>
      <c r="C1091" t="s">
        <v>663</v>
      </c>
      <c r="D1091" t="s">
        <v>664</v>
      </c>
      <c r="E1091">
        <v>10503584</v>
      </c>
      <c r="F1091" t="s">
        <v>2011</v>
      </c>
      <c r="G1091" t="s">
        <v>348</v>
      </c>
      <c r="H1091" t="s">
        <v>31</v>
      </c>
      <c r="I1091" t="s">
        <v>2012</v>
      </c>
      <c r="J1091" t="s">
        <v>2013</v>
      </c>
      <c r="K1091" t="s">
        <v>676</v>
      </c>
      <c r="L1091" t="s">
        <v>2014</v>
      </c>
      <c r="M1091" t="s">
        <v>2015</v>
      </c>
      <c r="N1091">
        <v>2059962665</v>
      </c>
      <c r="O1091" t="s">
        <v>670</v>
      </c>
      <c r="P1091" t="s">
        <v>671</v>
      </c>
      <c r="Q1091" t="s">
        <v>61</v>
      </c>
      <c r="R1091">
        <v>44</v>
      </c>
      <c r="S1091" t="s">
        <v>672</v>
      </c>
      <c r="T1091" t="s">
        <v>2002</v>
      </c>
      <c r="U1091">
        <v>7</v>
      </c>
      <c r="V1091" s="3">
        <v>37.799999999999997</v>
      </c>
      <c r="W1091">
        <v>1</v>
      </c>
      <c r="X1091" s="3">
        <f t="shared" si="1053"/>
        <v>37.799999999999997</v>
      </c>
      <c r="Y1091" s="3">
        <f t="shared" ref="Y1091:Z1091" si="1117">X1091/T1091</f>
        <v>3.15</v>
      </c>
      <c r="Z1091" s="3">
        <f t="shared" si="1117"/>
        <v>0.45</v>
      </c>
    </row>
    <row r="1092" spans="1:26" x14ac:dyDescent="0.25">
      <c r="A1092">
        <v>8.2025000000000006</v>
      </c>
      <c r="B1092" t="s">
        <v>26</v>
      </c>
      <c r="C1092" t="s">
        <v>663</v>
      </c>
      <c r="D1092" t="s">
        <v>664</v>
      </c>
      <c r="E1092">
        <v>10503584</v>
      </c>
      <c r="F1092" t="s">
        <v>2011</v>
      </c>
      <c r="G1092" t="s">
        <v>348</v>
      </c>
      <c r="H1092" t="s">
        <v>31</v>
      </c>
      <c r="I1092" t="s">
        <v>2012</v>
      </c>
      <c r="J1092" t="s">
        <v>2013</v>
      </c>
      <c r="K1092" t="s">
        <v>676</v>
      </c>
      <c r="L1092" t="s">
        <v>2014</v>
      </c>
      <c r="M1092" t="s">
        <v>2015</v>
      </c>
      <c r="N1092">
        <v>2059962665</v>
      </c>
      <c r="O1092" t="s">
        <v>98</v>
      </c>
      <c r="P1092" t="s">
        <v>99</v>
      </c>
      <c r="Q1092" t="s">
        <v>61</v>
      </c>
      <c r="R1092">
        <v>44</v>
      </c>
      <c r="S1092" t="s">
        <v>40</v>
      </c>
      <c r="T1092" t="s">
        <v>2002</v>
      </c>
      <c r="U1092">
        <v>5</v>
      </c>
      <c r="V1092" s="3">
        <v>30</v>
      </c>
      <c r="W1092">
        <v>1</v>
      </c>
      <c r="X1092" s="3">
        <f t="shared" ref="X1092:X1155" si="1118">V1092/W1092</f>
        <v>30</v>
      </c>
      <c r="Y1092" s="3">
        <f t="shared" ref="Y1092:Z1092" si="1119">X1092/T1092</f>
        <v>2.5</v>
      </c>
      <c r="Z1092" s="3">
        <f t="shared" si="1119"/>
        <v>0.5</v>
      </c>
    </row>
    <row r="1093" spans="1:26" x14ac:dyDescent="0.25">
      <c r="A1093">
        <v>8.2025000000000006</v>
      </c>
      <c r="B1093" t="s">
        <v>26</v>
      </c>
      <c r="C1093" t="s">
        <v>663</v>
      </c>
      <c r="D1093" t="s">
        <v>664</v>
      </c>
      <c r="E1093">
        <v>10503584</v>
      </c>
      <c r="F1093" t="s">
        <v>2011</v>
      </c>
      <c r="G1093" t="s">
        <v>348</v>
      </c>
      <c r="H1093" t="s">
        <v>31</v>
      </c>
      <c r="I1093" t="s">
        <v>2012</v>
      </c>
      <c r="J1093" t="s">
        <v>2013</v>
      </c>
      <c r="K1093" t="s">
        <v>676</v>
      </c>
      <c r="L1093" t="s">
        <v>2014</v>
      </c>
      <c r="M1093" t="s">
        <v>2015</v>
      </c>
      <c r="N1093">
        <v>2059962665</v>
      </c>
      <c r="O1093" t="s">
        <v>224</v>
      </c>
      <c r="P1093" t="s">
        <v>225</v>
      </c>
      <c r="Q1093" t="s">
        <v>61</v>
      </c>
      <c r="R1093">
        <v>44</v>
      </c>
      <c r="S1093" t="s">
        <v>40</v>
      </c>
      <c r="T1093" t="s">
        <v>2002</v>
      </c>
      <c r="U1093">
        <v>5</v>
      </c>
      <c r="V1093" s="3">
        <v>28.8</v>
      </c>
      <c r="W1093">
        <v>1</v>
      </c>
      <c r="X1093" s="3">
        <f t="shared" si="1118"/>
        <v>28.8</v>
      </c>
      <c r="Y1093" s="3">
        <f t="shared" ref="Y1093:Z1093" si="1120">X1093/T1093</f>
        <v>2.4</v>
      </c>
      <c r="Z1093" s="3">
        <f t="shared" si="1120"/>
        <v>0.48</v>
      </c>
    </row>
    <row r="1094" spans="1:26" x14ac:dyDescent="0.25">
      <c r="A1094">
        <v>8.2025000000000006</v>
      </c>
      <c r="B1094" t="s">
        <v>26</v>
      </c>
      <c r="C1094" t="s">
        <v>663</v>
      </c>
      <c r="D1094" t="s">
        <v>664</v>
      </c>
      <c r="E1094">
        <v>10503584</v>
      </c>
      <c r="F1094" t="s">
        <v>2011</v>
      </c>
      <c r="G1094" t="s">
        <v>348</v>
      </c>
      <c r="H1094" t="s">
        <v>31</v>
      </c>
      <c r="I1094" t="s">
        <v>2012</v>
      </c>
      <c r="J1094" t="s">
        <v>2013</v>
      </c>
      <c r="K1094" t="s">
        <v>676</v>
      </c>
      <c r="L1094" t="s">
        <v>2014</v>
      </c>
      <c r="M1094" t="s">
        <v>2015</v>
      </c>
      <c r="N1094">
        <v>2059962665</v>
      </c>
      <c r="O1094" t="s">
        <v>59</v>
      </c>
      <c r="P1094" t="s">
        <v>60</v>
      </c>
      <c r="Q1094" t="s">
        <v>61</v>
      </c>
      <c r="R1094">
        <v>44</v>
      </c>
      <c r="S1094" t="s">
        <v>40</v>
      </c>
      <c r="T1094" t="s">
        <v>2002</v>
      </c>
      <c r="U1094">
        <v>4</v>
      </c>
      <c r="V1094" s="3">
        <v>28.8</v>
      </c>
      <c r="W1094">
        <v>1</v>
      </c>
      <c r="X1094" s="3">
        <f t="shared" si="1118"/>
        <v>28.8</v>
      </c>
      <c r="Y1094" s="3">
        <f t="shared" ref="Y1094:Z1094" si="1121">X1094/T1094</f>
        <v>2.4</v>
      </c>
      <c r="Z1094" s="3">
        <f t="shared" si="1121"/>
        <v>0.6</v>
      </c>
    </row>
    <row r="1095" spans="1:26" x14ac:dyDescent="0.25">
      <c r="A1095">
        <v>8.2025000000000006</v>
      </c>
      <c r="B1095" t="s">
        <v>26</v>
      </c>
      <c r="C1095" t="s">
        <v>897</v>
      </c>
      <c r="D1095" t="s">
        <v>898</v>
      </c>
      <c r="E1095">
        <v>10503695</v>
      </c>
      <c r="F1095" t="s">
        <v>911</v>
      </c>
      <c r="G1095" t="s">
        <v>348</v>
      </c>
      <c r="H1095" t="s">
        <v>31</v>
      </c>
      <c r="I1095" t="s">
        <v>912</v>
      </c>
      <c r="J1095" t="s">
        <v>913</v>
      </c>
      <c r="K1095" t="s">
        <v>908</v>
      </c>
      <c r="L1095" t="s">
        <v>914</v>
      </c>
      <c r="M1095" t="s">
        <v>915</v>
      </c>
      <c r="N1095">
        <v>2819223410</v>
      </c>
      <c r="O1095" t="s">
        <v>670</v>
      </c>
      <c r="P1095" t="s">
        <v>671</v>
      </c>
      <c r="Q1095" t="s">
        <v>61</v>
      </c>
      <c r="R1095">
        <v>44</v>
      </c>
      <c r="S1095" t="s">
        <v>672</v>
      </c>
      <c r="T1095" t="s">
        <v>2002</v>
      </c>
      <c r="U1095">
        <v>7</v>
      </c>
      <c r="V1095" s="3">
        <v>37.799999999999997</v>
      </c>
      <c r="W1095">
        <v>1</v>
      </c>
      <c r="X1095" s="3">
        <f t="shared" si="1118"/>
        <v>37.799999999999997</v>
      </c>
      <c r="Y1095" s="3">
        <f t="shared" ref="Y1095:Z1095" si="1122">X1095/T1095</f>
        <v>3.15</v>
      </c>
      <c r="Z1095" s="3">
        <f t="shared" si="1122"/>
        <v>0.45</v>
      </c>
    </row>
    <row r="1096" spans="1:26" x14ac:dyDescent="0.25">
      <c r="A1096">
        <v>8.2025000000000006</v>
      </c>
      <c r="B1096" t="s">
        <v>26</v>
      </c>
      <c r="C1096" t="s">
        <v>897</v>
      </c>
      <c r="D1096" t="s">
        <v>898</v>
      </c>
      <c r="E1096">
        <v>10503695</v>
      </c>
      <c r="F1096" t="s">
        <v>911</v>
      </c>
      <c r="G1096" t="s">
        <v>348</v>
      </c>
      <c r="H1096" t="s">
        <v>31</v>
      </c>
      <c r="I1096" t="s">
        <v>912</v>
      </c>
      <c r="J1096" t="s">
        <v>913</v>
      </c>
      <c r="K1096" t="s">
        <v>908</v>
      </c>
      <c r="L1096" t="s">
        <v>914</v>
      </c>
      <c r="M1096" t="s">
        <v>915</v>
      </c>
      <c r="N1096">
        <v>2819223410</v>
      </c>
      <c r="O1096" t="s">
        <v>224</v>
      </c>
      <c r="P1096" t="s">
        <v>225</v>
      </c>
      <c r="Q1096" t="s">
        <v>61</v>
      </c>
      <c r="R1096">
        <v>44</v>
      </c>
      <c r="S1096" t="s">
        <v>40</v>
      </c>
      <c r="T1096" t="s">
        <v>2002</v>
      </c>
      <c r="U1096">
        <v>5</v>
      </c>
      <c r="V1096" s="3">
        <v>30</v>
      </c>
      <c r="W1096">
        <v>1</v>
      </c>
      <c r="X1096" s="3">
        <f t="shared" si="1118"/>
        <v>30</v>
      </c>
      <c r="Y1096" s="3">
        <f t="shared" ref="Y1096:Z1096" si="1123">X1096/T1096</f>
        <v>2.5</v>
      </c>
      <c r="Z1096" s="3">
        <f t="shared" si="1123"/>
        <v>0.5</v>
      </c>
    </row>
    <row r="1097" spans="1:26" x14ac:dyDescent="0.25">
      <c r="A1097">
        <v>8.2025000000000006</v>
      </c>
      <c r="B1097" t="s">
        <v>26</v>
      </c>
      <c r="C1097" t="s">
        <v>27</v>
      </c>
      <c r="D1097" t="s">
        <v>28</v>
      </c>
      <c r="E1097">
        <v>10503650</v>
      </c>
      <c r="F1097" t="s">
        <v>837</v>
      </c>
      <c r="G1097" t="s">
        <v>348</v>
      </c>
      <c r="H1097" t="s">
        <v>31</v>
      </c>
      <c r="I1097" t="s">
        <v>838</v>
      </c>
      <c r="J1097" t="s">
        <v>839</v>
      </c>
      <c r="K1097" t="s">
        <v>151</v>
      </c>
      <c r="L1097" t="s">
        <v>840</v>
      </c>
      <c r="M1097" t="s">
        <v>841</v>
      </c>
      <c r="N1097">
        <v>6077464760</v>
      </c>
      <c r="O1097" t="s">
        <v>74</v>
      </c>
      <c r="P1097" t="s">
        <v>75</v>
      </c>
      <c r="Q1097" t="s">
        <v>61</v>
      </c>
      <c r="R1097">
        <v>44</v>
      </c>
      <c r="S1097" t="s">
        <v>40</v>
      </c>
      <c r="T1097" t="s">
        <v>2002</v>
      </c>
      <c r="U1097">
        <v>5</v>
      </c>
      <c r="V1097" s="3">
        <v>60</v>
      </c>
      <c r="W1097">
        <v>2</v>
      </c>
      <c r="X1097" s="3">
        <f t="shared" si="1118"/>
        <v>30</v>
      </c>
      <c r="Y1097" s="3">
        <f t="shared" ref="Y1097:Z1097" si="1124">X1097/T1097</f>
        <v>2.5</v>
      </c>
      <c r="Z1097" s="3">
        <f t="shared" si="1124"/>
        <v>0.5</v>
      </c>
    </row>
    <row r="1098" spans="1:26" x14ac:dyDescent="0.25">
      <c r="A1098">
        <v>8.2025000000000006</v>
      </c>
      <c r="B1098" t="s">
        <v>26</v>
      </c>
      <c r="C1098" t="s">
        <v>27</v>
      </c>
      <c r="D1098" t="s">
        <v>28</v>
      </c>
      <c r="E1098">
        <v>10503650</v>
      </c>
      <c r="F1098" t="s">
        <v>837</v>
      </c>
      <c r="G1098" t="s">
        <v>348</v>
      </c>
      <c r="H1098" t="s">
        <v>31</v>
      </c>
      <c r="I1098" t="s">
        <v>838</v>
      </c>
      <c r="J1098" t="s">
        <v>839</v>
      </c>
      <c r="K1098" t="s">
        <v>151</v>
      </c>
      <c r="L1098" t="s">
        <v>840</v>
      </c>
      <c r="M1098" t="s">
        <v>841</v>
      </c>
      <c r="N1098">
        <v>6077464760</v>
      </c>
      <c r="O1098" t="s">
        <v>670</v>
      </c>
      <c r="P1098" t="s">
        <v>671</v>
      </c>
      <c r="Q1098" t="s">
        <v>61</v>
      </c>
      <c r="R1098">
        <v>44</v>
      </c>
      <c r="S1098" t="s">
        <v>672</v>
      </c>
      <c r="T1098" t="s">
        <v>2002</v>
      </c>
      <c r="U1098">
        <v>7</v>
      </c>
      <c r="V1098" s="3">
        <v>75.599999999999994</v>
      </c>
      <c r="W1098">
        <v>2</v>
      </c>
      <c r="X1098" s="3">
        <f t="shared" si="1118"/>
        <v>37.799999999999997</v>
      </c>
      <c r="Y1098" s="3">
        <f t="shared" ref="Y1098:Z1098" si="1125">X1098/T1098</f>
        <v>3.15</v>
      </c>
      <c r="Z1098" s="3">
        <f t="shared" si="1125"/>
        <v>0.45</v>
      </c>
    </row>
    <row r="1099" spans="1:26" x14ac:dyDescent="0.25">
      <c r="A1099">
        <v>8.2025000000000006</v>
      </c>
      <c r="B1099" t="s">
        <v>26</v>
      </c>
      <c r="C1099" t="s">
        <v>27</v>
      </c>
      <c r="D1099" t="s">
        <v>28</v>
      </c>
      <c r="E1099">
        <v>10503650</v>
      </c>
      <c r="F1099" t="s">
        <v>837</v>
      </c>
      <c r="G1099" t="s">
        <v>348</v>
      </c>
      <c r="H1099" t="s">
        <v>31</v>
      </c>
      <c r="I1099" t="s">
        <v>838</v>
      </c>
      <c r="J1099" t="s">
        <v>839</v>
      </c>
      <c r="K1099" t="s">
        <v>151</v>
      </c>
      <c r="L1099" t="s">
        <v>840</v>
      </c>
      <c r="M1099" t="s">
        <v>841</v>
      </c>
      <c r="N1099">
        <v>6077464760</v>
      </c>
      <c r="O1099" t="s">
        <v>224</v>
      </c>
      <c r="P1099" t="s">
        <v>225</v>
      </c>
      <c r="Q1099" t="s">
        <v>61</v>
      </c>
      <c r="R1099">
        <v>44</v>
      </c>
      <c r="S1099" t="s">
        <v>40</v>
      </c>
      <c r="T1099" t="s">
        <v>2002</v>
      </c>
      <c r="U1099">
        <v>5</v>
      </c>
      <c r="V1099" s="3">
        <v>60</v>
      </c>
      <c r="W1099">
        <v>2</v>
      </c>
      <c r="X1099" s="3">
        <f t="shared" si="1118"/>
        <v>30</v>
      </c>
      <c r="Y1099" s="3">
        <f t="shared" ref="Y1099:Z1099" si="1126">X1099/T1099</f>
        <v>2.5</v>
      </c>
      <c r="Z1099" s="3">
        <f t="shared" si="1126"/>
        <v>0.5</v>
      </c>
    </row>
    <row r="1100" spans="1:26" x14ac:dyDescent="0.25">
      <c r="A1100">
        <v>8.2025000000000006</v>
      </c>
      <c r="B1100" t="s">
        <v>26</v>
      </c>
      <c r="C1100" t="s">
        <v>27</v>
      </c>
      <c r="D1100" t="s">
        <v>28</v>
      </c>
      <c r="E1100">
        <v>10503650</v>
      </c>
      <c r="F1100" t="s">
        <v>837</v>
      </c>
      <c r="G1100" t="s">
        <v>348</v>
      </c>
      <c r="H1100" t="s">
        <v>31</v>
      </c>
      <c r="I1100" t="s">
        <v>838</v>
      </c>
      <c r="J1100" t="s">
        <v>839</v>
      </c>
      <c r="K1100" t="s">
        <v>151</v>
      </c>
      <c r="L1100" t="s">
        <v>840</v>
      </c>
      <c r="M1100" t="s">
        <v>841</v>
      </c>
      <c r="N1100">
        <v>6077464760</v>
      </c>
      <c r="O1100" t="s">
        <v>59</v>
      </c>
      <c r="P1100" t="s">
        <v>60</v>
      </c>
      <c r="Q1100" t="s">
        <v>61</v>
      </c>
      <c r="R1100">
        <v>44</v>
      </c>
      <c r="S1100" t="s">
        <v>40</v>
      </c>
      <c r="T1100" t="s">
        <v>2002</v>
      </c>
      <c r="U1100">
        <v>4</v>
      </c>
      <c r="V1100" s="3">
        <v>57.6</v>
      </c>
      <c r="W1100">
        <v>2</v>
      </c>
      <c r="X1100" s="3">
        <f t="shared" si="1118"/>
        <v>28.8</v>
      </c>
      <c r="Y1100" s="3">
        <f t="shared" ref="Y1100:Z1100" si="1127">X1100/T1100</f>
        <v>2.4</v>
      </c>
      <c r="Z1100" s="3">
        <f t="shared" si="1127"/>
        <v>0.6</v>
      </c>
    </row>
    <row r="1101" spans="1:26" x14ac:dyDescent="0.25">
      <c r="A1101">
        <v>8.2025000000000006</v>
      </c>
      <c r="B1101" t="s">
        <v>26</v>
      </c>
      <c r="C1101" t="s">
        <v>897</v>
      </c>
      <c r="D1101" t="s">
        <v>898</v>
      </c>
      <c r="E1101">
        <v>10503697</v>
      </c>
      <c r="F1101" t="s">
        <v>920</v>
      </c>
      <c r="G1101" t="s">
        <v>348</v>
      </c>
      <c r="H1101" t="s">
        <v>31</v>
      </c>
      <c r="I1101" t="s">
        <v>921</v>
      </c>
      <c r="J1101" t="s">
        <v>922</v>
      </c>
      <c r="K1101" t="s">
        <v>908</v>
      </c>
      <c r="L1101" t="s">
        <v>923</v>
      </c>
      <c r="M1101" t="s">
        <v>924</v>
      </c>
      <c r="N1101">
        <v>9798458681</v>
      </c>
      <c r="O1101" t="s">
        <v>74</v>
      </c>
      <c r="P1101" t="s">
        <v>75</v>
      </c>
      <c r="Q1101" t="s">
        <v>61</v>
      </c>
      <c r="R1101">
        <v>44</v>
      </c>
      <c r="S1101" t="s">
        <v>40</v>
      </c>
      <c r="T1101" t="s">
        <v>2002</v>
      </c>
      <c r="U1101">
        <v>5</v>
      </c>
      <c r="V1101" s="3">
        <v>30</v>
      </c>
      <c r="W1101">
        <v>1</v>
      </c>
      <c r="X1101" s="3">
        <f t="shared" si="1118"/>
        <v>30</v>
      </c>
      <c r="Y1101" s="3">
        <f t="shared" ref="Y1101:Z1101" si="1128">X1101/T1101</f>
        <v>2.5</v>
      </c>
      <c r="Z1101" s="3">
        <f t="shared" si="1128"/>
        <v>0.5</v>
      </c>
    </row>
    <row r="1102" spans="1:26" x14ac:dyDescent="0.25">
      <c r="A1102">
        <v>8.2025000000000006</v>
      </c>
      <c r="B1102" t="s">
        <v>26</v>
      </c>
      <c r="C1102" t="s">
        <v>897</v>
      </c>
      <c r="D1102" t="s">
        <v>898</v>
      </c>
      <c r="E1102">
        <v>10503697</v>
      </c>
      <c r="F1102" t="s">
        <v>920</v>
      </c>
      <c r="G1102" t="s">
        <v>348</v>
      </c>
      <c r="H1102" t="s">
        <v>31</v>
      </c>
      <c r="I1102" t="s">
        <v>921</v>
      </c>
      <c r="J1102" t="s">
        <v>922</v>
      </c>
      <c r="K1102" t="s">
        <v>908</v>
      </c>
      <c r="L1102" t="s">
        <v>923</v>
      </c>
      <c r="M1102" t="s">
        <v>924</v>
      </c>
      <c r="N1102">
        <v>9798458681</v>
      </c>
      <c r="O1102" t="s">
        <v>670</v>
      </c>
      <c r="P1102" t="s">
        <v>671</v>
      </c>
      <c r="Q1102" t="s">
        <v>61</v>
      </c>
      <c r="R1102">
        <v>44</v>
      </c>
      <c r="S1102" t="s">
        <v>672</v>
      </c>
      <c r="T1102" t="s">
        <v>2002</v>
      </c>
      <c r="U1102">
        <v>7</v>
      </c>
      <c r="V1102" s="3">
        <v>151.19999999999999</v>
      </c>
      <c r="W1102">
        <v>4</v>
      </c>
      <c r="X1102" s="3">
        <f t="shared" si="1118"/>
        <v>37.799999999999997</v>
      </c>
      <c r="Y1102" s="3">
        <f t="shared" ref="Y1102:Z1102" si="1129">X1102/T1102</f>
        <v>3.15</v>
      </c>
      <c r="Z1102" s="3">
        <f t="shared" si="1129"/>
        <v>0.45</v>
      </c>
    </row>
    <row r="1103" spans="1:26" x14ac:dyDescent="0.25">
      <c r="A1103">
        <v>8.2025000000000006</v>
      </c>
      <c r="B1103" t="s">
        <v>26</v>
      </c>
      <c r="C1103" t="s">
        <v>897</v>
      </c>
      <c r="D1103" t="s">
        <v>898</v>
      </c>
      <c r="E1103">
        <v>10503697</v>
      </c>
      <c r="F1103" t="s">
        <v>920</v>
      </c>
      <c r="G1103" t="s">
        <v>348</v>
      </c>
      <c r="H1103" t="s">
        <v>31</v>
      </c>
      <c r="I1103" t="s">
        <v>921</v>
      </c>
      <c r="J1103" t="s">
        <v>922</v>
      </c>
      <c r="K1103" t="s">
        <v>908</v>
      </c>
      <c r="L1103" t="s">
        <v>923</v>
      </c>
      <c r="M1103" t="s">
        <v>924</v>
      </c>
      <c r="N1103">
        <v>9798458681</v>
      </c>
      <c r="O1103" t="s">
        <v>98</v>
      </c>
      <c r="P1103" t="s">
        <v>99</v>
      </c>
      <c r="Q1103" t="s">
        <v>61</v>
      </c>
      <c r="R1103">
        <v>44</v>
      </c>
      <c r="S1103" t="s">
        <v>40</v>
      </c>
      <c r="T1103" t="s">
        <v>2002</v>
      </c>
      <c r="U1103">
        <v>5</v>
      </c>
      <c r="V1103" s="3">
        <v>150</v>
      </c>
      <c r="W1103">
        <v>5</v>
      </c>
      <c r="X1103" s="3">
        <f t="shared" si="1118"/>
        <v>30</v>
      </c>
      <c r="Y1103" s="3">
        <f t="shared" ref="Y1103:Z1103" si="1130">X1103/T1103</f>
        <v>2.5</v>
      </c>
      <c r="Z1103" s="3">
        <f t="shared" si="1130"/>
        <v>0.5</v>
      </c>
    </row>
    <row r="1104" spans="1:26" x14ac:dyDescent="0.25">
      <c r="A1104">
        <v>8.2025000000000006</v>
      </c>
      <c r="B1104" t="s">
        <v>26</v>
      </c>
      <c r="C1104" t="s">
        <v>897</v>
      </c>
      <c r="D1104" t="s">
        <v>898</v>
      </c>
      <c r="E1104">
        <v>10503697</v>
      </c>
      <c r="F1104" t="s">
        <v>920</v>
      </c>
      <c r="G1104" t="s">
        <v>348</v>
      </c>
      <c r="H1104" t="s">
        <v>31</v>
      </c>
      <c r="I1104" t="s">
        <v>921</v>
      </c>
      <c r="J1104" t="s">
        <v>922</v>
      </c>
      <c r="K1104" t="s">
        <v>908</v>
      </c>
      <c r="L1104" t="s">
        <v>923</v>
      </c>
      <c r="M1104" t="s">
        <v>924</v>
      </c>
      <c r="N1104">
        <v>9798458681</v>
      </c>
      <c r="O1104" t="s">
        <v>224</v>
      </c>
      <c r="P1104" t="s">
        <v>225</v>
      </c>
      <c r="Q1104" t="s">
        <v>61</v>
      </c>
      <c r="R1104">
        <v>44</v>
      </c>
      <c r="S1104" t="s">
        <v>40</v>
      </c>
      <c r="T1104" t="s">
        <v>2002</v>
      </c>
      <c r="U1104">
        <v>5</v>
      </c>
      <c r="V1104" s="3">
        <v>90</v>
      </c>
      <c r="W1104">
        <v>3</v>
      </c>
      <c r="X1104" s="3">
        <f t="shared" si="1118"/>
        <v>30</v>
      </c>
      <c r="Y1104" s="3">
        <f t="shared" ref="Y1104:Z1104" si="1131">X1104/T1104</f>
        <v>2.5</v>
      </c>
      <c r="Z1104" s="3">
        <f t="shared" si="1131"/>
        <v>0.5</v>
      </c>
    </row>
    <row r="1105" spans="1:26" x14ac:dyDescent="0.25">
      <c r="A1105">
        <v>8.2025000000000006</v>
      </c>
      <c r="B1105" t="s">
        <v>26</v>
      </c>
      <c r="C1105" t="s">
        <v>897</v>
      </c>
      <c r="D1105" t="s">
        <v>898</v>
      </c>
      <c r="E1105">
        <v>10503697</v>
      </c>
      <c r="F1105" t="s">
        <v>920</v>
      </c>
      <c r="G1105" t="s">
        <v>348</v>
      </c>
      <c r="H1105" t="s">
        <v>31</v>
      </c>
      <c r="I1105" t="s">
        <v>921</v>
      </c>
      <c r="J1105" t="s">
        <v>922</v>
      </c>
      <c r="K1105" t="s">
        <v>908</v>
      </c>
      <c r="L1105" t="s">
        <v>923</v>
      </c>
      <c r="M1105" t="s">
        <v>924</v>
      </c>
      <c r="N1105">
        <v>9798458681</v>
      </c>
      <c r="O1105" t="s">
        <v>59</v>
      </c>
      <c r="P1105" t="s">
        <v>60</v>
      </c>
      <c r="Q1105" t="s">
        <v>61</v>
      </c>
      <c r="R1105">
        <v>44</v>
      </c>
      <c r="S1105" t="s">
        <v>40</v>
      </c>
      <c r="T1105" t="s">
        <v>2002</v>
      </c>
      <c r="U1105">
        <v>4</v>
      </c>
      <c r="V1105" s="3">
        <v>150</v>
      </c>
      <c r="W1105">
        <v>5</v>
      </c>
      <c r="X1105" s="3">
        <f t="shared" si="1118"/>
        <v>30</v>
      </c>
      <c r="Y1105" s="3">
        <f t="shared" ref="Y1105:Z1105" si="1132">X1105/T1105</f>
        <v>2.5</v>
      </c>
      <c r="Z1105" s="3">
        <f t="shared" si="1132"/>
        <v>0.625</v>
      </c>
    </row>
    <row r="1106" spans="1:26" x14ac:dyDescent="0.25">
      <c r="A1106">
        <v>8.2025000000000006</v>
      </c>
      <c r="B1106" t="s">
        <v>26</v>
      </c>
      <c r="C1106" t="s">
        <v>852</v>
      </c>
      <c r="D1106" t="s">
        <v>853</v>
      </c>
      <c r="E1106">
        <v>10503665</v>
      </c>
      <c r="F1106" t="s">
        <v>2181</v>
      </c>
      <c r="G1106" t="s">
        <v>348</v>
      </c>
      <c r="H1106" t="s">
        <v>31</v>
      </c>
      <c r="I1106" t="s">
        <v>2182</v>
      </c>
      <c r="J1106" t="s">
        <v>861</v>
      </c>
      <c r="K1106" t="s">
        <v>862</v>
      </c>
      <c r="L1106" t="s">
        <v>2183</v>
      </c>
      <c r="M1106" t="s">
        <v>2184</v>
      </c>
      <c r="N1106">
        <v>3042937461</v>
      </c>
      <c r="O1106" t="s">
        <v>74</v>
      </c>
      <c r="P1106" t="s">
        <v>75</v>
      </c>
      <c r="Q1106" t="s">
        <v>61</v>
      </c>
      <c r="R1106">
        <v>44</v>
      </c>
      <c r="S1106" t="s">
        <v>40</v>
      </c>
      <c r="T1106" t="s">
        <v>2002</v>
      </c>
      <c r="U1106">
        <v>5</v>
      </c>
      <c r="V1106" s="3">
        <v>60</v>
      </c>
      <c r="W1106">
        <v>2</v>
      </c>
      <c r="X1106" s="3">
        <f t="shared" si="1118"/>
        <v>30</v>
      </c>
      <c r="Y1106" s="3">
        <f t="shared" ref="Y1106:Z1106" si="1133">X1106/T1106</f>
        <v>2.5</v>
      </c>
      <c r="Z1106" s="3">
        <f t="shared" si="1133"/>
        <v>0.5</v>
      </c>
    </row>
    <row r="1107" spans="1:26" x14ac:dyDescent="0.25">
      <c r="A1107">
        <v>8.2025000000000006</v>
      </c>
      <c r="B1107" t="s">
        <v>26</v>
      </c>
      <c r="C1107" t="s">
        <v>852</v>
      </c>
      <c r="D1107" t="s">
        <v>853</v>
      </c>
      <c r="E1107">
        <v>10503665</v>
      </c>
      <c r="F1107" t="s">
        <v>2181</v>
      </c>
      <c r="G1107" t="s">
        <v>348</v>
      </c>
      <c r="H1107" t="s">
        <v>31</v>
      </c>
      <c r="I1107" t="s">
        <v>2182</v>
      </c>
      <c r="J1107" t="s">
        <v>861</v>
      </c>
      <c r="K1107" t="s">
        <v>862</v>
      </c>
      <c r="L1107" t="s">
        <v>2183</v>
      </c>
      <c r="M1107" t="s">
        <v>2184</v>
      </c>
      <c r="N1107">
        <v>3042937461</v>
      </c>
      <c r="O1107" t="s">
        <v>670</v>
      </c>
      <c r="P1107" t="s">
        <v>671</v>
      </c>
      <c r="Q1107" t="s">
        <v>61</v>
      </c>
      <c r="R1107">
        <v>44</v>
      </c>
      <c r="S1107" t="s">
        <v>672</v>
      </c>
      <c r="T1107" t="s">
        <v>2002</v>
      </c>
      <c r="U1107">
        <v>7</v>
      </c>
      <c r="V1107" s="3">
        <v>75.599999999999994</v>
      </c>
      <c r="W1107">
        <v>2</v>
      </c>
      <c r="X1107" s="3">
        <f t="shared" si="1118"/>
        <v>37.799999999999997</v>
      </c>
      <c r="Y1107" s="3">
        <f t="shared" ref="Y1107:Z1107" si="1134">X1107/T1107</f>
        <v>3.15</v>
      </c>
      <c r="Z1107" s="3">
        <f t="shared" si="1134"/>
        <v>0.45</v>
      </c>
    </row>
    <row r="1108" spans="1:26" x14ac:dyDescent="0.25">
      <c r="A1108">
        <v>8.2025000000000006</v>
      </c>
      <c r="B1108" t="s">
        <v>26</v>
      </c>
      <c r="C1108" t="s">
        <v>852</v>
      </c>
      <c r="D1108" t="s">
        <v>853</v>
      </c>
      <c r="E1108">
        <v>10503665</v>
      </c>
      <c r="F1108" t="s">
        <v>2181</v>
      </c>
      <c r="G1108" t="s">
        <v>348</v>
      </c>
      <c r="H1108" t="s">
        <v>31</v>
      </c>
      <c r="I1108" t="s">
        <v>2182</v>
      </c>
      <c r="J1108" t="s">
        <v>861</v>
      </c>
      <c r="K1108" t="s">
        <v>862</v>
      </c>
      <c r="L1108" t="s">
        <v>2183</v>
      </c>
      <c r="M1108" t="s">
        <v>2184</v>
      </c>
      <c r="N1108">
        <v>3042937461</v>
      </c>
      <c r="O1108" t="s">
        <v>98</v>
      </c>
      <c r="P1108" t="s">
        <v>99</v>
      </c>
      <c r="Q1108" t="s">
        <v>61</v>
      </c>
      <c r="R1108">
        <v>44</v>
      </c>
      <c r="S1108" t="s">
        <v>40</v>
      </c>
      <c r="T1108" t="s">
        <v>2002</v>
      </c>
      <c r="U1108">
        <v>5</v>
      </c>
      <c r="V1108" s="3">
        <v>60</v>
      </c>
      <c r="W1108">
        <v>2</v>
      </c>
      <c r="X1108" s="3">
        <f t="shared" si="1118"/>
        <v>30</v>
      </c>
      <c r="Y1108" s="3">
        <f t="shared" ref="Y1108:Z1108" si="1135">X1108/T1108</f>
        <v>2.5</v>
      </c>
      <c r="Z1108" s="3">
        <f t="shared" si="1135"/>
        <v>0.5</v>
      </c>
    </row>
    <row r="1109" spans="1:26" x14ac:dyDescent="0.25">
      <c r="A1109">
        <v>8.2025000000000006</v>
      </c>
      <c r="B1109" t="s">
        <v>26</v>
      </c>
      <c r="C1109" t="s">
        <v>852</v>
      </c>
      <c r="D1109" t="s">
        <v>853</v>
      </c>
      <c r="E1109">
        <v>10503665</v>
      </c>
      <c r="F1109" t="s">
        <v>2181</v>
      </c>
      <c r="G1109" t="s">
        <v>348</v>
      </c>
      <c r="H1109" t="s">
        <v>31</v>
      </c>
      <c r="I1109" t="s">
        <v>2182</v>
      </c>
      <c r="J1109" t="s">
        <v>861</v>
      </c>
      <c r="K1109" t="s">
        <v>862</v>
      </c>
      <c r="L1109" t="s">
        <v>2183</v>
      </c>
      <c r="M1109" t="s">
        <v>2184</v>
      </c>
      <c r="N1109">
        <v>3042937461</v>
      </c>
      <c r="O1109" t="s">
        <v>224</v>
      </c>
      <c r="P1109" t="s">
        <v>225</v>
      </c>
      <c r="Q1109" t="s">
        <v>61</v>
      </c>
      <c r="R1109">
        <v>44</v>
      </c>
      <c r="S1109" t="s">
        <v>40</v>
      </c>
      <c r="T1109" t="s">
        <v>2002</v>
      </c>
      <c r="U1109">
        <v>5</v>
      </c>
      <c r="V1109" s="3">
        <v>60</v>
      </c>
      <c r="W1109">
        <v>2</v>
      </c>
      <c r="X1109" s="3">
        <f t="shared" si="1118"/>
        <v>30</v>
      </c>
      <c r="Y1109" s="3">
        <f t="shared" ref="Y1109:Z1109" si="1136">X1109/T1109</f>
        <v>2.5</v>
      </c>
      <c r="Z1109" s="3">
        <f t="shared" si="1136"/>
        <v>0.5</v>
      </c>
    </row>
    <row r="1110" spans="1:26" x14ac:dyDescent="0.25">
      <c r="A1110">
        <v>8.2025000000000006</v>
      </c>
      <c r="B1110" t="s">
        <v>26</v>
      </c>
      <c r="C1110" t="s">
        <v>852</v>
      </c>
      <c r="D1110" t="s">
        <v>853</v>
      </c>
      <c r="E1110">
        <v>10503665</v>
      </c>
      <c r="F1110" t="s">
        <v>2181</v>
      </c>
      <c r="G1110" t="s">
        <v>348</v>
      </c>
      <c r="H1110" t="s">
        <v>31</v>
      </c>
      <c r="I1110" t="s">
        <v>2182</v>
      </c>
      <c r="J1110" t="s">
        <v>861</v>
      </c>
      <c r="K1110" t="s">
        <v>862</v>
      </c>
      <c r="L1110" t="s">
        <v>2183</v>
      </c>
      <c r="M1110" t="s">
        <v>2184</v>
      </c>
      <c r="N1110">
        <v>3042937461</v>
      </c>
      <c r="O1110" t="s">
        <v>59</v>
      </c>
      <c r="P1110" t="s">
        <v>60</v>
      </c>
      <c r="Q1110" t="s">
        <v>61</v>
      </c>
      <c r="R1110">
        <v>44</v>
      </c>
      <c r="S1110" t="s">
        <v>40</v>
      </c>
      <c r="T1110" t="s">
        <v>2002</v>
      </c>
      <c r="U1110">
        <v>4</v>
      </c>
      <c r="V1110" s="3">
        <v>60</v>
      </c>
      <c r="W1110">
        <v>2</v>
      </c>
      <c r="X1110" s="3">
        <f t="shared" si="1118"/>
        <v>30</v>
      </c>
      <c r="Y1110" s="3">
        <f t="shared" ref="Y1110:Z1110" si="1137">X1110/T1110</f>
        <v>2.5</v>
      </c>
      <c r="Z1110" s="3">
        <f t="shared" si="1137"/>
        <v>0.625</v>
      </c>
    </row>
    <row r="1111" spans="1:26" x14ac:dyDescent="0.25">
      <c r="A1111">
        <v>8.2025000000000006</v>
      </c>
      <c r="B1111" t="s">
        <v>26</v>
      </c>
      <c r="C1111" t="s">
        <v>852</v>
      </c>
      <c r="D1111" t="s">
        <v>853</v>
      </c>
      <c r="E1111">
        <v>10503666</v>
      </c>
      <c r="F1111" t="s">
        <v>859</v>
      </c>
      <c r="G1111" t="s">
        <v>348</v>
      </c>
      <c r="H1111" t="s">
        <v>31</v>
      </c>
      <c r="I1111" t="s">
        <v>860</v>
      </c>
      <c r="J1111" t="s">
        <v>861</v>
      </c>
      <c r="K1111" t="s">
        <v>862</v>
      </c>
      <c r="L1111" t="s">
        <v>863</v>
      </c>
      <c r="M1111" t="s">
        <v>353</v>
      </c>
      <c r="N1111">
        <v>3044406650</v>
      </c>
      <c r="O1111" t="s">
        <v>74</v>
      </c>
      <c r="P1111" t="s">
        <v>75</v>
      </c>
      <c r="Q1111" t="s">
        <v>61</v>
      </c>
      <c r="R1111">
        <v>44</v>
      </c>
      <c r="S1111" t="s">
        <v>40</v>
      </c>
      <c r="T1111" t="s">
        <v>2002</v>
      </c>
      <c r="U1111">
        <v>5</v>
      </c>
      <c r="V1111" s="3">
        <v>60</v>
      </c>
      <c r="W1111">
        <v>2</v>
      </c>
      <c r="X1111" s="3">
        <f t="shared" si="1118"/>
        <v>30</v>
      </c>
      <c r="Y1111" s="3">
        <f t="shared" ref="Y1111:Z1111" si="1138">X1111/T1111</f>
        <v>2.5</v>
      </c>
      <c r="Z1111" s="3">
        <f t="shared" si="1138"/>
        <v>0.5</v>
      </c>
    </row>
    <row r="1112" spans="1:26" x14ac:dyDescent="0.25">
      <c r="A1112">
        <v>8.2025000000000006</v>
      </c>
      <c r="B1112" t="s">
        <v>26</v>
      </c>
      <c r="C1112" t="s">
        <v>852</v>
      </c>
      <c r="D1112" t="s">
        <v>853</v>
      </c>
      <c r="E1112">
        <v>10503666</v>
      </c>
      <c r="F1112" t="s">
        <v>859</v>
      </c>
      <c r="G1112" t="s">
        <v>348</v>
      </c>
      <c r="H1112" t="s">
        <v>31</v>
      </c>
      <c r="I1112" t="s">
        <v>860</v>
      </c>
      <c r="J1112" t="s">
        <v>861</v>
      </c>
      <c r="K1112" t="s">
        <v>862</v>
      </c>
      <c r="L1112" t="s">
        <v>863</v>
      </c>
      <c r="M1112" t="s">
        <v>353</v>
      </c>
      <c r="N1112">
        <v>3044406650</v>
      </c>
      <c r="O1112" t="s">
        <v>670</v>
      </c>
      <c r="P1112" t="s">
        <v>671</v>
      </c>
      <c r="Q1112" t="s">
        <v>61</v>
      </c>
      <c r="R1112">
        <v>44</v>
      </c>
      <c r="S1112" t="s">
        <v>672</v>
      </c>
      <c r="T1112" t="s">
        <v>2002</v>
      </c>
      <c r="U1112">
        <v>7</v>
      </c>
      <c r="V1112" s="3">
        <v>75.599999999999994</v>
      </c>
      <c r="W1112">
        <v>2</v>
      </c>
      <c r="X1112" s="3">
        <f t="shared" si="1118"/>
        <v>37.799999999999997</v>
      </c>
      <c r="Y1112" s="3">
        <f t="shared" ref="Y1112:Z1112" si="1139">X1112/T1112</f>
        <v>3.15</v>
      </c>
      <c r="Z1112" s="3">
        <f t="shared" si="1139"/>
        <v>0.45</v>
      </c>
    </row>
    <row r="1113" spans="1:26" x14ac:dyDescent="0.25">
      <c r="A1113">
        <v>8.2025000000000006</v>
      </c>
      <c r="B1113" t="s">
        <v>26</v>
      </c>
      <c r="C1113" t="s">
        <v>852</v>
      </c>
      <c r="D1113" t="s">
        <v>853</v>
      </c>
      <c r="E1113">
        <v>10503666</v>
      </c>
      <c r="F1113" t="s">
        <v>859</v>
      </c>
      <c r="G1113" t="s">
        <v>348</v>
      </c>
      <c r="H1113" t="s">
        <v>31</v>
      </c>
      <c r="I1113" t="s">
        <v>860</v>
      </c>
      <c r="J1113" t="s">
        <v>861</v>
      </c>
      <c r="K1113" t="s">
        <v>862</v>
      </c>
      <c r="L1113" t="s">
        <v>863</v>
      </c>
      <c r="M1113" t="s">
        <v>353</v>
      </c>
      <c r="N1113">
        <v>3044406650</v>
      </c>
      <c r="O1113" t="s">
        <v>98</v>
      </c>
      <c r="P1113" t="s">
        <v>99</v>
      </c>
      <c r="Q1113" t="s">
        <v>61</v>
      </c>
      <c r="R1113">
        <v>44</v>
      </c>
      <c r="S1113" t="s">
        <v>40</v>
      </c>
      <c r="T1113" t="s">
        <v>2002</v>
      </c>
      <c r="U1113">
        <v>5</v>
      </c>
      <c r="V1113" s="3">
        <v>60</v>
      </c>
      <c r="W1113">
        <v>2</v>
      </c>
      <c r="X1113" s="3">
        <f t="shared" si="1118"/>
        <v>30</v>
      </c>
      <c r="Y1113" s="3">
        <f t="shared" ref="Y1113:Z1113" si="1140">X1113/T1113</f>
        <v>2.5</v>
      </c>
      <c r="Z1113" s="3">
        <f t="shared" si="1140"/>
        <v>0.5</v>
      </c>
    </row>
    <row r="1114" spans="1:26" x14ac:dyDescent="0.25">
      <c r="A1114">
        <v>8.2025000000000006</v>
      </c>
      <c r="B1114" t="s">
        <v>26</v>
      </c>
      <c r="C1114" t="s">
        <v>852</v>
      </c>
      <c r="D1114" t="s">
        <v>853</v>
      </c>
      <c r="E1114">
        <v>10503666</v>
      </c>
      <c r="F1114" t="s">
        <v>859</v>
      </c>
      <c r="G1114" t="s">
        <v>348</v>
      </c>
      <c r="H1114" t="s">
        <v>31</v>
      </c>
      <c r="I1114" t="s">
        <v>860</v>
      </c>
      <c r="J1114" t="s">
        <v>861</v>
      </c>
      <c r="K1114" t="s">
        <v>862</v>
      </c>
      <c r="L1114" t="s">
        <v>863</v>
      </c>
      <c r="M1114" t="s">
        <v>353</v>
      </c>
      <c r="N1114">
        <v>3044406650</v>
      </c>
      <c r="O1114" t="s">
        <v>224</v>
      </c>
      <c r="P1114" t="s">
        <v>225</v>
      </c>
      <c r="Q1114" t="s">
        <v>61</v>
      </c>
      <c r="R1114">
        <v>44</v>
      </c>
      <c r="S1114" t="s">
        <v>40</v>
      </c>
      <c r="T1114" t="s">
        <v>2002</v>
      </c>
      <c r="U1114">
        <v>5</v>
      </c>
      <c r="V1114" s="3">
        <v>60</v>
      </c>
      <c r="W1114">
        <v>2</v>
      </c>
      <c r="X1114" s="3">
        <f t="shared" si="1118"/>
        <v>30</v>
      </c>
      <c r="Y1114" s="3">
        <f t="shared" ref="Y1114:Z1114" si="1141">X1114/T1114</f>
        <v>2.5</v>
      </c>
      <c r="Z1114" s="3">
        <f t="shared" si="1141"/>
        <v>0.5</v>
      </c>
    </row>
    <row r="1115" spans="1:26" x14ac:dyDescent="0.25">
      <c r="A1115">
        <v>8.2025000000000006</v>
      </c>
      <c r="B1115" t="s">
        <v>26</v>
      </c>
      <c r="C1115" t="s">
        <v>852</v>
      </c>
      <c r="D1115" t="s">
        <v>853</v>
      </c>
      <c r="E1115">
        <v>10503666</v>
      </c>
      <c r="F1115" t="s">
        <v>859</v>
      </c>
      <c r="G1115" t="s">
        <v>348</v>
      </c>
      <c r="H1115" t="s">
        <v>31</v>
      </c>
      <c r="I1115" t="s">
        <v>860</v>
      </c>
      <c r="J1115" t="s">
        <v>861</v>
      </c>
      <c r="K1115" t="s">
        <v>862</v>
      </c>
      <c r="L1115" t="s">
        <v>863</v>
      </c>
      <c r="M1115" t="s">
        <v>353</v>
      </c>
      <c r="N1115">
        <v>3044406650</v>
      </c>
      <c r="O1115" t="s">
        <v>59</v>
      </c>
      <c r="P1115" t="s">
        <v>60</v>
      </c>
      <c r="Q1115" t="s">
        <v>61</v>
      </c>
      <c r="R1115">
        <v>44</v>
      </c>
      <c r="S1115" t="s">
        <v>40</v>
      </c>
      <c r="T1115" t="s">
        <v>2002</v>
      </c>
      <c r="U1115">
        <v>4</v>
      </c>
      <c r="V1115" s="3">
        <v>60</v>
      </c>
      <c r="W1115">
        <v>2</v>
      </c>
      <c r="X1115" s="3">
        <f t="shared" si="1118"/>
        <v>30</v>
      </c>
      <c r="Y1115" s="3">
        <f t="shared" ref="Y1115:Z1115" si="1142">X1115/T1115</f>
        <v>2.5</v>
      </c>
      <c r="Z1115" s="3">
        <f t="shared" si="1142"/>
        <v>0.625</v>
      </c>
    </row>
    <row r="1116" spans="1:26" x14ac:dyDescent="0.25">
      <c r="A1116">
        <v>8.2025000000000006</v>
      </c>
      <c r="B1116" t="s">
        <v>26</v>
      </c>
      <c r="C1116" t="s">
        <v>51</v>
      </c>
      <c r="D1116" t="s">
        <v>52</v>
      </c>
      <c r="E1116">
        <v>10503629</v>
      </c>
      <c r="F1116" t="s">
        <v>2107</v>
      </c>
      <c r="G1116" t="s">
        <v>348</v>
      </c>
      <c r="H1116" t="s">
        <v>31</v>
      </c>
      <c r="I1116" t="s">
        <v>2108</v>
      </c>
      <c r="J1116" t="s">
        <v>2109</v>
      </c>
      <c r="K1116" t="s">
        <v>34</v>
      </c>
      <c r="L1116" t="s">
        <v>2110</v>
      </c>
      <c r="M1116" t="s">
        <v>2111</v>
      </c>
      <c r="N1116">
        <v>8568815960</v>
      </c>
      <c r="O1116" t="s">
        <v>74</v>
      </c>
      <c r="P1116" t="s">
        <v>75</v>
      </c>
      <c r="Q1116" t="s">
        <v>61</v>
      </c>
      <c r="R1116">
        <v>44</v>
      </c>
      <c r="S1116" t="s">
        <v>40</v>
      </c>
      <c r="T1116" t="s">
        <v>2002</v>
      </c>
      <c r="U1116">
        <v>5</v>
      </c>
      <c r="V1116" s="3">
        <v>120</v>
      </c>
      <c r="W1116">
        <v>4</v>
      </c>
      <c r="X1116" s="3">
        <f t="shared" si="1118"/>
        <v>30</v>
      </c>
      <c r="Y1116" s="3">
        <f t="shared" ref="Y1116:Z1116" si="1143">X1116/T1116</f>
        <v>2.5</v>
      </c>
      <c r="Z1116" s="3">
        <f t="shared" si="1143"/>
        <v>0.5</v>
      </c>
    </row>
    <row r="1117" spans="1:26" x14ac:dyDescent="0.25">
      <c r="A1117">
        <v>8.2025000000000006</v>
      </c>
      <c r="B1117" t="s">
        <v>26</v>
      </c>
      <c r="C1117" t="s">
        <v>51</v>
      </c>
      <c r="D1117" t="s">
        <v>52</v>
      </c>
      <c r="E1117">
        <v>10503629</v>
      </c>
      <c r="F1117" t="s">
        <v>2107</v>
      </c>
      <c r="G1117" t="s">
        <v>348</v>
      </c>
      <c r="H1117" t="s">
        <v>31</v>
      </c>
      <c r="I1117" t="s">
        <v>2108</v>
      </c>
      <c r="J1117" t="s">
        <v>2109</v>
      </c>
      <c r="K1117" t="s">
        <v>34</v>
      </c>
      <c r="L1117" t="s">
        <v>2110</v>
      </c>
      <c r="M1117" t="s">
        <v>2111</v>
      </c>
      <c r="N1117">
        <v>8568815960</v>
      </c>
      <c r="O1117" t="s">
        <v>670</v>
      </c>
      <c r="P1117" t="s">
        <v>671</v>
      </c>
      <c r="Q1117" t="s">
        <v>61</v>
      </c>
      <c r="R1117">
        <v>44</v>
      </c>
      <c r="S1117" t="s">
        <v>672</v>
      </c>
      <c r="T1117" t="s">
        <v>2002</v>
      </c>
      <c r="U1117">
        <v>7</v>
      </c>
      <c r="V1117" s="3">
        <v>75.599999999999994</v>
      </c>
      <c r="W1117">
        <v>2</v>
      </c>
      <c r="X1117" s="3">
        <f t="shared" si="1118"/>
        <v>37.799999999999997</v>
      </c>
      <c r="Y1117" s="3">
        <f t="shared" ref="Y1117:Z1117" si="1144">X1117/T1117</f>
        <v>3.15</v>
      </c>
      <c r="Z1117" s="3">
        <f t="shared" si="1144"/>
        <v>0.45</v>
      </c>
    </row>
    <row r="1118" spans="1:26" x14ac:dyDescent="0.25">
      <c r="A1118">
        <v>8.2025000000000006</v>
      </c>
      <c r="B1118" t="s">
        <v>26</v>
      </c>
      <c r="C1118" t="s">
        <v>51</v>
      </c>
      <c r="D1118" t="s">
        <v>52</v>
      </c>
      <c r="E1118">
        <v>10503629</v>
      </c>
      <c r="F1118" t="s">
        <v>2107</v>
      </c>
      <c r="G1118" t="s">
        <v>348</v>
      </c>
      <c r="H1118" t="s">
        <v>31</v>
      </c>
      <c r="I1118" t="s">
        <v>2108</v>
      </c>
      <c r="J1118" t="s">
        <v>2109</v>
      </c>
      <c r="K1118" t="s">
        <v>34</v>
      </c>
      <c r="L1118" t="s">
        <v>2110</v>
      </c>
      <c r="M1118" t="s">
        <v>2111</v>
      </c>
      <c r="N1118">
        <v>8568815960</v>
      </c>
      <c r="O1118" t="s">
        <v>98</v>
      </c>
      <c r="P1118" t="s">
        <v>99</v>
      </c>
      <c r="Q1118" t="s">
        <v>61</v>
      </c>
      <c r="R1118">
        <v>44</v>
      </c>
      <c r="S1118" t="s">
        <v>40</v>
      </c>
      <c r="T1118" t="s">
        <v>2002</v>
      </c>
      <c r="U1118">
        <v>5</v>
      </c>
      <c r="V1118" s="3">
        <v>120</v>
      </c>
      <c r="W1118">
        <v>4</v>
      </c>
      <c r="X1118" s="3">
        <f t="shared" si="1118"/>
        <v>30</v>
      </c>
      <c r="Y1118" s="3">
        <f t="shared" ref="Y1118:Z1118" si="1145">X1118/T1118</f>
        <v>2.5</v>
      </c>
      <c r="Z1118" s="3">
        <f t="shared" si="1145"/>
        <v>0.5</v>
      </c>
    </row>
    <row r="1119" spans="1:26" x14ac:dyDescent="0.25">
      <c r="A1119">
        <v>8.2025000000000006</v>
      </c>
      <c r="B1119" t="s">
        <v>26</v>
      </c>
      <c r="C1119" t="s">
        <v>51</v>
      </c>
      <c r="D1119" t="s">
        <v>52</v>
      </c>
      <c r="E1119">
        <v>10503629</v>
      </c>
      <c r="F1119" t="s">
        <v>2107</v>
      </c>
      <c r="G1119" t="s">
        <v>348</v>
      </c>
      <c r="H1119" t="s">
        <v>31</v>
      </c>
      <c r="I1119" t="s">
        <v>2108</v>
      </c>
      <c r="J1119" t="s">
        <v>2109</v>
      </c>
      <c r="K1119" t="s">
        <v>34</v>
      </c>
      <c r="L1119" t="s">
        <v>2110</v>
      </c>
      <c r="M1119" t="s">
        <v>2111</v>
      </c>
      <c r="N1119">
        <v>8568815960</v>
      </c>
      <c r="O1119" t="s">
        <v>224</v>
      </c>
      <c r="P1119" t="s">
        <v>225</v>
      </c>
      <c r="Q1119" t="s">
        <v>61</v>
      </c>
      <c r="R1119">
        <v>44</v>
      </c>
      <c r="S1119" t="s">
        <v>40</v>
      </c>
      <c r="T1119" t="s">
        <v>2002</v>
      </c>
      <c r="U1119">
        <v>5</v>
      </c>
      <c r="V1119" s="3">
        <v>57.6</v>
      </c>
      <c r="W1119">
        <v>2</v>
      </c>
      <c r="X1119" s="3">
        <f t="shared" si="1118"/>
        <v>28.8</v>
      </c>
      <c r="Y1119" s="3">
        <f t="shared" ref="Y1119:Z1119" si="1146">X1119/T1119</f>
        <v>2.4</v>
      </c>
      <c r="Z1119" s="3">
        <f t="shared" si="1146"/>
        <v>0.48</v>
      </c>
    </row>
    <row r="1120" spans="1:26" x14ac:dyDescent="0.25">
      <c r="A1120">
        <v>8.2025000000000006</v>
      </c>
      <c r="B1120" t="s">
        <v>26</v>
      </c>
      <c r="C1120" t="s">
        <v>51</v>
      </c>
      <c r="D1120" t="s">
        <v>52</v>
      </c>
      <c r="E1120">
        <v>10503629</v>
      </c>
      <c r="F1120" t="s">
        <v>2107</v>
      </c>
      <c r="G1120" t="s">
        <v>348</v>
      </c>
      <c r="H1120" t="s">
        <v>31</v>
      </c>
      <c r="I1120" t="s">
        <v>2108</v>
      </c>
      <c r="J1120" t="s">
        <v>2109</v>
      </c>
      <c r="K1120" t="s">
        <v>34</v>
      </c>
      <c r="L1120" t="s">
        <v>2110</v>
      </c>
      <c r="M1120" t="s">
        <v>2111</v>
      </c>
      <c r="N1120">
        <v>8568815960</v>
      </c>
      <c r="O1120" t="s">
        <v>59</v>
      </c>
      <c r="P1120" t="s">
        <v>60</v>
      </c>
      <c r="Q1120" t="s">
        <v>61</v>
      </c>
      <c r="R1120">
        <v>44</v>
      </c>
      <c r="S1120" t="s">
        <v>40</v>
      </c>
      <c r="T1120" t="s">
        <v>2002</v>
      </c>
      <c r="U1120">
        <v>4</v>
      </c>
      <c r="V1120" s="3">
        <v>115.2</v>
      </c>
      <c r="W1120">
        <v>4</v>
      </c>
      <c r="X1120" s="3">
        <f t="shared" si="1118"/>
        <v>28.8</v>
      </c>
      <c r="Y1120" s="3">
        <f t="shared" ref="Y1120:Z1120" si="1147">X1120/T1120</f>
        <v>2.4</v>
      </c>
      <c r="Z1120" s="3">
        <f t="shared" si="1147"/>
        <v>0.6</v>
      </c>
    </row>
    <row r="1121" spans="1:26" x14ac:dyDescent="0.25">
      <c r="A1121">
        <v>8.2025000000000006</v>
      </c>
      <c r="B1121" t="s">
        <v>26</v>
      </c>
      <c r="C1121" t="s">
        <v>381</v>
      </c>
      <c r="D1121" t="s">
        <v>382</v>
      </c>
      <c r="E1121">
        <v>10503600</v>
      </c>
      <c r="F1121" t="s">
        <v>697</v>
      </c>
      <c r="G1121" t="s">
        <v>348</v>
      </c>
      <c r="H1121" t="s">
        <v>31</v>
      </c>
      <c r="I1121" t="s">
        <v>698</v>
      </c>
      <c r="J1121" t="s">
        <v>699</v>
      </c>
      <c r="K1121" t="s">
        <v>700</v>
      </c>
      <c r="L1121">
        <v>23284</v>
      </c>
      <c r="M1121" t="s">
        <v>701</v>
      </c>
      <c r="N1121">
        <v>8048281678</v>
      </c>
      <c r="O1121" t="s">
        <v>98</v>
      </c>
      <c r="P1121" t="s">
        <v>99</v>
      </c>
      <c r="Q1121" t="s">
        <v>61</v>
      </c>
      <c r="R1121">
        <v>44</v>
      </c>
      <c r="S1121" t="s">
        <v>40</v>
      </c>
      <c r="T1121" t="s">
        <v>2002</v>
      </c>
      <c r="U1121">
        <v>5</v>
      </c>
      <c r="V1121" s="3">
        <v>28.8</v>
      </c>
      <c r="W1121">
        <v>1</v>
      </c>
      <c r="X1121" s="3">
        <f t="shared" si="1118"/>
        <v>28.8</v>
      </c>
      <c r="Y1121" s="3">
        <f t="shared" ref="Y1121:Z1121" si="1148">X1121/T1121</f>
        <v>2.4</v>
      </c>
      <c r="Z1121" s="3">
        <f t="shared" si="1148"/>
        <v>0.48</v>
      </c>
    </row>
    <row r="1122" spans="1:26" x14ac:dyDescent="0.25">
      <c r="A1122">
        <v>8.2025000000000006</v>
      </c>
      <c r="B1122" t="s">
        <v>26</v>
      </c>
      <c r="C1122" t="s">
        <v>381</v>
      </c>
      <c r="D1122" t="s">
        <v>382</v>
      </c>
      <c r="E1122">
        <v>10503600</v>
      </c>
      <c r="F1122" t="s">
        <v>697</v>
      </c>
      <c r="G1122" t="s">
        <v>348</v>
      </c>
      <c r="H1122" t="s">
        <v>31</v>
      </c>
      <c r="I1122" t="s">
        <v>698</v>
      </c>
      <c r="J1122" t="s">
        <v>699</v>
      </c>
      <c r="K1122" t="s">
        <v>700</v>
      </c>
      <c r="L1122">
        <v>23284</v>
      </c>
      <c r="M1122" t="s">
        <v>701</v>
      </c>
      <c r="N1122">
        <v>8048281678</v>
      </c>
      <c r="O1122" t="s">
        <v>59</v>
      </c>
      <c r="P1122" t="s">
        <v>60</v>
      </c>
      <c r="Q1122" t="s">
        <v>61</v>
      </c>
      <c r="R1122">
        <v>44</v>
      </c>
      <c r="S1122" t="s">
        <v>40</v>
      </c>
      <c r="T1122" t="s">
        <v>2002</v>
      </c>
      <c r="U1122">
        <v>4</v>
      </c>
      <c r="V1122" s="3">
        <v>28.8</v>
      </c>
      <c r="W1122">
        <v>1</v>
      </c>
      <c r="X1122" s="3">
        <f t="shared" si="1118"/>
        <v>28.8</v>
      </c>
      <c r="Y1122" s="3">
        <f t="shared" ref="Y1122:Z1122" si="1149">X1122/T1122</f>
        <v>2.4</v>
      </c>
      <c r="Z1122" s="3">
        <f t="shared" si="1149"/>
        <v>0.6</v>
      </c>
    </row>
    <row r="1123" spans="1:26" x14ac:dyDescent="0.25">
      <c r="A1123">
        <v>8.2025000000000006</v>
      </c>
      <c r="B1123" t="s">
        <v>26</v>
      </c>
      <c r="C1123" t="s">
        <v>51</v>
      </c>
      <c r="D1123" t="s">
        <v>52</v>
      </c>
      <c r="E1123">
        <v>10503630</v>
      </c>
      <c r="F1123" t="s">
        <v>2112</v>
      </c>
      <c r="G1123" t="s">
        <v>348</v>
      </c>
      <c r="H1123" t="s">
        <v>31</v>
      </c>
      <c r="I1123" t="s">
        <v>2113</v>
      </c>
      <c r="J1123" t="s">
        <v>2114</v>
      </c>
      <c r="K1123" t="s">
        <v>700</v>
      </c>
      <c r="L1123" t="s">
        <v>2115</v>
      </c>
      <c r="M1123" t="s">
        <v>2116</v>
      </c>
      <c r="N1123">
        <v>7036710043</v>
      </c>
      <c r="O1123" t="s">
        <v>74</v>
      </c>
      <c r="P1123" t="s">
        <v>75</v>
      </c>
      <c r="Q1123" t="s">
        <v>61</v>
      </c>
      <c r="R1123">
        <v>44</v>
      </c>
      <c r="S1123" t="s">
        <v>40</v>
      </c>
      <c r="T1123" t="s">
        <v>2002</v>
      </c>
      <c r="U1123">
        <v>5</v>
      </c>
      <c r="V1123" s="3">
        <v>30</v>
      </c>
      <c r="W1123">
        <v>1</v>
      </c>
      <c r="X1123" s="3">
        <f t="shared" si="1118"/>
        <v>30</v>
      </c>
      <c r="Y1123" s="3">
        <f t="shared" ref="Y1123:Z1123" si="1150">X1123/T1123</f>
        <v>2.5</v>
      </c>
      <c r="Z1123" s="3">
        <f t="shared" si="1150"/>
        <v>0.5</v>
      </c>
    </row>
    <row r="1124" spans="1:26" x14ac:dyDescent="0.25">
      <c r="A1124">
        <v>8.2025000000000006</v>
      </c>
      <c r="B1124" t="s">
        <v>26</v>
      </c>
      <c r="C1124" t="s">
        <v>51</v>
      </c>
      <c r="D1124" t="s">
        <v>52</v>
      </c>
      <c r="E1124">
        <v>10503630</v>
      </c>
      <c r="F1124" t="s">
        <v>2112</v>
      </c>
      <c r="G1124" t="s">
        <v>348</v>
      </c>
      <c r="H1124" t="s">
        <v>31</v>
      </c>
      <c r="I1124" t="s">
        <v>2113</v>
      </c>
      <c r="J1124" t="s">
        <v>2114</v>
      </c>
      <c r="K1124" t="s">
        <v>700</v>
      </c>
      <c r="L1124" t="s">
        <v>2115</v>
      </c>
      <c r="M1124" t="s">
        <v>2116</v>
      </c>
      <c r="N1124">
        <v>7036710043</v>
      </c>
      <c r="O1124" t="s">
        <v>670</v>
      </c>
      <c r="P1124" t="s">
        <v>671</v>
      </c>
      <c r="Q1124" t="s">
        <v>61</v>
      </c>
      <c r="R1124">
        <v>44</v>
      </c>
      <c r="S1124" t="s">
        <v>672</v>
      </c>
      <c r="T1124" t="s">
        <v>2002</v>
      </c>
      <c r="U1124">
        <v>7</v>
      </c>
      <c r="V1124" s="3">
        <v>37.799999999999997</v>
      </c>
      <c r="W1124">
        <v>1</v>
      </c>
      <c r="X1124" s="3">
        <f t="shared" si="1118"/>
        <v>37.799999999999997</v>
      </c>
      <c r="Y1124" s="3">
        <f t="shared" ref="Y1124:Z1124" si="1151">X1124/T1124</f>
        <v>3.15</v>
      </c>
      <c r="Z1124" s="3">
        <f t="shared" si="1151"/>
        <v>0.45</v>
      </c>
    </row>
    <row r="1125" spans="1:26" x14ac:dyDescent="0.25">
      <c r="A1125">
        <v>8.2025000000000006</v>
      </c>
      <c r="B1125" t="s">
        <v>26</v>
      </c>
      <c r="C1125" t="s">
        <v>51</v>
      </c>
      <c r="D1125" t="s">
        <v>52</v>
      </c>
      <c r="E1125">
        <v>10503630</v>
      </c>
      <c r="F1125" t="s">
        <v>2112</v>
      </c>
      <c r="G1125" t="s">
        <v>348</v>
      </c>
      <c r="H1125" t="s">
        <v>31</v>
      </c>
      <c r="I1125" t="s">
        <v>2113</v>
      </c>
      <c r="J1125" t="s">
        <v>2114</v>
      </c>
      <c r="K1125" t="s">
        <v>700</v>
      </c>
      <c r="L1125" t="s">
        <v>2115</v>
      </c>
      <c r="M1125" t="s">
        <v>2116</v>
      </c>
      <c r="N1125">
        <v>7036710043</v>
      </c>
      <c r="O1125" t="s">
        <v>98</v>
      </c>
      <c r="P1125" t="s">
        <v>99</v>
      </c>
      <c r="Q1125" t="s">
        <v>61</v>
      </c>
      <c r="R1125">
        <v>44</v>
      </c>
      <c r="S1125" t="s">
        <v>40</v>
      </c>
      <c r="T1125" t="s">
        <v>2002</v>
      </c>
      <c r="U1125">
        <v>5</v>
      </c>
      <c r="V1125" s="3">
        <v>30</v>
      </c>
      <c r="W1125">
        <v>1</v>
      </c>
      <c r="X1125" s="3">
        <f t="shared" si="1118"/>
        <v>30</v>
      </c>
      <c r="Y1125" s="3">
        <f t="shared" ref="Y1125:Z1125" si="1152">X1125/T1125</f>
        <v>2.5</v>
      </c>
      <c r="Z1125" s="3">
        <f t="shared" si="1152"/>
        <v>0.5</v>
      </c>
    </row>
    <row r="1126" spans="1:26" x14ac:dyDescent="0.25">
      <c r="A1126">
        <v>8.2025000000000006</v>
      </c>
      <c r="B1126" t="s">
        <v>26</v>
      </c>
      <c r="C1126" t="s">
        <v>51</v>
      </c>
      <c r="D1126" t="s">
        <v>52</v>
      </c>
      <c r="E1126">
        <v>10503630</v>
      </c>
      <c r="F1126" t="s">
        <v>2112</v>
      </c>
      <c r="G1126" t="s">
        <v>348</v>
      </c>
      <c r="H1126" t="s">
        <v>31</v>
      </c>
      <c r="I1126" t="s">
        <v>2113</v>
      </c>
      <c r="J1126" t="s">
        <v>2114</v>
      </c>
      <c r="K1126" t="s">
        <v>700</v>
      </c>
      <c r="L1126" t="s">
        <v>2115</v>
      </c>
      <c r="M1126" t="s">
        <v>2116</v>
      </c>
      <c r="N1126">
        <v>7036710043</v>
      </c>
      <c r="O1126" t="s">
        <v>224</v>
      </c>
      <c r="P1126" t="s">
        <v>225</v>
      </c>
      <c r="Q1126" t="s">
        <v>61</v>
      </c>
      <c r="R1126">
        <v>44</v>
      </c>
      <c r="S1126" t="s">
        <v>40</v>
      </c>
      <c r="T1126" t="s">
        <v>2002</v>
      </c>
      <c r="U1126">
        <v>5</v>
      </c>
      <c r="V1126" s="3">
        <v>28.8</v>
      </c>
      <c r="W1126">
        <v>1</v>
      </c>
      <c r="X1126" s="3">
        <f t="shared" si="1118"/>
        <v>28.8</v>
      </c>
      <c r="Y1126" s="3">
        <f t="shared" ref="Y1126:Z1126" si="1153">X1126/T1126</f>
        <v>2.4</v>
      </c>
      <c r="Z1126" s="3">
        <f t="shared" si="1153"/>
        <v>0.48</v>
      </c>
    </row>
    <row r="1127" spans="1:26" x14ac:dyDescent="0.25">
      <c r="A1127">
        <v>8.2025000000000006</v>
      </c>
      <c r="B1127" t="s">
        <v>26</v>
      </c>
      <c r="C1127" t="s">
        <v>51</v>
      </c>
      <c r="D1127" t="s">
        <v>52</v>
      </c>
      <c r="E1127">
        <v>10503630</v>
      </c>
      <c r="F1127" t="s">
        <v>2112</v>
      </c>
      <c r="G1127" t="s">
        <v>348</v>
      </c>
      <c r="H1127" t="s">
        <v>31</v>
      </c>
      <c r="I1127" t="s">
        <v>2113</v>
      </c>
      <c r="J1127" t="s">
        <v>2114</v>
      </c>
      <c r="K1127" t="s">
        <v>700</v>
      </c>
      <c r="L1127" t="s">
        <v>2115</v>
      </c>
      <c r="M1127" t="s">
        <v>2116</v>
      </c>
      <c r="N1127">
        <v>7036710043</v>
      </c>
      <c r="O1127" t="s">
        <v>59</v>
      </c>
      <c r="P1127" t="s">
        <v>60</v>
      </c>
      <c r="Q1127" t="s">
        <v>61</v>
      </c>
      <c r="R1127">
        <v>44</v>
      </c>
      <c r="S1127" t="s">
        <v>40</v>
      </c>
      <c r="T1127" t="s">
        <v>2002</v>
      </c>
      <c r="U1127">
        <v>4</v>
      </c>
      <c r="V1127" s="3">
        <v>28.8</v>
      </c>
      <c r="W1127">
        <v>1</v>
      </c>
      <c r="X1127" s="3">
        <f t="shared" si="1118"/>
        <v>28.8</v>
      </c>
      <c r="Y1127" s="3">
        <f t="shared" ref="Y1127:Z1127" si="1154">X1127/T1127</f>
        <v>2.4</v>
      </c>
      <c r="Z1127" s="3">
        <f t="shared" si="1154"/>
        <v>0.6</v>
      </c>
    </row>
    <row r="1128" spans="1:26" x14ac:dyDescent="0.25">
      <c r="A1128">
        <v>8.2025000000000006</v>
      </c>
      <c r="B1128" t="s">
        <v>26</v>
      </c>
      <c r="C1128" t="s">
        <v>51</v>
      </c>
      <c r="D1128" t="s">
        <v>52</v>
      </c>
      <c r="E1128">
        <v>10503631</v>
      </c>
      <c r="F1128" t="s">
        <v>2117</v>
      </c>
      <c r="G1128" t="s">
        <v>348</v>
      </c>
      <c r="H1128" t="s">
        <v>31</v>
      </c>
      <c r="I1128" t="s">
        <v>2118</v>
      </c>
      <c r="J1128" t="s">
        <v>2119</v>
      </c>
      <c r="K1128" t="s">
        <v>700</v>
      </c>
      <c r="L1128" t="s">
        <v>2120</v>
      </c>
      <c r="M1128" t="s">
        <v>2121</v>
      </c>
      <c r="N1128">
        <v>7034252558</v>
      </c>
      <c r="O1128" t="s">
        <v>74</v>
      </c>
      <c r="P1128" t="s">
        <v>75</v>
      </c>
      <c r="Q1128" t="s">
        <v>61</v>
      </c>
      <c r="R1128">
        <v>44</v>
      </c>
      <c r="S1128" t="s">
        <v>40</v>
      </c>
      <c r="T1128" t="s">
        <v>2002</v>
      </c>
      <c r="U1128">
        <v>5</v>
      </c>
      <c r="V1128" s="3">
        <v>30</v>
      </c>
      <c r="W1128">
        <v>1</v>
      </c>
      <c r="X1128" s="3">
        <f t="shared" si="1118"/>
        <v>30</v>
      </c>
      <c r="Y1128" s="3">
        <f t="shared" ref="Y1128:Z1128" si="1155">X1128/T1128</f>
        <v>2.5</v>
      </c>
      <c r="Z1128" s="3">
        <f t="shared" si="1155"/>
        <v>0.5</v>
      </c>
    </row>
    <row r="1129" spans="1:26" x14ac:dyDescent="0.25">
      <c r="A1129">
        <v>8.2025000000000006</v>
      </c>
      <c r="B1129" t="s">
        <v>26</v>
      </c>
      <c r="C1129" t="s">
        <v>51</v>
      </c>
      <c r="D1129" t="s">
        <v>52</v>
      </c>
      <c r="E1129">
        <v>10503631</v>
      </c>
      <c r="F1129" t="s">
        <v>2117</v>
      </c>
      <c r="G1129" t="s">
        <v>348</v>
      </c>
      <c r="H1129" t="s">
        <v>31</v>
      </c>
      <c r="I1129" t="s">
        <v>2118</v>
      </c>
      <c r="J1129" t="s">
        <v>2119</v>
      </c>
      <c r="K1129" t="s">
        <v>700</v>
      </c>
      <c r="L1129" t="s">
        <v>2120</v>
      </c>
      <c r="M1129" t="s">
        <v>2121</v>
      </c>
      <c r="N1129">
        <v>7034252558</v>
      </c>
      <c r="O1129" t="s">
        <v>670</v>
      </c>
      <c r="P1129" t="s">
        <v>671</v>
      </c>
      <c r="Q1129" t="s">
        <v>61</v>
      </c>
      <c r="R1129">
        <v>44</v>
      </c>
      <c r="S1129" t="s">
        <v>672</v>
      </c>
      <c r="T1129" t="s">
        <v>2002</v>
      </c>
      <c r="U1129">
        <v>7</v>
      </c>
      <c r="V1129" s="3">
        <v>75.599999999999994</v>
      </c>
      <c r="W1129">
        <v>2</v>
      </c>
      <c r="X1129" s="3">
        <f t="shared" si="1118"/>
        <v>37.799999999999997</v>
      </c>
      <c r="Y1129" s="3">
        <f t="shared" ref="Y1129:Z1129" si="1156">X1129/T1129</f>
        <v>3.15</v>
      </c>
      <c r="Z1129" s="3">
        <f t="shared" si="1156"/>
        <v>0.45</v>
      </c>
    </row>
    <row r="1130" spans="1:26" x14ac:dyDescent="0.25">
      <c r="A1130">
        <v>8.2025000000000006</v>
      </c>
      <c r="B1130" t="s">
        <v>26</v>
      </c>
      <c r="C1130" t="s">
        <v>51</v>
      </c>
      <c r="D1130" t="s">
        <v>52</v>
      </c>
      <c r="E1130">
        <v>10503631</v>
      </c>
      <c r="F1130" t="s">
        <v>2117</v>
      </c>
      <c r="G1130" t="s">
        <v>348</v>
      </c>
      <c r="H1130" t="s">
        <v>31</v>
      </c>
      <c r="I1130" t="s">
        <v>2118</v>
      </c>
      <c r="J1130" t="s">
        <v>2119</v>
      </c>
      <c r="K1130" t="s">
        <v>700</v>
      </c>
      <c r="L1130" t="s">
        <v>2120</v>
      </c>
      <c r="M1130" t="s">
        <v>2121</v>
      </c>
      <c r="N1130">
        <v>7034252558</v>
      </c>
      <c r="O1130" t="s">
        <v>98</v>
      </c>
      <c r="P1130" t="s">
        <v>99</v>
      </c>
      <c r="Q1130" t="s">
        <v>61</v>
      </c>
      <c r="R1130">
        <v>44</v>
      </c>
      <c r="S1130" t="s">
        <v>40</v>
      </c>
      <c r="T1130" t="s">
        <v>2002</v>
      </c>
      <c r="U1130">
        <v>5</v>
      </c>
      <c r="V1130" s="3">
        <v>30</v>
      </c>
      <c r="W1130">
        <v>1</v>
      </c>
      <c r="X1130" s="3">
        <f t="shared" si="1118"/>
        <v>30</v>
      </c>
      <c r="Y1130" s="3">
        <f t="shared" ref="Y1130:Z1130" si="1157">X1130/T1130</f>
        <v>2.5</v>
      </c>
      <c r="Z1130" s="3">
        <f t="shared" si="1157"/>
        <v>0.5</v>
      </c>
    </row>
    <row r="1131" spans="1:26" x14ac:dyDescent="0.25">
      <c r="A1131">
        <v>8.2025000000000006</v>
      </c>
      <c r="B1131" t="s">
        <v>26</v>
      </c>
      <c r="C1131" t="s">
        <v>51</v>
      </c>
      <c r="D1131" t="s">
        <v>52</v>
      </c>
      <c r="E1131">
        <v>10503631</v>
      </c>
      <c r="F1131" t="s">
        <v>2117</v>
      </c>
      <c r="G1131" t="s">
        <v>348</v>
      </c>
      <c r="H1131" t="s">
        <v>31</v>
      </c>
      <c r="I1131" t="s">
        <v>2118</v>
      </c>
      <c r="J1131" t="s">
        <v>2119</v>
      </c>
      <c r="K1131" t="s">
        <v>700</v>
      </c>
      <c r="L1131" t="s">
        <v>2120</v>
      </c>
      <c r="M1131" t="s">
        <v>2121</v>
      </c>
      <c r="N1131">
        <v>7034252558</v>
      </c>
      <c r="O1131" t="s">
        <v>224</v>
      </c>
      <c r="P1131" t="s">
        <v>225</v>
      </c>
      <c r="Q1131" t="s">
        <v>61</v>
      </c>
      <c r="R1131">
        <v>44</v>
      </c>
      <c r="S1131" t="s">
        <v>40</v>
      </c>
      <c r="T1131" t="s">
        <v>2002</v>
      </c>
      <c r="U1131">
        <v>5</v>
      </c>
      <c r="V1131" s="3">
        <v>28.8</v>
      </c>
      <c r="W1131">
        <v>1</v>
      </c>
      <c r="X1131" s="3">
        <f t="shared" si="1118"/>
        <v>28.8</v>
      </c>
      <c r="Y1131" s="3">
        <f t="shared" ref="Y1131:Z1131" si="1158">X1131/T1131</f>
        <v>2.4</v>
      </c>
      <c r="Z1131" s="3">
        <f t="shared" si="1158"/>
        <v>0.48</v>
      </c>
    </row>
    <row r="1132" spans="1:26" x14ac:dyDescent="0.25">
      <c r="A1132">
        <v>8.2025000000000006</v>
      </c>
      <c r="B1132" t="s">
        <v>26</v>
      </c>
      <c r="C1132" t="s">
        <v>51</v>
      </c>
      <c r="D1132" t="s">
        <v>52</v>
      </c>
      <c r="E1132">
        <v>10503631</v>
      </c>
      <c r="F1132" t="s">
        <v>2117</v>
      </c>
      <c r="G1132" t="s">
        <v>348</v>
      </c>
      <c r="H1132" t="s">
        <v>31</v>
      </c>
      <c r="I1132" t="s">
        <v>2118</v>
      </c>
      <c r="J1132" t="s">
        <v>2119</v>
      </c>
      <c r="K1132" t="s">
        <v>700</v>
      </c>
      <c r="L1132" t="s">
        <v>2120</v>
      </c>
      <c r="M1132" t="s">
        <v>2121</v>
      </c>
      <c r="N1132">
        <v>7034252558</v>
      </c>
      <c r="O1132" t="s">
        <v>59</v>
      </c>
      <c r="P1132" t="s">
        <v>60</v>
      </c>
      <c r="Q1132" t="s">
        <v>61</v>
      </c>
      <c r="R1132">
        <v>44</v>
      </c>
      <c r="S1132" t="s">
        <v>40</v>
      </c>
      <c r="T1132" t="s">
        <v>2002</v>
      </c>
      <c r="U1132">
        <v>4</v>
      </c>
      <c r="V1132" s="3">
        <v>57.6</v>
      </c>
      <c r="W1132">
        <v>2</v>
      </c>
      <c r="X1132" s="3">
        <f t="shared" si="1118"/>
        <v>28.8</v>
      </c>
      <c r="Y1132" s="3">
        <f t="shared" ref="Y1132:Z1132" si="1159">X1132/T1132</f>
        <v>2.4</v>
      </c>
      <c r="Z1132" s="3">
        <f t="shared" si="1159"/>
        <v>0.6</v>
      </c>
    </row>
    <row r="1133" spans="1:26" x14ac:dyDescent="0.25">
      <c r="A1133">
        <v>8.2025000000000006</v>
      </c>
      <c r="B1133" t="s">
        <v>26</v>
      </c>
      <c r="C1133" t="s">
        <v>51</v>
      </c>
      <c r="D1133" t="s">
        <v>52</v>
      </c>
      <c r="E1133">
        <v>10503632</v>
      </c>
      <c r="F1133" t="s">
        <v>2122</v>
      </c>
      <c r="G1133" t="s">
        <v>348</v>
      </c>
      <c r="H1133" t="s">
        <v>31</v>
      </c>
      <c r="I1133" t="s">
        <v>2123</v>
      </c>
      <c r="J1133" t="s">
        <v>2124</v>
      </c>
      <c r="K1133" t="s">
        <v>700</v>
      </c>
      <c r="L1133" t="s">
        <v>2125</v>
      </c>
      <c r="M1133" t="s">
        <v>2126</v>
      </c>
      <c r="N1133">
        <v>5714012520</v>
      </c>
      <c r="O1133" t="s">
        <v>74</v>
      </c>
      <c r="P1133" t="s">
        <v>75</v>
      </c>
      <c r="Q1133" t="s">
        <v>61</v>
      </c>
      <c r="R1133">
        <v>44</v>
      </c>
      <c r="S1133" t="s">
        <v>40</v>
      </c>
      <c r="T1133" t="s">
        <v>2002</v>
      </c>
      <c r="U1133">
        <v>5</v>
      </c>
      <c r="V1133" s="3">
        <v>60</v>
      </c>
      <c r="W1133">
        <v>2</v>
      </c>
      <c r="X1133" s="3">
        <f t="shared" si="1118"/>
        <v>30</v>
      </c>
      <c r="Y1133" s="3">
        <f t="shared" ref="Y1133:Z1133" si="1160">X1133/T1133</f>
        <v>2.5</v>
      </c>
      <c r="Z1133" s="3">
        <f t="shared" si="1160"/>
        <v>0.5</v>
      </c>
    </row>
    <row r="1134" spans="1:26" x14ac:dyDescent="0.25">
      <c r="A1134">
        <v>8.2025000000000006</v>
      </c>
      <c r="B1134" t="s">
        <v>26</v>
      </c>
      <c r="C1134" t="s">
        <v>51</v>
      </c>
      <c r="D1134" t="s">
        <v>52</v>
      </c>
      <c r="E1134">
        <v>10503632</v>
      </c>
      <c r="F1134" t="s">
        <v>2122</v>
      </c>
      <c r="G1134" t="s">
        <v>348</v>
      </c>
      <c r="H1134" t="s">
        <v>31</v>
      </c>
      <c r="I1134" t="s">
        <v>2123</v>
      </c>
      <c r="J1134" t="s">
        <v>2124</v>
      </c>
      <c r="K1134" t="s">
        <v>700</v>
      </c>
      <c r="L1134" t="s">
        <v>2125</v>
      </c>
      <c r="M1134" t="s">
        <v>2126</v>
      </c>
      <c r="N1134">
        <v>5714012520</v>
      </c>
      <c r="O1134" t="s">
        <v>670</v>
      </c>
      <c r="P1134" t="s">
        <v>671</v>
      </c>
      <c r="Q1134" t="s">
        <v>61</v>
      </c>
      <c r="R1134">
        <v>44</v>
      </c>
      <c r="S1134" t="s">
        <v>672</v>
      </c>
      <c r="T1134" t="s">
        <v>2002</v>
      </c>
      <c r="U1134">
        <v>7</v>
      </c>
      <c r="V1134" s="3">
        <v>75.599999999999994</v>
      </c>
      <c r="W1134">
        <v>2</v>
      </c>
      <c r="X1134" s="3">
        <f t="shared" si="1118"/>
        <v>37.799999999999997</v>
      </c>
      <c r="Y1134" s="3">
        <f t="shared" ref="Y1134:Z1134" si="1161">X1134/T1134</f>
        <v>3.15</v>
      </c>
      <c r="Z1134" s="3">
        <f t="shared" si="1161"/>
        <v>0.45</v>
      </c>
    </row>
    <row r="1135" spans="1:26" x14ac:dyDescent="0.25">
      <c r="A1135">
        <v>8.2025000000000006</v>
      </c>
      <c r="B1135" t="s">
        <v>26</v>
      </c>
      <c r="C1135" t="s">
        <v>51</v>
      </c>
      <c r="D1135" t="s">
        <v>52</v>
      </c>
      <c r="E1135">
        <v>10503632</v>
      </c>
      <c r="F1135" t="s">
        <v>2122</v>
      </c>
      <c r="G1135" t="s">
        <v>348</v>
      </c>
      <c r="H1135" t="s">
        <v>31</v>
      </c>
      <c r="I1135" t="s">
        <v>2123</v>
      </c>
      <c r="J1135" t="s">
        <v>2124</v>
      </c>
      <c r="K1135" t="s">
        <v>700</v>
      </c>
      <c r="L1135" t="s">
        <v>2125</v>
      </c>
      <c r="M1135" t="s">
        <v>2126</v>
      </c>
      <c r="N1135">
        <v>5714012520</v>
      </c>
      <c r="O1135" t="s">
        <v>98</v>
      </c>
      <c r="P1135" t="s">
        <v>99</v>
      </c>
      <c r="Q1135" t="s">
        <v>61</v>
      </c>
      <c r="R1135">
        <v>44</v>
      </c>
      <c r="S1135" t="s">
        <v>40</v>
      </c>
      <c r="T1135" t="s">
        <v>2002</v>
      </c>
      <c r="U1135">
        <v>5</v>
      </c>
      <c r="V1135" s="3">
        <v>60</v>
      </c>
      <c r="W1135">
        <v>2</v>
      </c>
      <c r="X1135" s="3">
        <f t="shared" si="1118"/>
        <v>30</v>
      </c>
      <c r="Y1135" s="3">
        <f t="shared" ref="Y1135:Z1135" si="1162">X1135/T1135</f>
        <v>2.5</v>
      </c>
      <c r="Z1135" s="3">
        <f t="shared" si="1162"/>
        <v>0.5</v>
      </c>
    </row>
    <row r="1136" spans="1:26" x14ac:dyDescent="0.25">
      <c r="A1136">
        <v>8.2025000000000006</v>
      </c>
      <c r="B1136" t="s">
        <v>26</v>
      </c>
      <c r="C1136" t="s">
        <v>51</v>
      </c>
      <c r="D1136" t="s">
        <v>52</v>
      </c>
      <c r="E1136">
        <v>10503632</v>
      </c>
      <c r="F1136" t="s">
        <v>2122</v>
      </c>
      <c r="G1136" t="s">
        <v>348</v>
      </c>
      <c r="H1136" t="s">
        <v>31</v>
      </c>
      <c r="I1136" t="s">
        <v>2123</v>
      </c>
      <c r="J1136" t="s">
        <v>2124</v>
      </c>
      <c r="K1136" t="s">
        <v>700</v>
      </c>
      <c r="L1136" t="s">
        <v>2125</v>
      </c>
      <c r="M1136" t="s">
        <v>2126</v>
      </c>
      <c r="N1136">
        <v>5714012520</v>
      </c>
      <c r="O1136" t="s">
        <v>224</v>
      </c>
      <c r="P1136" t="s">
        <v>225</v>
      </c>
      <c r="Q1136" t="s">
        <v>61</v>
      </c>
      <c r="R1136">
        <v>44</v>
      </c>
      <c r="S1136" t="s">
        <v>40</v>
      </c>
      <c r="T1136" t="s">
        <v>2002</v>
      </c>
      <c r="U1136">
        <v>5</v>
      </c>
      <c r="V1136" s="3">
        <v>57.6</v>
      </c>
      <c r="W1136">
        <v>2</v>
      </c>
      <c r="X1136" s="3">
        <f t="shared" si="1118"/>
        <v>28.8</v>
      </c>
      <c r="Y1136" s="3">
        <f t="shared" ref="Y1136:Z1136" si="1163">X1136/T1136</f>
        <v>2.4</v>
      </c>
      <c r="Z1136" s="3">
        <f t="shared" si="1163"/>
        <v>0.48</v>
      </c>
    </row>
    <row r="1137" spans="1:26" x14ac:dyDescent="0.25">
      <c r="A1137">
        <v>8.2025000000000006</v>
      </c>
      <c r="B1137" t="s">
        <v>26</v>
      </c>
      <c r="C1137" t="s">
        <v>51</v>
      </c>
      <c r="D1137" t="s">
        <v>52</v>
      </c>
      <c r="E1137">
        <v>10503632</v>
      </c>
      <c r="F1137" t="s">
        <v>2122</v>
      </c>
      <c r="G1137" t="s">
        <v>348</v>
      </c>
      <c r="H1137" t="s">
        <v>31</v>
      </c>
      <c r="I1137" t="s">
        <v>2123</v>
      </c>
      <c r="J1137" t="s">
        <v>2124</v>
      </c>
      <c r="K1137" t="s">
        <v>700</v>
      </c>
      <c r="L1137" t="s">
        <v>2125</v>
      </c>
      <c r="M1137" t="s">
        <v>2126</v>
      </c>
      <c r="N1137">
        <v>5714012520</v>
      </c>
      <c r="O1137" t="s">
        <v>59</v>
      </c>
      <c r="P1137" t="s">
        <v>60</v>
      </c>
      <c r="Q1137" t="s">
        <v>61</v>
      </c>
      <c r="R1137">
        <v>44</v>
      </c>
      <c r="S1137" t="s">
        <v>40</v>
      </c>
      <c r="T1137" t="s">
        <v>2002</v>
      </c>
      <c r="U1137">
        <v>4</v>
      </c>
      <c r="V1137" s="3">
        <v>57.6</v>
      </c>
      <c r="W1137">
        <v>2</v>
      </c>
      <c r="X1137" s="3">
        <f t="shared" si="1118"/>
        <v>28.8</v>
      </c>
      <c r="Y1137" s="3">
        <f t="shared" ref="Y1137:Z1137" si="1164">X1137/T1137</f>
        <v>2.4</v>
      </c>
      <c r="Z1137" s="3">
        <f t="shared" si="1164"/>
        <v>0.6</v>
      </c>
    </row>
    <row r="1138" spans="1:26" x14ac:dyDescent="0.25">
      <c r="A1138">
        <v>8.2025000000000006</v>
      </c>
      <c r="B1138" t="s">
        <v>26</v>
      </c>
      <c r="C1138" t="s">
        <v>381</v>
      </c>
      <c r="D1138" t="s">
        <v>382</v>
      </c>
      <c r="E1138">
        <v>10503601</v>
      </c>
      <c r="F1138" t="s">
        <v>702</v>
      </c>
      <c r="G1138" t="s">
        <v>348</v>
      </c>
      <c r="H1138" t="s">
        <v>31</v>
      </c>
      <c r="I1138" t="s">
        <v>703</v>
      </c>
      <c r="J1138" t="s">
        <v>704</v>
      </c>
      <c r="K1138" t="s">
        <v>528</v>
      </c>
      <c r="L1138" t="s">
        <v>705</v>
      </c>
      <c r="M1138" t="s">
        <v>706</v>
      </c>
      <c r="N1138">
        <v>3363345563</v>
      </c>
      <c r="O1138" t="s">
        <v>74</v>
      </c>
      <c r="P1138" t="s">
        <v>75</v>
      </c>
      <c r="Q1138" t="s">
        <v>61</v>
      </c>
      <c r="R1138">
        <v>44</v>
      </c>
      <c r="S1138" t="s">
        <v>40</v>
      </c>
      <c r="T1138" t="s">
        <v>2002</v>
      </c>
      <c r="U1138">
        <v>5</v>
      </c>
      <c r="V1138" s="3">
        <v>115.2</v>
      </c>
      <c r="W1138">
        <v>4</v>
      </c>
      <c r="X1138" s="3">
        <f t="shared" si="1118"/>
        <v>28.8</v>
      </c>
      <c r="Y1138" s="3">
        <f t="shared" ref="Y1138:Z1138" si="1165">X1138/T1138</f>
        <v>2.4</v>
      </c>
      <c r="Z1138" s="3">
        <f t="shared" si="1165"/>
        <v>0.48</v>
      </c>
    </row>
    <row r="1139" spans="1:26" x14ac:dyDescent="0.25">
      <c r="A1139">
        <v>8.2025000000000006</v>
      </c>
      <c r="B1139" t="s">
        <v>26</v>
      </c>
      <c r="C1139" t="s">
        <v>381</v>
      </c>
      <c r="D1139" t="s">
        <v>382</v>
      </c>
      <c r="E1139">
        <v>10503601</v>
      </c>
      <c r="F1139" t="s">
        <v>702</v>
      </c>
      <c r="G1139" t="s">
        <v>348</v>
      </c>
      <c r="H1139" t="s">
        <v>31</v>
      </c>
      <c r="I1139" t="s">
        <v>703</v>
      </c>
      <c r="J1139" t="s">
        <v>704</v>
      </c>
      <c r="K1139" t="s">
        <v>528</v>
      </c>
      <c r="L1139" t="s">
        <v>705</v>
      </c>
      <c r="M1139" t="s">
        <v>706</v>
      </c>
      <c r="N1139">
        <v>3363345563</v>
      </c>
      <c r="O1139" t="s">
        <v>98</v>
      </c>
      <c r="P1139" t="s">
        <v>99</v>
      </c>
      <c r="Q1139" t="s">
        <v>61</v>
      </c>
      <c r="R1139">
        <v>44</v>
      </c>
      <c r="S1139" t="s">
        <v>40</v>
      </c>
      <c r="T1139" t="s">
        <v>2002</v>
      </c>
      <c r="U1139">
        <v>5</v>
      </c>
      <c r="V1139" s="3">
        <v>57.6</v>
      </c>
      <c r="W1139">
        <v>2</v>
      </c>
      <c r="X1139" s="3">
        <f t="shared" si="1118"/>
        <v>28.8</v>
      </c>
      <c r="Y1139" s="3">
        <f t="shared" ref="Y1139:Z1139" si="1166">X1139/T1139</f>
        <v>2.4</v>
      </c>
      <c r="Z1139" s="3">
        <f t="shared" si="1166"/>
        <v>0.48</v>
      </c>
    </row>
    <row r="1140" spans="1:26" x14ac:dyDescent="0.25">
      <c r="A1140">
        <v>8.2025000000000006</v>
      </c>
      <c r="B1140" t="s">
        <v>26</v>
      </c>
      <c r="C1140" t="s">
        <v>381</v>
      </c>
      <c r="D1140" t="s">
        <v>382</v>
      </c>
      <c r="E1140">
        <v>10503601</v>
      </c>
      <c r="F1140" t="s">
        <v>702</v>
      </c>
      <c r="G1140" t="s">
        <v>348</v>
      </c>
      <c r="H1140" t="s">
        <v>31</v>
      </c>
      <c r="I1140" t="s">
        <v>703</v>
      </c>
      <c r="J1140" t="s">
        <v>704</v>
      </c>
      <c r="K1140" t="s">
        <v>528</v>
      </c>
      <c r="L1140" t="s">
        <v>705</v>
      </c>
      <c r="M1140" t="s">
        <v>706</v>
      </c>
      <c r="N1140">
        <v>3363345563</v>
      </c>
      <c r="O1140" t="s">
        <v>224</v>
      </c>
      <c r="P1140" t="s">
        <v>225</v>
      </c>
      <c r="Q1140" t="s">
        <v>61</v>
      </c>
      <c r="R1140">
        <v>44</v>
      </c>
      <c r="S1140" t="s">
        <v>40</v>
      </c>
      <c r="T1140" t="s">
        <v>2002</v>
      </c>
      <c r="U1140">
        <v>5</v>
      </c>
      <c r="V1140" s="3">
        <v>115.2</v>
      </c>
      <c r="W1140">
        <v>4</v>
      </c>
      <c r="X1140" s="3">
        <f t="shared" si="1118"/>
        <v>28.8</v>
      </c>
      <c r="Y1140" s="3">
        <f t="shared" ref="Y1140:Z1140" si="1167">X1140/T1140</f>
        <v>2.4</v>
      </c>
      <c r="Z1140" s="3">
        <f t="shared" si="1167"/>
        <v>0.48</v>
      </c>
    </row>
    <row r="1141" spans="1:26" x14ac:dyDescent="0.25">
      <c r="A1141">
        <v>8.2025000000000006</v>
      </c>
      <c r="B1141" t="s">
        <v>26</v>
      </c>
      <c r="C1141" t="s">
        <v>381</v>
      </c>
      <c r="D1141" t="s">
        <v>382</v>
      </c>
      <c r="E1141">
        <v>10503601</v>
      </c>
      <c r="F1141" t="s">
        <v>702</v>
      </c>
      <c r="G1141" t="s">
        <v>348</v>
      </c>
      <c r="H1141" t="s">
        <v>31</v>
      </c>
      <c r="I1141" t="s">
        <v>703</v>
      </c>
      <c r="J1141" t="s">
        <v>704</v>
      </c>
      <c r="K1141" t="s">
        <v>528</v>
      </c>
      <c r="L1141" t="s">
        <v>705</v>
      </c>
      <c r="M1141" t="s">
        <v>706</v>
      </c>
      <c r="N1141">
        <v>3363345563</v>
      </c>
      <c r="O1141" t="s">
        <v>59</v>
      </c>
      <c r="P1141" t="s">
        <v>60</v>
      </c>
      <c r="Q1141" t="s">
        <v>61</v>
      </c>
      <c r="R1141">
        <v>44</v>
      </c>
      <c r="S1141" t="s">
        <v>40</v>
      </c>
      <c r="T1141" t="s">
        <v>2002</v>
      </c>
      <c r="U1141">
        <v>4</v>
      </c>
      <c r="V1141" s="3">
        <v>57.6</v>
      </c>
      <c r="W1141">
        <v>2</v>
      </c>
      <c r="X1141" s="3">
        <f t="shared" si="1118"/>
        <v>28.8</v>
      </c>
      <c r="Y1141" s="3">
        <f t="shared" ref="Y1141:Z1141" si="1168">X1141/T1141</f>
        <v>2.4</v>
      </c>
      <c r="Z1141" s="3">
        <f t="shared" si="1168"/>
        <v>0.6</v>
      </c>
    </row>
    <row r="1142" spans="1:26" x14ac:dyDescent="0.25">
      <c r="A1142">
        <v>8.2025000000000006</v>
      </c>
      <c r="B1142" t="s">
        <v>26</v>
      </c>
      <c r="C1142" t="s">
        <v>51</v>
      </c>
      <c r="D1142" t="s">
        <v>52</v>
      </c>
      <c r="E1142">
        <v>10503636</v>
      </c>
      <c r="F1142" t="s">
        <v>2127</v>
      </c>
      <c r="G1142" t="s">
        <v>348</v>
      </c>
      <c r="H1142" t="s">
        <v>31</v>
      </c>
      <c r="I1142" t="s">
        <v>2128</v>
      </c>
      <c r="J1142" t="s">
        <v>2129</v>
      </c>
      <c r="K1142" t="s">
        <v>56</v>
      </c>
      <c r="L1142" t="s">
        <v>2130</v>
      </c>
      <c r="M1142" t="s">
        <v>2131</v>
      </c>
      <c r="N1142">
        <v>5705771128</v>
      </c>
      <c r="O1142" t="s">
        <v>74</v>
      </c>
      <c r="P1142" t="s">
        <v>75</v>
      </c>
      <c r="Q1142" t="s">
        <v>61</v>
      </c>
      <c r="R1142">
        <v>44</v>
      </c>
      <c r="S1142" t="s">
        <v>40</v>
      </c>
      <c r="T1142" t="s">
        <v>2002</v>
      </c>
      <c r="U1142">
        <v>5</v>
      </c>
      <c r="V1142" s="3">
        <v>60</v>
      </c>
      <c r="W1142">
        <v>2</v>
      </c>
      <c r="X1142" s="3">
        <f t="shared" si="1118"/>
        <v>30</v>
      </c>
      <c r="Y1142" s="3">
        <f t="shared" ref="Y1142:Z1142" si="1169">X1142/T1142</f>
        <v>2.5</v>
      </c>
      <c r="Z1142" s="3">
        <f t="shared" si="1169"/>
        <v>0.5</v>
      </c>
    </row>
    <row r="1143" spans="1:26" x14ac:dyDescent="0.25">
      <c r="A1143">
        <v>8.2025000000000006</v>
      </c>
      <c r="B1143" t="s">
        <v>26</v>
      </c>
      <c r="C1143" t="s">
        <v>51</v>
      </c>
      <c r="D1143" t="s">
        <v>52</v>
      </c>
      <c r="E1143">
        <v>10503636</v>
      </c>
      <c r="F1143" t="s">
        <v>2127</v>
      </c>
      <c r="G1143" t="s">
        <v>348</v>
      </c>
      <c r="H1143" t="s">
        <v>31</v>
      </c>
      <c r="I1143" t="s">
        <v>2128</v>
      </c>
      <c r="J1143" t="s">
        <v>2129</v>
      </c>
      <c r="K1143" t="s">
        <v>56</v>
      </c>
      <c r="L1143" t="s">
        <v>2130</v>
      </c>
      <c r="M1143" t="s">
        <v>2131</v>
      </c>
      <c r="N1143">
        <v>5705771128</v>
      </c>
      <c r="O1143" t="s">
        <v>670</v>
      </c>
      <c r="P1143" t="s">
        <v>671</v>
      </c>
      <c r="Q1143" t="s">
        <v>61</v>
      </c>
      <c r="R1143">
        <v>44</v>
      </c>
      <c r="S1143" t="s">
        <v>672</v>
      </c>
      <c r="T1143" t="s">
        <v>2002</v>
      </c>
      <c r="U1143">
        <v>7</v>
      </c>
      <c r="V1143" s="3">
        <v>75.599999999999994</v>
      </c>
      <c r="W1143">
        <v>2</v>
      </c>
      <c r="X1143" s="3">
        <f t="shared" si="1118"/>
        <v>37.799999999999997</v>
      </c>
      <c r="Y1143" s="3">
        <f t="shared" ref="Y1143:Z1143" si="1170">X1143/T1143</f>
        <v>3.15</v>
      </c>
      <c r="Z1143" s="3">
        <f t="shared" si="1170"/>
        <v>0.45</v>
      </c>
    </row>
    <row r="1144" spans="1:26" x14ac:dyDescent="0.25">
      <c r="A1144">
        <v>8.2025000000000006</v>
      </c>
      <c r="B1144" t="s">
        <v>26</v>
      </c>
      <c r="C1144" t="s">
        <v>51</v>
      </c>
      <c r="D1144" t="s">
        <v>52</v>
      </c>
      <c r="E1144">
        <v>10503636</v>
      </c>
      <c r="F1144" t="s">
        <v>2127</v>
      </c>
      <c r="G1144" t="s">
        <v>348</v>
      </c>
      <c r="H1144" t="s">
        <v>31</v>
      </c>
      <c r="I1144" t="s">
        <v>2128</v>
      </c>
      <c r="J1144" t="s">
        <v>2129</v>
      </c>
      <c r="K1144" t="s">
        <v>56</v>
      </c>
      <c r="L1144" t="s">
        <v>2130</v>
      </c>
      <c r="M1144" t="s">
        <v>2131</v>
      </c>
      <c r="N1144">
        <v>5705771128</v>
      </c>
      <c r="O1144" t="s">
        <v>98</v>
      </c>
      <c r="P1144" t="s">
        <v>99</v>
      </c>
      <c r="Q1144" t="s">
        <v>61</v>
      </c>
      <c r="R1144">
        <v>44</v>
      </c>
      <c r="S1144" t="s">
        <v>40</v>
      </c>
      <c r="T1144" t="s">
        <v>2002</v>
      </c>
      <c r="U1144">
        <v>5</v>
      </c>
      <c r="V1144" s="3">
        <v>60</v>
      </c>
      <c r="W1144">
        <v>2</v>
      </c>
      <c r="X1144" s="3">
        <f t="shared" si="1118"/>
        <v>30</v>
      </c>
      <c r="Y1144" s="3">
        <f t="shared" ref="Y1144:Z1144" si="1171">X1144/T1144</f>
        <v>2.5</v>
      </c>
      <c r="Z1144" s="3">
        <f t="shared" si="1171"/>
        <v>0.5</v>
      </c>
    </row>
    <row r="1145" spans="1:26" x14ac:dyDescent="0.25">
      <c r="A1145">
        <v>8.2025000000000006</v>
      </c>
      <c r="B1145" t="s">
        <v>26</v>
      </c>
      <c r="C1145" t="s">
        <v>51</v>
      </c>
      <c r="D1145" t="s">
        <v>52</v>
      </c>
      <c r="E1145">
        <v>10503636</v>
      </c>
      <c r="F1145" t="s">
        <v>2127</v>
      </c>
      <c r="G1145" t="s">
        <v>348</v>
      </c>
      <c r="H1145" t="s">
        <v>31</v>
      </c>
      <c r="I1145" t="s">
        <v>2128</v>
      </c>
      <c r="J1145" t="s">
        <v>2129</v>
      </c>
      <c r="K1145" t="s">
        <v>56</v>
      </c>
      <c r="L1145" t="s">
        <v>2130</v>
      </c>
      <c r="M1145" t="s">
        <v>2131</v>
      </c>
      <c r="N1145">
        <v>5705771128</v>
      </c>
      <c r="O1145" t="s">
        <v>224</v>
      </c>
      <c r="P1145" t="s">
        <v>225</v>
      </c>
      <c r="Q1145" t="s">
        <v>61</v>
      </c>
      <c r="R1145">
        <v>44</v>
      </c>
      <c r="S1145" t="s">
        <v>40</v>
      </c>
      <c r="T1145" t="s">
        <v>2002</v>
      </c>
      <c r="U1145">
        <v>5</v>
      </c>
      <c r="V1145" s="3">
        <v>57.6</v>
      </c>
      <c r="W1145">
        <v>2</v>
      </c>
      <c r="X1145" s="3">
        <f t="shared" si="1118"/>
        <v>28.8</v>
      </c>
      <c r="Y1145" s="3">
        <f t="shared" ref="Y1145:Z1145" si="1172">X1145/T1145</f>
        <v>2.4</v>
      </c>
      <c r="Z1145" s="3">
        <f t="shared" si="1172"/>
        <v>0.48</v>
      </c>
    </row>
    <row r="1146" spans="1:26" x14ac:dyDescent="0.25">
      <c r="A1146">
        <v>8.2025000000000006</v>
      </c>
      <c r="B1146" t="s">
        <v>26</v>
      </c>
      <c r="C1146" t="s">
        <v>51</v>
      </c>
      <c r="D1146" t="s">
        <v>52</v>
      </c>
      <c r="E1146">
        <v>10503636</v>
      </c>
      <c r="F1146" t="s">
        <v>2127</v>
      </c>
      <c r="G1146" t="s">
        <v>348</v>
      </c>
      <c r="H1146" t="s">
        <v>31</v>
      </c>
      <c r="I1146" t="s">
        <v>2128</v>
      </c>
      <c r="J1146" t="s">
        <v>2129</v>
      </c>
      <c r="K1146" t="s">
        <v>56</v>
      </c>
      <c r="L1146" t="s">
        <v>2130</v>
      </c>
      <c r="M1146" t="s">
        <v>2131</v>
      </c>
      <c r="N1146">
        <v>5705771128</v>
      </c>
      <c r="O1146" t="s">
        <v>59</v>
      </c>
      <c r="P1146" t="s">
        <v>60</v>
      </c>
      <c r="Q1146" t="s">
        <v>61</v>
      </c>
      <c r="R1146">
        <v>44</v>
      </c>
      <c r="S1146" t="s">
        <v>40</v>
      </c>
      <c r="T1146" t="s">
        <v>2002</v>
      </c>
      <c r="U1146">
        <v>4</v>
      </c>
      <c r="V1146" s="3">
        <v>57.6</v>
      </c>
      <c r="W1146">
        <v>2</v>
      </c>
      <c r="X1146" s="3">
        <f t="shared" si="1118"/>
        <v>28.8</v>
      </c>
      <c r="Y1146" s="3">
        <f t="shared" ref="Y1146:Z1146" si="1173">X1146/T1146</f>
        <v>2.4</v>
      </c>
      <c r="Z1146" s="3">
        <f t="shared" si="1173"/>
        <v>0.6</v>
      </c>
    </row>
    <row r="1147" spans="1:26" x14ac:dyDescent="0.25">
      <c r="A1147">
        <v>8.2025000000000006</v>
      </c>
      <c r="B1147" t="s">
        <v>26</v>
      </c>
      <c r="C1147" t="s">
        <v>51</v>
      </c>
      <c r="D1147" t="s">
        <v>52</v>
      </c>
      <c r="E1147">
        <v>10503637</v>
      </c>
      <c r="F1147" t="s">
        <v>771</v>
      </c>
      <c r="G1147" t="s">
        <v>348</v>
      </c>
      <c r="H1147" t="s">
        <v>31</v>
      </c>
      <c r="I1147" t="s">
        <v>772</v>
      </c>
      <c r="J1147" t="s">
        <v>773</v>
      </c>
      <c r="K1147" t="s">
        <v>34</v>
      </c>
      <c r="L1147" t="s">
        <v>774</v>
      </c>
      <c r="M1147" t="s">
        <v>775</v>
      </c>
      <c r="N1147">
        <v>6093595056</v>
      </c>
      <c r="O1147" t="s">
        <v>74</v>
      </c>
      <c r="P1147" t="s">
        <v>75</v>
      </c>
      <c r="Q1147" t="s">
        <v>61</v>
      </c>
      <c r="R1147">
        <v>44</v>
      </c>
      <c r="S1147" t="s">
        <v>40</v>
      </c>
      <c r="T1147" t="s">
        <v>2002</v>
      </c>
      <c r="U1147">
        <v>5</v>
      </c>
      <c r="V1147" s="3">
        <v>30</v>
      </c>
      <c r="W1147">
        <v>1</v>
      </c>
      <c r="X1147" s="3">
        <f t="shared" si="1118"/>
        <v>30</v>
      </c>
      <c r="Y1147" s="3">
        <f t="shared" ref="Y1147:Z1147" si="1174">X1147/T1147</f>
        <v>2.5</v>
      </c>
      <c r="Z1147" s="3">
        <f t="shared" si="1174"/>
        <v>0.5</v>
      </c>
    </row>
    <row r="1148" spans="1:26" x14ac:dyDescent="0.25">
      <c r="A1148">
        <v>8.2025000000000006</v>
      </c>
      <c r="B1148" t="s">
        <v>26</v>
      </c>
      <c r="C1148" t="s">
        <v>51</v>
      </c>
      <c r="D1148" t="s">
        <v>52</v>
      </c>
      <c r="E1148">
        <v>10503637</v>
      </c>
      <c r="F1148" t="s">
        <v>771</v>
      </c>
      <c r="G1148" t="s">
        <v>348</v>
      </c>
      <c r="H1148" t="s">
        <v>31</v>
      </c>
      <c r="I1148" t="s">
        <v>772</v>
      </c>
      <c r="J1148" t="s">
        <v>773</v>
      </c>
      <c r="K1148" t="s">
        <v>34</v>
      </c>
      <c r="L1148" t="s">
        <v>774</v>
      </c>
      <c r="M1148" t="s">
        <v>775</v>
      </c>
      <c r="N1148">
        <v>6093595056</v>
      </c>
      <c r="O1148" t="s">
        <v>670</v>
      </c>
      <c r="P1148" t="s">
        <v>671</v>
      </c>
      <c r="Q1148" t="s">
        <v>61</v>
      </c>
      <c r="R1148">
        <v>44</v>
      </c>
      <c r="S1148" t="s">
        <v>672</v>
      </c>
      <c r="T1148" t="s">
        <v>2002</v>
      </c>
      <c r="U1148">
        <v>7</v>
      </c>
      <c r="V1148" s="3">
        <v>75.599999999999994</v>
      </c>
      <c r="W1148">
        <v>2</v>
      </c>
      <c r="X1148" s="3">
        <f t="shared" si="1118"/>
        <v>37.799999999999997</v>
      </c>
      <c r="Y1148" s="3">
        <f t="shared" ref="Y1148:Z1148" si="1175">X1148/T1148</f>
        <v>3.15</v>
      </c>
      <c r="Z1148" s="3">
        <f t="shared" si="1175"/>
        <v>0.45</v>
      </c>
    </row>
    <row r="1149" spans="1:26" x14ac:dyDescent="0.25">
      <c r="A1149">
        <v>8.2025000000000006</v>
      </c>
      <c r="B1149" t="s">
        <v>26</v>
      </c>
      <c r="C1149" t="s">
        <v>51</v>
      </c>
      <c r="D1149" t="s">
        <v>52</v>
      </c>
      <c r="E1149">
        <v>10503637</v>
      </c>
      <c r="F1149" t="s">
        <v>771</v>
      </c>
      <c r="G1149" t="s">
        <v>348</v>
      </c>
      <c r="H1149" t="s">
        <v>31</v>
      </c>
      <c r="I1149" t="s">
        <v>772</v>
      </c>
      <c r="J1149" t="s">
        <v>773</v>
      </c>
      <c r="K1149" t="s">
        <v>34</v>
      </c>
      <c r="L1149" t="s">
        <v>774</v>
      </c>
      <c r="M1149" t="s">
        <v>775</v>
      </c>
      <c r="N1149">
        <v>6093595056</v>
      </c>
      <c r="O1149" t="s">
        <v>98</v>
      </c>
      <c r="P1149" t="s">
        <v>99</v>
      </c>
      <c r="Q1149" t="s">
        <v>61</v>
      </c>
      <c r="R1149">
        <v>44</v>
      </c>
      <c r="S1149" t="s">
        <v>40</v>
      </c>
      <c r="T1149" t="s">
        <v>2002</v>
      </c>
      <c r="U1149">
        <v>5</v>
      </c>
      <c r="V1149" s="3">
        <v>30</v>
      </c>
      <c r="W1149">
        <v>1</v>
      </c>
      <c r="X1149" s="3">
        <f t="shared" si="1118"/>
        <v>30</v>
      </c>
      <c r="Y1149" s="3">
        <f t="shared" ref="Y1149:Z1149" si="1176">X1149/T1149</f>
        <v>2.5</v>
      </c>
      <c r="Z1149" s="3">
        <f t="shared" si="1176"/>
        <v>0.5</v>
      </c>
    </row>
    <row r="1150" spans="1:26" x14ac:dyDescent="0.25">
      <c r="A1150">
        <v>8.2025000000000006</v>
      </c>
      <c r="B1150" t="s">
        <v>26</v>
      </c>
      <c r="C1150" t="s">
        <v>51</v>
      </c>
      <c r="D1150" t="s">
        <v>52</v>
      </c>
      <c r="E1150">
        <v>10503637</v>
      </c>
      <c r="F1150" t="s">
        <v>771</v>
      </c>
      <c r="G1150" t="s">
        <v>348</v>
      </c>
      <c r="H1150" t="s">
        <v>31</v>
      </c>
      <c r="I1150" t="s">
        <v>772</v>
      </c>
      <c r="J1150" t="s">
        <v>773</v>
      </c>
      <c r="K1150" t="s">
        <v>34</v>
      </c>
      <c r="L1150" t="s">
        <v>774</v>
      </c>
      <c r="M1150" t="s">
        <v>775</v>
      </c>
      <c r="N1150">
        <v>6093595056</v>
      </c>
      <c r="O1150" t="s">
        <v>224</v>
      </c>
      <c r="P1150" t="s">
        <v>225</v>
      </c>
      <c r="Q1150" t="s">
        <v>61</v>
      </c>
      <c r="R1150">
        <v>44</v>
      </c>
      <c r="S1150" t="s">
        <v>40</v>
      </c>
      <c r="T1150" t="s">
        <v>2002</v>
      </c>
      <c r="U1150">
        <v>5</v>
      </c>
      <c r="V1150" s="3">
        <v>28.8</v>
      </c>
      <c r="W1150">
        <v>1</v>
      </c>
      <c r="X1150" s="3">
        <f t="shared" si="1118"/>
        <v>28.8</v>
      </c>
      <c r="Y1150" s="3">
        <f t="shared" ref="Y1150:Z1150" si="1177">X1150/T1150</f>
        <v>2.4</v>
      </c>
      <c r="Z1150" s="3">
        <f t="shared" si="1177"/>
        <v>0.48</v>
      </c>
    </row>
    <row r="1151" spans="1:26" x14ac:dyDescent="0.25">
      <c r="A1151">
        <v>8.2025000000000006</v>
      </c>
      <c r="B1151" t="s">
        <v>26</v>
      </c>
      <c r="C1151" t="s">
        <v>51</v>
      </c>
      <c r="D1151" t="s">
        <v>52</v>
      </c>
      <c r="E1151">
        <v>10503637</v>
      </c>
      <c r="F1151" t="s">
        <v>771</v>
      </c>
      <c r="G1151" t="s">
        <v>348</v>
      </c>
      <c r="H1151" t="s">
        <v>31</v>
      </c>
      <c r="I1151" t="s">
        <v>772</v>
      </c>
      <c r="J1151" t="s">
        <v>773</v>
      </c>
      <c r="K1151" t="s">
        <v>34</v>
      </c>
      <c r="L1151" t="s">
        <v>774</v>
      </c>
      <c r="M1151" t="s">
        <v>775</v>
      </c>
      <c r="N1151">
        <v>6093595056</v>
      </c>
      <c r="O1151" t="s">
        <v>59</v>
      </c>
      <c r="P1151" t="s">
        <v>60</v>
      </c>
      <c r="Q1151" t="s">
        <v>61</v>
      </c>
      <c r="R1151">
        <v>44</v>
      </c>
      <c r="S1151" t="s">
        <v>40</v>
      </c>
      <c r="T1151" t="s">
        <v>2002</v>
      </c>
      <c r="U1151">
        <v>4</v>
      </c>
      <c r="V1151" s="3">
        <v>57.6</v>
      </c>
      <c r="W1151">
        <v>2</v>
      </c>
      <c r="X1151" s="3">
        <f t="shared" si="1118"/>
        <v>28.8</v>
      </c>
      <c r="Y1151" s="3">
        <f t="shared" ref="Y1151:Z1151" si="1178">X1151/T1151</f>
        <v>2.4</v>
      </c>
      <c r="Z1151" s="3">
        <f t="shared" si="1178"/>
        <v>0.6</v>
      </c>
    </row>
    <row r="1152" spans="1:26" x14ac:dyDescent="0.25">
      <c r="A1152">
        <v>8.2025000000000006</v>
      </c>
      <c r="B1152" t="s">
        <v>26</v>
      </c>
      <c r="C1152" t="s">
        <v>62</v>
      </c>
      <c r="D1152" t="s">
        <v>63</v>
      </c>
      <c r="E1152">
        <v>10503672</v>
      </c>
      <c r="F1152" t="s">
        <v>2189</v>
      </c>
      <c r="G1152" t="s">
        <v>348</v>
      </c>
      <c r="H1152" t="s">
        <v>31</v>
      </c>
      <c r="I1152" t="s">
        <v>2190</v>
      </c>
      <c r="J1152" t="s">
        <v>1287</v>
      </c>
      <c r="K1152" t="s">
        <v>67</v>
      </c>
      <c r="L1152">
        <v>90808</v>
      </c>
      <c r="M1152" t="s">
        <v>2191</v>
      </c>
      <c r="N1152">
        <v>5629384223</v>
      </c>
      <c r="O1152" t="s">
        <v>74</v>
      </c>
      <c r="P1152" t="s">
        <v>75</v>
      </c>
      <c r="Q1152" t="s">
        <v>61</v>
      </c>
      <c r="R1152">
        <v>44</v>
      </c>
      <c r="S1152" t="s">
        <v>40</v>
      </c>
      <c r="T1152" t="s">
        <v>2002</v>
      </c>
      <c r="U1152">
        <v>5</v>
      </c>
      <c r="V1152" s="3">
        <v>30</v>
      </c>
      <c r="W1152">
        <v>1</v>
      </c>
      <c r="X1152" s="3">
        <f t="shared" si="1118"/>
        <v>30</v>
      </c>
      <c r="Y1152" s="3">
        <f t="shared" ref="Y1152:Z1152" si="1179">X1152/T1152</f>
        <v>2.5</v>
      </c>
      <c r="Z1152" s="3">
        <f t="shared" si="1179"/>
        <v>0.5</v>
      </c>
    </row>
    <row r="1153" spans="1:26" x14ac:dyDescent="0.25">
      <c r="A1153">
        <v>8.2025000000000006</v>
      </c>
      <c r="B1153" t="s">
        <v>26</v>
      </c>
      <c r="C1153" t="s">
        <v>62</v>
      </c>
      <c r="D1153" t="s">
        <v>63</v>
      </c>
      <c r="E1153">
        <v>10503672</v>
      </c>
      <c r="F1153" t="s">
        <v>2189</v>
      </c>
      <c r="G1153" t="s">
        <v>348</v>
      </c>
      <c r="H1153" t="s">
        <v>31</v>
      </c>
      <c r="I1153" t="s">
        <v>2190</v>
      </c>
      <c r="J1153" t="s">
        <v>1287</v>
      </c>
      <c r="K1153" t="s">
        <v>67</v>
      </c>
      <c r="L1153">
        <v>90808</v>
      </c>
      <c r="M1153" t="s">
        <v>2191</v>
      </c>
      <c r="N1153">
        <v>5629384223</v>
      </c>
      <c r="O1153" t="s">
        <v>670</v>
      </c>
      <c r="P1153" t="s">
        <v>671</v>
      </c>
      <c r="Q1153" t="s">
        <v>61</v>
      </c>
      <c r="R1153">
        <v>44</v>
      </c>
      <c r="S1153" t="s">
        <v>672</v>
      </c>
      <c r="T1153" t="s">
        <v>2002</v>
      </c>
      <c r="U1153">
        <v>7</v>
      </c>
      <c r="V1153" s="3">
        <v>37.799999999999997</v>
      </c>
      <c r="W1153">
        <v>1</v>
      </c>
      <c r="X1153" s="3">
        <f t="shared" si="1118"/>
        <v>37.799999999999997</v>
      </c>
      <c r="Y1153" s="3">
        <f t="shared" ref="Y1153:Z1153" si="1180">X1153/T1153</f>
        <v>3.15</v>
      </c>
      <c r="Z1153" s="3">
        <f t="shared" si="1180"/>
        <v>0.45</v>
      </c>
    </row>
    <row r="1154" spans="1:26" x14ac:dyDescent="0.25">
      <c r="A1154">
        <v>8.2025000000000006</v>
      </c>
      <c r="B1154" t="s">
        <v>26</v>
      </c>
      <c r="C1154" t="s">
        <v>62</v>
      </c>
      <c r="D1154" t="s">
        <v>63</v>
      </c>
      <c r="E1154">
        <v>10503672</v>
      </c>
      <c r="F1154" t="s">
        <v>2189</v>
      </c>
      <c r="G1154" t="s">
        <v>348</v>
      </c>
      <c r="H1154" t="s">
        <v>31</v>
      </c>
      <c r="I1154" t="s">
        <v>2190</v>
      </c>
      <c r="J1154" t="s">
        <v>1287</v>
      </c>
      <c r="K1154" t="s">
        <v>67</v>
      </c>
      <c r="L1154">
        <v>90808</v>
      </c>
      <c r="M1154" t="s">
        <v>2191</v>
      </c>
      <c r="N1154">
        <v>5629384223</v>
      </c>
      <c r="O1154" t="s">
        <v>98</v>
      </c>
      <c r="P1154" t="s">
        <v>99</v>
      </c>
      <c r="Q1154" t="s">
        <v>61</v>
      </c>
      <c r="R1154">
        <v>44</v>
      </c>
      <c r="S1154" t="s">
        <v>40</v>
      </c>
      <c r="T1154" t="s">
        <v>2002</v>
      </c>
      <c r="U1154">
        <v>5</v>
      </c>
      <c r="V1154" s="3">
        <v>30</v>
      </c>
      <c r="W1154">
        <v>1</v>
      </c>
      <c r="X1154" s="3">
        <f t="shared" si="1118"/>
        <v>30</v>
      </c>
      <c r="Y1154" s="3">
        <f t="shared" ref="Y1154:Z1154" si="1181">X1154/T1154</f>
        <v>2.5</v>
      </c>
      <c r="Z1154" s="3">
        <f t="shared" si="1181"/>
        <v>0.5</v>
      </c>
    </row>
    <row r="1155" spans="1:26" x14ac:dyDescent="0.25">
      <c r="A1155">
        <v>8.2025000000000006</v>
      </c>
      <c r="B1155" t="s">
        <v>26</v>
      </c>
      <c r="C1155" t="s">
        <v>62</v>
      </c>
      <c r="D1155" t="s">
        <v>63</v>
      </c>
      <c r="E1155">
        <v>10503672</v>
      </c>
      <c r="F1155" t="s">
        <v>2189</v>
      </c>
      <c r="G1155" t="s">
        <v>348</v>
      </c>
      <c r="H1155" t="s">
        <v>31</v>
      </c>
      <c r="I1155" t="s">
        <v>2190</v>
      </c>
      <c r="J1155" t="s">
        <v>1287</v>
      </c>
      <c r="K1155" t="s">
        <v>67</v>
      </c>
      <c r="L1155">
        <v>90808</v>
      </c>
      <c r="M1155" t="s">
        <v>2191</v>
      </c>
      <c r="N1155">
        <v>5629384223</v>
      </c>
      <c r="O1155" t="s">
        <v>224</v>
      </c>
      <c r="P1155" t="s">
        <v>225</v>
      </c>
      <c r="Q1155" t="s">
        <v>61</v>
      </c>
      <c r="R1155">
        <v>44</v>
      </c>
      <c r="S1155" t="s">
        <v>40</v>
      </c>
      <c r="T1155" t="s">
        <v>2002</v>
      </c>
      <c r="U1155">
        <v>5</v>
      </c>
      <c r="V1155" s="3">
        <v>30</v>
      </c>
      <c r="W1155">
        <v>1</v>
      </c>
      <c r="X1155" s="3">
        <f t="shared" si="1118"/>
        <v>30</v>
      </c>
      <c r="Y1155" s="3">
        <f t="shared" ref="Y1155:Z1155" si="1182">X1155/T1155</f>
        <v>2.5</v>
      </c>
      <c r="Z1155" s="3">
        <f t="shared" si="1182"/>
        <v>0.5</v>
      </c>
    </row>
    <row r="1156" spans="1:26" x14ac:dyDescent="0.25">
      <c r="A1156">
        <v>8.2025000000000006</v>
      </c>
      <c r="B1156" t="s">
        <v>26</v>
      </c>
      <c r="C1156" t="s">
        <v>62</v>
      </c>
      <c r="D1156" t="s">
        <v>63</v>
      </c>
      <c r="E1156">
        <v>10503672</v>
      </c>
      <c r="F1156" t="s">
        <v>2189</v>
      </c>
      <c r="G1156" t="s">
        <v>348</v>
      </c>
      <c r="H1156" t="s">
        <v>31</v>
      </c>
      <c r="I1156" t="s">
        <v>2190</v>
      </c>
      <c r="J1156" t="s">
        <v>1287</v>
      </c>
      <c r="K1156" t="s">
        <v>67</v>
      </c>
      <c r="L1156">
        <v>90808</v>
      </c>
      <c r="M1156" t="s">
        <v>2191</v>
      </c>
      <c r="N1156">
        <v>5629384223</v>
      </c>
      <c r="O1156" t="s">
        <v>59</v>
      </c>
      <c r="P1156" t="s">
        <v>60</v>
      </c>
      <c r="Q1156" t="s">
        <v>61</v>
      </c>
      <c r="R1156">
        <v>44</v>
      </c>
      <c r="S1156" t="s">
        <v>40</v>
      </c>
      <c r="T1156" t="s">
        <v>2002</v>
      </c>
      <c r="U1156">
        <v>4</v>
      </c>
      <c r="V1156" s="3">
        <v>30</v>
      </c>
      <c r="W1156">
        <v>1</v>
      </c>
      <c r="X1156" s="3">
        <f t="shared" ref="X1156:X1219" si="1183">V1156/W1156</f>
        <v>30</v>
      </c>
      <c r="Y1156" s="3">
        <f t="shared" ref="Y1156:Z1156" si="1184">X1156/T1156</f>
        <v>2.5</v>
      </c>
      <c r="Z1156" s="3">
        <f t="shared" si="1184"/>
        <v>0.625</v>
      </c>
    </row>
    <row r="1157" spans="1:26" x14ac:dyDescent="0.25">
      <c r="A1157">
        <v>8.2025000000000006</v>
      </c>
      <c r="B1157" t="s">
        <v>26</v>
      </c>
      <c r="C1157" t="s">
        <v>852</v>
      </c>
      <c r="D1157" t="s">
        <v>853</v>
      </c>
      <c r="E1157">
        <v>10503669</v>
      </c>
      <c r="F1157" t="s">
        <v>2185</v>
      </c>
      <c r="G1157" t="s">
        <v>348</v>
      </c>
      <c r="H1157" t="s">
        <v>31</v>
      </c>
      <c r="I1157" t="s">
        <v>2186</v>
      </c>
      <c r="J1157" t="s">
        <v>2187</v>
      </c>
      <c r="K1157" t="s">
        <v>1277</v>
      </c>
      <c r="L1157">
        <v>44502</v>
      </c>
      <c r="M1157" t="s">
        <v>2188</v>
      </c>
      <c r="N1157">
        <v>3303183331</v>
      </c>
      <c r="O1157" t="s">
        <v>74</v>
      </c>
      <c r="P1157" t="s">
        <v>75</v>
      </c>
      <c r="Q1157" t="s">
        <v>61</v>
      </c>
      <c r="R1157">
        <v>44</v>
      </c>
      <c r="S1157" t="s">
        <v>40</v>
      </c>
      <c r="T1157" t="s">
        <v>2002</v>
      </c>
      <c r="U1157">
        <v>5</v>
      </c>
      <c r="V1157" s="3">
        <v>150</v>
      </c>
      <c r="W1157">
        <v>5</v>
      </c>
      <c r="X1157" s="3">
        <f t="shared" si="1183"/>
        <v>30</v>
      </c>
      <c r="Y1157" s="3">
        <f t="shared" ref="Y1157:Z1157" si="1185">X1157/T1157</f>
        <v>2.5</v>
      </c>
      <c r="Z1157" s="3">
        <f t="shared" si="1185"/>
        <v>0.5</v>
      </c>
    </row>
    <row r="1158" spans="1:26" x14ac:dyDescent="0.25">
      <c r="A1158">
        <v>8.2025000000000006</v>
      </c>
      <c r="B1158" t="s">
        <v>26</v>
      </c>
      <c r="C1158" t="s">
        <v>852</v>
      </c>
      <c r="D1158" t="s">
        <v>853</v>
      </c>
      <c r="E1158">
        <v>10503669</v>
      </c>
      <c r="F1158" t="s">
        <v>2185</v>
      </c>
      <c r="G1158" t="s">
        <v>348</v>
      </c>
      <c r="H1158" t="s">
        <v>31</v>
      </c>
      <c r="I1158" t="s">
        <v>2186</v>
      </c>
      <c r="J1158" t="s">
        <v>2187</v>
      </c>
      <c r="K1158" t="s">
        <v>1277</v>
      </c>
      <c r="L1158">
        <v>44502</v>
      </c>
      <c r="M1158" t="s">
        <v>2188</v>
      </c>
      <c r="N1158">
        <v>3303183331</v>
      </c>
      <c r="O1158" t="s">
        <v>670</v>
      </c>
      <c r="P1158" t="s">
        <v>671</v>
      </c>
      <c r="Q1158" t="s">
        <v>61</v>
      </c>
      <c r="R1158">
        <v>44</v>
      </c>
      <c r="S1158" t="s">
        <v>672</v>
      </c>
      <c r="T1158" t="s">
        <v>2002</v>
      </c>
      <c r="U1158">
        <v>7</v>
      </c>
      <c r="V1158" s="3">
        <v>189</v>
      </c>
      <c r="W1158">
        <v>5</v>
      </c>
      <c r="X1158" s="3">
        <f t="shared" si="1183"/>
        <v>37.799999999999997</v>
      </c>
      <c r="Y1158" s="3">
        <f t="shared" ref="Y1158:Z1158" si="1186">X1158/T1158</f>
        <v>3.15</v>
      </c>
      <c r="Z1158" s="3">
        <f t="shared" si="1186"/>
        <v>0.45</v>
      </c>
    </row>
    <row r="1159" spans="1:26" x14ac:dyDescent="0.25">
      <c r="A1159">
        <v>8.2025000000000006</v>
      </c>
      <c r="B1159" t="s">
        <v>26</v>
      </c>
      <c r="C1159" t="s">
        <v>852</v>
      </c>
      <c r="D1159" t="s">
        <v>853</v>
      </c>
      <c r="E1159">
        <v>10503669</v>
      </c>
      <c r="F1159" t="s">
        <v>2185</v>
      </c>
      <c r="G1159" t="s">
        <v>348</v>
      </c>
      <c r="H1159" t="s">
        <v>31</v>
      </c>
      <c r="I1159" t="s">
        <v>2186</v>
      </c>
      <c r="J1159" t="s">
        <v>2187</v>
      </c>
      <c r="K1159" t="s">
        <v>1277</v>
      </c>
      <c r="L1159">
        <v>44502</v>
      </c>
      <c r="M1159" t="s">
        <v>2188</v>
      </c>
      <c r="N1159">
        <v>3303183331</v>
      </c>
      <c r="O1159" t="s">
        <v>98</v>
      </c>
      <c r="P1159" t="s">
        <v>99</v>
      </c>
      <c r="Q1159" t="s">
        <v>61</v>
      </c>
      <c r="R1159">
        <v>44</v>
      </c>
      <c r="S1159" t="s">
        <v>40</v>
      </c>
      <c r="T1159" t="s">
        <v>2002</v>
      </c>
      <c r="U1159">
        <v>5</v>
      </c>
      <c r="V1159" s="3">
        <v>150</v>
      </c>
      <c r="W1159">
        <v>5</v>
      </c>
      <c r="X1159" s="3">
        <f t="shared" si="1183"/>
        <v>30</v>
      </c>
      <c r="Y1159" s="3">
        <f t="shared" ref="Y1159:Z1159" si="1187">X1159/T1159</f>
        <v>2.5</v>
      </c>
      <c r="Z1159" s="3">
        <f t="shared" si="1187"/>
        <v>0.5</v>
      </c>
    </row>
    <row r="1160" spans="1:26" x14ac:dyDescent="0.25">
      <c r="A1160">
        <v>8.2025000000000006</v>
      </c>
      <c r="B1160" t="s">
        <v>26</v>
      </c>
      <c r="C1160" t="s">
        <v>852</v>
      </c>
      <c r="D1160" t="s">
        <v>853</v>
      </c>
      <c r="E1160">
        <v>10503669</v>
      </c>
      <c r="F1160" t="s">
        <v>2185</v>
      </c>
      <c r="G1160" t="s">
        <v>348</v>
      </c>
      <c r="H1160" t="s">
        <v>31</v>
      </c>
      <c r="I1160" t="s">
        <v>2186</v>
      </c>
      <c r="J1160" t="s">
        <v>2187</v>
      </c>
      <c r="K1160" t="s">
        <v>1277</v>
      </c>
      <c r="L1160">
        <v>44502</v>
      </c>
      <c r="M1160" t="s">
        <v>2188</v>
      </c>
      <c r="N1160">
        <v>3303183331</v>
      </c>
      <c r="O1160" t="s">
        <v>224</v>
      </c>
      <c r="P1160" t="s">
        <v>225</v>
      </c>
      <c r="Q1160" t="s">
        <v>61</v>
      </c>
      <c r="R1160">
        <v>44</v>
      </c>
      <c r="S1160" t="s">
        <v>40</v>
      </c>
      <c r="T1160" t="s">
        <v>2002</v>
      </c>
      <c r="U1160">
        <v>5</v>
      </c>
      <c r="V1160" s="3">
        <v>150</v>
      </c>
      <c r="W1160">
        <v>5</v>
      </c>
      <c r="X1160" s="3">
        <f t="shared" si="1183"/>
        <v>30</v>
      </c>
      <c r="Y1160" s="3">
        <f t="shared" ref="Y1160:Z1160" si="1188">X1160/T1160</f>
        <v>2.5</v>
      </c>
      <c r="Z1160" s="3">
        <f t="shared" si="1188"/>
        <v>0.5</v>
      </c>
    </row>
    <row r="1161" spans="1:26" x14ac:dyDescent="0.25">
      <c r="A1161">
        <v>8.2025000000000006</v>
      </c>
      <c r="B1161" t="s">
        <v>26</v>
      </c>
      <c r="C1161" t="s">
        <v>852</v>
      </c>
      <c r="D1161" t="s">
        <v>853</v>
      </c>
      <c r="E1161">
        <v>10503669</v>
      </c>
      <c r="F1161" t="s">
        <v>2185</v>
      </c>
      <c r="G1161" t="s">
        <v>348</v>
      </c>
      <c r="H1161" t="s">
        <v>31</v>
      </c>
      <c r="I1161" t="s">
        <v>2186</v>
      </c>
      <c r="J1161" t="s">
        <v>2187</v>
      </c>
      <c r="K1161" t="s">
        <v>1277</v>
      </c>
      <c r="L1161">
        <v>44502</v>
      </c>
      <c r="M1161" t="s">
        <v>2188</v>
      </c>
      <c r="N1161">
        <v>3303183331</v>
      </c>
      <c r="O1161" t="s">
        <v>59</v>
      </c>
      <c r="P1161" t="s">
        <v>60</v>
      </c>
      <c r="Q1161" t="s">
        <v>61</v>
      </c>
      <c r="R1161">
        <v>44</v>
      </c>
      <c r="S1161" t="s">
        <v>40</v>
      </c>
      <c r="T1161" t="s">
        <v>2002</v>
      </c>
      <c r="U1161">
        <v>4</v>
      </c>
      <c r="V1161" s="3">
        <v>150</v>
      </c>
      <c r="W1161">
        <v>5</v>
      </c>
      <c r="X1161" s="3">
        <f t="shared" si="1183"/>
        <v>30</v>
      </c>
      <c r="Y1161" s="3">
        <f t="shared" ref="Y1161:Z1161" si="1189">X1161/T1161</f>
        <v>2.5</v>
      </c>
      <c r="Z1161" s="3">
        <f t="shared" si="1189"/>
        <v>0.625</v>
      </c>
    </row>
    <row r="1162" spans="1:26" x14ac:dyDescent="0.25">
      <c r="A1162">
        <v>8.2025000000000006</v>
      </c>
      <c r="B1162" t="s">
        <v>26</v>
      </c>
      <c r="C1162" t="s">
        <v>889</v>
      </c>
      <c r="D1162" t="s">
        <v>890</v>
      </c>
      <c r="E1162">
        <v>10503681</v>
      </c>
      <c r="F1162" t="s">
        <v>2201</v>
      </c>
      <c r="G1162" t="s">
        <v>348</v>
      </c>
      <c r="H1162" t="s">
        <v>31</v>
      </c>
      <c r="I1162" t="s">
        <v>2202</v>
      </c>
      <c r="J1162" t="s">
        <v>2203</v>
      </c>
      <c r="K1162" t="s">
        <v>1864</v>
      </c>
      <c r="L1162" t="s">
        <v>2204</v>
      </c>
      <c r="M1162" t="s">
        <v>2205</v>
      </c>
      <c r="N1162">
        <v>9312217655</v>
      </c>
      <c r="O1162" t="s">
        <v>74</v>
      </c>
      <c r="P1162" t="s">
        <v>75</v>
      </c>
      <c r="Q1162" t="s">
        <v>61</v>
      </c>
      <c r="R1162">
        <v>44</v>
      </c>
      <c r="S1162" t="s">
        <v>40</v>
      </c>
      <c r="T1162" t="s">
        <v>2002</v>
      </c>
      <c r="U1162">
        <v>5</v>
      </c>
      <c r="V1162" s="3">
        <v>57.6</v>
      </c>
      <c r="W1162">
        <v>2</v>
      </c>
      <c r="X1162" s="3">
        <f t="shared" si="1183"/>
        <v>28.8</v>
      </c>
      <c r="Y1162" s="3">
        <f t="shared" ref="Y1162:Z1162" si="1190">X1162/T1162</f>
        <v>2.4</v>
      </c>
      <c r="Z1162" s="3">
        <f t="shared" si="1190"/>
        <v>0.48</v>
      </c>
    </row>
    <row r="1163" spans="1:26" x14ac:dyDescent="0.25">
      <c r="A1163">
        <v>8.2025000000000006</v>
      </c>
      <c r="B1163" t="s">
        <v>26</v>
      </c>
      <c r="C1163" t="s">
        <v>889</v>
      </c>
      <c r="D1163" t="s">
        <v>890</v>
      </c>
      <c r="E1163">
        <v>10503681</v>
      </c>
      <c r="F1163" t="s">
        <v>2201</v>
      </c>
      <c r="G1163" t="s">
        <v>348</v>
      </c>
      <c r="H1163" t="s">
        <v>31</v>
      </c>
      <c r="I1163" t="s">
        <v>2202</v>
      </c>
      <c r="J1163" t="s">
        <v>2203</v>
      </c>
      <c r="K1163" t="s">
        <v>1864</v>
      </c>
      <c r="L1163" t="s">
        <v>2204</v>
      </c>
      <c r="M1163" t="s">
        <v>2205</v>
      </c>
      <c r="N1163">
        <v>9312217655</v>
      </c>
      <c r="O1163" t="s">
        <v>670</v>
      </c>
      <c r="P1163" t="s">
        <v>671</v>
      </c>
      <c r="Q1163" t="s">
        <v>61</v>
      </c>
      <c r="R1163">
        <v>44</v>
      </c>
      <c r="S1163" t="s">
        <v>672</v>
      </c>
      <c r="T1163" t="s">
        <v>2002</v>
      </c>
      <c r="U1163">
        <v>7</v>
      </c>
      <c r="V1163" s="3">
        <v>37.799999999999997</v>
      </c>
      <c r="W1163">
        <v>1</v>
      </c>
      <c r="X1163" s="3">
        <f t="shared" si="1183"/>
        <v>37.799999999999997</v>
      </c>
      <c r="Y1163" s="3">
        <f t="shared" ref="Y1163:Z1163" si="1191">X1163/T1163</f>
        <v>3.15</v>
      </c>
      <c r="Z1163" s="3">
        <f t="shared" si="1191"/>
        <v>0.45</v>
      </c>
    </row>
    <row r="1164" spans="1:26" x14ac:dyDescent="0.25">
      <c r="A1164">
        <v>8.2025000000000006</v>
      </c>
      <c r="B1164" t="s">
        <v>26</v>
      </c>
      <c r="C1164" t="s">
        <v>889</v>
      </c>
      <c r="D1164" t="s">
        <v>890</v>
      </c>
      <c r="E1164">
        <v>10503681</v>
      </c>
      <c r="F1164" t="s">
        <v>2201</v>
      </c>
      <c r="G1164" t="s">
        <v>348</v>
      </c>
      <c r="H1164" t="s">
        <v>31</v>
      </c>
      <c r="I1164" t="s">
        <v>2202</v>
      </c>
      <c r="J1164" t="s">
        <v>2203</v>
      </c>
      <c r="K1164" t="s">
        <v>1864</v>
      </c>
      <c r="L1164" t="s">
        <v>2204</v>
      </c>
      <c r="M1164" t="s">
        <v>2205</v>
      </c>
      <c r="N1164">
        <v>9312217655</v>
      </c>
      <c r="O1164" t="s">
        <v>98</v>
      </c>
      <c r="P1164" t="s">
        <v>99</v>
      </c>
      <c r="Q1164" t="s">
        <v>61</v>
      </c>
      <c r="R1164">
        <v>44</v>
      </c>
      <c r="S1164" t="s">
        <v>40</v>
      </c>
      <c r="T1164" t="s">
        <v>2002</v>
      </c>
      <c r="U1164">
        <v>5</v>
      </c>
      <c r="V1164" s="3">
        <v>57.6</v>
      </c>
      <c r="W1164">
        <v>2</v>
      </c>
      <c r="X1164" s="3">
        <f t="shared" si="1183"/>
        <v>28.8</v>
      </c>
      <c r="Y1164" s="3">
        <f t="shared" ref="Y1164:Z1164" si="1192">X1164/T1164</f>
        <v>2.4</v>
      </c>
      <c r="Z1164" s="3">
        <f t="shared" si="1192"/>
        <v>0.48</v>
      </c>
    </row>
    <row r="1165" spans="1:26" x14ac:dyDescent="0.25">
      <c r="A1165">
        <v>8.2025000000000006</v>
      </c>
      <c r="B1165" t="s">
        <v>26</v>
      </c>
      <c r="C1165" t="s">
        <v>889</v>
      </c>
      <c r="D1165" t="s">
        <v>890</v>
      </c>
      <c r="E1165">
        <v>10503681</v>
      </c>
      <c r="F1165" t="s">
        <v>2201</v>
      </c>
      <c r="G1165" t="s">
        <v>348</v>
      </c>
      <c r="H1165" t="s">
        <v>31</v>
      </c>
      <c r="I1165" t="s">
        <v>2202</v>
      </c>
      <c r="J1165" t="s">
        <v>2203</v>
      </c>
      <c r="K1165" t="s">
        <v>1864</v>
      </c>
      <c r="L1165" t="s">
        <v>2204</v>
      </c>
      <c r="M1165" t="s">
        <v>2205</v>
      </c>
      <c r="N1165">
        <v>9312217655</v>
      </c>
      <c r="O1165" t="s">
        <v>224</v>
      </c>
      <c r="P1165" t="s">
        <v>225</v>
      </c>
      <c r="Q1165" t="s">
        <v>61</v>
      </c>
      <c r="R1165">
        <v>44</v>
      </c>
      <c r="S1165" t="s">
        <v>40</v>
      </c>
      <c r="T1165" t="s">
        <v>2002</v>
      </c>
      <c r="U1165">
        <v>5</v>
      </c>
      <c r="V1165" s="3">
        <v>57.6</v>
      </c>
      <c r="W1165">
        <v>2</v>
      </c>
      <c r="X1165" s="3">
        <f t="shared" si="1183"/>
        <v>28.8</v>
      </c>
      <c r="Y1165" s="3">
        <f t="shared" ref="Y1165:Z1165" si="1193">X1165/T1165</f>
        <v>2.4</v>
      </c>
      <c r="Z1165" s="3">
        <f t="shared" si="1193"/>
        <v>0.48</v>
      </c>
    </row>
    <row r="1166" spans="1:26" x14ac:dyDescent="0.25">
      <c r="A1166">
        <v>8.2025000000000006</v>
      </c>
      <c r="B1166" t="s">
        <v>26</v>
      </c>
      <c r="C1166" t="s">
        <v>889</v>
      </c>
      <c r="D1166" t="s">
        <v>890</v>
      </c>
      <c r="E1166">
        <v>10503681</v>
      </c>
      <c r="F1166" t="s">
        <v>2201</v>
      </c>
      <c r="G1166" t="s">
        <v>348</v>
      </c>
      <c r="H1166" t="s">
        <v>31</v>
      </c>
      <c r="I1166" t="s">
        <v>2202</v>
      </c>
      <c r="J1166" t="s">
        <v>2203</v>
      </c>
      <c r="K1166" t="s">
        <v>1864</v>
      </c>
      <c r="L1166" t="s">
        <v>2204</v>
      </c>
      <c r="M1166" t="s">
        <v>2205</v>
      </c>
      <c r="N1166">
        <v>9312217655</v>
      </c>
      <c r="O1166" t="s">
        <v>59</v>
      </c>
      <c r="P1166" t="s">
        <v>60</v>
      </c>
      <c r="Q1166" t="s">
        <v>61</v>
      </c>
      <c r="R1166">
        <v>44</v>
      </c>
      <c r="S1166" t="s">
        <v>40</v>
      </c>
      <c r="T1166" t="s">
        <v>2002</v>
      </c>
      <c r="U1166">
        <v>4</v>
      </c>
      <c r="V1166" s="3">
        <v>60</v>
      </c>
      <c r="W1166">
        <v>2</v>
      </c>
      <c r="X1166" s="3">
        <f t="shared" si="1183"/>
        <v>30</v>
      </c>
      <c r="Y1166" s="3">
        <f t="shared" ref="Y1166:Z1166" si="1194">X1166/T1166</f>
        <v>2.5</v>
      </c>
      <c r="Z1166" s="3">
        <f t="shared" si="1194"/>
        <v>0.625</v>
      </c>
    </row>
    <row r="1167" spans="1:26" x14ac:dyDescent="0.25">
      <c r="A1167">
        <v>8.2025000000000006</v>
      </c>
      <c r="B1167" t="s">
        <v>26</v>
      </c>
      <c r="C1167" t="s">
        <v>84</v>
      </c>
      <c r="D1167" t="s">
        <v>85</v>
      </c>
      <c r="E1167">
        <v>10503648</v>
      </c>
      <c r="F1167" t="s">
        <v>2156</v>
      </c>
      <c r="G1167" t="s">
        <v>348</v>
      </c>
      <c r="H1167" t="s">
        <v>31</v>
      </c>
      <c r="I1167" t="s">
        <v>2157</v>
      </c>
      <c r="J1167" t="s">
        <v>594</v>
      </c>
      <c r="K1167" t="s">
        <v>96</v>
      </c>
      <c r="L1167" t="s">
        <v>1693</v>
      </c>
      <c r="M1167" t="s">
        <v>2158</v>
      </c>
      <c r="N1167">
        <v>7757846597</v>
      </c>
      <c r="O1167" t="s">
        <v>74</v>
      </c>
      <c r="P1167" t="s">
        <v>75</v>
      </c>
      <c r="Q1167" t="s">
        <v>61</v>
      </c>
      <c r="R1167">
        <v>44</v>
      </c>
      <c r="S1167" t="s">
        <v>40</v>
      </c>
      <c r="T1167" t="s">
        <v>2002</v>
      </c>
      <c r="U1167">
        <v>5</v>
      </c>
      <c r="V1167" s="3">
        <v>30</v>
      </c>
      <c r="W1167">
        <v>1</v>
      </c>
      <c r="X1167" s="3">
        <f t="shared" si="1183"/>
        <v>30</v>
      </c>
      <c r="Y1167" s="3">
        <f t="shared" ref="Y1167:Z1167" si="1195">X1167/T1167</f>
        <v>2.5</v>
      </c>
      <c r="Z1167" s="3">
        <f t="shared" si="1195"/>
        <v>0.5</v>
      </c>
    </row>
    <row r="1168" spans="1:26" x14ac:dyDescent="0.25">
      <c r="A1168">
        <v>8.2025000000000006</v>
      </c>
      <c r="B1168" t="s">
        <v>26</v>
      </c>
      <c r="C1168" t="s">
        <v>84</v>
      </c>
      <c r="D1168" t="s">
        <v>85</v>
      </c>
      <c r="E1168">
        <v>10503648</v>
      </c>
      <c r="F1168" t="s">
        <v>2156</v>
      </c>
      <c r="G1168" t="s">
        <v>348</v>
      </c>
      <c r="H1168" t="s">
        <v>31</v>
      </c>
      <c r="I1168" t="s">
        <v>2157</v>
      </c>
      <c r="J1168" t="s">
        <v>594</v>
      </c>
      <c r="K1168" t="s">
        <v>96</v>
      </c>
      <c r="L1168" t="s">
        <v>1693</v>
      </c>
      <c r="M1168" t="s">
        <v>2158</v>
      </c>
      <c r="N1168">
        <v>7757846597</v>
      </c>
      <c r="O1168" t="s">
        <v>98</v>
      </c>
      <c r="P1168" t="s">
        <v>99</v>
      </c>
      <c r="Q1168" t="s">
        <v>61</v>
      </c>
      <c r="R1168">
        <v>44</v>
      </c>
      <c r="S1168" t="s">
        <v>40</v>
      </c>
      <c r="T1168" t="s">
        <v>2002</v>
      </c>
      <c r="U1168">
        <v>5</v>
      </c>
      <c r="V1168" s="3">
        <v>30</v>
      </c>
      <c r="W1168">
        <v>1</v>
      </c>
      <c r="X1168" s="3">
        <f t="shared" si="1183"/>
        <v>30</v>
      </c>
      <c r="Y1168" s="3">
        <f t="shared" ref="Y1168:Z1168" si="1196">X1168/T1168</f>
        <v>2.5</v>
      </c>
      <c r="Z1168" s="3">
        <f t="shared" si="1196"/>
        <v>0.5</v>
      </c>
    </row>
    <row r="1169" spans="1:26" x14ac:dyDescent="0.25">
      <c r="A1169">
        <v>8.2025000000000006</v>
      </c>
      <c r="B1169" t="s">
        <v>26</v>
      </c>
      <c r="C1169" t="s">
        <v>84</v>
      </c>
      <c r="D1169" t="s">
        <v>85</v>
      </c>
      <c r="E1169">
        <v>10503648</v>
      </c>
      <c r="F1169" t="s">
        <v>2156</v>
      </c>
      <c r="G1169" t="s">
        <v>348</v>
      </c>
      <c r="H1169" t="s">
        <v>31</v>
      </c>
      <c r="I1169" t="s">
        <v>2157</v>
      </c>
      <c r="J1169" t="s">
        <v>594</v>
      </c>
      <c r="K1169" t="s">
        <v>96</v>
      </c>
      <c r="L1169" t="s">
        <v>1693</v>
      </c>
      <c r="M1169" t="s">
        <v>2158</v>
      </c>
      <c r="N1169">
        <v>7757846597</v>
      </c>
      <c r="O1169" t="s">
        <v>224</v>
      </c>
      <c r="P1169" t="s">
        <v>225</v>
      </c>
      <c r="Q1169" t="s">
        <v>61</v>
      </c>
      <c r="R1169">
        <v>44</v>
      </c>
      <c r="S1169" t="s">
        <v>40</v>
      </c>
      <c r="T1169" t="s">
        <v>2002</v>
      </c>
      <c r="U1169">
        <v>5</v>
      </c>
      <c r="V1169" s="3">
        <v>30</v>
      </c>
      <c r="W1169">
        <v>1</v>
      </c>
      <c r="X1169" s="3">
        <f t="shared" si="1183"/>
        <v>30</v>
      </c>
      <c r="Y1169" s="3">
        <f t="shared" ref="Y1169:Z1169" si="1197">X1169/T1169</f>
        <v>2.5</v>
      </c>
      <c r="Z1169" s="3">
        <f t="shared" si="1197"/>
        <v>0.5</v>
      </c>
    </row>
    <row r="1170" spans="1:26" x14ac:dyDescent="0.25">
      <c r="A1170">
        <v>8.2025000000000006</v>
      </c>
      <c r="B1170" t="s">
        <v>26</v>
      </c>
      <c r="C1170" t="s">
        <v>84</v>
      </c>
      <c r="D1170" t="s">
        <v>85</v>
      </c>
      <c r="E1170">
        <v>10503648</v>
      </c>
      <c r="F1170" t="s">
        <v>2156</v>
      </c>
      <c r="G1170" t="s">
        <v>348</v>
      </c>
      <c r="H1170" t="s">
        <v>31</v>
      </c>
      <c r="I1170" t="s">
        <v>2157</v>
      </c>
      <c r="J1170" t="s">
        <v>594</v>
      </c>
      <c r="K1170" t="s">
        <v>96</v>
      </c>
      <c r="L1170" t="s">
        <v>1693</v>
      </c>
      <c r="M1170" t="s">
        <v>2158</v>
      </c>
      <c r="N1170">
        <v>7757846597</v>
      </c>
      <c r="O1170" t="s">
        <v>59</v>
      </c>
      <c r="P1170" t="s">
        <v>60</v>
      </c>
      <c r="Q1170" t="s">
        <v>61</v>
      </c>
      <c r="R1170">
        <v>44</v>
      </c>
      <c r="S1170" t="s">
        <v>40</v>
      </c>
      <c r="T1170" t="s">
        <v>2002</v>
      </c>
      <c r="U1170">
        <v>4</v>
      </c>
      <c r="V1170" s="3">
        <v>30</v>
      </c>
      <c r="W1170">
        <v>1</v>
      </c>
      <c r="X1170" s="3">
        <f t="shared" si="1183"/>
        <v>30</v>
      </c>
      <c r="Y1170" s="3">
        <f t="shared" ref="Y1170:Z1170" si="1198">X1170/T1170</f>
        <v>2.5</v>
      </c>
      <c r="Z1170" s="3">
        <f t="shared" si="1198"/>
        <v>0.625</v>
      </c>
    </row>
    <row r="1171" spans="1:26" x14ac:dyDescent="0.25">
      <c r="A1171">
        <v>8.2025000000000006</v>
      </c>
      <c r="B1171" t="s">
        <v>26</v>
      </c>
      <c r="C1171" t="s">
        <v>107</v>
      </c>
      <c r="D1171" t="s">
        <v>108</v>
      </c>
      <c r="E1171">
        <v>10544471</v>
      </c>
      <c r="F1171" t="s">
        <v>2086</v>
      </c>
      <c r="G1171" t="s">
        <v>348</v>
      </c>
      <c r="H1171" t="s">
        <v>31</v>
      </c>
      <c r="I1171" t="s">
        <v>2087</v>
      </c>
      <c r="J1171" t="s">
        <v>2088</v>
      </c>
      <c r="K1171" t="s">
        <v>193</v>
      </c>
      <c r="L1171">
        <v>46556</v>
      </c>
      <c r="M1171" t="s">
        <v>2089</v>
      </c>
      <c r="N1171">
        <v>5746316316</v>
      </c>
      <c r="O1171" t="s">
        <v>74</v>
      </c>
      <c r="P1171" t="s">
        <v>75</v>
      </c>
      <c r="Q1171" t="s">
        <v>61</v>
      </c>
      <c r="R1171">
        <v>44</v>
      </c>
      <c r="S1171" t="s">
        <v>40</v>
      </c>
      <c r="T1171" t="s">
        <v>2002</v>
      </c>
      <c r="U1171">
        <v>5</v>
      </c>
      <c r="V1171" s="3">
        <v>30</v>
      </c>
      <c r="W1171">
        <v>1</v>
      </c>
      <c r="X1171" s="3">
        <f t="shared" si="1183"/>
        <v>30</v>
      </c>
      <c r="Y1171" s="3">
        <f t="shared" ref="Y1171:Z1171" si="1199">X1171/T1171</f>
        <v>2.5</v>
      </c>
      <c r="Z1171" s="3">
        <f t="shared" si="1199"/>
        <v>0.5</v>
      </c>
    </row>
    <row r="1172" spans="1:26" x14ac:dyDescent="0.25">
      <c r="A1172">
        <v>8.2025000000000006</v>
      </c>
      <c r="B1172" t="s">
        <v>26</v>
      </c>
      <c r="C1172" t="s">
        <v>107</v>
      </c>
      <c r="D1172" t="s">
        <v>108</v>
      </c>
      <c r="E1172">
        <v>10544471</v>
      </c>
      <c r="F1172" t="s">
        <v>2086</v>
      </c>
      <c r="G1172" t="s">
        <v>348</v>
      </c>
      <c r="H1172" t="s">
        <v>31</v>
      </c>
      <c r="I1172" t="s">
        <v>2087</v>
      </c>
      <c r="J1172" t="s">
        <v>2088</v>
      </c>
      <c r="K1172" t="s">
        <v>193</v>
      </c>
      <c r="L1172">
        <v>46556</v>
      </c>
      <c r="M1172" t="s">
        <v>2089</v>
      </c>
      <c r="N1172">
        <v>5746316316</v>
      </c>
      <c r="O1172" t="s">
        <v>670</v>
      </c>
      <c r="P1172" t="s">
        <v>671</v>
      </c>
      <c r="Q1172" t="s">
        <v>61</v>
      </c>
      <c r="R1172">
        <v>44</v>
      </c>
      <c r="S1172" t="s">
        <v>672</v>
      </c>
      <c r="T1172" t="s">
        <v>2002</v>
      </c>
      <c r="U1172">
        <v>7</v>
      </c>
      <c r="V1172" s="3">
        <v>37.799999999999997</v>
      </c>
      <c r="W1172">
        <v>1</v>
      </c>
      <c r="X1172" s="3">
        <f t="shared" si="1183"/>
        <v>37.799999999999997</v>
      </c>
      <c r="Y1172" s="3">
        <f t="shared" ref="Y1172:Z1172" si="1200">X1172/T1172</f>
        <v>3.15</v>
      </c>
      <c r="Z1172" s="3">
        <f t="shared" si="1200"/>
        <v>0.45</v>
      </c>
    </row>
    <row r="1173" spans="1:26" x14ac:dyDescent="0.25">
      <c r="A1173">
        <v>8.2025000000000006</v>
      </c>
      <c r="B1173" t="s">
        <v>26</v>
      </c>
      <c r="C1173" t="s">
        <v>107</v>
      </c>
      <c r="D1173" t="s">
        <v>108</v>
      </c>
      <c r="E1173">
        <v>10544471</v>
      </c>
      <c r="F1173" t="s">
        <v>2086</v>
      </c>
      <c r="G1173" t="s">
        <v>348</v>
      </c>
      <c r="H1173" t="s">
        <v>31</v>
      </c>
      <c r="I1173" t="s">
        <v>2087</v>
      </c>
      <c r="J1173" t="s">
        <v>2088</v>
      </c>
      <c r="K1173" t="s">
        <v>193</v>
      </c>
      <c r="L1173">
        <v>46556</v>
      </c>
      <c r="M1173" t="s">
        <v>2089</v>
      </c>
      <c r="N1173">
        <v>5746316316</v>
      </c>
      <c r="O1173" t="s">
        <v>98</v>
      </c>
      <c r="P1173" t="s">
        <v>99</v>
      </c>
      <c r="Q1173" t="s">
        <v>61</v>
      </c>
      <c r="R1173">
        <v>44</v>
      </c>
      <c r="S1173" t="s">
        <v>40</v>
      </c>
      <c r="T1173" t="s">
        <v>2002</v>
      </c>
      <c r="U1173">
        <v>5</v>
      </c>
      <c r="V1173" s="3">
        <v>30</v>
      </c>
      <c r="W1173">
        <v>1</v>
      </c>
      <c r="X1173" s="3">
        <f t="shared" si="1183"/>
        <v>30</v>
      </c>
      <c r="Y1173" s="3">
        <f t="shared" ref="Y1173:Z1173" si="1201">X1173/T1173</f>
        <v>2.5</v>
      </c>
      <c r="Z1173" s="3">
        <f t="shared" si="1201"/>
        <v>0.5</v>
      </c>
    </row>
    <row r="1174" spans="1:26" x14ac:dyDescent="0.25">
      <c r="A1174">
        <v>8.2025000000000006</v>
      </c>
      <c r="B1174" t="s">
        <v>26</v>
      </c>
      <c r="C1174" t="s">
        <v>107</v>
      </c>
      <c r="D1174" t="s">
        <v>108</v>
      </c>
      <c r="E1174">
        <v>10544471</v>
      </c>
      <c r="F1174" t="s">
        <v>2086</v>
      </c>
      <c r="G1174" t="s">
        <v>348</v>
      </c>
      <c r="H1174" t="s">
        <v>31</v>
      </c>
      <c r="I1174" t="s">
        <v>2087</v>
      </c>
      <c r="J1174" t="s">
        <v>2088</v>
      </c>
      <c r="K1174" t="s">
        <v>193</v>
      </c>
      <c r="L1174">
        <v>46556</v>
      </c>
      <c r="M1174" t="s">
        <v>2089</v>
      </c>
      <c r="N1174">
        <v>5746316316</v>
      </c>
      <c r="O1174" t="s">
        <v>224</v>
      </c>
      <c r="P1174" t="s">
        <v>225</v>
      </c>
      <c r="Q1174" t="s">
        <v>61</v>
      </c>
      <c r="R1174">
        <v>44</v>
      </c>
      <c r="S1174" t="s">
        <v>40</v>
      </c>
      <c r="T1174" t="s">
        <v>2002</v>
      </c>
      <c r="U1174">
        <v>5</v>
      </c>
      <c r="V1174" s="3">
        <v>30</v>
      </c>
      <c r="W1174">
        <v>1</v>
      </c>
      <c r="X1174" s="3">
        <f t="shared" si="1183"/>
        <v>30</v>
      </c>
      <c r="Y1174" s="3">
        <f t="shared" ref="Y1174:Z1174" si="1202">X1174/T1174</f>
        <v>2.5</v>
      </c>
      <c r="Z1174" s="3">
        <f t="shared" si="1202"/>
        <v>0.5</v>
      </c>
    </row>
    <row r="1175" spans="1:26" x14ac:dyDescent="0.25">
      <c r="A1175">
        <v>8.2025000000000006</v>
      </c>
      <c r="B1175" t="s">
        <v>26</v>
      </c>
      <c r="C1175" t="s">
        <v>107</v>
      </c>
      <c r="D1175" t="s">
        <v>108</v>
      </c>
      <c r="E1175">
        <v>10544471</v>
      </c>
      <c r="F1175" t="s">
        <v>2086</v>
      </c>
      <c r="G1175" t="s">
        <v>348</v>
      </c>
      <c r="H1175" t="s">
        <v>31</v>
      </c>
      <c r="I1175" t="s">
        <v>2087</v>
      </c>
      <c r="J1175" t="s">
        <v>2088</v>
      </c>
      <c r="K1175" t="s">
        <v>193</v>
      </c>
      <c r="L1175">
        <v>46556</v>
      </c>
      <c r="M1175" t="s">
        <v>2089</v>
      </c>
      <c r="N1175">
        <v>5746316316</v>
      </c>
      <c r="O1175" t="s">
        <v>59</v>
      </c>
      <c r="P1175" t="s">
        <v>60</v>
      </c>
      <c r="Q1175" t="s">
        <v>61</v>
      </c>
      <c r="R1175">
        <v>44</v>
      </c>
      <c r="S1175" t="s">
        <v>40</v>
      </c>
      <c r="T1175" t="s">
        <v>2002</v>
      </c>
      <c r="U1175">
        <v>4</v>
      </c>
      <c r="V1175" s="3">
        <v>30</v>
      </c>
      <c r="W1175">
        <v>1</v>
      </c>
      <c r="X1175" s="3">
        <f t="shared" si="1183"/>
        <v>30</v>
      </c>
      <c r="Y1175" s="3">
        <f t="shared" ref="Y1175:Z1175" si="1203">X1175/T1175</f>
        <v>2.5</v>
      </c>
      <c r="Z1175" s="3">
        <f t="shared" si="1203"/>
        <v>0.625</v>
      </c>
    </row>
    <row r="1176" spans="1:26" x14ac:dyDescent="0.25">
      <c r="A1176">
        <v>8.2025000000000006</v>
      </c>
      <c r="B1176" t="s">
        <v>26</v>
      </c>
      <c r="C1176" t="s">
        <v>326</v>
      </c>
      <c r="D1176" t="s">
        <v>327</v>
      </c>
      <c r="E1176">
        <v>10503592</v>
      </c>
      <c r="F1176" t="s">
        <v>2036</v>
      </c>
      <c r="G1176" t="s">
        <v>348</v>
      </c>
      <c r="H1176" t="s">
        <v>31</v>
      </c>
      <c r="I1176" t="s">
        <v>2037</v>
      </c>
      <c r="J1176" t="s">
        <v>330</v>
      </c>
      <c r="K1176" t="s">
        <v>331</v>
      </c>
      <c r="L1176">
        <v>85730</v>
      </c>
      <c r="M1176" t="s">
        <v>2038</v>
      </c>
      <c r="N1176">
        <v>5208868837</v>
      </c>
      <c r="O1176" t="s">
        <v>74</v>
      </c>
      <c r="P1176" t="s">
        <v>75</v>
      </c>
      <c r="Q1176" t="s">
        <v>61</v>
      </c>
      <c r="R1176">
        <v>44</v>
      </c>
      <c r="S1176" t="s">
        <v>40</v>
      </c>
      <c r="T1176" t="s">
        <v>2002</v>
      </c>
      <c r="U1176">
        <v>5</v>
      </c>
      <c r="V1176" s="3">
        <v>28.8</v>
      </c>
      <c r="W1176">
        <v>1</v>
      </c>
      <c r="X1176" s="3">
        <f t="shared" si="1183"/>
        <v>28.8</v>
      </c>
      <c r="Y1176" s="3">
        <f t="shared" ref="Y1176:Z1176" si="1204">X1176/T1176</f>
        <v>2.4</v>
      </c>
      <c r="Z1176" s="3">
        <f t="shared" si="1204"/>
        <v>0.48</v>
      </c>
    </row>
    <row r="1177" spans="1:26" x14ac:dyDescent="0.25">
      <c r="A1177">
        <v>8.2025000000000006</v>
      </c>
      <c r="B1177" t="s">
        <v>26</v>
      </c>
      <c r="C1177" t="s">
        <v>381</v>
      </c>
      <c r="D1177" t="s">
        <v>382</v>
      </c>
      <c r="E1177">
        <v>10521532</v>
      </c>
      <c r="F1177" t="s">
        <v>2058</v>
      </c>
      <c r="G1177" t="s">
        <v>348</v>
      </c>
      <c r="H1177" t="s">
        <v>31</v>
      </c>
      <c r="I1177" t="s">
        <v>2059</v>
      </c>
      <c r="J1177" t="s">
        <v>704</v>
      </c>
      <c r="K1177" t="s">
        <v>528</v>
      </c>
      <c r="L1177" t="s">
        <v>2060</v>
      </c>
      <c r="M1177" t="s">
        <v>2061</v>
      </c>
      <c r="N1177">
        <v>3363347593</v>
      </c>
      <c r="O1177" t="s">
        <v>74</v>
      </c>
      <c r="P1177" t="s">
        <v>75</v>
      </c>
      <c r="Q1177" t="s">
        <v>61</v>
      </c>
      <c r="R1177">
        <v>44</v>
      </c>
      <c r="S1177" t="s">
        <v>40</v>
      </c>
      <c r="T1177" t="s">
        <v>2002</v>
      </c>
      <c r="U1177">
        <v>5</v>
      </c>
      <c r="V1177" s="3">
        <v>28.8</v>
      </c>
      <c r="W1177">
        <v>1</v>
      </c>
      <c r="X1177" s="3">
        <f t="shared" si="1183"/>
        <v>28.8</v>
      </c>
      <c r="Y1177" s="3">
        <f t="shared" ref="Y1177:Z1177" si="1205">X1177/T1177</f>
        <v>2.4</v>
      </c>
      <c r="Z1177" s="3">
        <f t="shared" si="1205"/>
        <v>0.48</v>
      </c>
    </row>
    <row r="1178" spans="1:26" x14ac:dyDescent="0.25">
      <c r="A1178">
        <v>8.2025000000000006</v>
      </c>
      <c r="B1178" t="s">
        <v>26</v>
      </c>
      <c r="C1178" t="s">
        <v>381</v>
      </c>
      <c r="D1178" t="s">
        <v>382</v>
      </c>
      <c r="E1178">
        <v>10521532</v>
      </c>
      <c r="F1178" t="s">
        <v>2058</v>
      </c>
      <c r="G1178" t="s">
        <v>348</v>
      </c>
      <c r="H1178" t="s">
        <v>31</v>
      </c>
      <c r="I1178" t="s">
        <v>2059</v>
      </c>
      <c r="J1178" t="s">
        <v>704</v>
      </c>
      <c r="K1178" t="s">
        <v>528</v>
      </c>
      <c r="L1178" t="s">
        <v>2060</v>
      </c>
      <c r="M1178" t="s">
        <v>2061</v>
      </c>
      <c r="N1178">
        <v>3363347593</v>
      </c>
      <c r="O1178" t="s">
        <v>98</v>
      </c>
      <c r="P1178" t="s">
        <v>99</v>
      </c>
      <c r="Q1178" t="s">
        <v>61</v>
      </c>
      <c r="R1178">
        <v>44</v>
      </c>
      <c r="S1178" t="s">
        <v>40</v>
      </c>
      <c r="T1178" t="s">
        <v>2002</v>
      </c>
      <c r="U1178">
        <v>5</v>
      </c>
      <c r="V1178" s="3">
        <v>28.8</v>
      </c>
      <c r="W1178">
        <v>1</v>
      </c>
      <c r="X1178" s="3">
        <f t="shared" si="1183"/>
        <v>28.8</v>
      </c>
      <c r="Y1178" s="3">
        <f t="shared" ref="Y1178:Z1178" si="1206">X1178/T1178</f>
        <v>2.4</v>
      </c>
      <c r="Z1178" s="3">
        <f t="shared" si="1206"/>
        <v>0.48</v>
      </c>
    </row>
    <row r="1179" spans="1:26" x14ac:dyDescent="0.25">
      <c r="A1179">
        <v>8.2025000000000006</v>
      </c>
      <c r="B1179" t="s">
        <v>26</v>
      </c>
      <c r="C1179" t="s">
        <v>381</v>
      </c>
      <c r="D1179" t="s">
        <v>382</v>
      </c>
      <c r="E1179">
        <v>10521532</v>
      </c>
      <c r="F1179" t="s">
        <v>2058</v>
      </c>
      <c r="G1179" t="s">
        <v>348</v>
      </c>
      <c r="H1179" t="s">
        <v>31</v>
      </c>
      <c r="I1179" t="s">
        <v>2059</v>
      </c>
      <c r="J1179" t="s">
        <v>704</v>
      </c>
      <c r="K1179" t="s">
        <v>528</v>
      </c>
      <c r="L1179" t="s">
        <v>2060</v>
      </c>
      <c r="M1179" t="s">
        <v>2061</v>
      </c>
      <c r="N1179">
        <v>3363347593</v>
      </c>
      <c r="O1179" t="s">
        <v>59</v>
      </c>
      <c r="P1179" t="s">
        <v>60</v>
      </c>
      <c r="Q1179" t="s">
        <v>61</v>
      </c>
      <c r="R1179">
        <v>44</v>
      </c>
      <c r="S1179" t="s">
        <v>40</v>
      </c>
      <c r="T1179" t="s">
        <v>2002</v>
      </c>
      <c r="U1179">
        <v>4</v>
      </c>
      <c r="V1179" s="3">
        <v>28.8</v>
      </c>
      <c r="W1179">
        <v>1</v>
      </c>
      <c r="X1179" s="3">
        <f t="shared" si="1183"/>
        <v>28.8</v>
      </c>
      <c r="Y1179" s="3">
        <f t="shared" ref="Y1179:Z1179" si="1207">X1179/T1179</f>
        <v>2.4</v>
      </c>
      <c r="Z1179" s="3">
        <f t="shared" si="1207"/>
        <v>0.6</v>
      </c>
    </row>
    <row r="1180" spans="1:26" x14ac:dyDescent="0.25">
      <c r="A1180">
        <v>8.2025000000000006</v>
      </c>
      <c r="B1180" t="s">
        <v>26</v>
      </c>
      <c r="C1180" t="s">
        <v>722</v>
      </c>
      <c r="D1180" t="s">
        <v>723</v>
      </c>
      <c r="E1180">
        <v>10538437</v>
      </c>
      <c r="F1180" t="s">
        <v>724</v>
      </c>
      <c r="G1180" t="s">
        <v>348</v>
      </c>
      <c r="H1180" t="s">
        <v>31</v>
      </c>
      <c r="I1180" t="s">
        <v>725</v>
      </c>
      <c r="J1180" t="s">
        <v>726</v>
      </c>
      <c r="K1180" t="s">
        <v>727</v>
      </c>
      <c r="L1180" t="s">
        <v>728</v>
      </c>
      <c r="M1180" t="s">
        <v>500</v>
      </c>
      <c r="N1180">
        <v>3037975676</v>
      </c>
      <c r="O1180" t="s">
        <v>670</v>
      </c>
      <c r="P1180" t="s">
        <v>671</v>
      </c>
      <c r="Q1180" t="s">
        <v>61</v>
      </c>
      <c r="R1180">
        <v>44</v>
      </c>
      <c r="S1180" t="s">
        <v>672</v>
      </c>
      <c r="T1180" t="s">
        <v>2002</v>
      </c>
      <c r="U1180">
        <v>7</v>
      </c>
      <c r="V1180" s="3">
        <v>37.799999999999997</v>
      </c>
      <c r="W1180">
        <v>1</v>
      </c>
      <c r="X1180" s="3">
        <f t="shared" si="1183"/>
        <v>37.799999999999997</v>
      </c>
      <c r="Y1180" s="3">
        <f t="shared" ref="Y1180:Z1180" si="1208">X1180/T1180</f>
        <v>3.15</v>
      </c>
      <c r="Z1180" s="3">
        <f t="shared" si="1208"/>
        <v>0.45</v>
      </c>
    </row>
    <row r="1181" spans="1:26" x14ac:dyDescent="0.25">
      <c r="A1181">
        <v>8.2025000000000006</v>
      </c>
      <c r="B1181" t="s">
        <v>26</v>
      </c>
      <c r="C1181" t="s">
        <v>381</v>
      </c>
      <c r="D1181" t="s">
        <v>382</v>
      </c>
      <c r="E1181">
        <v>10539473</v>
      </c>
      <c r="F1181" t="s">
        <v>2062</v>
      </c>
      <c r="G1181" t="s">
        <v>348</v>
      </c>
      <c r="H1181" t="s">
        <v>31</v>
      </c>
      <c r="I1181" t="s">
        <v>2063</v>
      </c>
      <c r="J1181" t="s">
        <v>2064</v>
      </c>
      <c r="K1181" t="s">
        <v>528</v>
      </c>
      <c r="L1181" t="s">
        <v>2065</v>
      </c>
      <c r="M1181" t="s">
        <v>500</v>
      </c>
      <c r="N1181">
        <v>9105216222</v>
      </c>
      <c r="O1181" t="s">
        <v>74</v>
      </c>
      <c r="P1181" t="s">
        <v>75</v>
      </c>
      <c r="Q1181" t="s">
        <v>61</v>
      </c>
      <c r="R1181">
        <v>44</v>
      </c>
      <c r="S1181" t="s">
        <v>40</v>
      </c>
      <c r="T1181" t="s">
        <v>2002</v>
      </c>
      <c r="U1181">
        <v>5</v>
      </c>
      <c r="V1181" s="3">
        <v>28.8</v>
      </c>
      <c r="W1181">
        <v>1</v>
      </c>
      <c r="X1181" s="3">
        <f t="shared" si="1183"/>
        <v>28.8</v>
      </c>
      <c r="Y1181" s="3">
        <f t="shared" ref="Y1181:Z1181" si="1209">X1181/T1181</f>
        <v>2.4</v>
      </c>
      <c r="Z1181" s="3">
        <f t="shared" si="1209"/>
        <v>0.48</v>
      </c>
    </row>
    <row r="1182" spans="1:26" x14ac:dyDescent="0.25">
      <c r="A1182">
        <v>8.2025000000000006</v>
      </c>
      <c r="B1182" t="s">
        <v>26</v>
      </c>
      <c r="C1182" t="s">
        <v>381</v>
      </c>
      <c r="D1182" t="s">
        <v>382</v>
      </c>
      <c r="E1182">
        <v>10539473</v>
      </c>
      <c r="F1182" t="s">
        <v>2062</v>
      </c>
      <c r="G1182" t="s">
        <v>348</v>
      </c>
      <c r="H1182" t="s">
        <v>31</v>
      </c>
      <c r="I1182" t="s">
        <v>2063</v>
      </c>
      <c r="J1182" t="s">
        <v>2064</v>
      </c>
      <c r="K1182" t="s">
        <v>528</v>
      </c>
      <c r="L1182" t="s">
        <v>2065</v>
      </c>
      <c r="M1182" t="s">
        <v>500</v>
      </c>
      <c r="N1182">
        <v>9105216222</v>
      </c>
      <c r="O1182" t="s">
        <v>59</v>
      </c>
      <c r="P1182" t="s">
        <v>60</v>
      </c>
      <c r="Q1182" t="s">
        <v>61</v>
      </c>
      <c r="R1182">
        <v>44</v>
      </c>
      <c r="S1182" t="s">
        <v>40</v>
      </c>
      <c r="T1182" t="s">
        <v>2002</v>
      </c>
      <c r="U1182">
        <v>4</v>
      </c>
      <c r="V1182" s="3">
        <v>28.8</v>
      </c>
      <c r="W1182">
        <v>1</v>
      </c>
      <c r="X1182" s="3">
        <f t="shared" si="1183"/>
        <v>28.8</v>
      </c>
      <c r="Y1182" s="3">
        <f t="shared" ref="Y1182:Z1182" si="1210">X1182/T1182</f>
        <v>2.4</v>
      </c>
      <c r="Z1182" s="3">
        <f t="shared" si="1210"/>
        <v>0.6</v>
      </c>
    </row>
    <row r="1183" spans="1:26" x14ac:dyDescent="0.25">
      <c r="A1183">
        <v>8.2025000000000006</v>
      </c>
      <c r="B1183" t="s">
        <v>26</v>
      </c>
      <c r="C1183" t="s">
        <v>84</v>
      </c>
      <c r="D1183" t="s">
        <v>85</v>
      </c>
      <c r="E1183">
        <v>10019540</v>
      </c>
      <c r="F1183" t="s">
        <v>463</v>
      </c>
      <c r="G1183" t="s">
        <v>30</v>
      </c>
      <c r="H1183" t="s">
        <v>31</v>
      </c>
      <c r="I1183" t="s">
        <v>464</v>
      </c>
      <c r="J1183" t="s">
        <v>465</v>
      </c>
      <c r="K1183" t="s">
        <v>67</v>
      </c>
      <c r="L1183">
        <v>94080</v>
      </c>
      <c r="M1183" t="s">
        <v>466</v>
      </c>
      <c r="N1183">
        <v>6505895252</v>
      </c>
      <c r="O1183" t="s">
        <v>122</v>
      </c>
      <c r="P1183" t="s">
        <v>123</v>
      </c>
      <c r="Q1183" t="s">
        <v>124</v>
      </c>
      <c r="R1183">
        <v>44</v>
      </c>
      <c r="S1183" t="s">
        <v>40</v>
      </c>
      <c r="T1183" t="s">
        <v>2002</v>
      </c>
      <c r="U1183">
        <v>4.5</v>
      </c>
      <c r="V1183" s="3">
        <v>21</v>
      </c>
      <c r="W1183">
        <v>1</v>
      </c>
      <c r="X1183" s="3">
        <f t="shared" si="1183"/>
        <v>21</v>
      </c>
      <c r="Y1183" s="3">
        <f t="shared" ref="Y1183:Z1183" si="1211">X1183/T1183</f>
        <v>1.75</v>
      </c>
      <c r="Z1183" s="3">
        <f t="shared" si="1211"/>
        <v>0.3888888888888889</v>
      </c>
    </row>
    <row r="1184" spans="1:26" x14ac:dyDescent="0.25">
      <c r="A1184">
        <v>8.2025000000000006</v>
      </c>
      <c r="B1184" t="s">
        <v>26</v>
      </c>
      <c r="C1184" t="s">
        <v>84</v>
      </c>
      <c r="D1184" t="s">
        <v>85</v>
      </c>
      <c r="E1184">
        <v>10019540</v>
      </c>
      <c r="F1184" t="s">
        <v>463</v>
      </c>
      <c r="G1184" t="s">
        <v>30</v>
      </c>
      <c r="H1184" t="s">
        <v>31</v>
      </c>
      <c r="I1184" t="s">
        <v>464</v>
      </c>
      <c r="J1184" t="s">
        <v>465</v>
      </c>
      <c r="K1184" t="s">
        <v>67</v>
      </c>
      <c r="L1184">
        <v>94080</v>
      </c>
      <c r="M1184" t="s">
        <v>466</v>
      </c>
      <c r="N1184">
        <v>6505895252</v>
      </c>
      <c r="O1184" t="s">
        <v>37</v>
      </c>
      <c r="P1184" t="s">
        <v>38</v>
      </c>
      <c r="Q1184" t="s">
        <v>39</v>
      </c>
      <c r="R1184">
        <v>44</v>
      </c>
      <c r="S1184" t="s">
        <v>40</v>
      </c>
      <c r="T1184" t="s">
        <v>2002</v>
      </c>
      <c r="U1184">
        <v>5</v>
      </c>
      <c r="V1184" s="3">
        <v>21</v>
      </c>
      <c r="W1184">
        <v>1</v>
      </c>
      <c r="X1184" s="3">
        <f t="shared" si="1183"/>
        <v>21</v>
      </c>
      <c r="Y1184" s="3">
        <f t="shared" ref="Y1184:Z1184" si="1212">X1184/T1184</f>
        <v>1.75</v>
      </c>
      <c r="Z1184" s="3">
        <f t="shared" si="1212"/>
        <v>0.35</v>
      </c>
    </row>
    <row r="1185" spans="1:26" x14ac:dyDescent="0.25">
      <c r="A1185">
        <v>8.2025000000000006</v>
      </c>
      <c r="B1185" t="s">
        <v>26</v>
      </c>
      <c r="C1185" t="s">
        <v>84</v>
      </c>
      <c r="D1185" t="s">
        <v>85</v>
      </c>
      <c r="E1185">
        <v>10019540</v>
      </c>
      <c r="F1185" t="s">
        <v>463</v>
      </c>
      <c r="G1185" t="s">
        <v>30</v>
      </c>
      <c r="H1185" t="s">
        <v>31</v>
      </c>
      <c r="I1185" t="s">
        <v>464</v>
      </c>
      <c r="J1185" t="s">
        <v>465</v>
      </c>
      <c r="K1185" t="s">
        <v>67</v>
      </c>
      <c r="L1185">
        <v>94080</v>
      </c>
      <c r="M1185" t="s">
        <v>466</v>
      </c>
      <c r="N1185">
        <v>6505895252</v>
      </c>
      <c r="O1185" t="s">
        <v>49</v>
      </c>
      <c r="P1185" t="s">
        <v>50</v>
      </c>
      <c r="Q1185" t="s">
        <v>39</v>
      </c>
      <c r="R1185">
        <v>44</v>
      </c>
      <c r="S1185" t="s">
        <v>40</v>
      </c>
      <c r="T1185" t="s">
        <v>2002</v>
      </c>
      <c r="U1185">
        <v>5</v>
      </c>
      <c r="V1185" s="3">
        <v>63</v>
      </c>
      <c r="W1185">
        <v>3</v>
      </c>
      <c r="X1185" s="3">
        <f t="shared" si="1183"/>
        <v>21</v>
      </c>
      <c r="Y1185" s="3">
        <f t="shared" ref="Y1185:Z1185" si="1213">X1185/T1185</f>
        <v>1.75</v>
      </c>
      <c r="Z1185" s="3">
        <f t="shared" si="1213"/>
        <v>0.35</v>
      </c>
    </row>
    <row r="1186" spans="1:26" x14ac:dyDescent="0.25">
      <c r="A1186">
        <v>8.2025000000000006</v>
      </c>
      <c r="B1186" t="s">
        <v>26</v>
      </c>
      <c r="C1186" t="s">
        <v>51</v>
      </c>
      <c r="D1186" t="s">
        <v>52</v>
      </c>
      <c r="E1186">
        <v>10003045</v>
      </c>
      <c r="F1186" t="s">
        <v>125</v>
      </c>
      <c r="G1186" t="s">
        <v>30</v>
      </c>
      <c r="H1186" t="s">
        <v>31</v>
      </c>
      <c r="I1186" t="s">
        <v>126</v>
      </c>
      <c r="J1186" t="s">
        <v>127</v>
      </c>
      <c r="K1186" t="s">
        <v>34</v>
      </c>
      <c r="L1186" t="s">
        <v>128</v>
      </c>
      <c r="M1186" t="s">
        <v>129</v>
      </c>
      <c r="N1186">
        <v>6098354400</v>
      </c>
      <c r="O1186" t="s">
        <v>74</v>
      </c>
      <c r="P1186" t="s">
        <v>75</v>
      </c>
      <c r="Q1186" t="s">
        <v>61</v>
      </c>
      <c r="R1186">
        <v>44</v>
      </c>
      <c r="S1186" t="s">
        <v>40</v>
      </c>
      <c r="T1186" t="s">
        <v>2002</v>
      </c>
      <c r="U1186">
        <v>5</v>
      </c>
      <c r="V1186" s="3">
        <v>240</v>
      </c>
      <c r="W1186">
        <v>8</v>
      </c>
      <c r="X1186" s="3">
        <f t="shared" si="1183"/>
        <v>30</v>
      </c>
      <c r="Y1186" s="3">
        <f t="shared" ref="Y1186:Z1186" si="1214">X1186/T1186</f>
        <v>2.5</v>
      </c>
      <c r="Z1186" s="3">
        <f t="shared" si="1214"/>
        <v>0.5</v>
      </c>
    </row>
    <row r="1187" spans="1:26" x14ac:dyDescent="0.25">
      <c r="A1187">
        <v>8.2025000000000006</v>
      </c>
      <c r="B1187" t="s">
        <v>26</v>
      </c>
      <c r="C1187" t="s">
        <v>51</v>
      </c>
      <c r="D1187" t="s">
        <v>52</v>
      </c>
      <c r="E1187">
        <v>10003045</v>
      </c>
      <c r="F1187" t="s">
        <v>125</v>
      </c>
      <c r="G1187" t="s">
        <v>30</v>
      </c>
      <c r="H1187" t="s">
        <v>31</v>
      </c>
      <c r="I1187" t="s">
        <v>126</v>
      </c>
      <c r="J1187" t="s">
        <v>127</v>
      </c>
      <c r="K1187" t="s">
        <v>34</v>
      </c>
      <c r="L1187" t="s">
        <v>128</v>
      </c>
      <c r="M1187" t="s">
        <v>129</v>
      </c>
      <c r="N1187">
        <v>6098354400</v>
      </c>
      <c r="O1187" t="s">
        <v>81</v>
      </c>
      <c r="P1187" t="s">
        <v>82</v>
      </c>
      <c r="Q1187" t="s">
        <v>83</v>
      </c>
      <c r="R1187">
        <v>44</v>
      </c>
      <c r="S1187" t="s">
        <v>40</v>
      </c>
      <c r="T1187" t="s">
        <v>2002</v>
      </c>
      <c r="U1187">
        <v>8</v>
      </c>
      <c r="V1187" s="3">
        <v>90</v>
      </c>
      <c r="W1187">
        <v>3</v>
      </c>
      <c r="X1187" s="3">
        <f t="shared" si="1183"/>
        <v>30</v>
      </c>
      <c r="Y1187" s="3">
        <f t="shared" ref="Y1187:Z1187" si="1215">X1187/T1187</f>
        <v>2.5</v>
      </c>
      <c r="Z1187" s="3">
        <f t="shared" si="1215"/>
        <v>0.3125</v>
      </c>
    </row>
    <row r="1188" spans="1:26" x14ac:dyDescent="0.25">
      <c r="A1188">
        <v>8.2025000000000006</v>
      </c>
      <c r="B1188" t="s">
        <v>26</v>
      </c>
      <c r="C1188" t="s">
        <v>51</v>
      </c>
      <c r="D1188" t="s">
        <v>52</v>
      </c>
      <c r="E1188">
        <v>10003045</v>
      </c>
      <c r="F1188" t="s">
        <v>125</v>
      </c>
      <c r="G1188" t="s">
        <v>30</v>
      </c>
      <c r="H1188" t="s">
        <v>31</v>
      </c>
      <c r="I1188" t="s">
        <v>126</v>
      </c>
      <c r="J1188" t="s">
        <v>127</v>
      </c>
      <c r="K1188" t="s">
        <v>34</v>
      </c>
      <c r="L1188" t="s">
        <v>128</v>
      </c>
      <c r="M1188" t="s">
        <v>129</v>
      </c>
      <c r="N1188">
        <v>6098354400</v>
      </c>
      <c r="O1188" t="s">
        <v>37</v>
      </c>
      <c r="P1188" t="s">
        <v>38</v>
      </c>
      <c r="Q1188" t="s">
        <v>39</v>
      </c>
      <c r="R1188">
        <v>44</v>
      </c>
      <c r="S1188" t="s">
        <v>40</v>
      </c>
      <c r="T1188" t="s">
        <v>2002</v>
      </c>
      <c r="U1188">
        <v>5</v>
      </c>
      <c r="V1188" s="3">
        <v>84</v>
      </c>
      <c r="W1188">
        <v>4</v>
      </c>
      <c r="X1188" s="3">
        <f t="shared" si="1183"/>
        <v>21</v>
      </c>
      <c r="Y1188" s="3">
        <f t="shared" ref="Y1188:Z1188" si="1216">X1188/T1188</f>
        <v>1.75</v>
      </c>
      <c r="Z1188" s="3">
        <f t="shared" si="1216"/>
        <v>0.35</v>
      </c>
    </row>
    <row r="1189" spans="1:26" x14ac:dyDescent="0.25">
      <c r="A1189">
        <v>8.2025000000000006</v>
      </c>
      <c r="B1189" t="s">
        <v>26</v>
      </c>
      <c r="C1189" t="s">
        <v>51</v>
      </c>
      <c r="D1189" t="s">
        <v>52</v>
      </c>
      <c r="E1189">
        <v>10003045</v>
      </c>
      <c r="F1189" t="s">
        <v>125</v>
      </c>
      <c r="G1189" t="s">
        <v>30</v>
      </c>
      <c r="H1189" t="s">
        <v>31</v>
      </c>
      <c r="I1189" t="s">
        <v>126</v>
      </c>
      <c r="J1189" t="s">
        <v>127</v>
      </c>
      <c r="K1189" t="s">
        <v>34</v>
      </c>
      <c r="L1189" t="s">
        <v>128</v>
      </c>
      <c r="M1189" t="s">
        <v>129</v>
      </c>
      <c r="N1189">
        <v>6098354400</v>
      </c>
      <c r="O1189" t="s">
        <v>98</v>
      </c>
      <c r="P1189" t="s">
        <v>99</v>
      </c>
      <c r="Q1189" t="s">
        <v>61</v>
      </c>
      <c r="R1189">
        <v>44</v>
      </c>
      <c r="S1189" t="s">
        <v>40</v>
      </c>
      <c r="T1189" t="s">
        <v>2002</v>
      </c>
      <c r="U1189">
        <v>5</v>
      </c>
      <c r="V1189" s="3">
        <v>420</v>
      </c>
      <c r="W1189">
        <v>14</v>
      </c>
      <c r="X1189" s="3">
        <f t="shared" si="1183"/>
        <v>30</v>
      </c>
      <c r="Y1189" s="3">
        <f t="shared" ref="Y1189:Z1189" si="1217">X1189/T1189</f>
        <v>2.5</v>
      </c>
      <c r="Z1189" s="3">
        <f t="shared" si="1217"/>
        <v>0.5</v>
      </c>
    </row>
    <row r="1190" spans="1:26" x14ac:dyDescent="0.25">
      <c r="A1190">
        <v>8.2025000000000006</v>
      </c>
      <c r="B1190" t="s">
        <v>26</v>
      </c>
      <c r="C1190" t="s">
        <v>51</v>
      </c>
      <c r="D1190" t="s">
        <v>52</v>
      </c>
      <c r="E1190">
        <v>10003045</v>
      </c>
      <c r="F1190" t="s">
        <v>125</v>
      </c>
      <c r="G1190" t="s">
        <v>30</v>
      </c>
      <c r="H1190" t="s">
        <v>31</v>
      </c>
      <c r="I1190" t="s">
        <v>126</v>
      </c>
      <c r="J1190" t="s">
        <v>127</v>
      </c>
      <c r="K1190" t="s">
        <v>34</v>
      </c>
      <c r="L1190" t="s">
        <v>128</v>
      </c>
      <c r="M1190" t="s">
        <v>129</v>
      </c>
      <c r="N1190">
        <v>6098354400</v>
      </c>
      <c r="O1190" t="s">
        <v>59</v>
      </c>
      <c r="P1190" t="s">
        <v>60</v>
      </c>
      <c r="Q1190" t="s">
        <v>61</v>
      </c>
      <c r="R1190">
        <v>44</v>
      </c>
      <c r="S1190" t="s">
        <v>40</v>
      </c>
      <c r="T1190" t="s">
        <v>2002</v>
      </c>
      <c r="U1190">
        <v>4</v>
      </c>
      <c r="V1190" s="3">
        <v>144</v>
      </c>
      <c r="W1190">
        <v>5</v>
      </c>
      <c r="X1190" s="3">
        <f t="shared" si="1183"/>
        <v>28.8</v>
      </c>
      <c r="Y1190" s="3">
        <f t="shared" ref="Y1190:Z1190" si="1218">X1190/T1190</f>
        <v>2.4</v>
      </c>
      <c r="Z1190" s="3">
        <f t="shared" si="1218"/>
        <v>0.6</v>
      </c>
    </row>
    <row r="1191" spans="1:26" x14ac:dyDescent="0.25">
      <c r="A1191">
        <v>8.2025000000000006</v>
      </c>
      <c r="B1191" t="s">
        <v>26</v>
      </c>
      <c r="C1191" t="s">
        <v>663</v>
      </c>
      <c r="D1191" t="s">
        <v>664</v>
      </c>
      <c r="E1191">
        <v>10487493</v>
      </c>
      <c r="F1191" t="s">
        <v>2027</v>
      </c>
      <c r="G1191" t="s">
        <v>30</v>
      </c>
      <c r="H1191" t="s">
        <v>31</v>
      </c>
      <c r="I1191" t="s">
        <v>2028</v>
      </c>
      <c r="J1191" t="s">
        <v>2029</v>
      </c>
      <c r="K1191" t="s">
        <v>1864</v>
      </c>
      <c r="L1191" t="s">
        <v>2030</v>
      </c>
      <c r="M1191" t="s">
        <v>2031</v>
      </c>
      <c r="N1191">
        <v>6063094114</v>
      </c>
      <c r="O1191" t="s">
        <v>98</v>
      </c>
      <c r="P1191" t="s">
        <v>99</v>
      </c>
      <c r="Q1191" t="s">
        <v>61</v>
      </c>
      <c r="R1191">
        <v>44</v>
      </c>
      <c r="S1191" t="s">
        <v>40</v>
      </c>
      <c r="T1191" t="s">
        <v>2002</v>
      </c>
      <c r="U1191">
        <v>5</v>
      </c>
      <c r="V1191" s="3">
        <v>172.8</v>
      </c>
      <c r="W1191">
        <v>6</v>
      </c>
      <c r="X1191" s="3">
        <f t="shared" si="1183"/>
        <v>28.8</v>
      </c>
      <c r="Y1191" s="3">
        <f t="shared" ref="Y1191:Z1191" si="1219">X1191/T1191</f>
        <v>2.4</v>
      </c>
      <c r="Z1191" s="3">
        <f t="shared" si="1219"/>
        <v>0.48</v>
      </c>
    </row>
    <row r="1192" spans="1:26" x14ac:dyDescent="0.25">
      <c r="A1192">
        <v>8.2025000000000006</v>
      </c>
      <c r="B1192" t="s">
        <v>26</v>
      </c>
      <c r="C1192" t="s">
        <v>27</v>
      </c>
      <c r="D1192" t="s">
        <v>28</v>
      </c>
      <c r="E1192">
        <v>10337195</v>
      </c>
      <c r="F1192" t="s">
        <v>581</v>
      </c>
      <c r="G1192" t="s">
        <v>30</v>
      </c>
      <c r="H1192" t="s">
        <v>31</v>
      </c>
      <c r="I1192" t="s">
        <v>582</v>
      </c>
      <c r="J1192" t="s">
        <v>583</v>
      </c>
      <c r="K1192" t="s">
        <v>56</v>
      </c>
      <c r="L1192" t="s">
        <v>584</v>
      </c>
      <c r="M1192" t="s">
        <v>585</v>
      </c>
      <c r="N1192">
        <v>5708763560</v>
      </c>
      <c r="O1192" t="s">
        <v>81</v>
      </c>
      <c r="P1192" t="s">
        <v>82</v>
      </c>
      <c r="Q1192" t="s">
        <v>83</v>
      </c>
      <c r="R1192">
        <v>44</v>
      </c>
      <c r="S1192" t="s">
        <v>40</v>
      </c>
      <c r="T1192" t="s">
        <v>2002</v>
      </c>
      <c r="U1192">
        <v>8</v>
      </c>
      <c r="V1192" s="3">
        <v>30</v>
      </c>
      <c r="W1192">
        <v>1</v>
      </c>
      <c r="X1192" s="3">
        <f t="shared" si="1183"/>
        <v>30</v>
      </c>
      <c r="Y1192" s="3">
        <f t="shared" ref="Y1192:Z1192" si="1220">X1192/T1192</f>
        <v>2.5</v>
      </c>
      <c r="Z1192" s="3">
        <f t="shared" si="1220"/>
        <v>0.3125</v>
      </c>
    </row>
    <row r="1193" spans="1:26" x14ac:dyDescent="0.25">
      <c r="A1193">
        <v>8.2025000000000006</v>
      </c>
      <c r="B1193" t="s">
        <v>26</v>
      </c>
      <c r="C1193" t="s">
        <v>897</v>
      </c>
      <c r="D1193" t="s">
        <v>898</v>
      </c>
      <c r="E1193">
        <v>10523628</v>
      </c>
      <c r="F1193" t="s">
        <v>2225</v>
      </c>
      <c r="G1193" t="s">
        <v>362</v>
      </c>
      <c r="H1193" t="s">
        <v>31</v>
      </c>
      <c r="I1193" t="s">
        <v>2226</v>
      </c>
      <c r="J1193" t="s">
        <v>2227</v>
      </c>
      <c r="K1193" t="s">
        <v>908</v>
      </c>
      <c r="L1193" t="s">
        <v>2228</v>
      </c>
      <c r="M1193" t="s">
        <v>2229</v>
      </c>
      <c r="N1193">
        <v>9792457500</v>
      </c>
      <c r="O1193" t="s">
        <v>59</v>
      </c>
      <c r="P1193" t="s">
        <v>60</v>
      </c>
      <c r="Q1193" t="s">
        <v>61</v>
      </c>
      <c r="R1193">
        <v>44</v>
      </c>
      <c r="S1193" t="s">
        <v>40</v>
      </c>
      <c r="T1193" t="s">
        <v>2002</v>
      </c>
      <c r="U1193">
        <v>4</v>
      </c>
      <c r="V1193" s="3">
        <v>30</v>
      </c>
      <c r="W1193">
        <v>1</v>
      </c>
      <c r="X1193" s="3">
        <f t="shared" si="1183"/>
        <v>30</v>
      </c>
      <c r="Y1193" s="3">
        <f t="shared" ref="Y1193:Z1193" si="1221">X1193/T1193</f>
        <v>2.5</v>
      </c>
      <c r="Z1193" s="3">
        <f t="shared" si="1221"/>
        <v>0.625</v>
      </c>
    </row>
    <row r="1194" spans="1:26" x14ac:dyDescent="0.25">
      <c r="A1194">
        <v>8.2025000000000006</v>
      </c>
      <c r="B1194" t="s">
        <v>26</v>
      </c>
      <c r="C1194" t="s">
        <v>889</v>
      </c>
      <c r="D1194" t="s">
        <v>890</v>
      </c>
      <c r="E1194">
        <v>10306472</v>
      </c>
      <c r="F1194" t="s">
        <v>2206</v>
      </c>
      <c r="G1194" t="s">
        <v>362</v>
      </c>
      <c r="H1194" t="s">
        <v>31</v>
      </c>
      <c r="I1194" t="s">
        <v>2207</v>
      </c>
      <c r="J1194" t="s">
        <v>2208</v>
      </c>
      <c r="K1194" t="s">
        <v>1864</v>
      </c>
      <c r="L1194">
        <v>37167</v>
      </c>
      <c r="M1194" t="s">
        <v>2209</v>
      </c>
      <c r="N1194">
        <v>6154428427</v>
      </c>
      <c r="O1194" t="s">
        <v>59</v>
      </c>
      <c r="P1194" t="s">
        <v>60</v>
      </c>
      <c r="Q1194" t="s">
        <v>61</v>
      </c>
      <c r="R1194">
        <v>44</v>
      </c>
      <c r="S1194" t="s">
        <v>40</v>
      </c>
      <c r="T1194" t="s">
        <v>2002</v>
      </c>
      <c r="U1194">
        <v>4</v>
      </c>
      <c r="V1194" s="3">
        <v>30</v>
      </c>
      <c r="W1194">
        <v>1</v>
      </c>
      <c r="X1194" s="3">
        <f t="shared" si="1183"/>
        <v>30</v>
      </c>
      <c r="Y1194" s="3">
        <f t="shared" ref="Y1194:Z1194" si="1222">X1194/T1194</f>
        <v>2.5</v>
      </c>
      <c r="Z1194" s="3">
        <f t="shared" si="1222"/>
        <v>0.625</v>
      </c>
    </row>
    <row r="1195" spans="1:26" x14ac:dyDescent="0.25">
      <c r="A1195">
        <v>8.2025000000000006</v>
      </c>
      <c r="B1195" t="s">
        <v>26</v>
      </c>
      <c r="C1195" t="s">
        <v>62</v>
      </c>
      <c r="D1195" t="s">
        <v>63</v>
      </c>
      <c r="E1195">
        <v>10241994</v>
      </c>
      <c r="F1195" t="s">
        <v>864</v>
      </c>
      <c r="G1195" t="s">
        <v>30</v>
      </c>
      <c r="H1195" t="s">
        <v>31</v>
      </c>
      <c r="I1195" t="s">
        <v>65</v>
      </c>
      <c r="J1195" t="s">
        <v>66</v>
      </c>
      <c r="K1195" t="s">
        <v>67</v>
      </c>
      <c r="L1195" t="s">
        <v>68</v>
      </c>
      <c r="M1195" t="s">
        <v>69</v>
      </c>
      <c r="N1195">
        <v>9099838425</v>
      </c>
      <c r="O1195" t="s">
        <v>74</v>
      </c>
      <c r="P1195" t="s">
        <v>75</v>
      </c>
      <c r="Q1195" t="s">
        <v>61</v>
      </c>
      <c r="R1195">
        <v>44</v>
      </c>
      <c r="S1195" t="s">
        <v>40</v>
      </c>
      <c r="T1195" t="s">
        <v>2002</v>
      </c>
      <c r="U1195">
        <v>5</v>
      </c>
      <c r="V1195" s="3">
        <v>720</v>
      </c>
      <c r="W1195">
        <v>24</v>
      </c>
      <c r="X1195" s="3">
        <f t="shared" si="1183"/>
        <v>30</v>
      </c>
      <c r="Y1195" s="3">
        <f t="shared" ref="Y1195:Z1195" si="1223">X1195/T1195</f>
        <v>2.5</v>
      </c>
      <c r="Z1195" s="3">
        <f t="shared" si="1223"/>
        <v>0.5</v>
      </c>
    </row>
    <row r="1196" spans="1:26" x14ac:dyDescent="0.25">
      <c r="A1196">
        <v>8.2025000000000006</v>
      </c>
      <c r="B1196" t="s">
        <v>26</v>
      </c>
      <c r="C1196" t="s">
        <v>62</v>
      </c>
      <c r="D1196" t="s">
        <v>63</v>
      </c>
      <c r="E1196">
        <v>10241994</v>
      </c>
      <c r="F1196" t="s">
        <v>864</v>
      </c>
      <c r="G1196" t="s">
        <v>30</v>
      </c>
      <c r="H1196" t="s">
        <v>31</v>
      </c>
      <c r="I1196" t="s">
        <v>65</v>
      </c>
      <c r="J1196" t="s">
        <v>66</v>
      </c>
      <c r="K1196" t="s">
        <v>67</v>
      </c>
      <c r="L1196" t="s">
        <v>68</v>
      </c>
      <c r="M1196" t="s">
        <v>69</v>
      </c>
      <c r="N1196">
        <v>9099838425</v>
      </c>
      <c r="O1196" t="s">
        <v>37</v>
      </c>
      <c r="P1196" t="s">
        <v>38</v>
      </c>
      <c r="Q1196" t="s">
        <v>39</v>
      </c>
      <c r="R1196">
        <v>44</v>
      </c>
      <c r="S1196" t="s">
        <v>40</v>
      </c>
      <c r="T1196" t="s">
        <v>2002</v>
      </c>
      <c r="U1196">
        <v>5</v>
      </c>
      <c r="V1196" s="3">
        <v>1287</v>
      </c>
      <c r="W1196">
        <v>65</v>
      </c>
      <c r="X1196" s="3">
        <f t="shared" si="1183"/>
        <v>19.8</v>
      </c>
      <c r="Y1196" s="3">
        <f t="shared" ref="Y1196:Z1196" si="1224">X1196/T1196</f>
        <v>1.6500000000000001</v>
      </c>
      <c r="Z1196" s="3">
        <f t="shared" si="1224"/>
        <v>0.33</v>
      </c>
    </row>
    <row r="1197" spans="1:26" x14ac:dyDescent="0.25">
      <c r="A1197">
        <v>8.2025000000000006</v>
      </c>
      <c r="B1197" t="s">
        <v>26</v>
      </c>
      <c r="C1197" t="s">
        <v>62</v>
      </c>
      <c r="D1197" t="s">
        <v>63</v>
      </c>
      <c r="E1197">
        <v>10241994</v>
      </c>
      <c r="F1197" t="s">
        <v>864</v>
      </c>
      <c r="G1197" t="s">
        <v>30</v>
      </c>
      <c r="H1197" t="s">
        <v>31</v>
      </c>
      <c r="I1197" t="s">
        <v>65</v>
      </c>
      <c r="J1197" t="s">
        <v>66</v>
      </c>
      <c r="K1197" t="s">
        <v>67</v>
      </c>
      <c r="L1197" t="s">
        <v>68</v>
      </c>
      <c r="M1197" t="s">
        <v>69</v>
      </c>
      <c r="N1197">
        <v>9099838425</v>
      </c>
      <c r="O1197" t="s">
        <v>70</v>
      </c>
      <c r="P1197" t="s">
        <v>71</v>
      </c>
      <c r="Q1197" t="s">
        <v>61</v>
      </c>
      <c r="R1197">
        <v>44</v>
      </c>
      <c r="S1197" t="s">
        <v>40</v>
      </c>
      <c r="T1197" t="s">
        <v>2002</v>
      </c>
      <c r="U1197">
        <v>8</v>
      </c>
      <c r="V1197" s="3">
        <v>1004.4</v>
      </c>
      <c r="W1197">
        <v>31</v>
      </c>
      <c r="X1197" s="3">
        <f t="shared" si="1183"/>
        <v>32.4</v>
      </c>
      <c r="Y1197" s="3">
        <f t="shared" ref="Y1197:Z1197" si="1225">X1197/T1197</f>
        <v>2.6999999999999997</v>
      </c>
      <c r="Z1197" s="3">
        <f t="shared" si="1225"/>
        <v>0.33749999999999997</v>
      </c>
    </row>
    <row r="1198" spans="1:26" x14ac:dyDescent="0.25">
      <c r="A1198">
        <v>8.2025000000000006</v>
      </c>
      <c r="B1198" t="s">
        <v>26</v>
      </c>
      <c r="C1198" t="s">
        <v>62</v>
      </c>
      <c r="D1198" t="s">
        <v>63</v>
      </c>
      <c r="E1198">
        <v>10241994</v>
      </c>
      <c r="F1198" t="s">
        <v>864</v>
      </c>
      <c r="G1198" t="s">
        <v>30</v>
      </c>
      <c r="H1198" t="s">
        <v>31</v>
      </c>
      <c r="I1198" t="s">
        <v>65</v>
      </c>
      <c r="J1198" t="s">
        <v>66</v>
      </c>
      <c r="K1198" t="s">
        <v>67</v>
      </c>
      <c r="L1198" t="s">
        <v>68</v>
      </c>
      <c r="M1198" t="s">
        <v>69</v>
      </c>
      <c r="N1198">
        <v>9099838425</v>
      </c>
      <c r="O1198" t="s">
        <v>72</v>
      </c>
      <c r="P1198" t="s">
        <v>73</v>
      </c>
      <c r="Q1198" t="s">
        <v>61</v>
      </c>
      <c r="R1198">
        <v>44</v>
      </c>
      <c r="S1198" t="s">
        <v>40</v>
      </c>
      <c r="T1198" t="s">
        <v>2002</v>
      </c>
      <c r="U1198">
        <v>8</v>
      </c>
      <c r="V1198" s="3">
        <v>972</v>
      </c>
      <c r="W1198">
        <v>30</v>
      </c>
      <c r="X1198" s="3">
        <f t="shared" si="1183"/>
        <v>32.4</v>
      </c>
      <c r="Y1198" s="3">
        <f t="shared" ref="Y1198:Z1198" si="1226">X1198/T1198</f>
        <v>2.6999999999999997</v>
      </c>
      <c r="Z1198" s="3">
        <f t="shared" si="1226"/>
        <v>0.33749999999999997</v>
      </c>
    </row>
    <row r="1199" spans="1:26" x14ac:dyDescent="0.25">
      <c r="A1199">
        <v>8.2025000000000006</v>
      </c>
      <c r="B1199" t="s">
        <v>26</v>
      </c>
      <c r="C1199" t="s">
        <v>381</v>
      </c>
      <c r="D1199" t="s">
        <v>382</v>
      </c>
      <c r="E1199">
        <v>10267889</v>
      </c>
      <c r="F1199" t="s">
        <v>2076</v>
      </c>
      <c r="G1199" t="s">
        <v>30</v>
      </c>
      <c r="H1199" t="s">
        <v>31</v>
      </c>
      <c r="I1199" t="s">
        <v>2077</v>
      </c>
      <c r="J1199" t="s">
        <v>2078</v>
      </c>
      <c r="K1199" t="s">
        <v>700</v>
      </c>
      <c r="L1199">
        <v>23320</v>
      </c>
      <c r="M1199" t="s">
        <v>2079</v>
      </c>
      <c r="N1199">
        <v>7574850051</v>
      </c>
      <c r="O1199" t="s">
        <v>98</v>
      </c>
      <c r="P1199" t="s">
        <v>99</v>
      </c>
      <c r="Q1199" t="s">
        <v>61</v>
      </c>
      <c r="R1199">
        <v>44</v>
      </c>
      <c r="S1199" t="s">
        <v>40</v>
      </c>
      <c r="T1199" t="s">
        <v>2002</v>
      </c>
      <c r="U1199">
        <v>5</v>
      </c>
      <c r="V1199" s="3">
        <v>28.8</v>
      </c>
      <c r="W1199">
        <v>1</v>
      </c>
      <c r="X1199" s="3">
        <f t="shared" si="1183"/>
        <v>28.8</v>
      </c>
      <c r="Y1199" s="3">
        <f t="shared" ref="Y1199:Z1199" si="1227">X1199/T1199</f>
        <v>2.4</v>
      </c>
      <c r="Z1199" s="3">
        <f t="shared" si="1227"/>
        <v>0.48</v>
      </c>
    </row>
    <row r="1200" spans="1:26" x14ac:dyDescent="0.25">
      <c r="A1200">
        <v>8.2025000000000006</v>
      </c>
      <c r="B1200" t="s">
        <v>26</v>
      </c>
      <c r="C1200" t="s">
        <v>381</v>
      </c>
      <c r="D1200" t="s">
        <v>382</v>
      </c>
      <c r="E1200">
        <v>10267889</v>
      </c>
      <c r="F1200" t="s">
        <v>2076</v>
      </c>
      <c r="G1200" t="s">
        <v>30</v>
      </c>
      <c r="H1200" t="s">
        <v>31</v>
      </c>
      <c r="I1200" t="s">
        <v>2077</v>
      </c>
      <c r="J1200" t="s">
        <v>2078</v>
      </c>
      <c r="K1200" t="s">
        <v>700</v>
      </c>
      <c r="L1200">
        <v>23320</v>
      </c>
      <c r="M1200" t="s">
        <v>2079</v>
      </c>
      <c r="N1200">
        <v>7574850051</v>
      </c>
      <c r="O1200" t="s">
        <v>224</v>
      </c>
      <c r="P1200" t="s">
        <v>225</v>
      </c>
      <c r="Q1200" t="s">
        <v>61</v>
      </c>
      <c r="R1200">
        <v>44</v>
      </c>
      <c r="S1200" t="s">
        <v>40</v>
      </c>
      <c r="T1200" t="s">
        <v>2002</v>
      </c>
      <c r="U1200">
        <v>5</v>
      </c>
      <c r="V1200" s="3">
        <v>28.8</v>
      </c>
      <c r="W1200">
        <v>1</v>
      </c>
      <c r="X1200" s="3">
        <f t="shared" si="1183"/>
        <v>28.8</v>
      </c>
      <c r="Y1200" s="3">
        <f t="shared" ref="Y1200:Z1200" si="1228">X1200/T1200</f>
        <v>2.4</v>
      </c>
      <c r="Z1200" s="3">
        <f t="shared" si="1228"/>
        <v>0.48</v>
      </c>
    </row>
    <row r="1201" spans="1:26" x14ac:dyDescent="0.25">
      <c r="A1201">
        <v>8.2025000000000006</v>
      </c>
      <c r="B1201" t="s">
        <v>26</v>
      </c>
      <c r="C1201" t="s">
        <v>154</v>
      </c>
      <c r="D1201" t="s">
        <v>155</v>
      </c>
      <c r="E1201">
        <v>10424557</v>
      </c>
      <c r="F1201" t="s">
        <v>514</v>
      </c>
      <c r="G1201" t="s">
        <v>30</v>
      </c>
      <c r="H1201" t="s">
        <v>31</v>
      </c>
      <c r="I1201" t="s">
        <v>515</v>
      </c>
      <c r="J1201" t="s">
        <v>516</v>
      </c>
      <c r="K1201" t="s">
        <v>517</v>
      </c>
      <c r="L1201" t="s">
        <v>518</v>
      </c>
      <c r="M1201" t="s">
        <v>519</v>
      </c>
      <c r="N1201">
        <v>4062313677</v>
      </c>
      <c r="O1201" t="s">
        <v>670</v>
      </c>
      <c r="P1201" t="s">
        <v>671</v>
      </c>
      <c r="Q1201" t="s">
        <v>61</v>
      </c>
      <c r="R1201">
        <v>44</v>
      </c>
      <c r="S1201" t="s">
        <v>672</v>
      </c>
      <c r="T1201" t="s">
        <v>2002</v>
      </c>
      <c r="U1201">
        <v>7</v>
      </c>
      <c r="V1201" s="3">
        <v>75.599999999999994</v>
      </c>
      <c r="W1201">
        <v>2</v>
      </c>
      <c r="X1201" s="3">
        <f t="shared" si="1183"/>
        <v>37.799999999999997</v>
      </c>
      <c r="Y1201" s="3">
        <f t="shared" ref="Y1201:Z1201" si="1229">X1201/T1201</f>
        <v>3.15</v>
      </c>
      <c r="Z1201" s="3">
        <f t="shared" si="1229"/>
        <v>0.45</v>
      </c>
    </row>
    <row r="1202" spans="1:26" x14ac:dyDescent="0.25">
      <c r="A1202">
        <v>8.2025000000000006</v>
      </c>
      <c r="B1202" t="s">
        <v>26</v>
      </c>
      <c r="C1202" t="s">
        <v>84</v>
      </c>
      <c r="D1202" t="s">
        <v>85</v>
      </c>
      <c r="E1202">
        <v>10019784</v>
      </c>
      <c r="F1202" t="s">
        <v>2165</v>
      </c>
      <c r="G1202" t="s">
        <v>30</v>
      </c>
      <c r="H1202" t="s">
        <v>31</v>
      </c>
      <c r="I1202" t="s">
        <v>2166</v>
      </c>
      <c r="J1202" t="s">
        <v>88</v>
      </c>
      <c r="K1202" t="s">
        <v>67</v>
      </c>
      <c r="L1202" t="s">
        <v>89</v>
      </c>
      <c r="M1202" t="s">
        <v>90</v>
      </c>
      <c r="N1202">
        <v>2095295350</v>
      </c>
      <c r="O1202" t="s">
        <v>91</v>
      </c>
      <c r="P1202" t="s">
        <v>92</v>
      </c>
      <c r="Q1202" t="s">
        <v>61</v>
      </c>
      <c r="R1202">
        <v>44</v>
      </c>
      <c r="S1202" t="s">
        <v>40</v>
      </c>
      <c r="T1202" t="s">
        <v>2002</v>
      </c>
      <c r="U1202">
        <v>8</v>
      </c>
      <c r="V1202" s="3">
        <v>268.8</v>
      </c>
      <c r="W1202">
        <v>8</v>
      </c>
      <c r="X1202" s="3">
        <f t="shared" si="1183"/>
        <v>33.6</v>
      </c>
      <c r="Y1202" s="3">
        <f t="shared" ref="Y1202:Z1202" si="1230">X1202/T1202</f>
        <v>2.8000000000000003</v>
      </c>
      <c r="Z1202" s="3">
        <f t="shared" si="1230"/>
        <v>0.35000000000000003</v>
      </c>
    </row>
    <row r="1203" spans="1:26" x14ac:dyDescent="0.25">
      <c r="A1203">
        <v>8.2025000000000006</v>
      </c>
      <c r="B1203" t="s">
        <v>26</v>
      </c>
      <c r="C1203" t="s">
        <v>84</v>
      </c>
      <c r="D1203" t="s">
        <v>85</v>
      </c>
      <c r="E1203">
        <v>10019784</v>
      </c>
      <c r="F1203" t="s">
        <v>2165</v>
      </c>
      <c r="G1203" t="s">
        <v>30</v>
      </c>
      <c r="H1203" t="s">
        <v>31</v>
      </c>
      <c r="I1203" t="s">
        <v>2166</v>
      </c>
      <c r="J1203" t="s">
        <v>88</v>
      </c>
      <c r="K1203" t="s">
        <v>67</v>
      </c>
      <c r="L1203" t="s">
        <v>89</v>
      </c>
      <c r="M1203" t="s">
        <v>90</v>
      </c>
      <c r="N1203">
        <v>2095295350</v>
      </c>
      <c r="O1203" t="s">
        <v>100</v>
      </c>
      <c r="P1203" t="s">
        <v>101</v>
      </c>
      <c r="Q1203" t="s">
        <v>61</v>
      </c>
      <c r="R1203">
        <v>44</v>
      </c>
      <c r="S1203" t="s">
        <v>40</v>
      </c>
      <c r="T1203" t="s">
        <v>2002</v>
      </c>
      <c r="U1203">
        <v>8</v>
      </c>
      <c r="V1203" s="3">
        <v>259.2</v>
      </c>
      <c r="W1203">
        <v>8</v>
      </c>
      <c r="X1203" s="3">
        <f t="shared" si="1183"/>
        <v>32.4</v>
      </c>
      <c r="Y1203" s="3">
        <f t="shared" ref="Y1203:Z1203" si="1231">X1203/T1203</f>
        <v>2.6999999999999997</v>
      </c>
      <c r="Z1203" s="3">
        <f t="shared" si="1231"/>
        <v>0.33749999999999997</v>
      </c>
    </row>
    <row r="1204" spans="1:26" x14ac:dyDescent="0.25">
      <c r="A1204">
        <v>8.2025000000000006</v>
      </c>
      <c r="B1204" t="s">
        <v>26</v>
      </c>
      <c r="C1204" t="s">
        <v>84</v>
      </c>
      <c r="D1204" t="s">
        <v>85</v>
      </c>
      <c r="E1204">
        <v>10019758</v>
      </c>
      <c r="F1204" t="s">
        <v>2159</v>
      </c>
      <c r="G1204" t="s">
        <v>30</v>
      </c>
      <c r="H1204" t="s">
        <v>31</v>
      </c>
      <c r="I1204" t="s">
        <v>118</v>
      </c>
      <c r="J1204" t="s">
        <v>119</v>
      </c>
      <c r="K1204" t="s">
        <v>67</v>
      </c>
      <c r="L1204" t="s">
        <v>120</v>
      </c>
      <c r="M1204" t="s">
        <v>121</v>
      </c>
      <c r="N1204">
        <v>9164524041</v>
      </c>
      <c r="O1204" t="s">
        <v>122</v>
      </c>
      <c r="P1204" t="s">
        <v>123</v>
      </c>
      <c r="Q1204" t="s">
        <v>124</v>
      </c>
      <c r="R1204">
        <v>44</v>
      </c>
      <c r="S1204" t="s">
        <v>40</v>
      </c>
      <c r="T1204" t="s">
        <v>2002</v>
      </c>
      <c r="U1204">
        <v>4.5</v>
      </c>
      <c r="V1204" s="3">
        <v>378</v>
      </c>
      <c r="W1204">
        <v>18</v>
      </c>
      <c r="X1204" s="3">
        <f t="shared" si="1183"/>
        <v>21</v>
      </c>
      <c r="Y1204" s="3">
        <f t="shared" ref="Y1204:Z1204" si="1232">X1204/T1204</f>
        <v>1.75</v>
      </c>
      <c r="Z1204" s="3">
        <f t="shared" si="1232"/>
        <v>0.3888888888888889</v>
      </c>
    </row>
    <row r="1205" spans="1:26" x14ac:dyDescent="0.25">
      <c r="A1205">
        <v>8.2025000000000006</v>
      </c>
      <c r="B1205" t="s">
        <v>26</v>
      </c>
      <c r="C1205" t="s">
        <v>326</v>
      </c>
      <c r="D1205" t="s">
        <v>327</v>
      </c>
      <c r="E1205">
        <v>10090690</v>
      </c>
      <c r="F1205" t="s">
        <v>2032</v>
      </c>
      <c r="G1205" t="s">
        <v>30</v>
      </c>
      <c r="H1205" t="s">
        <v>31</v>
      </c>
      <c r="I1205" t="s">
        <v>2033</v>
      </c>
      <c r="J1205" t="s">
        <v>2034</v>
      </c>
      <c r="K1205" t="s">
        <v>331</v>
      </c>
      <c r="L1205">
        <v>86409</v>
      </c>
      <c r="M1205" t="s">
        <v>2035</v>
      </c>
      <c r="N1205">
        <v>9516347135</v>
      </c>
      <c r="O1205" t="s">
        <v>74</v>
      </c>
      <c r="P1205" t="s">
        <v>75</v>
      </c>
      <c r="Q1205" t="s">
        <v>61</v>
      </c>
      <c r="R1205">
        <v>44</v>
      </c>
      <c r="S1205" t="s">
        <v>40</v>
      </c>
      <c r="T1205" t="s">
        <v>2002</v>
      </c>
      <c r="U1205">
        <v>5</v>
      </c>
      <c r="V1205" s="3">
        <v>172.8</v>
      </c>
      <c r="W1205">
        <v>6</v>
      </c>
      <c r="X1205" s="3">
        <f t="shared" si="1183"/>
        <v>28.8</v>
      </c>
      <c r="Y1205" s="3">
        <f t="shared" ref="Y1205:Z1205" si="1233">X1205/T1205</f>
        <v>2.4</v>
      </c>
      <c r="Z1205" s="3">
        <f t="shared" si="1233"/>
        <v>0.48</v>
      </c>
    </row>
    <row r="1206" spans="1:26" x14ac:dyDescent="0.25">
      <c r="A1206">
        <v>8.2025000000000006</v>
      </c>
      <c r="B1206" t="s">
        <v>26</v>
      </c>
      <c r="C1206" t="s">
        <v>41</v>
      </c>
      <c r="D1206" t="s">
        <v>42</v>
      </c>
      <c r="E1206">
        <v>10047698</v>
      </c>
      <c r="F1206" t="s">
        <v>2049</v>
      </c>
      <c r="G1206" t="s">
        <v>30</v>
      </c>
      <c r="H1206" t="s">
        <v>31</v>
      </c>
      <c r="I1206" t="s">
        <v>2050</v>
      </c>
      <c r="J1206" t="s">
        <v>2051</v>
      </c>
      <c r="K1206" t="s">
        <v>568</v>
      </c>
      <c r="L1206">
        <v>57201</v>
      </c>
      <c r="M1206" t="s">
        <v>2052</v>
      </c>
      <c r="N1206">
        <v>6058867677</v>
      </c>
      <c r="O1206" t="s">
        <v>188</v>
      </c>
      <c r="P1206" t="s">
        <v>189</v>
      </c>
      <c r="Q1206" t="s">
        <v>83</v>
      </c>
      <c r="R1206">
        <v>44</v>
      </c>
      <c r="S1206" t="s">
        <v>40</v>
      </c>
      <c r="T1206" t="s">
        <v>2002</v>
      </c>
      <c r="U1206">
        <v>6</v>
      </c>
      <c r="V1206" s="3">
        <v>52.8</v>
      </c>
      <c r="W1206">
        <v>2</v>
      </c>
      <c r="X1206" s="3">
        <f t="shared" si="1183"/>
        <v>26.4</v>
      </c>
      <c r="Y1206" s="3">
        <f t="shared" ref="Y1206:Z1206" si="1234">X1206/T1206</f>
        <v>2.1999999999999997</v>
      </c>
      <c r="Z1206" s="3">
        <f t="shared" si="1234"/>
        <v>0.36666666666666664</v>
      </c>
    </row>
    <row r="1207" spans="1:26" x14ac:dyDescent="0.25">
      <c r="A1207">
        <v>8.2025000000000006</v>
      </c>
      <c r="B1207" t="s">
        <v>26</v>
      </c>
      <c r="C1207" t="s">
        <v>84</v>
      </c>
      <c r="D1207" t="s">
        <v>85</v>
      </c>
      <c r="E1207">
        <v>10019773</v>
      </c>
      <c r="F1207" t="s">
        <v>130</v>
      </c>
      <c r="G1207" t="s">
        <v>30</v>
      </c>
      <c r="H1207" t="s">
        <v>31</v>
      </c>
      <c r="I1207" t="s">
        <v>131</v>
      </c>
      <c r="J1207" t="s">
        <v>132</v>
      </c>
      <c r="K1207" t="s">
        <v>67</v>
      </c>
      <c r="L1207">
        <v>95407</v>
      </c>
      <c r="M1207" t="s">
        <v>133</v>
      </c>
      <c r="N1207">
        <v>7075464544</v>
      </c>
      <c r="O1207" t="s">
        <v>122</v>
      </c>
      <c r="P1207" t="s">
        <v>123</v>
      </c>
      <c r="Q1207" t="s">
        <v>124</v>
      </c>
      <c r="R1207">
        <v>44</v>
      </c>
      <c r="S1207" t="s">
        <v>40</v>
      </c>
      <c r="T1207" t="s">
        <v>2002</v>
      </c>
      <c r="U1207">
        <v>4.5</v>
      </c>
      <c r="V1207" s="3">
        <v>147</v>
      </c>
      <c r="W1207">
        <v>7</v>
      </c>
      <c r="X1207" s="3">
        <f t="shared" si="1183"/>
        <v>21</v>
      </c>
      <c r="Y1207" s="3">
        <f t="shared" ref="Y1207:Z1207" si="1235">X1207/T1207</f>
        <v>1.75</v>
      </c>
      <c r="Z1207" s="3">
        <f t="shared" si="1235"/>
        <v>0.3888888888888889</v>
      </c>
    </row>
    <row r="1208" spans="1:26" x14ac:dyDescent="0.25">
      <c r="A1208">
        <v>8.2025000000000006</v>
      </c>
      <c r="B1208" t="s">
        <v>26</v>
      </c>
      <c r="C1208" t="s">
        <v>84</v>
      </c>
      <c r="D1208" t="s">
        <v>85</v>
      </c>
      <c r="E1208">
        <v>10019773</v>
      </c>
      <c r="F1208" t="s">
        <v>130</v>
      </c>
      <c r="G1208" t="s">
        <v>30</v>
      </c>
      <c r="H1208" t="s">
        <v>31</v>
      </c>
      <c r="I1208" t="s">
        <v>131</v>
      </c>
      <c r="J1208" t="s">
        <v>132</v>
      </c>
      <c r="K1208" t="s">
        <v>67</v>
      </c>
      <c r="L1208">
        <v>95407</v>
      </c>
      <c r="M1208" t="s">
        <v>133</v>
      </c>
      <c r="N1208">
        <v>7075464544</v>
      </c>
      <c r="O1208" t="s">
        <v>37</v>
      </c>
      <c r="P1208" t="s">
        <v>38</v>
      </c>
      <c r="Q1208" t="s">
        <v>39</v>
      </c>
      <c r="R1208">
        <v>44</v>
      </c>
      <c r="S1208" t="s">
        <v>40</v>
      </c>
      <c r="T1208" t="s">
        <v>2002</v>
      </c>
      <c r="U1208">
        <v>5</v>
      </c>
      <c r="V1208" s="3">
        <v>252</v>
      </c>
      <c r="W1208">
        <v>12</v>
      </c>
      <c r="X1208" s="3">
        <f t="shared" si="1183"/>
        <v>21</v>
      </c>
      <c r="Y1208" s="3">
        <f t="shared" ref="Y1208:Z1208" si="1236">X1208/T1208</f>
        <v>1.75</v>
      </c>
      <c r="Z1208" s="3">
        <f t="shared" si="1236"/>
        <v>0.35</v>
      </c>
    </row>
    <row r="1209" spans="1:26" x14ac:dyDescent="0.25">
      <c r="A1209">
        <v>8.2025000000000006</v>
      </c>
      <c r="B1209" t="s">
        <v>26</v>
      </c>
      <c r="C1209" t="s">
        <v>107</v>
      </c>
      <c r="D1209" t="s">
        <v>108</v>
      </c>
      <c r="E1209">
        <v>10192843</v>
      </c>
      <c r="F1209" t="s">
        <v>248</v>
      </c>
      <c r="G1209" t="s">
        <v>30</v>
      </c>
      <c r="H1209" t="s">
        <v>31</v>
      </c>
      <c r="I1209" t="s">
        <v>249</v>
      </c>
      <c r="J1209" t="s">
        <v>250</v>
      </c>
      <c r="K1209" t="s">
        <v>199</v>
      </c>
      <c r="L1209">
        <v>62305</v>
      </c>
      <c r="M1209" t="s">
        <v>251</v>
      </c>
      <c r="N1209">
        <v>2172223343</v>
      </c>
      <c r="O1209" t="s">
        <v>49</v>
      </c>
      <c r="P1209" t="s">
        <v>50</v>
      </c>
      <c r="Q1209" t="s">
        <v>39</v>
      </c>
      <c r="R1209">
        <v>44</v>
      </c>
      <c r="S1209" t="s">
        <v>40</v>
      </c>
      <c r="T1209" t="s">
        <v>2002</v>
      </c>
      <c r="U1209">
        <v>5</v>
      </c>
      <c r="V1209" s="3">
        <v>99</v>
      </c>
      <c r="W1209">
        <v>5</v>
      </c>
      <c r="X1209" s="3">
        <f t="shared" si="1183"/>
        <v>19.8</v>
      </c>
      <c r="Y1209" s="3">
        <f t="shared" ref="Y1209:Z1209" si="1237">X1209/T1209</f>
        <v>1.6500000000000001</v>
      </c>
      <c r="Z1209" s="3">
        <f t="shared" si="1237"/>
        <v>0.33</v>
      </c>
    </row>
    <row r="1210" spans="1:26" x14ac:dyDescent="0.25">
      <c r="A1210">
        <v>8.2025000000000006</v>
      </c>
      <c r="B1210" t="s">
        <v>26</v>
      </c>
      <c r="C1210" t="s">
        <v>154</v>
      </c>
      <c r="D1210" t="s">
        <v>155</v>
      </c>
      <c r="E1210">
        <v>10090300</v>
      </c>
      <c r="F1210" t="s">
        <v>156</v>
      </c>
      <c r="G1210" t="s">
        <v>30</v>
      </c>
      <c r="H1210" t="s">
        <v>31</v>
      </c>
      <c r="I1210" t="s">
        <v>157</v>
      </c>
      <c r="J1210" t="s">
        <v>158</v>
      </c>
      <c r="K1210" t="s">
        <v>159</v>
      </c>
      <c r="L1210" t="s">
        <v>160</v>
      </c>
      <c r="M1210" t="s">
        <v>161</v>
      </c>
      <c r="N1210">
        <v>5034902132</v>
      </c>
      <c r="O1210" t="s">
        <v>37</v>
      </c>
      <c r="P1210" t="s">
        <v>38</v>
      </c>
      <c r="Q1210" t="s">
        <v>39</v>
      </c>
      <c r="R1210">
        <v>44</v>
      </c>
      <c r="S1210" t="s">
        <v>40</v>
      </c>
      <c r="T1210" t="s">
        <v>2002</v>
      </c>
      <c r="U1210">
        <v>5</v>
      </c>
      <c r="V1210" s="3">
        <v>546</v>
      </c>
      <c r="W1210">
        <v>26</v>
      </c>
      <c r="X1210" s="3">
        <f t="shared" si="1183"/>
        <v>21</v>
      </c>
      <c r="Y1210" s="3">
        <f t="shared" ref="Y1210:Z1210" si="1238">X1210/T1210</f>
        <v>1.75</v>
      </c>
      <c r="Z1210" s="3">
        <f t="shared" si="1238"/>
        <v>0.35</v>
      </c>
    </row>
    <row r="1211" spans="1:26" x14ac:dyDescent="0.25">
      <c r="A1211">
        <v>8.2025000000000006</v>
      </c>
      <c r="B1211" t="s">
        <v>26</v>
      </c>
      <c r="C1211" t="s">
        <v>41</v>
      </c>
      <c r="D1211" t="s">
        <v>42</v>
      </c>
      <c r="E1211">
        <v>10040496</v>
      </c>
      <c r="F1211" t="s">
        <v>565</v>
      </c>
      <c r="G1211" t="s">
        <v>30</v>
      </c>
      <c r="H1211" t="s">
        <v>31</v>
      </c>
      <c r="I1211" t="s">
        <v>566</v>
      </c>
      <c r="J1211" t="s">
        <v>567</v>
      </c>
      <c r="K1211" t="s">
        <v>568</v>
      </c>
      <c r="L1211">
        <v>57105</v>
      </c>
      <c r="M1211" t="s">
        <v>569</v>
      </c>
      <c r="N1211">
        <v>6053366245</v>
      </c>
      <c r="O1211" t="s">
        <v>188</v>
      </c>
      <c r="P1211" t="s">
        <v>189</v>
      </c>
      <c r="Q1211" t="s">
        <v>83</v>
      </c>
      <c r="R1211">
        <v>44</v>
      </c>
      <c r="S1211" t="s">
        <v>40</v>
      </c>
      <c r="T1211" t="s">
        <v>2002</v>
      </c>
      <c r="U1211">
        <v>6</v>
      </c>
      <c r="V1211" s="3">
        <v>132</v>
      </c>
      <c r="W1211">
        <v>5</v>
      </c>
      <c r="X1211" s="3">
        <f t="shared" si="1183"/>
        <v>26.4</v>
      </c>
      <c r="Y1211" s="3">
        <f t="shared" ref="Y1211:Z1211" si="1239">X1211/T1211</f>
        <v>2.1999999999999997</v>
      </c>
      <c r="Z1211" s="3">
        <f t="shared" si="1239"/>
        <v>0.36666666666666664</v>
      </c>
    </row>
    <row r="1212" spans="1:26" x14ac:dyDescent="0.25">
      <c r="A1212">
        <v>8.2025000000000006</v>
      </c>
      <c r="B1212" t="s">
        <v>26</v>
      </c>
      <c r="C1212" t="s">
        <v>41</v>
      </c>
      <c r="D1212" t="s">
        <v>42</v>
      </c>
      <c r="E1212">
        <v>10040496</v>
      </c>
      <c r="F1212" t="s">
        <v>565</v>
      </c>
      <c r="G1212" t="s">
        <v>30</v>
      </c>
      <c r="H1212" t="s">
        <v>31</v>
      </c>
      <c r="I1212" t="s">
        <v>566</v>
      </c>
      <c r="J1212" t="s">
        <v>567</v>
      </c>
      <c r="K1212" t="s">
        <v>568</v>
      </c>
      <c r="L1212">
        <v>57105</v>
      </c>
      <c r="M1212" t="s">
        <v>569</v>
      </c>
      <c r="N1212">
        <v>6053366245</v>
      </c>
      <c r="O1212" t="s">
        <v>49</v>
      </c>
      <c r="P1212" t="s">
        <v>50</v>
      </c>
      <c r="Q1212" t="s">
        <v>39</v>
      </c>
      <c r="R1212">
        <v>44</v>
      </c>
      <c r="S1212" t="s">
        <v>40</v>
      </c>
      <c r="T1212" t="s">
        <v>2002</v>
      </c>
      <c r="U1212">
        <v>5</v>
      </c>
      <c r="V1212" s="3">
        <v>210</v>
      </c>
      <c r="W1212">
        <v>10</v>
      </c>
      <c r="X1212" s="3">
        <f t="shared" si="1183"/>
        <v>21</v>
      </c>
      <c r="Y1212" s="3">
        <f t="shared" ref="Y1212:Z1212" si="1240">X1212/T1212</f>
        <v>1.75</v>
      </c>
      <c r="Z1212" s="3">
        <f t="shared" si="1240"/>
        <v>0.35</v>
      </c>
    </row>
    <row r="1213" spans="1:26" x14ac:dyDescent="0.25">
      <c r="A1213">
        <v>8.2025000000000006</v>
      </c>
      <c r="B1213" t="s">
        <v>26</v>
      </c>
      <c r="C1213" t="s">
        <v>51</v>
      </c>
      <c r="D1213" t="s">
        <v>52</v>
      </c>
      <c r="E1213">
        <v>10003144</v>
      </c>
      <c r="F1213" t="s">
        <v>2132</v>
      </c>
      <c r="G1213" t="s">
        <v>30</v>
      </c>
      <c r="H1213" t="s">
        <v>31</v>
      </c>
      <c r="I1213" t="s">
        <v>2133</v>
      </c>
      <c r="J1213" t="s">
        <v>2134</v>
      </c>
      <c r="K1213" t="s">
        <v>2135</v>
      </c>
      <c r="L1213" t="s">
        <v>2136</v>
      </c>
      <c r="M1213" t="s">
        <v>2137</v>
      </c>
      <c r="N1213">
        <v>3027347269</v>
      </c>
      <c r="O1213" t="s">
        <v>670</v>
      </c>
      <c r="P1213" t="s">
        <v>671</v>
      </c>
      <c r="Q1213" t="s">
        <v>61</v>
      </c>
      <c r="R1213">
        <v>44</v>
      </c>
      <c r="S1213" t="s">
        <v>672</v>
      </c>
      <c r="T1213" t="s">
        <v>2002</v>
      </c>
      <c r="U1213">
        <v>7</v>
      </c>
      <c r="V1213" s="3">
        <v>604.79999999999995</v>
      </c>
      <c r="W1213">
        <v>16</v>
      </c>
      <c r="X1213" s="3">
        <f t="shared" si="1183"/>
        <v>37.799999999999997</v>
      </c>
      <c r="Y1213" s="3">
        <f t="shared" ref="Y1213:Z1213" si="1241">X1213/T1213</f>
        <v>3.15</v>
      </c>
      <c r="Z1213" s="3">
        <f t="shared" si="1241"/>
        <v>0.45</v>
      </c>
    </row>
    <row r="1214" spans="1:26" x14ac:dyDescent="0.25">
      <c r="A1214">
        <v>8.2025000000000006</v>
      </c>
      <c r="B1214" t="s">
        <v>26</v>
      </c>
      <c r="C1214" t="s">
        <v>51</v>
      </c>
      <c r="D1214" t="s">
        <v>52</v>
      </c>
      <c r="E1214">
        <v>10003144</v>
      </c>
      <c r="F1214" t="s">
        <v>2132</v>
      </c>
      <c r="G1214" t="s">
        <v>30</v>
      </c>
      <c r="H1214" t="s">
        <v>31</v>
      </c>
      <c r="I1214" t="s">
        <v>2133</v>
      </c>
      <c r="J1214" t="s">
        <v>2134</v>
      </c>
      <c r="K1214" t="s">
        <v>2135</v>
      </c>
      <c r="L1214" t="s">
        <v>2136</v>
      </c>
      <c r="M1214" t="s">
        <v>2137</v>
      </c>
      <c r="N1214">
        <v>3027347269</v>
      </c>
      <c r="O1214" t="s">
        <v>37</v>
      </c>
      <c r="P1214" t="s">
        <v>38</v>
      </c>
      <c r="Q1214" t="s">
        <v>39</v>
      </c>
      <c r="R1214">
        <v>44</v>
      </c>
      <c r="S1214" t="s">
        <v>40</v>
      </c>
      <c r="T1214" t="s">
        <v>2002</v>
      </c>
      <c r="U1214">
        <v>5</v>
      </c>
      <c r="V1214" s="3">
        <v>315</v>
      </c>
      <c r="W1214">
        <v>15</v>
      </c>
      <c r="X1214" s="3">
        <f t="shared" si="1183"/>
        <v>21</v>
      </c>
      <c r="Y1214" s="3">
        <f t="shared" ref="Y1214:Z1214" si="1242">X1214/T1214</f>
        <v>1.75</v>
      </c>
      <c r="Z1214" s="3">
        <f t="shared" si="1242"/>
        <v>0.35</v>
      </c>
    </row>
    <row r="1215" spans="1:26" x14ac:dyDescent="0.25">
      <c r="A1215">
        <v>8.2025000000000006</v>
      </c>
      <c r="B1215" t="s">
        <v>26</v>
      </c>
      <c r="C1215" t="s">
        <v>51</v>
      </c>
      <c r="D1215" t="s">
        <v>52</v>
      </c>
      <c r="E1215">
        <v>10067691</v>
      </c>
      <c r="F1215" t="s">
        <v>53</v>
      </c>
      <c r="G1215" t="s">
        <v>30</v>
      </c>
      <c r="H1215" t="s">
        <v>31</v>
      </c>
      <c r="I1215" t="s">
        <v>54</v>
      </c>
      <c r="J1215" t="s">
        <v>55</v>
      </c>
      <c r="K1215" t="s">
        <v>56</v>
      </c>
      <c r="L1215" t="s">
        <v>57</v>
      </c>
      <c r="M1215" t="s">
        <v>58</v>
      </c>
      <c r="N1215">
        <v>6109350885</v>
      </c>
      <c r="O1215" t="s">
        <v>81</v>
      </c>
      <c r="P1215" t="s">
        <v>82</v>
      </c>
      <c r="Q1215" t="s">
        <v>83</v>
      </c>
      <c r="R1215">
        <v>44</v>
      </c>
      <c r="S1215" t="s">
        <v>40</v>
      </c>
      <c r="T1215" t="s">
        <v>2002</v>
      </c>
      <c r="U1215">
        <v>8</v>
      </c>
      <c r="V1215" s="3">
        <v>600</v>
      </c>
      <c r="W1215">
        <v>20</v>
      </c>
      <c r="X1215" s="3">
        <f t="shared" si="1183"/>
        <v>30</v>
      </c>
      <c r="Y1215" s="3">
        <f t="shared" ref="Y1215:Z1215" si="1243">X1215/T1215</f>
        <v>2.5</v>
      </c>
      <c r="Z1215" s="3">
        <f t="shared" si="1243"/>
        <v>0.3125</v>
      </c>
    </row>
    <row r="1216" spans="1:26" x14ac:dyDescent="0.25">
      <c r="A1216">
        <v>8.2025000000000006</v>
      </c>
      <c r="B1216" t="s">
        <v>26</v>
      </c>
      <c r="C1216" t="s">
        <v>51</v>
      </c>
      <c r="D1216" t="s">
        <v>52</v>
      </c>
      <c r="E1216">
        <v>10067691</v>
      </c>
      <c r="F1216" t="s">
        <v>53</v>
      </c>
      <c r="G1216" t="s">
        <v>30</v>
      </c>
      <c r="H1216" t="s">
        <v>31</v>
      </c>
      <c r="I1216" t="s">
        <v>54</v>
      </c>
      <c r="J1216" t="s">
        <v>55</v>
      </c>
      <c r="K1216" t="s">
        <v>56</v>
      </c>
      <c r="L1216" t="s">
        <v>57</v>
      </c>
      <c r="M1216" t="s">
        <v>58</v>
      </c>
      <c r="N1216">
        <v>6109350885</v>
      </c>
      <c r="O1216" t="s">
        <v>59</v>
      </c>
      <c r="P1216" t="s">
        <v>60</v>
      </c>
      <c r="Q1216" t="s">
        <v>61</v>
      </c>
      <c r="R1216">
        <v>44</v>
      </c>
      <c r="S1216" t="s">
        <v>40</v>
      </c>
      <c r="T1216" t="s">
        <v>2002</v>
      </c>
      <c r="U1216">
        <v>4</v>
      </c>
      <c r="V1216" s="3">
        <v>1843.2</v>
      </c>
      <c r="W1216">
        <v>64</v>
      </c>
      <c r="X1216" s="3">
        <f t="shared" si="1183"/>
        <v>28.8</v>
      </c>
      <c r="Y1216" s="3">
        <f t="shared" ref="Y1216:Z1216" si="1244">X1216/T1216</f>
        <v>2.4</v>
      </c>
      <c r="Z1216" s="3">
        <f t="shared" si="1244"/>
        <v>0.6</v>
      </c>
    </row>
    <row r="1217" spans="1:26" x14ac:dyDescent="0.25">
      <c r="A1217">
        <v>8.2025000000000006</v>
      </c>
      <c r="B1217" t="s">
        <v>26</v>
      </c>
      <c r="C1217" t="s">
        <v>41</v>
      </c>
      <c r="D1217" t="s">
        <v>42</v>
      </c>
      <c r="E1217">
        <v>10362830</v>
      </c>
      <c r="F1217" t="s">
        <v>2053</v>
      </c>
      <c r="G1217" t="s">
        <v>30</v>
      </c>
      <c r="H1217" t="s">
        <v>31</v>
      </c>
      <c r="I1217" t="s">
        <v>2054</v>
      </c>
      <c r="J1217" t="s">
        <v>2055</v>
      </c>
      <c r="K1217" t="s">
        <v>46</v>
      </c>
      <c r="L1217" t="s">
        <v>2056</v>
      </c>
      <c r="M1217" t="s">
        <v>2057</v>
      </c>
      <c r="N1217">
        <v>5072826080</v>
      </c>
      <c r="O1217" t="s">
        <v>188</v>
      </c>
      <c r="P1217" t="s">
        <v>189</v>
      </c>
      <c r="Q1217" t="s">
        <v>83</v>
      </c>
      <c r="R1217">
        <v>44</v>
      </c>
      <c r="S1217" t="s">
        <v>40</v>
      </c>
      <c r="T1217" t="s">
        <v>2002</v>
      </c>
      <c r="U1217">
        <v>6</v>
      </c>
      <c r="V1217" s="3">
        <v>528</v>
      </c>
      <c r="W1217">
        <v>20</v>
      </c>
      <c r="X1217" s="3">
        <f t="shared" si="1183"/>
        <v>26.4</v>
      </c>
      <c r="Y1217" s="3">
        <f t="shared" ref="Y1217:Z1217" si="1245">X1217/T1217</f>
        <v>2.1999999999999997</v>
      </c>
      <c r="Z1217" s="3">
        <f t="shared" si="1245"/>
        <v>0.36666666666666664</v>
      </c>
    </row>
    <row r="1218" spans="1:26" x14ac:dyDescent="0.25">
      <c r="A1218">
        <v>8.2025000000000006</v>
      </c>
      <c r="B1218" t="s">
        <v>26</v>
      </c>
      <c r="C1218" t="s">
        <v>62</v>
      </c>
      <c r="D1218" t="s">
        <v>63</v>
      </c>
      <c r="E1218">
        <v>10053983</v>
      </c>
      <c r="F1218" t="s">
        <v>76</v>
      </c>
      <c r="G1218" t="s">
        <v>30</v>
      </c>
      <c r="H1218" t="s">
        <v>31</v>
      </c>
      <c r="I1218" t="s">
        <v>77</v>
      </c>
      <c r="J1218" t="s">
        <v>78</v>
      </c>
      <c r="K1218" t="s">
        <v>67</v>
      </c>
      <c r="L1218" t="s">
        <v>79</v>
      </c>
      <c r="M1218" t="s">
        <v>80</v>
      </c>
      <c r="N1218">
        <v>8189423379</v>
      </c>
      <c r="O1218" t="s">
        <v>74</v>
      </c>
      <c r="P1218" t="s">
        <v>75</v>
      </c>
      <c r="Q1218" t="s">
        <v>61</v>
      </c>
      <c r="R1218">
        <v>44</v>
      </c>
      <c r="S1218" t="s">
        <v>40</v>
      </c>
      <c r="T1218" t="s">
        <v>2002</v>
      </c>
      <c r="U1218">
        <v>5</v>
      </c>
      <c r="V1218" s="3">
        <v>780</v>
      </c>
      <c r="W1218">
        <v>26</v>
      </c>
      <c r="X1218" s="3">
        <f t="shared" si="1183"/>
        <v>30</v>
      </c>
      <c r="Y1218" s="3">
        <f t="shared" ref="Y1218:Z1218" si="1246">X1218/T1218</f>
        <v>2.5</v>
      </c>
      <c r="Z1218" s="3">
        <f t="shared" si="1246"/>
        <v>0.5</v>
      </c>
    </row>
    <row r="1219" spans="1:26" x14ac:dyDescent="0.25">
      <c r="A1219">
        <v>8.2025000000000006</v>
      </c>
      <c r="B1219" t="s">
        <v>26</v>
      </c>
      <c r="C1219" t="s">
        <v>62</v>
      </c>
      <c r="D1219" t="s">
        <v>63</v>
      </c>
      <c r="E1219">
        <v>10053983</v>
      </c>
      <c r="F1219" t="s">
        <v>76</v>
      </c>
      <c r="G1219" t="s">
        <v>30</v>
      </c>
      <c r="H1219" t="s">
        <v>31</v>
      </c>
      <c r="I1219" t="s">
        <v>77</v>
      </c>
      <c r="J1219" t="s">
        <v>78</v>
      </c>
      <c r="K1219" t="s">
        <v>67</v>
      </c>
      <c r="L1219" t="s">
        <v>79</v>
      </c>
      <c r="M1219" t="s">
        <v>80</v>
      </c>
      <c r="N1219">
        <v>8189423379</v>
      </c>
      <c r="O1219" t="s">
        <v>37</v>
      </c>
      <c r="P1219" t="s">
        <v>38</v>
      </c>
      <c r="Q1219" t="s">
        <v>39</v>
      </c>
      <c r="R1219">
        <v>44</v>
      </c>
      <c r="S1219" t="s">
        <v>40</v>
      </c>
      <c r="T1219" t="s">
        <v>2002</v>
      </c>
      <c r="U1219">
        <v>5</v>
      </c>
      <c r="V1219" s="130">
        <v>99</v>
      </c>
      <c r="W1219">
        <v>5</v>
      </c>
      <c r="X1219" s="3">
        <f t="shared" si="1183"/>
        <v>19.8</v>
      </c>
      <c r="Y1219" s="3">
        <f t="shared" ref="Y1219:Z1219" si="1247">X1219/T1219</f>
        <v>1.6500000000000001</v>
      </c>
      <c r="Z1219" s="3">
        <f t="shared" si="1247"/>
        <v>0.33</v>
      </c>
    </row>
    <row r="1220" spans="1:26" x14ac:dyDescent="0.25">
      <c r="A1220">
        <v>8.2025000000000006</v>
      </c>
      <c r="B1220" t="s">
        <v>26</v>
      </c>
      <c r="C1220" t="s">
        <v>62</v>
      </c>
      <c r="D1220" t="s">
        <v>63</v>
      </c>
      <c r="E1220">
        <v>10053983</v>
      </c>
      <c r="F1220" t="s">
        <v>76</v>
      </c>
      <c r="G1220" t="s">
        <v>30</v>
      </c>
      <c r="H1220" t="s">
        <v>31</v>
      </c>
      <c r="I1220" t="s">
        <v>77</v>
      </c>
      <c r="J1220" t="s">
        <v>78</v>
      </c>
      <c r="K1220" t="s">
        <v>67</v>
      </c>
      <c r="L1220" t="s">
        <v>79</v>
      </c>
      <c r="M1220" t="s">
        <v>80</v>
      </c>
      <c r="N1220">
        <v>8189423379</v>
      </c>
      <c r="O1220" t="s">
        <v>70</v>
      </c>
      <c r="P1220" t="s">
        <v>71</v>
      </c>
      <c r="Q1220" t="s">
        <v>61</v>
      </c>
      <c r="R1220">
        <v>44</v>
      </c>
      <c r="S1220" t="s">
        <v>40</v>
      </c>
      <c r="T1220" t="s">
        <v>2002</v>
      </c>
      <c r="U1220">
        <v>8</v>
      </c>
      <c r="V1220" s="3">
        <v>680.4</v>
      </c>
      <c r="W1220">
        <v>21</v>
      </c>
      <c r="X1220" s="3">
        <f t="shared" ref="X1220:X1283" si="1248">V1220/W1220</f>
        <v>32.4</v>
      </c>
      <c r="Y1220" s="3">
        <f t="shared" ref="Y1220:Z1220" si="1249">X1220/T1220</f>
        <v>2.6999999999999997</v>
      </c>
      <c r="Z1220" s="3">
        <f t="shared" si="1249"/>
        <v>0.33749999999999997</v>
      </c>
    </row>
    <row r="1221" spans="1:26" x14ac:dyDescent="0.25">
      <c r="A1221">
        <v>8.2025000000000006</v>
      </c>
      <c r="B1221" t="s">
        <v>26</v>
      </c>
      <c r="C1221" t="s">
        <v>62</v>
      </c>
      <c r="D1221" t="s">
        <v>63</v>
      </c>
      <c r="E1221">
        <v>10053983</v>
      </c>
      <c r="F1221" t="s">
        <v>76</v>
      </c>
      <c r="G1221" t="s">
        <v>30</v>
      </c>
      <c r="H1221" t="s">
        <v>31</v>
      </c>
      <c r="I1221" t="s">
        <v>77</v>
      </c>
      <c r="J1221" t="s">
        <v>78</v>
      </c>
      <c r="K1221" t="s">
        <v>67</v>
      </c>
      <c r="L1221" t="s">
        <v>79</v>
      </c>
      <c r="M1221" t="s">
        <v>80</v>
      </c>
      <c r="N1221">
        <v>8189423379</v>
      </c>
      <c r="O1221" t="s">
        <v>72</v>
      </c>
      <c r="P1221" t="s">
        <v>73</v>
      </c>
      <c r="Q1221" t="s">
        <v>61</v>
      </c>
      <c r="R1221">
        <v>44</v>
      </c>
      <c r="S1221" t="s">
        <v>40</v>
      </c>
      <c r="T1221" s="10" t="s">
        <v>2002</v>
      </c>
      <c r="U1221">
        <v>8</v>
      </c>
      <c r="V1221" s="3">
        <v>518.4</v>
      </c>
      <c r="W1221">
        <v>16</v>
      </c>
      <c r="X1221" s="3">
        <f t="shared" si="1248"/>
        <v>32.4</v>
      </c>
      <c r="Y1221" s="3">
        <f t="shared" ref="Y1221:Z1221" si="1250">X1221/T1221</f>
        <v>2.6999999999999997</v>
      </c>
      <c r="Z1221" s="3">
        <f t="shared" si="1250"/>
        <v>0.33749999999999997</v>
      </c>
    </row>
    <row r="1222" spans="1:26" x14ac:dyDescent="0.25">
      <c r="A1222">
        <v>8.2025000000000006</v>
      </c>
      <c r="B1222" t="s">
        <v>26</v>
      </c>
      <c r="C1222" t="s">
        <v>41</v>
      </c>
      <c r="D1222" t="s">
        <v>42</v>
      </c>
      <c r="E1222">
        <v>10002231</v>
      </c>
      <c r="F1222" t="s">
        <v>43</v>
      </c>
      <c r="G1222" t="s">
        <v>30</v>
      </c>
      <c r="H1222" t="s">
        <v>31</v>
      </c>
      <c r="I1222" t="s">
        <v>44</v>
      </c>
      <c r="J1222" t="s">
        <v>45</v>
      </c>
      <c r="K1222" t="s">
        <v>46</v>
      </c>
      <c r="L1222" t="s">
        <v>47</v>
      </c>
      <c r="M1222" t="s">
        <v>48</v>
      </c>
      <c r="N1222">
        <v>6514880515</v>
      </c>
      <c r="O1222" t="s">
        <v>49</v>
      </c>
      <c r="P1222" t="s">
        <v>50</v>
      </c>
      <c r="Q1222" t="s">
        <v>39</v>
      </c>
      <c r="R1222">
        <v>44</v>
      </c>
      <c r="S1222" t="s">
        <v>40</v>
      </c>
      <c r="T1222" t="s">
        <v>2002</v>
      </c>
      <c r="U1222">
        <v>5</v>
      </c>
      <c r="V1222" s="3">
        <v>525</v>
      </c>
      <c r="W1222">
        <v>25</v>
      </c>
      <c r="X1222" s="3">
        <f t="shared" si="1248"/>
        <v>21</v>
      </c>
      <c r="Y1222" s="3">
        <f t="shared" ref="Y1222:Z1222" si="1251">X1222/T1222</f>
        <v>1.75</v>
      </c>
      <c r="Z1222" s="3">
        <f t="shared" si="1251"/>
        <v>0.35</v>
      </c>
    </row>
    <row r="1223" spans="1:26" x14ac:dyDescent="0.25">
      <c r="A1223">
        <v>8.2025000000000006</v>
      </c>
      <c r="B1223" t="s">
        <v>26</v>
      </c>
      <c r="C1223" t="s">
        <v>107</v>
      </c>
      <c r="D1223" t="s">
        <v>108</v>
      </c>
      <c r="E1223">
        <v>10536421</v>
      </c>
      <c r="F1223" t="s">
        <v>190</v>
      </c>
      <c r="G1223" t="s">
        <v>30</v>
      </c>
      <c r="H1223" t="s">
        <v>31</v>
      </c>
      <c r="I1223" t="s">
        <v>191</v>
      </c>
      <c r="J1223" t="s">
        <v>192</v>
      </c>
      <c r="K1223" t="s">
        <v>193</v>
      </c>
      <c r="L1223" t="s">
        <v>194</v>
      </c>
      <c r="M1223" t="s">
        <v>195</v>
      </c>
      <c r="N1223">
        <v>2484831954</v>
      </c>
      <c r="O1223" t="s">
        <v>37</v>
      </c>
      <c r="P1223" t="s">
        <v>38</v>
      </c>
      <c r="Q1223" t="s">
        <v>39</v>
      </c>
      <c r="R1223">
        <v>44</v>
      </c>
      <c r="S1223" t="s">
        <v>40</v>
      </c>
      <c r="T1223" t="s">
        <v>2002</v>
      </c>
      <c r="U1223">
        <v>5</v>
      </c>
      <c r="V1223" s="3">
        <v>138.6</v>
      </c>
      <c r="W1223">
        <v>7</v>
      </c>
      <c r="X1223" s="3">
        <f t="shared" si="1248"/>
        <v>19.8</v>
      </c>
      <c r="Y1223" s="3">
        <f t="shared" ref="Y1223:Z1223" si="1252">X1223/T1223</f>
        <v>1.6500000000000001</v>
      </c>
      <c r="Z1223" s="3">
        <f t="shared" si="1252"/>
        <v>0.33</v>
      </c>
    </row>
    <row r="1224" spans="1:26" x14ac:dyDescent="0.25">
      <c r="A1224">
        <v>8.2025000000000006</v>
      </c>
      <c r="B1224" t="s">
        <v>26</v>
      </c>
      <c r="C1224" t="s">
        <v>107</v>
      </c>
      <c r="D1224" t="s">
        <v>108</v>
      </c>
      <c r="E1224">
        <v>10536421</v>
      </c>
      <c r="F1224" t="s">
        <v>190</v>
      </c>
      <c r="G1224" t="s">
        <v>30</v>
      </c>
      <c r="H1224" t="s">
        <v>31</v>
      </c>
      <c r="I1224" t="s">
        <v>191</v>
      </c>
      <c r="J1224" t="s">
        <v>192</v>
      </c>
      <c r="K1224" t="s">
        <v>193</v>
      </c>
      <c r="L1224" t="s">
        <v>194</v>
      </c>
      <c r="M1224" t="s">
        <v>195</v>
      </c>
      <c r="N1224">
        <v>2484831954</v>
      </c>
      <c r="O1224" t="s">
        <v>115</v>
      </c>
      <c r="P1224" t="s">
        <v>116</v>
      </c>
      <c r="Q1224" t="s">
        <v>39</v>
      </c>
      <c r="R1224">
        <v>44</v>
      </c>
      <c r="S1224" t="s">
        <v>40</v>
      </c>
      <c r="T1224" t="s">
        <v>2002</v>
      </c>
      <c r="U1224">
        <v>5</v>
      </c>
      <c r="V1224" s="3">
        <v>99</v>
      </c>
      <c r="W1224">
        <v>5</v>
      </c>
      <c r="X1224" s="3">
        <f t="shared" si="1248"/>
        <v>19.8</v>
      </c>
      <c r="Y1224" s="3">
        <f t="shared" ref="Y1224:Z1224" si="1253">X1224/T1224</f>
        <v>1.6500000000000001</v>
      </c>
      <c r="Z1224" s="3">
        <f t="shared" si="1253"/>
        <v>0.33</v>
      </c>
    </row>
    <row r="1225" spans="1:26" x14ac:dyDescent="0.25">
      <c r="A1225">
        <v>8.2025000000000006</v>
      </c>
      <c r="B1225" t="s">
        <v>26</v>
      </c>
      <c r="C1225" t="s">
        <v>107</v>
      </c>
      <c r="D1225" t="s">
        <v>108</v>
      </c>
      <c r="E1225">
        <v>10536421</v>
      </c>
      <c r="F1225" t="s">
        <v>190</v>
      </c>
      <c r="G1225" t="s">
        <v>30</v>
      </c>
      <c r="H1225" t="s">
        <v>31</v>
      </c>
      <c r="I1225" t="s">
        <v>191</v>
      </c>
      <c r="J1225" t="s">
        <v>192</v>
      </c>
      <c r="K1225" t="s">
        <v>193</v>
      </c>
      <c r="L1225" t="s">
        <v>194</v>
      </c>
      <c r="M1225" t="s">
        <v>195</v>
      </c>
      <c r="N1225">
        <v>2484831954</v>
      </c>
      <c r="O1225" t="s">
        <v>49</v>
      </c>
      <c r="P1225" t="s">
        <v>50</v>
      </c>
      <c r="Q1225" t="s">
        <v>39</v>
      </c>
      <c r="R1225">
        <v>44</v>
      </c>
      <c r="S1225" t="s">
        <v>40</v>
      </c>
      <c r="T1225" t="s">
        <v>2002</v>
      </c>
      <c r="U1225">
        <v>5</v>
      </c>
      <c r="V1225" s="3">
        <v>79.2</v>
      </c>
      <c r="W1225">
        <v>4</v>
      </c>
      <c r="X1225" s="3">
        <f t="shared" si="1248"/>
        <v>19.8</v>
      </c>
      <c r="Y1225" s="3">
        <f t="shared" ref="Y1225:Z1225" si="1254">X1225/T1225</f>
        <v>1.6500000000000001</v>
      </c>
      <c r="Z1225" s="3">
        <f t="shared" si="1254"/>
        <v>0.33</v>
      </c>
    </row>
    <row r="1226" spans="1:26" x14ac:dyDescent="0.25">
      <c r="A1226">
        <v>8.2025000000000006</v>
      </c>
      <c r="B1226" t="s">
        <v>26</v>
      </c>
      <c r="C1226" t="s">
        <v>84</v>
      </c>
      <c r="D1226" t="s">
        <v>85</v>
      </c>
      <c r="E1226">
        <v>10281997</v>
      </c>
      <c r="F1226" t="s">
        <v>543</v>
      </c>
      <c r="G1226" t="s">
        <v>30</v>
      </c>
      <c r="H1226" t="s">
        <v>31</v>
      </c>
      <c r="I1226" t="s">
        <v>544</v>
      </c>
      <c r="J1226" t="s">
        <v>545</v>
      </c>
      <c r="K1226" t="s">
        <v>96</v>
      </c>
      <c r="L1226">
        <v>89706</v>
      </c>
      <c r="M1226" t="s">
        <v>546</v>
      </c>
      <c r="N1226">
        <v>7753429754</v>
      </c>
      <c r="O1226" t="s">
        <v>37</v>
      </c>
      <c r="P1226" t="s">
        <v>38</v>
      </c>
      <c r="Q1226" t="s">
        <v>39</v>
      </c>
      <c r="R1226">
        <v>44</v>
      </c>
      <c r="S1226" t="s">
        <v>40</v>
      </c>
      <c r="T1226" t="s">
        <v>2002</v>
      </c>
      <c r="U1226">
        <v>5</v>
      </c>
      <c r="V1226" s="3">
        <v>21</v>
      </c>
      <c r="W1226">
        <v>1</v>
      </c>
      <c r="X1226" s="3">
        <f t="shared" si="1248"/>
        <v>21</v>
      </c>
      <c r="Y1226" s="3">
        <f t="shared" ref="Y1226:Z1226" si="1255">X1226/T1226</f>
        <v>1.75</v>
      </c>
      <c r="Z1226" s="3">
        <f t="shared" si="1255"/>
        <v>0.35</v>
      </c>
    </row>
    <row r="1227" spans="1:26" x14ac:dyDescent="0.25">
      <c r="A1227">
        <v>8.2025000000000006</v>
      </c>
      <c r="B1227" t="s">
        <v>26</v>
      </c>
      <c r="C1227" t="s">
        <v>535</v>
      </c>
      <c r="D1227" t="s">
        <v>536</v>
      </c>
      <c r="E1227">
        <v>10512239</v>
      </c>
      <c r="F1227" t="s">
        <v>2143</v>
      </c>
      <c r="G1227" t="s">
        <v>348</v>
      </c>
      <c r="H1227" t="s">
        <v>31</v>
      </c>
      <c r="I1227" t="s">
        <v>2144</v>
      </c>
      <c r="J1227" t="s">
        <v>808</v>
      </c>
      <c r="K1227" t="s">
        <v>540</v>
      </c>
      <c r="L1227" t="s">
        <v>2145</v>
      </c>
      <c r="M1227" t="s">
        <v>2146</v>
      </c>
      <c r="N1227">
        <v>6168716751</v>
      </c>
      <c r="O1227" t="s">
        <v>74</v>
      </c>
      <c r="P1227" t="s">
        <v>75</v>
      </c>
      <c r="Q1227" t="s">
        <v>61</v>
      </c>
      <c r="R1227">
        <v>44</v>
      </c>
      <c r="S1227" t="s">
        <v>40</v>
      </c>
      <c r="T1227" t="s">
        <v>2002</v>
      </c>
      <c r="U1227">
        <v>5</v>
      </c>
      <c r="V1227" s="3">
        <v>57.6</v>
      </c>
      <c r="W1227">
        <v>2</v>
      </c>
      <c r="X1227" s="3">
        <f t="shared" si="1248"/>
        <v>28.8</v>
      </c>
      <c r="Y1227" s="3">
        <f t="shared" ref="Y1227:Z1227" si="1256">X1227/T1227</f>
        <v>2.4</v>
      </c>
      <c r="Z1227" s="3">
        <f t="shared" si="1256"/>
        <v>0.48</v>
      </c>
    </row>
    <row r="1228" spans="1:26" x14ac:dyDescent="0.25">
      <c r="A1228">
        <v>8.2025000000000006</v>
      </c>
      <c r="B1228" t="s">
        <v>26</v>
      </c>
      <c r="C1228" t="s">
        <v>535</v>
      </c>
      <c r="D1228" t="s">
        <v>536</v>
      </c>
      <c r="E1228">
        <v>10512239</v>
      </c>
      <c r="F1228" t="s">
        <v>2143</v>
      </c>
      <c r="G1228" t="s">
        <v>348</v>
      </c>
      <c r="H1228" t="s">
        <v>31</v>
      </c>
      <c r="I1228" t="s">
        <v>2144</v>
      </c>
      <c r="J1228" t="s">
        <v>808</v>
      </c>
      <c r="K1228" t="s">
        <v>540</v>
      </c>
      <c r="L1228" t="s">
        <v>2145</v>
      </c>
      <c r="M1228" t="s">
        <v>2146</v>
      </c>
      <c r="N1228">
        <v>6168716751</v>
      </c>
      <c r="O1228" t="s">
        <v>670</v>
      </c>
      <c r="P1228" t="s">
        <v>671</v>
      </c>
      <c r="Q1228" t="s">
        <v>61</v>
      </c>
      <c r="R1228">
        <v>44</v>
      </c>
      <c r="S1228" t="s">
        <v>672</v>
      </c>
      <c r="T1228" t="s">
        <v>2002</v>
      </c>
      <c r="U1228">
        <v>7</v>
      </c>
      <c r="V1228" s="3">
        <v>75.599999999999994</v>
      </c>
      <c r="W1228">
        <v>2</v>
      </c>
      <c r="X1228" s="3">
        <f t="shared" si="1248"/>
        <v>37.799999999999997</v>
      </c>
      <c r="Y1228" s="3">
        <f t="shared" ref="Y1228:Z1228" si="1257">X1228/T1228</f>
        <v>3.15</v>
      </c>
      <c r="Z1228" s="3">
        <f t="shared" si="1257"/>
        <v>0.45</v>
      </c>
    </row>
    <row r="1229" spans="1:26" x14ac:dyDescent="0.25">
      <c r="A1229">
        <v>8.2025000000000006</v>
      </c>
      <c r="B1229" t="s">
        <v>26</v>
      </c>
      <c r="C1229" t="s">
        <v>535</v>
      </c>
      <c r="D1229" t="s">
        <v>536</v>
      </c>
      <c r="E1229">
        <v>10512239</v>
      </c>
      <c r="F1229" t="s">
        <v>2143</v>
      </c>
      <c r="G1229" t="s">
        <v>348</v>
      </c>
      <c r="H1229" t="s">
        <v>31</v>
      </c>
      <c r="I1229" t="s">
        <v>2144</v>
      </c>
      <c r="J1229" t="s">
        <v>808</v>
      </c>
      <c r="K1229" t="s">
        <v>540</v>
      </c>
      <c r="L1229" t="s">
        <v>2145</v>
      </c>
      <c r="M1229" t="s">
        <v>2146</v>
      </c>
      <c r="N1229">
        <v>6168716751</v>
      </c>
      <c r="O1229" t="s">
        <v>98</v>
      </c>
      <c r="P1229" t="s">
        <v>99</v>
      </c>
      <c r="Q1229" t="s">
        <v>61</v>
      </c>
      <c r="R1229">
        <v>44</v>
      </c>
      <c r="S1229" t="s">
        <v>40</v>
      </c>
      <c r="T1229" t="s">
        <v>2002</v>
      </c>
      <c r="U1229">
        <v>5</v>
      </c>
      <c r="V1229" s="3">
        <v>57.6</v>
      </c>
      <c r="W1229">
        <v>2</v>
      </c>
      <c r="X1229" s="3">
        <f t="shared" si="1248"/>
        <v>28.8</v>
      </c>
      <c r="Y1229" s="3">
        <f t="shared" ref="Y1229:Z1229" si="1258">X1229/T1229</f>
        <v>2.4</v>
      </c>
      <c r="Z1229" s="3">
        <f t="shared" si="1258"/>
        <v>0.48</v>
      </c>
    </row>
    <row r="1230" spans="1:26" x14ac:dyDescent="0.25">
      <c r="A1230">
        <v>8.2025000000000006</v>
      </c>
      <c r="B1230" t="s">
        <v>26</v>
      </c>
      <c r="C1230" t="s">
        <v>535</v>
      </c>
      <c r="D1230" t="s">
        <v>536</v>
      </c>
      <c r="E1230">
        <v>10512239</v>
      </c>
      <c r="F1230" t="s">
        <v>2143</v>
      </c>
      <c r="G1230" t="s">
        <v>348</v>
      </c>
      <c r="H1230" t="s">
        <v>31</v>
      </c>
      <c r="I1230" t="s">
        <v>2144</v>
      </c>
      <c r="J1230" t="s">
        <v>808</v>
      </c>
      <c r="K1230" t="s">
        <v>540</v>
      </c>
      <c r="L1230" t="s">
        <v>2145</v>
      </c>
      <c r="M1230" t="s">
        <v>2146</v>
      </c>
      <c r="N1230">
        <v>6168716751</v>
      </c>
      <c r="O1230" t="s">
        <v>224</v>
      </c>
      <c r="P1230" t="s">
        <v>225</v>
      </c>
      <c r="Q1230" t="s">
        <v>61</v>
      </c>
      <c r="R1230">
        <v>44</v>
      </c>
      <c r="S1230" t="s">
        <v>40</v>
      </c>
      <c r="T1230" t="s">
        <v>2002</v>
      </c>
      <c r="U1230">
        <v>5</v>
      </c>
      <c r="V1230" s="3">
        <v>57.6</v>
      </c>
      <c r="W1230">
        <v>2</v>
      </c>
      <c r="X1230" s="3">
        <f t="shared" si="1248"/>
        <v>28.8</v>
      </c>
      <c r="Y1230" s="3">
        <f t="shared" ref="Y1230:Z1230" si="1259">X1230/T1230</f>
        <v>2.4</v>
      </c>
      <c r="Z1230" s="3">
        <f t="shared" si="1259"/>
        <v>0.48</v>
      </c>
    </row>
    <row r="1231" spans="1:26" x14ac:dyDescent="0.25">
      <c r="A1231">
        <v>8.2025000000000006</v>
      </c>
      <c r="B1231" t="s">
        <v>26</v>
      </c>
      <c r="C1231" t="s">
        <v>535</v>
      </c>
      <c r="D1231" t="s">
        <v>536</v>
      </c>
      <c r="E1231">
        <v>10512239</v>
      </c>
      <c r="F1231" t="s">
        <v>2143</v>
      </c>
      <c r="G1231" t="s">
        <v>348</v>
      </c>
      <c r="H1231" t="s">
        <v>31</v>
      </c>
      <c r="I1231" t="s">
        <v>2144</v>
      </c>
      <c r="J1231" t="s">
        <v>808</v>
      </c>
      <c r="K1231" t="s">
        <v>540</v>
      </c>
      <c r="L1231" t="s">
        <v>2145</v>
      </c>
      <c r="M1231" t="s">
        <v>2146</v>
      </c>
      <c r="N1231">
        <v>6168716751</v>
      </c>
      <c r="O1231" t="s">
        <v>59</v>
      </c>
      <c r="P1231" t="s">
        <v>60</v>
      </c>
      <c r="Q1231" t="s">
        <v>61</v>
      </c>
      <c r="R1231">
        <v>44</v>
      </c>
      <c r="S1231" t="s">
        <v>40</v>
      </c>
      <c r="T1231" t="s">
        <v>2002</v>
      </c>
      <c r="U1231">
        <v>4</v>
      </c>
      <c r="V1231" s="3">
        <v>57.6</v>
      </c>
      <c r="W1231">
        <v>2</v>
      </c>
      <c r="X1231" s="3">
        <f t="shared" si="1248"/>
        <v>28.8</v>
      </c>
      <c r="Y1231" s="3">
        <f t="shared" ref="Y1231:Z1231" si="1260">X1231/T1231</f>
        <v>2.4</v>
      </c>
      <c r="Z1231" s="3">
        <f t="shared" si="1260"/>
        <v>0.6</v>
      </c>
    </row>
    <row r="1232" spans="1:26" x14ac:dyDescent="0.25">
      <c r="A1232">
        <v>8.2025000000000006</v>
      </c>
      <c r="B1232" t="s">
        <v>26</v>
      </c>
      <c r="C1232" t="s">
        <v>84</v>
      </c>
      <c r="D1232" t="s">
        <v>85</v>
      </c>
      <c r="E1232">
        <v>10448124</v>
      </c>
      <c r="F1232" t="s">
        <v>2172</v>
      </c>
      <c r="G1232" t="s">
        <v>348</v>
      </c>
      <c r="H1232" t="s">
        <v>31</v>
      </c>
      <c r="I1232" t="s">
        <v>2173</v>
      </c>
      <c r="J1232" t="s">
        <v>549</v>
      </c>
      <c r="K1232" t="s">
        <v>67</v>
      </c>
      <c r="L1232" t="s">
        <v>2174</v>
      </c>
      <c r="M1232" t="s">
        <v>2175</v>
      </c>
      <c r="N1232">
        <v>2094603865</v>
      </c>
      <c r="O1232" t="s">
        <v>59</v>
      </c>
      <c r="P1232" t="s">
        <v>60</v>
      </c>
      <c r="Q1232" t="s">
        <v>61</v>
      </c>
      <c r="R1232">
        <v>44</v>
      </c>
      <c r="S1232" t="s">
        <v>40</v>
      </c>
      <c r="T1232" t="s">
        <v>2002</v>
      </c>
      <c r="U1232">
        <v>4</v>
      </c>
      <c r="V1232" s="3">
        <v>30</v>
      </c>
      <c r="W1232">
        <v>1</v>
      </c>
      <c r="X1232" s="3">
        <f t="shared" si="1248"/>
        <v>30</v>
      </c>
      <c r="Y1232" s="3">
        <f t="shared" ref="Y1232:Z1232" si="1261">X1232/T1232</f>
        <v>2.5</v>
      </c>
      <c r="Z1232" s="3">
        <f t="shared" si="1261"/>
        <v>0.625</v>
      </c>
    </row>
    <row r="1233" spans="1:26" x14ac:dyDescent="0.25">
      <c r="A1233">
        <v>8.2025000000000006</v>
      </c>
      <c r="B1233" t="s">
        <v>26</v>
      </c>
      <c r="C1233" t="s">
        <v>84</v>
      </c>
      <c r="D1233" t="s">
        <v>85</v>
      </c>
      <c r="E1233">
        <v>10448097</v>
      </c>
      <c r="F1233" t="s">
        <v>2167</v>
      </c>
      <c r="G1233" t="s">
        <v>348</v>
      </c>
      <c r="H1233" t="s">
        <v>31</v>
      </c>
      <c r="I1233" t="s">
        <v>2168</v>
      </c>
      <c r="J1233" t="s">
        <v>2169</v>
      </c>
      <c r="K1233" t="s">
        <v>67</v>
      </c>
      <c r="L1233" t="s">
        <v>2170</v>
      </c>
      <c r="M1233" t="s">
        <v>2171</v>
      </c>
      <c r="N1233">
        <v>8184414390</v>
      </c>
      <c r="O1233" t="s">
        <v>70</v>
      </c>
      <c r="P1233" t="s">
        <v>71</v>
      </c>
      <c r="Q1233" t="s">
        <v>61</v>
      </c>
      <c r="R1233">
        <v>44</v>
      </c>
      <c r="S1233" t="s">
        <v>40</v>
      </c>
      <c r="T1233" t="s">
        <v>2002</v>
      </c>
      <c r="U1233">
        <v>8</v>
      </c>
      <c r="V1233" s="3">
        <v>67.2</v>
      </c>
      <c r="W1233">
        <v>2</v>
      </c>
      <c r="X1233" s="3">
        <f t="shared" si="1248"/>
        <v>33.6</v>
      </c>
      <c r="Y1233" s="3">
        <f t="shared" ref="Y1233:Z1233" si="1262">X1233/T1233</f>
        <v>2.8000000000000003</v>
      </c>
      <c r="Z1233" s="3">
        <f t="shared" si="1262"/>
        <v>0.35000000000000003</v>
      </c>
    </row>
    <row r="1234" spans="1:26" x14ac:dyDescent="0.25">
      <c r="A1234">
        <v>8.2025000000000006</v>
      </c>
      <c r="B1234" t="s">
        <v>26</v>
      </c>
      <c r="C1234" t="s">
        <v>381</v>
      </c>
      <c r="D1234" t="s">
        <v>382</v>
      </c>
      <c r="E1234">
        <v>10538527</v>
      </c>
      <c r="F1234" t="s">
        <v>2071</v>
      </c>
      <c r="G1234" t="s">
        <v>30</v>
      </c>
      <c r="H1234" t="s">
        <v>31</v>
      </c>
      <c r="I1234" t="s">
        <v>2072</v>
      </c>
      <c r="J1234" t="s">
        <v>2073</v>
      </c>
      <c r="K1234" t="s">
        <v>528</v>
      </c>
      <c r="L1234" t="s">
        <v>2074</v>
      </c>
      <c r="M1234" t="s">
        <v>2075</v>
      </c>
      <c r="N1234">
        <v>8643734090</v>
      </c>
      <c r="O1234" t="s">
        <v>37</v>
      </c>
      <c r="P1234" t="s">
        <v>38</v>
      </c>
      <c r="Q1234" t="s">
        <v>39</v>
      </c>
      <c r="R1234">
        <v>44</v>
      </c>
      <c r="S1234" t="s">
        <v>40</v>
      </c>
      <c r="T1234" t="s">
        <v>2002</v>
      </c>
      <c r="U1234">
        <v>5</v>
      </c>
      <c r="V1234" s="3">
        <v>19.8</v>
      </c>
      <c r="W1234">
        <v>1</v>
      </c>
      <c r="X1234" s="3">
        <f t="shared" si="1248"/>
        <v>19.8</v>
      </c>
      <c r="Y1234" s="3">
        <f t="shared" ref="Y1234:Z1234" si="1263">X1234/T1234</f>
        <v>1.6500000000000001</v>
      </c>
      <c r="Z1234" s="3">
        <f t="shared" si="1263"/>
        <v>0.33</v>
      </c>
    </row>
    <row r="1235" spans="1:26" x14ac:dyDescent="0.25">
      <c r="A1235">
        <v>8.2025000000000006</v>
      </c>
      <c r="B1235" t="s">
        <v>26</v>
      </c>
      <c r="C1235" t="s">
        <v>381</v>
      </c>
      <c r="D1235" t="s">
        <v>382</v>
      </c>
      <c r="E1235">
        <v>10538527</v>
      </c>
      <c r="F1235" t="s">
        <v>2071</v>
      </c>
      <c r="G1235" t="s">
        <v>30</v>
      </c>
      <c r="H1235" t="s">
        <v>31</v>
      </c>
      <c r="I1235" t="s">
        <v>2072</v>
      </c>
      <c r="J1235" t="s">
        <v>2073</v>
      </c>
      <c r="K1235" t="s">
        <v>528</v>
      </c>
      <c r="L1235" t="s">
        <v>2074</v>
      </c>
      <c r="M1235" t="s">
        <v>2075</v>
      </c>
      <c r="N1235">
        <v>8643734090</v>
      </c>
      <c r="O1235" t="s">
        <v>49</v>
      </c>
      <c r="P1235" t="s">
        <v>50</v>
      </c>
      <c r="Q1235" t="s">
        <v>39</v>
      </c>
      <c r="R1235">
        <v>44</v>
      </c>
      <c r="S1235" t="s">
        <v>40</v>
      </c>
      <c r="T1235" t="s">
        <v>2002</v>
      </c>
      <c r="U1235">
        <v>5</v>
      </c>
      <c r="V1235" s="3">
        <v>19.8</v>
      </c>
      <c r="W1235">
        <v>1</v>
      </c>
      <c r="X1235" s="3">
        <f t="shared" si="1248"/>
        <v>19.8</v>
      </c>
      <c r="Y1235" s="3">
        <f t="shared" ref="Y1235:Z1235" si="1264">X1235/T1235</f>
        <v>1.6500000000000001</v>
      </c>
      <c r="Z1235" s="3">
        <f t="shared" si="1264"/>
        <v>0.33</v>
      </c>
    </row>
    <row r="1236" spans="1:26" x14ac:dyDescent="0.25">
      <c r="A1236">
        <v>8.2025000000000006</v>
      </c>
      <c r="B1236" t="s">
        <v>26</v>
      </c>
      <c r="C1236" t="s">
        <v>62</v>
      </c>
      <c r="D1236" t="s">
        <v>63</v>
      </c>
      <c r="E1236">
        <v>10460793</v>
      </c>
      <c r="F1236" t="s">
        <v>2197</v>
      </c>
      <c r="G1236" t="s">
        <v>30</v>
      </c>
      <c r="H1236" t="s">
        <v>31</v>
      </c>
      <c r="I1236" t="s">
        <v>2198</v>
      </c>
      <c r="J1236" t="s">
        <v>176</v>
      </c>
      <c r="K1236" t="s">
        <v>67</v>
      </c>
      <c r="L1236" t="s">
        <v>2199</v>
      </c>
      <c r="M1236" t="s">
        <v>2200</v>
      </c>
      <c r="N1236">
        <v>6193887009</v>
      </c>
      <c r="O1236" t="s">
        <v>98</v>
      </c>
      <c r="P1236" t="s">
        <v>99</v>
      </c>
      <c r="Q1236" t="s">
        <v>61</v>
      </c>
      <c r="R1236">
        <v>44</v>
      </c>
      <c r="S1236" t="s">
        <v>40</v>
      </c>
      <c r="T1236" t="s">
        <v>2002</v>
      </c>
      <c r="U1236">
        <v>5</v>
      </c>
      <c r="V1236" s="3">
        <v>30</v>
      </c>
      <c r="W1236">
        <v>1</v>
      </c>
      <c r="X1236" s="3">
        <f t="shared" si="1248"/>
        <v>30</v>
      </c>
      <c r="Y1236" s="3">
        <f t="shared" ref="Y1236:Z1236" si="1265">X1236/T1236</f>
        <v>2.5</v>
      </c>
      <c r="Z1236" s="3">
        <f t="shared" si="1265"/>
        <v>0.5</v>
      </c>
    </row>
    <row r="1237" spans="1:26" x14ac:dyDescent="0.25">
      <c r="A1237">
        <v>8.2025000000000006</v>
      </c>
      <c r="B1237" t="s">
        <v>26</v>
      </c>
      <c r="C1237" t="s">
        <v>535</v>
      </c>
      <c r="D1237" t="s">
        <v>536</v>
      </c>
      <c r="E1237">
        <v>10495937</v>
      </c>
      <c r="F1237" t="s">
        <v>2147</v>
      </c>
      <c r="G1237" t="s">
        <v>348</v>
      </c>
      <c r="H1237" t="s">
        <v>31</v>
      </c>
      <c r="I1237" t="s">
        <v>2148</v>
      </c>
      <c r="J1237" t="s">
        <v>2149</v>
      </c>
      <c r="K1237" t="s">
        <v>540</v>
      </c>
      <c r="L1237">
        <v>48197</v>
      </c>
      <c r="M1237" t="s">
        <v>2150</v>
      </c>
      <c r="N1237">
        <v>7344874365</v>
      </c>
      <c r="O1237" t="s">
        <v>100</v>
      </c>
      <c r="P1237" t="s">
        <v>101</v>
      </c>
      <c r="Q1237" t="s">
        <v>61</v>
      </c>
      <c r="R1237">
        <v>44</v>
      </c>
      <c r="S1237" t="s">
        <v>40</v>
      </c>
      <c r="T1237" t="s">
        <v>2002</v>
      </c>
      <c r="U1237">
        <v>8</v>
      </c>
      <c r="V1237" s="3">
        <v>33.6</v>
      </c>
      <c r="W1237">
        <v>1</v>
      </c>
      <c r="X1237" s="3">
        <f t="shared" si="1248"/>
        <v>33.6</v>
      </c>
      <c r="Y1237" s="3">
        <f t="shared" ref="Y1237:Z1237" si="1266">X1237/T1237</f>
        <v>2.8000000000000003</v>
      </c>
      <c r="Z1237" s="3">
        <f t="shared" si="1266"/>
        <v>0.35000000000000003</v>
      </c>
    </row>
    <row r="1238" spans="1:26" x14ac:dyDescent="0.25">
      <c r="A1238">
        <v>8.2025000000000006</v>
      </c>
      <c r="B1238" t="s">
        <v>26</v>
      </c>
      <c r="C1238" t="s">
        <v>84</v>
      </c>
      <c r="D1238" t="s">
        <v>85</v>
      </c>
      <c r="E1238">
        <v>10447206</v>
      </c>
      <c r="F1238" t="s">
        <v>1692</v>
      </c>
      <c r="G1238" t="s">
        <v>348</v>
      </c>
      <c r="H1238" t="s">
        <v>31</v>
      </c>
      <c r="I1238" t="s">
        <v>593</v>
      </c>
      <c r="J1238" t="s">
        <v>594</v>
      </c>
      <c r="K1238" t="s">
        <v>96</v>
      </c>
      <c r="L1238" t="s">
        <v>1693</v>
      </c>
      <c r="M1238" t="s">
        <v>1694</v>
      </c>
      <c r="N1238">
        <v>4153780577</v>
      </c>
      <c r="O1238" t="s">
        <v>72</v>
      </c>
      <c r="P1238" t="s">
        <v>73</v>
      </c>
      <c r="Q1238" t="s">
        <v>61</v>
      </c>
      <c r="R1238">
        <v>44</v>
      </c>
      <c r="S1238" t="s">
        <v>40</v>
      </c>
      <c r="T1238" t="s">
        <v>2002</v>
      </c>
      <c r="U1238">
        <v>8</v>
      </c>
      <c r="V1238" s="3">
        <v>33.6</v>
      </c>
      <c r="W1238">
        <v>1</v>
      </c>
      <c r="X1238" s="3">
        <f t="shared" si="1248"/>
        <v>33.6</v>
      </c>
      <c r="Y1238" s="3">
        <f t="shared" ref="Y1238:Z1238" si="1267">X1238/T1238</f>
        <v>2.8000000000000003</v>
      </c>
      <c r="Z1238" s="3">
        <f t="shared" si="1267"/>
        <v>0.35000000000000003</v>
      </c>
    </row>
    <row r="1239" spans="1:26" x14ac:dyDescent="0.25">
      <c r="A1239">
        <v>8.2025000000000006</v>
      </c>
      <c r="B1239" t="s">
        <v>26</v>
      </c>
      <c r="C1239" t="s">
        <v>722</v>
      </c>
      <c r="D1239" t="s">
        <v>723</v>
      </c>
      <c r="E1239">
        <v>10461026</v>
      </c>
      <c r="F1239" t="s">
        <v>2080</v>
      </c>
      <c r="G1239" t="s">
        <v>30</v>
      </c>
      <c r="H1239" t="s">
        <v>31</v>
      </c>
      <c r="I1239" t="s">
        <v>2081</v>
      </c>
      <c r="J1239" t="s">
        <v>2082</v>
      </c>
      <c r="K1239" t="s">
        <v>568</v>
      </c>
      <c r="L1239" t="s">
        <v>2083</v>
      </c>
      <c r="M1239" t="s">
        <v>2084</v>
      </c>
      <c r="N1239">
        <v>7607559448</v>
      </c>
      <c r="O1239" t="s">
        <v>670</v>
      </c>
      <c r="P1239" t="s">
        <v>671</v>
      </c>
      <c r="Q1239" t="s">
        <v>61</v>
      </c>
      <c r="R1239">
        <v>44</v>
      </c>
      <c r="S1239" t="s">
        <v>672</v>
      </c>
      <c r="T1239" t="s">
        <v>2002</v>
      </c>
      <c r="U1239">
        <v>7</v>
      </c>
      <c r="V1239" s="3">
        <v>37.799999999999997</v>
      </c>
      <c r="W1239">
        <v>1</v>
      </c>
      <c r="X1239" s="3">
        <f t="shared" si="1248"/>
        <v>37.799999999999997</v>
      </c>
      <c r="Y1239" s="3">
        <f t="shared" ref="Y1239:Z1239" si="1268">X1239/T1239</f>
        <v>3.15</v>
      </c>
      <c r="Z1239" s="3">
        <f t="shared" si="1268"/>
        <v>0.45</v>
      </c>
    </row>
    <row r="1240" spans="1:26" x14ac:dyDescent="0.25">
      <c r="A1240">
        <v>8.2025000000000006</v>
      </c>
      <c r="B1240" t="s">
        <v>26</v>
      </c>
      <c r="C1240" t="s">
        <v>897</v>
      </c>
      <c r="D1240" t="s">
        <v>898</v>
      </c>
      <c r="E1240">
        <v>10524830</v>
      </c>
      <c r="F1240" t="s">
        <v>2215</v>
      </c>
      <c r="G1240" t="s">
        <v>30</v>
      </c>
      <c r="H1240" t="s">
        <v>31</v>
      </c>
      <c r="I1240" t="s">
        <v>2216</v>
      </c>
      <c r="J1240" t="s">
        <v>2217</v>
      </c>
      <c r="K1240" t="s">
        <v>902</v>
      </c>
      <c r="L1240" t="s">
        <v>2218</v>
      </c>
      <c r="M1240" t="s">
        <v>2219</v>
      </c>
      <c r="N1240">
        <v>2813861156</v>
      </c>
      <c r="O1240" t="s">
        <v>98</v>
      </c>
      <c r="P1240" t="s">
        <v>99</v>
      </c>
      <c r="Q1240" t="s">
        <v>61</v>
      </c>
      <c r="R1240">
        <v>44</v>
      </c>
      <c r="S1240" t="s">
        <v>40</v>
      </c>
      <c r="T1240" t="s">
        <v>2002</v>
      </c>
      <c r="U1240">
        <v>5</v>
      </c>
      <c r="V1240" s="3">
        <v>30</v>
      </c>
      <c r="W1240">
        <v>1</v>
      </c>
      <c r="X1240" s="3">
        <f t="shared" si="1248"/>
        <v>30</v>
      </c>
      <c r="Y1240" s="3">
        <f t="shared" ref="Y1240:Z1240" si="1269">X1240/T1240</f>
        <v>2.5</v>
      </c>
      <c r="Z1240" s="3">
        <f t="shared" si="1269"/>
        <v>0.5</v>
      </c>
    </row>
    <row r="1241" spans="1:26" x14ac:dyDescent="0.25">
      <c r="A1241">
        <v>8.2025000000000006</v>
      </c>
      <c r="B1241" t="s">
        <v>26</v>
      </c>
      <c r="C1241" t="s">
        <v>897</v>
      </c>
      <c r="D1241" t="s">
        <v>898</v>
      </c>
      <c r="E1241">
        <v>10524830</v>
      </c>
      <c r="F1241" t="s">
        <v>2215</v>
      </c>
      <c r="G1241" t="s">
        <v>30</v>
      </c>
      <c r="H1241" t="s">
        <v>31</v>
      </c>
      <c r="I1241" t="s">
        <v>2216</v>
      </c>
      <c r="J1241" t="s">
        <v>2217</v>
      </c>
      <c r="K1241" t="s">
        <v>902</v>
      </c>
      <c r="L1241" t="s">
        <v>2218</v>
      </c>
      <c r="M1241" t="s">
        <v>2219</v>
      </c>
      <c r="N1241">
        <v>2813861156</v>
      </c>
      <c r="O1241" t="s">
        <v>59</v>
      </c>
      <c r="P1241" t="s">
        <v>60</v>
      </c>
      <c r="Q1241" t="s">
        <v>61</v>
      </c>
      <c r="R1241">
        <v>44</v>
      </c>
      <c r="S1241" t="s">
        <v>40</v>
      </c>
      <c r="T1241" t="s">
        <v>2002</v>
      </c>
      <c r="U1241">
        <v>4</v>
      </c>
      <c r="V1241" s="3">
        <v>30</v>
      </c>
      <c r="W1241">
        <v>1</v>
      </c>
      <c r="X1241" s="3">
        <f t="shared" si="1248"/>
        <v>30</v>
      </c>
      <c r="Y1241" s="3">
        <f t="shared" ref="Y1241:Z1241" si="1270">X1241/T1241</f>
        <v>2.5</v>
      </c>
      <c r="Z1241" s="3">
        <f t="shared" si="1270"/>
        <v>0.625</v>
      </c>
    </row>
    <row r="1242" spans="1:26" x14ac:dyDescent="0.25">
      <c r="A1242">
        <v>8.2025000000000006</v>
      </c>
      <c r="B1242" t="s">
        <v>26</v>
      </c>
      <c r="C1242" t="s">
        <v>154</v>
      </c>
      <c r="D1242" t="s">
        <v>155</v>
      </c>
      <c r="E1242">
        <v>10539693</v>
      </c>
      <c r="F1242" t="s">
        <v>2230</v>
      </c>
      <c r="G1242" t="s">
        <v>30</v>
      </c>
      <c r="H1242" t="s">
        <v>31</v>
      </c>
      <c r="I1242" t="s">
        <v>2231</v>
      </c>
      <c r="J1242" t="s">
        <v>2232</v>
      </c>
      <c r="K1242" t="s">
        <v>159</v>
      </c>
      <c r="L1242" t="s">
        <v>2233</v>
      </c>
      <c r="M1242" t="s">
        <v>2234</v>
      </c>
      <c r="N1242">
        <v>5038539300</v>
      </c>
      <c r="O1242" t="s">
        <v>242</v>
      </c>
      <c r="P1242" t="s">
        <v>243</v>
      </c>
      <c r="Q1242" t="s">
        <v>83</v>
      </c>
      <c r="R1242">
        <v>44</v>
      </c>
      <c r="S1242" t="s">
        <v>40</v>
      </c>
      <c r="T1242" t="s">
        <v>2002</v>
      </c>
      <c r="U1242">
        <v>8</v>
      </c>
      <c r="V1242" s="3">
        <v>32.4</v>
      </c>
      <c r="W1242">
        <v>1</v>
      </c>
      <c r="X1242" s="3">
        <f t="shared" si="1248"/>
        <v>32.4</v>
      </c>
      <c r="Y1242" s="3">
        <f t="shared" ref="Y1242:Z1242" si="1271">X1242/T1242</f>
        <v>2.6999999999999997</v>
      </c>
      <c r="Z1242" s="3">
        <f t="shared" si="1271"/>
        <v>0.33749999999999997</v>
      </c>
    </row>
    <row r="1243" spans="1:26" x14ac:dyDescent="0.25">
      <c r="A1243">
        <v>8.2025000000000006</v>
      </c>
      <c r="B1243" t="s">
        <v>26</v>
      </c>
      <c r="C1243" t="s">
        <v>84</v>
      </c>
      <c r="D1243" t="s">
        <v>85</v>
      </c>
      <c r="E1243">
        <v>10521317</v>
      </c>
      <c r="F1243" t="s">
        <v>2161</v>
      </c>
      <c r="G1243" t="s">
        <v>30</v>
      </c>
      <c r="H1243" t="s">
        <v>31</v>
      </c>
      <c r="I1243" t="s">
        <v>2162</v>
      </c>
      <c r="J1243" t="s">
        <v>588</v>
      </c>
      <c r="K1243" t="s">
        <v>67</v>
      </c>
      <c r="L1243" t="s">
        <v>2163</v>
      </c>
      <c r="M1243" t="s">
        <v>2164</v>
      </c>
      <c r="N1243">
        <v>3107024164</v>
      </c>
      <c r="O1243" t="s">
        <v>98</v>
      </c>
      <c r="P1243" t="s">
        <v>99</v>
      </c>
      <c r="Q1243" t="s">
        <v>61</v>
      </c>
      <c r="R1243">
        <v>44</v>
      </c>
      <c r="S1243" t="s">
        <v>40</v>
      </c>
      <c r="T1243" t="s">
        <v>2002</v>
      </c>
      <c r="U1243">
        <v>5</v>
      </c>
      <c r="V1243" s="3">
        <v>30</v>
      </c>
      <c r="W1243">
        <v>1</v>
      </c>
      <c r="X1243" s="3">
        <f t="shared" si="1248"/>
        <v>30</v>
      </c>
      <c r="Y1243" s="3">
        <f t="shared" ref="Y1243:Z1243" si="1272">X1243/T1243</f>
        <v>2.5</v>
      </c>
      <c r="Z1243" s="3">
        <f t="shared" si="1272"/>
        <v>0.5</v>
      </c>
    </row>
    <row r="1244" spans="1:26" x14ac:dyDescent="0.25">
      <c r="A1244">
        <v>8.2025000000000006</v>
      </c>
      <c r="B1244" t="s">
        <v>26</v>
      </c>
      <c r="C1244" t="s">
        <v>84</v>
      </c>
      <c r="D1244" t="s">
        <v>85</v>
      </c>
      <c r="E1244">
        <v>10521317</v>
      </c>
      <c r="F1244" t="s">
        <v>2161</v>
      </c>
      <c r="G1244" t="s">
        <v>30</v>
      </c>
      <c r="H1244" t="s">
        <v>31</v>
      </c>
      <c r="I1244" t="s">
        <v>2162</v>
      </c>
      <c r="J1244" t="s">
        <v>588</v>
      </c>
      <c r="K1244" t="s">
        <v>67</v>
      </c>
      <c r="L1244" t="s">
        <v>2163</v>
      </c>
      <c r="M1244" t="s">
        <v>2164</v>
      </c>
      <c r="N1244">
        <v>3107024164</v>
      </c>
      <c r="O1244" t="s">
        <v>218</v>
      </c>
      <c r="P1244" t="s">
        <v>219</v>
      </c>
      <c r="Q1244" t="s">
        <v>61</v>
      </c>
      <c r="R1244">
        <v>44</v>
      </c>
      <c r="S1244" t="s">
        <v>40</v>
      </c>
      <c r="T1244" t="s">
        <v>2002</v>
      </c>
      <c r="U1244">
        <v>8</v>
      </c>
      <c r="V1244" s="3">
        <v>32.4</v>
      </c>
      <c r="W1244">
        <v>1</v>
      </c>
      <c r="X1244" s="3">
        <f t="shared" si="1248"/>
        <v>32.4</v>
      </c>
      <c r="Y1244" s="3">
        <f t="shared" ref="Y1244:Z1244" si="1273">X1244/T1244</f>
        <v>2.6999999999999997</v>
      </c>
      <c r="Z1244" s="3">
        <f t="shared" si="1273"/>
        <v>0.33749999999999997</v>
      </c>
    </row>
    <row r="1245" spans="1:26" x14ac:dyDescent="0.25">
      <c r="A1245">
        <v>8.2025000000000006</v>
      </c>
      <c r="B1245" t="s">
        <v>26</v>
      </c>
      <c r="C1245" t="s">
        <v>897</v>
      </c>
      <c r="D1245" t="s">
        <v>898</v>
      </c>
      <c r="E1245">
        <v>10489134</v>
      </c>
      <c r="F1245" t="s">
        <v>2220</v>
      </c>
      <c r="G1245" t="s">
        <v>30</v>
      </c>
      <c r="H1245" t="s">
        <v>31</v>
      </c>
      <c r="I1245" t="s">
        <v>2221</v>
      </c>
      <c r="J1245" t="s">
        <v>2222</v>
      </c>
      <c r="K1245" t="s">
        <v>908</v>
      </c>
      <c r="L1245" t="s">
        <v>2223</v>
      </c>
      <c r="M1245" t="s">
        <v>2224</v>
      </c>
      <c r="N1245">
        <v>4093514126</v>
      </c>
      <c r="O1245" t="s">
        <v>59</v>
      </c>
      <c r="P1245" t="s">
        <v>60</v>
      </c>
      <c r="Q1245" t="s">
        <v>61</v>
      </c>
      <c r="R1245">
        <v>44</v>
      </c>
      <c r="S1245" t="s">
        <v>40</v>
      </c>
      <c r="T1245" t="s">
        <v>2002</v>
      </c>
      <c r="U1245">
        <v>4</v>
      </c>
      <c r="V1245" s="3">
        <v>30</v>
      </c>
      <c r="W1245">
        <v>1</v>
      </c>
      <c r="X1245" s="3">
        <f t="shared" si="1248"/>
        <v>30</v>
      </c>
      <c r="Y1245" s="3">
        <f t="shared" ref="Y1245:Z1245" si="1274">X1245/T1245</f>
        <v>2.5</v>
      </c>
      <c r="Z1245" s="3">
        <f t="shared" si="1274"/>
        <v>0.625</v>
      </c>
    </row>
    <row r="1246" spans="1:26" x14ac:dyDescent="0.25">
      <c r="A1246">
        <v>8.2025000000000006</v>
      </c>
      <c r="B1246" t="s">
        <v>26</v>
      </c>
      <c r="C1246" t="s">
        <v>51</v>
      </c>
      <c r="D1246" t="s">
        <v>52</v>
      </c>
      <c r="E1246">
        <v>10508687</v>
      </c>
      <c r="F1246" t="s">
        <v>791</v>
      </c>
      <c r="G1246" t="s">
        <v>30</v>
      </c>
      <c r="H1246" t="s">
        <v>31</v>
      </c>
      <c r="I1246" t="s">
        <v>792</v>
      </c>
      <c r="J1246" t="s">
        <v>793</v>
      </c>
      <c r="K1246" t="s">
        <v>779</v>
      </c>
      <c r="L1246" t="s">
        <v>794</v>
      </c>
      <c r="M1246" t="s">
        <v>795</v>
      </c>
      <c r="N1246">
        <v>4438662397</v>
      </c>
      <c r="O1246" t="s">
        <v>122</v>
      </c>
      <c r="P1246" t="s">
        <v>123</v>
      </c>
      <c r="Q1246" t="s">
        <v>124</v>
      </c>
      <c r="R1246">
        <v>44</v>
      </c>
      <c r="S1246" t="s">
        <v>40</v>
      </c>
      <c r="T1246" t="s">
        <v>2002</v>
      </c>
      <c r="U1246">
        <v>4.5</v>
      </c>
      <c r="V1246" s="3">
        <v>39.6</v>
      </c>
      <c r="W1246">
        <v>2</v>
      </c>
      <c r="X1246" s="3">
        <f t="shared" si="1248"/>
        <v>19.8</v>
      </c>
      <c r="Y1246" s="3">
        <f t="shared" ref="Y1246:Z1246" si="1275">X1246/T1246</f>
        <v>1.6500000000000001</v>
      </c>
      <c r="Z1246" s="3">
        <f t="shared" si="1275"/>
        <v>0.3666666666666667</v>
      </c>
    </row>
    <row r="1247" spans="1:26" x14ac:dyDescent="0.25">
      <c r="A1247">
        <v>8.2025000000000006</v>
      </c>
      <c r="B1247" t="s">
        <v>26</v>
      </c>
      <c r="C1247" t="s">
        <v>134</v>
      </c>
      <c r="D1247" t="s">
        <v>135</v>
      </c>
      <c r="E1247">
        <v>10000787</v>
      </c>
      <c r="F1247" t="s">
        <v>136</v>
      </c>
      <c r="G1247" t="s">
        <v>30</v>
      </c>
      <c r="H1247" t="s">
        <v>31</v>
      </c>
      <c r="I1247" t="s">
        <v>137</v>
      </c>
      <c r="J1247" t="s">
        <v>138</v>
      </c>
      <c r="K1247" t="s">
        <v>139</v>
      </c>
      <c r="L1247" t="s">
        <v>140</v>
      </c>
      <c r="M1247" t="s">
        <v>141</v>
      </c>
      <c r="N1247">
        <v>2627815855</v>
      </c>
      <c r="O1247" t="s">
        <v>37</v>
      </c>
      <c r="P1247" t="s">
        <v>38</v>
      </c>
      <c r="Q1247" t="s">
        <v>39</v>
      </c>
      <c r="R1247">
        <v>44</v>
      </c>
      <c r="S1247" t="s">
        <v>40</v>
      </c>
      <c r="T1247" t="s">
        <v>2002</v>
      </c>
      <c r="U1247">
        <v>5</v>
      </c>
      <c r="V1247" s="3">
        <v>210</v>
      </c>
      <c r="W1247">
        <v>10</v>
      </c>
      <c r="X1247" s="3">
        <f t="shared" si="1248"/>
        <v>21</v>
      </c>
      <c r="Y1247" s="3">
        <f t="shared" ref="Y1247:Z1247" si="1276">X1247/T1247</f>
        <v>1.75</v>
      </c>
      <c r="Z1247" s="3">
        <f t="shared" si="1276"/>
        <v>0.35</v>
      </c>
    </row>
    <row r="1248" spans="1:26" x14ac:dyDescent="0.25">
      <c r="A1248">
        <v>8.2025000000000006</v>
      </c>
      <c r="B1248" t="s">
        <v>26</v>
      </c>
      <c r="C1248" t="s">
        <v>722</v>
      </c>
      <c r="D1248" t="s">
        <v>723</v>
      </c>
      <c r="E1248">
        <v>10374929</v>
      </c>
      <c r="F1248" t="s">
        <v>729</v>
      </c>
      <c r="G1248" t="s">
        <v>362</v>
      </c>
      <c r="H1248" t="s">
        <v>31</v>
      </c>
      <c r="I1248" t="s">
        <v>730</v>
      </c>
      <c r="J1248" t="s">
        <v>731</v>
      </c>
      <c r="K1248" t="s">
        <v>727</v>
      </c>
      <c r="L1248" t="s">
        <v>732</v>
      </c>
      <c r="M1248" t="s">
        <v>733</v>
      </c>
      <c r="N1248">
        <v>3035741300</v>
      </c>
      <c r="O1248" t="s">
        <v>670</v>
      </c>
      <c r="P1248" t="s">
        <v>671</v>
      </c>
      <c r="Q1248" t="s">
        <v>61</v>
      </c>
      <c r="R1248">
        <v>44</v>
      </c>
      <c r="S1248" t="s">
        <v>672</v>
      </c>
      <c r="T1248" t="s">
        <v>2002</v>
      </c>
      <c r="U1248">
        <v>7</v>
      </c>
      <c r="V1248" s="3">
        <v>37.799999999999997</v>
      </c>
      <c r="W1248">
        <v>1</v>
      </c>
      <c r="X1248" s="3">
        <f t="shared" si="1248"/>
        <v>37.799999999999997</v>
      </c>
      <c r="Y1248" s="3">
        <f t="shared" ref="Y1248:Z1248" si="1277">X1248/T1248</f>
        <v>3.15</v>
      </c>
      <c r="Z1248" s="3">
        <f t="shared" si="1277"/>
        <v>0.45</v>
      </c>
    </row>
    <row r="1249" spans="1:26" x14ac:dyDescent="0.25">
      <c r="A1249">
        <v>8.2025000000000006</v>
      </c>
      <c r="B1249" t="s">
        <v>26</v>
      </c>
      <c r="C1249" t="s">
        <v>84</v>
      </c>
      <c r="D1249" t="s">
        <v>85</v>
      </c>
      <c r="E1249">
        <v>10342048</v>
      </c>
      <c r="F1249" t="s">
        <v>213</v>
      </c>
      <c r="G1249" t="s">
        <v>30</v>
      </c>
      <c r="H1249" t="s">
        <v>31</v>
      </c>
      <c r="I1249" t="s">
        <v>214</v>
      </c>
      <c r="J1249" t="s">
        <v>215</v>
      </c>
      <c r="K1249" t="s">
        <v>67</v>
      </c>
      <c r="L1249" t="s">
        <v>216</v>
      </c>
      <c r="M1249" t="s">
        <v>217</v>
      </c>
      <c r="N1249">
        <v>9258267841</v>
      </c>
      <c r="O1249" t="s">
        <v>74</v>
      </c>
      <c r="P1249" t="s">
        <v>75</v>
      </c>
      <c r="Q1249" t="s">
        <v>61</v>
      </c>
      <c r="R1249">
        <v>44</v>
      </c>
      <c r="S1249" t="s">
        <v>40</v>
      </c>
      <c r="T1249" t="s">
        <v>2002</v>
      </c>
      <c r="U1249">
        <v>5</v>
      </c>
      <c r="V1249" s="3">
        <v>88.8</v>
      </c>
      <c r="W1249">
        <v>3</v>
      </c>
      <c r="X1249" s="3">
        <f t="shared" si="1248"/>
        <v>29.599999999999998</v>
      </c>
      <c r="Y1249" s="3">
        <f t="shared" ref="Y1249:Z1249" si="1278">X1249/T1249</f>
        <v>2.4666666666666663</v>
      </c>
      <c r="Z1249" s="3">
        <f t="shared" si="1278"/>
        <v>0.49333333333333329</v>
      </c>
    </row>
    <row r="1250" spans="1:26" x14ac:dyDescent="0.25">
      <c r="A1250">
        <v>8.2025000000000006</v>
      </c>
      <c r="B1250" t="s">
        <v>26</v>
      </c>
      <c r="C1250" t="s">
        <v>84</v>
      </c>
      <c r="D1250" t="s">
        <v>85</v>
      </c>
      <c r="E1250">
        <v>10342048</v>
      </c>
      <c r="F1250" t="s">
        <v>213</v>
      </c>
      <c r="G1250" t="s">
        <v>30</v>
      </c>
      <c r="H1250" t="s">
        <v>31</v>
      </c>
      <c r="I1250" t="s">
        <v>214</v>
      </c>
      <c r="J1250" t="s">
        <v>215</v>
      </c>
      <c r="K1250" t="s">
        <v>67</v>
      </c>
      <c r="L1250" t="s">
        <v>216</v>
      </c>
      <c r="M1250" t="s">
        <v>217</v>
      </c>
      <c r="N1250">
        <v>9258267841</v>
      </c>
      <c r="O1250" t="s">
        <v>98</v>
      </c>
      <c r="P1250" t="s">
        <v>99</v>
      </c>
      <c r="Q1250" t="s">
        <v>61</v>
      </c>
      <c r="R1250">
        <v>44</v>
      </c>
      <c r="S1250" t="s">
        <v>40</v>
      </c>
      <c r="T1250" t="s">
        <v>2002</v>
      </c>
      <c r="U1250">
        <v>5</v>
      </c>
      <c r="V1250" s="3">
        <v>90</v>
      </c>
      <c r="W1250">
        <v>3</v>
      </c>
      <c r="X1250" s="3">
        <f t="shared" si="1248"/>
        <v>30</v>
      </c>
      <c r="Y1250" s="3">
        <f t="shared" ref="Y1250:Z1250" si="1279">X1250/T1250</f>
        <v>2.5</v>
      </c>
      <c r="Z1250" s="3">
        <f t="shared" si="1279"/>
        <v>0.5</v>
      </c>
    </row>
    <row r="1251" spans="1:26" x14ac:dyDescent="0.25">
      <c r="A1251">
        <v>8.2025000000000006</v>
      </c>
      <c r="B1251" t="s">
        <v>26</v>
      </c>
      <c r="C1251" t="s">
        <v>84</v>
      </c>
      <c r="D1251" t="s">
        <v>85</v>
      </c>
      <c r="E1251">
        <v>10342048</v>
      </c>
      <c r="F1251" t="s">
        <v>213</v>
      </c>
      <c r="G1251" t="s">
        <v>30</v>
      </c>
      <c r="H1251" t="s">
        <v>31</v>
      </c>
      <c r="I1251" t="s">
        <v>214</v>
      </c>
      <c r="J1251" t="s">
        <v>215</v>
      </c>
      <c r="K1251" t="s">
        <v>67</v>
      </c>
      <c r="L1251" t="s">
        <v>216</v>
      </c>
      <c r="M1251" t="s">
        <v>217</v>
      </c>
      <c r="N1251">
        <v>9258267841</v>
      </c>
      <c r="O1251" t="s">
        <v>224</v>
      </c>
      <c r="P1251" t="s">
        <v>225</v>
      </c>
      <c r="Q1251" t="s">
        <v>61</v>
      </c>
      <c r="R1251">
        <v>44</v>
      </c>
      <c r="S1251" t="s">
        <v>40</v>
      </c>
      <c r="T1251" t="s">
        <v>2002</v>
      </c>
      <c r="U1251">
        <v>5</v>
      </c>
      <c r="V1251" s="3">
        <v>120</v>
      </c>
      <c r="W1251">
        <v>4</v>
      </c>
      <c r="X1251" s="3">
        <f t="shared" si="1248"/>
        <v>30</v>
      </c>
      <c r="Y1251" s="3">
        <f t="shared" ref="Y1251:Z1251" si="1280">X1251/T1251</f>
        <v>2.5</v>
      </c>
      <c r="Z1251" s="3">
        <f t="shared" si="1280"/>
        <v>0.5</v>
      </c>
    </row>
    <row r="1252" spans="1:26" x14ac:dyDescent="0.25">
      <c r="A1252">
        <v>8.2025000000000006</v>
      </c>
      <c r="B1252" t="s">
        <v>26</v>
      </c>
      <c r="C1252" t="s">
        <v>84</v>
      </c>
      <c r="D1252" t="s">
        <v>85</v>
      </c>
      <c r="E1252">
        <v>10342048</v>
      </c>
      <c r="F1252" t="s">
        <v>213</v>
      </c>
      <c r="G1252" t="s">
        <v>30</v>
      </c>
      <c r="H1252" t="s">
        <v>31</v>
      </c>
      <c r="I1252" t="s">
        <v>214</v>
      </c>
      <c r="J1252" t="s">
        <v>215</v>
      </c>
      <c r="K1252" t="s">
        <v>67</v>
      </c>
      <c r="L1252" t="s">
        <v>216</v>
      </c>
      <c r="M1252" t="s">
        <v>217</v>
      </c>
      <c r="N1252">
        <v>9258267841</v>
      </c>
      <c r="O1252" t="s">
        <v>91</v>
      </c>
      <c r="P1252" t="s">
        <v>92</v>
      </c>
      <c r="Q1252" t="s">
        <v>61</v>
      </c>
      <c r="R1252">
        <v>44</v>
      </c>
      <c r="S1252" t="s">
        <v>40</v>
      </c>
      <c r="T1252" t="s">
        <v>2002</v>
      </c>
      <c r="U1252">
        <v>8</v>
      </c>
      <c r="V1252" s="3">
        <v>33.6</v>
      </c>
      <c r="W1252">
        <v>1</v>
      </c>
      <c r="X1252" s="3">
        <f t="shared" si="1248"/>
        <v>33.6</v>
      </c>
      <c r="Y1252" s="3">
        <f t="shared" ref="Y1252:Z1252" si="1281">X1252/T1252</f>
        <v>2.8000000000000003</v>
      </c>
      <c r="Z1252" s="3">
        <f t="shared" si="1281"/>
        <v>0.35000000000000003</v>
      </c>
    </row>
    <row r="1253" spans="1:26" x14ac:dyDescent="0.25">
      <c r="A1253">
        <v>8.2025000000000006</v>
      </c>
      <c r="B1253" t="s">
        <v>26</v>
      </c>
      <c r="C1253" t="s">
        <v>84</v>
      </c>
      <c r="D1253" t="s">
        <v>85</v>
      </c>
      <c r="E1253">
        <v>10342048</v>
      </c>
      <c r="F1253" t="s">
        <v>213</v>
      </c>
      <c r="G1253" t="s">
        <v>30</v>
      </c>
      <c r="H1253" t="s">
        <v>31</v>
      </c>
      <c r="I1253" t="s">
        <v>214</v>
      </c>
      <c r="J1253" t="s">
        <v>215</v>
      </c>
      <c r="K1253" t="s">
        <v>67</v>
      </c>
      <c r="L1253" t="s">
        <v>216</v>
      </c>
      <c r="M1253" t="s">
        <v>217</v>
      </c>
      <c r="N1253">
        <v>9258267841</v>
      </c>
      <c r="O1253" t="s">
        <v>70</v>
      </c>
      <c r="P1253" t="s">
        <v>71</v>
      </c>
      <c r="Q1253" t="s">
        <v>61</v>
      </c>
      <c r="R1253">
        <v>44</v>
      </c>
      <c r="S1253" t="s">
        <v>40</v>
      </c>
      <c r="T1253" t="s">
        <v>2002</v>
      </c>
      <c r="U1253">
        <v>8</v>
      </c>
      <c r="V1253" s="3">
        <v>67.2</v>
      </c>
      <c r="W1253">
        <v>2</v>
      </c>
      <c r="X1253" s="3">
        <f t="shared" si="1248"/>
        <v>33.6</v>
      </c>
      <c r="Y1253" s="3">
        <f t="shared" ref="Y1253:Z1253" si="1282">X1253/T1253</f>
        <v>2.8000000000000003</v>
      </c>
      <c r="Z1253" s="3">
        <f t="shared" si="1282"/>
        <v>0.35000000000000003</v>
      </c>
    </row>
    <row r="1254" spans="1:26" x14ac:dyDescent="0.25">
      <c r="A1254">
        <v>8.2025000000000006</v>
      </c>
      <c r="B1254" t="s">
        <v>26</v>
      </c>
      <c r="C1254" t="s">
        <v>84</v>
      </c>
      <c r="D1254" t="s">
        <v>85</v>
      </c>
      <c r="E1254">
        <v>10342048</v>
      </c>
      <c r="F1254" t="s">
        <v>213</v>
      </c>
      <c r="G1254" t="s">
        <v>30</v>
      </c>
      <c r="H1254" t="s">
        <v>31</v>
      </c>
      <c r="I1254" t="s">
        <v>214</v>
      </c>
      <c r="J1254" t="s">
        <v>215</v>
      </c>
      <c r="K1254" t="s">
        <v>67</v>
      </c>
      <c r="L1254" t="s">
        <v>216</v>
      </c>
      <c r="M1254" t="s">
        <v>217</v>
      </c>
      <c r="N1254">
        <v>9258267841</v>
      </c>
      <c r="O1254" t="s">
        <v>72</v>
      </c>
      <c r="P1254" t="s">
        <v>73</v>
      </c>
      <c r="Q1254" t="s">
        <v>61</v>
      </c>
      <c r="R1254">
        <v>44</v>
      </c>
      <c r="S1254" t="s">
        <v>40</v>
      </c>
      <c r="T1254" t="s">
        <v>2002</v>
      </c>
      <c r="U1254">
        <v>8</v>
      </c>
      <c r="V1254" s="3">
        <v>33.6</v>
      </c>
      <c r="W1254">
        <v>1</v>
      </c>
      <c r="X1254" s="3">
        <f t="shared" si="1248"/>
        <v>33.6</v>
      </c>
      <c r="Y1254" s="3">
        <f t="shared" ref="Y1254:Z1254" si="1283">X1254/T1254</f>
        <v>2.8000000000000003</v>
      </c>
      <c r="Z1254" s="3">
        <f t="shared" si="1283"/>
        <v>0.35000000000000003</v>
      </c>
    </row>
    <row r="1255" spans="1:26" x14ac:dyDescent="0.25">
      <c r="A1255">
        <v>8.2025000000000006</v>
      </c>
      <c r="B1255" t="s">
        <v>26</v>
      </c>
      <c r="C1255" t="s">
        <v>84</v>
      </c>
      <c r="D1255" t="s">
        <v>85</v>
      </c>
      <c r="E1255">
        <v>10342048</v>
      </c>
      <c r="F1255" t="s">
        <v>213</v>
      </c>
      <c r="G1255" t="s">
        <v>30</v>
      </c>
      <c r="H1255" t="s">
        <v>31</v>
      </c>
      <c r="I1255" t="s">
        <v>214</v>
      </c>
      <c r="J1255" t="s">
        <v>215</v>
      </c>
      <c r="K1255" t="s">
        <v>67</v>
      </c>
      <c r="L1255" t="s">
        <v>216</v>
      </c>
      <c r="M1255" t="s">
        <v>217</v>
      </c>
      <c r="N1255">
        <v>9258267841</v>
      </c>
      <c r="O1255" t="s">
        <v>218</v>
      </c>
      <c r="P1255" t="s">
        <v>219</v>
      </c>
      <c r="Q1255" t="s">
        <v>61</v>
      </c>
      <c r="R1255">
        <v>44</v>
      </c>
      <c r="S1255" t="s">
        <v>40</v>
      </c>
      <c r="T1255" t="s">
        <v>2002</v>
      </c>
      <c r="U1255">
        <v>8</v>
      </c>
      <c r="V1255" s="3">
        <v>97.2</v>
      </c>
      <c r="W1255">
        <v>3</v>
      </c>
      <c r="X1255" s="3">
        <f t="shared" si="1248"/>
        <v>32.4</v>
      </c>
      <c r="Y1255" s="3">
        <f t="shared" ref="Y1255:Z1255" si="1284">X1255/T1255</f>
        <v>2.6999999999999997</v>
      </c>
      <c r="Z1255" s="3">
        <f t="shared" si="1284"/>
        <v>0.33749999999999997</v>
      </c>
    </row>
    <row r="1256" spans="1:26" x14ac:dyDescent="0.25">
      <c r="A1256">
        <v>8.2025000000000006</v>
      </c>
      <c r="B1256" t="s">
        <v>26</v>
      </c>
      <c r="C1256" t="s">
        <v>84</v>
      </c>
      <c r="D1256" t="s">
        <v>85</v>
      </c>
      <c r="E1256">
        <v>10342048</v>
      </c>
      <c r="F1256" t="s">
        <v>213</v>
      </c>
      <c r="G1256" t="s">
        <v>30</v>
      </c>
      <c r="H1256" t="s">
        <v>31</v>
      </c>
      <c r="I1256" t="s">
        <v>214</v>
      </c>
      <c r="J1256" t="s">
        <v>215</v>
      </c>
      <c r="K1256" t="s">
        <v>67</v>
      </c>
      <c r="L1256" t="s">
        <v>216</v>
      </c>
      <c r="M1256" t="s">
        <v>217</v>
      </c>
      <c r="N1256">
        <v>9258267841</v>
      </c>
      <c r="O1256" t="s">
        <v>100</v>
      </c>
      <c r="P1256" t="s">
        <v>101</v>
      </c>
      <c r="Q1256" t="s">
        <v>61</v>
      </c>
      <c r="R1256">
        <v>44</v>
      </c>
      <c r="S1256" t="s">
        <v>40</v>
      </c>
      <c r="T1256" t="s">
        <v>2002</v>
      </c>
      <c r="U1256">
        <v>8</v>
      </c>
      <c r="V1256" s="3">
        <v>97.2</v>
      </c>
      <c r="W1256">
        <v>3</v>
      </c>
      <c r="X1256" s="3">
        <f t="shared" si="1248"/>
        <v>32.4</v>
      </c>
      <c r="Y1256" s="3">
        <f t="shared" ref="Y1256:Z1256" si="1285">X1256/T1256</f>
        <v>2.6999999999999997</v>
      </c>
      <c r="Z1256" s="3">
        <f t="shared" si="1285"/>
        <v>0.33749999999999997</v>
      </c>
    </row>
    <row r="1257" spans="1:26" x14ac:dyDescent="0.25">
      <c r="A1257">
        <v>8.2025000000000006</v>
      </c>
      <c r="B1257" t="s">
        <v>26</v>
      </c>
      <c r="C1257" t="s">
        <v>84</v>
      </c>
      <c r="D1257" t="s">
        <v>85</v>
      </c>
      <c r="E1257">
        <v>10342048</v>
      </c>
      <c r="F1257" t="s">
        <v>213</v>
      </c>
      <c r="G1257" t="s">
        <v>30</v>
      </c>
      <c r="H1257" t="s">
        <v>31</v>
      </c>
      <c r="I1257" t="s">
        <v>214</v>
      </c>
      <c r="J1257" t="s">
        <v>215</v>
      </c>
      <c r="K1257" t="s">
        <v>67</v>
      </c>
      <c r="L1257" t="s">
        <v>216</v>
      </c>
      <c r="M1257" t="s">
        <v>217</v>
      </c>
      <c r="N1257">
        <v>9258267841</v>
      </c>
      <c r="O1257" t="s">
        <v>59</v>
      </c>
      <c r="P1257" t="s">
        <v>60</v>
      </c>
      <c r="Q1257" t="s">
        <v>61</v>
      </c>
      <c r="R1257">
        <v>44</v>
      </c>
      <c r="S1257" t="s">
        <v>40</v>
      </c>
      <c r="T1257" t="s">
        <v>2002</v>
      </c>
      <c r="U1257">
        <v>4</v>
      </c>
      <c r="V1257" s="3">
        <v>30</v>
      </c>
      <c r="W1257">
        <v>1</v>
      </c>
      <c r="X1257" s="3">
        <f t="shared" si="1248"/>
        <v>30</v>
      </c>
      <c r="Y1257" s="3">
        <f t="shared" ref="Y1257:Z1257" si="1286">X1257/T1257</f>
        <v>2.5</v>
      </c>
      <c r="Z1257" s="3">
        <f t="shared" si="1286"/>
        <v>0.625</v>
      </c>
    </row>
    <row r="1258" spans="1:26" x14ac:dyDescent="0.25">
      <c r="A1258">
        <v>8.2025000000000006</v>
      </c>
      <c r="B1258" t="s">
        <v>26</v>
      </c>
      <c r="C1258" t="s">
        <v>107</v>
      </c>
      <c r="D1258" t="s">
        <v>108</v>
      </c>
      <c r="E1258">
        <v>10027899</v>
      </c>
      <c r="F1258" t="s">
        <v>374</v>
      </c>
      <c r="G1258" t="s">
        <v>30</v>
      </c>
      <c r="H1258" t="s">
        <v>31</v>
      </c>
      <c r="I1258" t="s">
        <v>375</v>
      </c>
      <c r="J1258" t="s">
        <v>376</v>
      </c>
      <c r="K1258" t="s">
        <v>199</v>
      </c>
      <c r="L1258" t="s">
        <v>377</v>
      </c>
      <c r="M1258" t="s">
        <v>378</v>
      </c>
      <c r="N1258">
        <v>6302870101</v>
      </c>
      <c r="O1258" t="s">
        <v>115</v>
      </c>
      <c r="P1258" t="s">
        <v>116</v>
      </c>
      <c r="Q1258" t="s">
        <v>39</v>
      </c>
      <c r="R1258">
        <v>44</v>
      </c>
      <c r="S1258" t="s">
        <v>40</v>
      </c>
      <c r="T1258" t="s">
        <v>2002</v>
      </c>
      <c r="U1258">
        <v>5</v>
      </c>
      <c r="V1258" s="3">
        <v>19.8</v>
      </c>
      <c r="W1258">
        <v>1</v>
      </c>
      <c r="X1258" s="3">
        <f t="shared" si="1248"/>
        <v>19.8</v>
      </c>
      <c r="Y1258" s="3">
        <f t="shared" ref="Y1258:Z1258" si="1287">X1258/T1258</f>
        <v>1.6500000000000001</v>
      </c>
      <c r="Z1258" s="3">
        <f t="shared" si="1287"/>
        <v>0.33</v>
      </c>
    </row>
    <row r="1259" spans="1:26" x14ac:dyDescent="0.25">
      <c r="A1259">
        <v>8.2025000000000006</v>
      </c>
      <c r="B1259" t="s">
        <v>26</v>
      </c>
      <c r="C1259" t="s">
        <v>62</v>
      </c>
      <c r="D1259" t="s">
        <v>63</v>
      </c>
      <c r="E1259">
        <v>10401646</v>
      </c>
      <c r="F1259" t="s">
        <v>167</v>
      </c>
      <c r="G1259" t="s">
        <v>168</v>
      </c>
      <c r="H1259" t="s">
        <v>31</v>
      </c>
      <c r="I1259" t="s">
        <v>169</v>
      </c>
      <c r="J1259" t="s">
        <v>170</v>
      </c>
      <c r="K1259" t="s">
        <v>67</v>
      </c>
      <c r="L1259" t="s">
        <v>171</v>
      </c>
      <c r="M1259" t="s">
        <v>172</v>
      </c>
      <c r="N1259">
        <v>3107018925</v>
      </c>
      <c r="O1259" t="s">
        <v>37</v>
      </c>
      <c r="P1259" t="s">
        <v>38</v>
      </c>
      <c r="Q1259" t="s">
        <v>39</v>
      </c>
      <c r="R1259">
        <v>44</v>
      </c>
      <c r="S1259" t="s">
        <v>40</v>
      </c>
      <c r="T1259" t="s">
        <v>2002</v>
      </c>
      <c r="U1259">
        <v>5</v>
      </c>
      <c r="V1259" s="3">
        <v>59.4</v>
      </c>
      <c r="W1259">
        <v>3</v>
      </c>
      <c r="X1259" s="3">
        <f t="shared" si="1248"/>
        <v>19.8</v>
      </c>
      <c r="Y1259" s="3">
        <f t="shared" ref="Y1259:Z1259" si="1288">X1259/T1259</f>
        <v>1.6500000000000001</v>
      </c>
      <c r="Z1259" s="3">
        <f t="shared" si="1288"/>
        <v>0.33</v>
      </c>
    </row>
    <row r="1260" spans="1:26" x14ac:dyDescent="0.25">
      <c r="A1260">
        <v>8.2025000000000006</v>
      </c>
      <c r="B1260" t="s">
        <v>26</v>
      </c>
      <c r="C1260" t="s">
        <v>62</v>
      </c>
      <c r="D1260" t="s">
        <v>63</v>
      </c>
      <c r="E1260">
        <v>10255284</v>
      </c>
      <c r="F1260" t="s">
        <v>93</v>
      </c>
      <c r="G1260" t="s">
        <v>30</v>
      </c>
      <c r="H1260" t="s">
        <v>31</v>
      </c>
      <c r="I1260" t="s">
        <v>94</v>
      </c>
      <c r="J1260" t="s">
        <v>95</v>
      </c>
      <c r="K1260" t="s">
        <v>96</v>
      </c>
      <c r="L1260">
        <v>89103</v>
      </c>
      <c r="M1260" t="s">
        <v>97</v>
      </c>
      <c r="N1260">
        <v>7024965753</v>
      </c>
      <c r="O1260" t="s">
        <v>98</v>
      </c>
      <c r="P1260" t="s">
        <v>99</v>
      </c>
      <c r="Q1260" t="s">
        <v>61</v>
      </c>
      <c r="R1260">
        <v>44</v>
      </c>
      <c r="S1260" t="s">
        <v>40</v>
      </c>
      <c r="T1260" t="s">
        <v>2002</v>
      </c>
      <c r="U1260">
        <v>5</v>
      </c>
      <c r="V1260" s="3">
        <v>750</v>
      </c>
      <c r="W1260">
        <v>25</v>
      </c>
      <c r="X1260" s="3">
        <f t="shared" si="1248"/>
        <v>30</v>
      </c>
      <c r="Y1260" s="3">
        <f t="shared" ref="Y1260:Z1260" si="1289">X1260/T1260</f>
        <v>2.5</v>
      </c>
      <c r="Z1260" s="3">
        <f t="shared" si="1289"/>
        <v>0.5</v>
      </c>
    </row>
    <row r="1261" spans="1:26" x14ac:dyDescent="0.25">
      <c r="A1261">
        <v>8.2025000000000006</v>
      </c>
      <c r="B1261" t="s">
        <v>26</v>
      </c>
      <c r="C1261" t="s">
        <v>84</v>
      </c>
      <c r="D1261" t="s">
        <v>85</v>
      </c>
      <c r="E1261">
        <v>10476228</v>
      </c>
      <c r="F1261" t="s">
        <v>453</v>
      </c>
      <c r="G1261" t="s">
        <v>348</v>
      </c>
      <c r="H1261" t="s">
        <v>31</v>
      </c>
      <c r="I1261" t="s">
        <v>454</v>
      </c>
      <c r="J1261" t="s">
        <v>455</v>
      </c>
      <c r="K1261" t="s">
        <v>67</v>
      </c>
      <c r="L1261" t="s">
        <v>456</v>
      </c>
      <c r="M1261" t="s">
        <v>457</v>
      </c>
      <c r="N1261">
        <v>2093846280</v>
      </c>
      <c r="O1261" t="s">
        <v>70</v>
      </c>
      <c r="P1261" t="s">
        <v>71</v>
      </c>
      <c r="Q1261" t="s">
        <v>61</v>
      </c>
      <c r="R1261">
        <v>44</v>
      </c>
      <c r="S1261" t="s">
        <v>40</v>
      </c>
      <c r="T1261" t="s">
        <v>2002</v>
      </c>
      <c r="U1261">
        <v>8</v>
      </c>
      <c r="V1261" s="3">
        <v>33.6</v>
      </c>
      <c r="W1261">
        <v>1</v>
      </c>
      <c r="X1261" s="3">
        <f t="shared" si="1248"/>
        <v>33.6</v>
      </c>
      <c r="Y1261" s="3">
        <f t="shared" ref="Y1261:Z1261" si="1290">X1261/T1261</f>
        <v>2.8000000000000003</v>
      </c>
      <c r="Z1261" s="3">
        <f t="shared" si="1290"/>
        <v>0.35000000000000003</v>
      </c>
    </row>
    <row r="1262" spans="1:26" x14ac:dyDescent="0.25">
      <c r="A1262">
        <v>8.2025000000000006</v>
      </c>
      <c r="B1262" t="s">
        <v>26</v>
      </c>
      <c r="C1262" t="s">
        <v>62</v>
      </c>
      <c r="D1262" t="s">
        <v>63</v>
      </c>
      <c r="E1262">
        <v>10510939</v>
      </c>
      <c r="F1262" t="s">
        <v>504</v>
      </c>
      <c r="G1262" t="s">
        <v>348</v>
      </c>
      <c r="H1262" t="s">
        <v>31</v>
      </c>
      <c r="I1262" t="s">
        <v>505</v>
      </c>
      <c r="J1262" t="s">
        <v>506</v>
      </c>
      <c r="K1262" t="s">
        <v>67</v>
      </c>
      <c r="L1262" t="s">
        <v>507</v>
      </c>
      <c r="M1262" t="s">
        <v>508</v>
      </c>
      <c r="N1262">
        <v>8052896485</v>
      </c>
      <c r="O1262" t="s">
        <v>72</v>
      </c>
      <c r="P1262" t="s">
        <v>73</v>
      </c>
      <c r="Q1262" t="s">
        <v>61</v>
      </c>
      <c r="R1262">
        <v>44</v>
      </c>
      <c r="S1262" t="s">
        <v>40</v>
      </c>
      <c r="T1262" s="10" t="s">
        <v>2002</v>
      </c>
      <c r="U1262">
        <v>8</v>
      </c>
      <c r="V1262" s="3">
        <v>32.4</v>
      </c>
      <c r="W1262">
        <v>1</v>
      </c>
      <c r="X1262" s="3">
        <f t="shared" si="1248"/>
        <v>32.4</v>
      </c>
      <c r="Y1262" s="3">
        <f t="shared" ref="Y1262:Z1262" si="1291">X1262/T1262</f>
        <v>2.6999999999999997</v>
      </c>
      <c r="Z1262" s="3">
        <f t="shared" si="1291"/>
        <v>0.33749999999999997</v>
      </c>
    </row>
    <row r="1263" spans="1:26" x14ac:dyDescent="0.25">
      <c r="A1263">
        <v>8.2025000000000006</v>
      </c>
      <c r="B1263" t="s">
        <v>26</v>
      </c>
      <c r="C1263" t="s">
        <v>62</v>
      </c>
      <c r="D1263" t="s">
        <v>63</v>
      </c>
      <c r="E1263">
        <v>10510939</v>
      </c>
      <c r="F1263" t="s">
        <v>504</v>
      </c>
      <c r="G1263" t="s">
        <v>348</v>
      </c>
      <c r="H1263" t="s">
        <v>31</v>
      </c>
      <c r="I1263" t="s">
        <v>505</v>
      </c>
      <c r="J1263" t="s">
        <v>506</v>
      </c>
      <c r="K1263" t="s">
        <v>67</v>
      </c>
      <c r="L1263" t="s">
        <v>507</v>
      </c>
      <c r="M1263" t="s">
        <v>508</v>
      </c>
      <c r="N1263">
        <v>8052896485</v>
      </c>
      <c r="O1263" t="s">
        <v>100</v>
      </c>
      <c r="P1263" t="s">
        <v>101</v>
      </c>
      <c r="Q1263" t="s">
        <v>61</v>
      </c>
      <c r="R1263">
        <v>44</v>
      </c>
      <c r="S1263" t="s">
        <v>40</v>
      </c>
      <c r="T1263" t="s">
        <v>2002</v>
      </c>
      <c r="U1263">
        <v>8</v>
      </c>
      <c r="V1263" s="3">
        <v>32.4</v>
      </c>
      <c r="W1263">
        <v>1</v>
      </c>
      <c r="X1263" s="3">
        <f t="shared" si="1248"/>
        <v>32.4</v>
      </c>
      <c r="Y1263" s="3">
        <f t="shared" ref="Y1263:Z1263" si="1292">X1263/T1263</f>
        <v>2.6999999999999997</v>
      </c>
      <c r="Z1263" s="3">
        <f t="shared" si="1292"/>
        <v>0.33749999999999997</v>
      </c>
    </row>
    <row r="1264" spans="1:26" x14ac:dyDescent="0.25">
      <c r="A1264">
        <v>8.2025000000000006</v>
      </c>
      <c r="B1264" t="s">
        <v>26</v>
      </c>
      <c r="C1264" t="s">
        <v>107</v>
      </c>
      <c r="D1264" t="s">
        <v>108</v>
      </c>
      <c r="E1264">
        <v>10525801</v>
      </c>
      <c r="F1264" t="s">
        <v>2098</v>
      </c>
      <c r="G1264" t="s">
        <v>30</v>
      </c>
      <c r="H1264" t="s">
        <v>31</v>
      </c>
      <c r="I1264" t="s">
        <v>2099</v>
      </c>
      <c r="J1264" t="s">
        <v>1152</v>
      </c>
      <c r="K1264" t="s">
        <v>199</v>
      </c>
      <c r="L1264" t="s">
        <v>2100</v>
      </c>
      <c r="M1264" t="s">
        <v>2101</v>
      </c>
      <c r="N1264">
        <v>7737327540</v>
      </c>
      <c r="O1264" t="s">
        <v>37</v>
      </c>
      <c r="P1264" t="s">
        <v>38</v>
      </c>
      <c r="Q1264" t="s">
        <v>39</v>
      </c>
      <c r="R1264">
        <v>44</v>
      </c>
      <c r="S1264" t="s">
        <v>40</v>
      </c>
      <c r="T1264" t="s">
        <v>2002</v>
      </c>
      <c r="U1264">
        <v>5</v>
      </c>
      <c r="V1264" s="3">
        <v>19.8</v>
      </c>
      <c r="W1264">
        <v>1</v>
      </c>
      <c r="X1264" s="3">
        <f t="shared" si="1248"/>
        <v>19.8</v>
      </c>
      <c r="Y1264" s="3">
        <f t="shared" ref="Y1264:Z1264" si="1293">X1264/T1264</f>
        <v>1.6500000000000001</v>
      </c>
      <c r="Z1264" s="3">
        <f t="shared" si="1293"/>
        <v>0.33</v>
      </c>
    </row>
    <row r="1265" spans="1:26" x14ac:dyDescent="0.25">
      <c r="A1265">
        <v>8.2025000000000006</v>
      </c>
      <c r="B1265" t="s">
        <v>26</v>
      </c>
      <c r="C1265" t="s">
        <v>663</v>
      </c>
      <c r="D1265" t="s">
        <v>664</v>
      </c>
      <c r="E1265">
        <v>10438883</v>
      </c>
      <c r="F1265" t="s">
        <v>2022</v>
      </c>
      <c r="G1265" t="s">
        <v>30</v>
      </c>
      <c r="H1265" t="s">
        <v>31</v>
      </c>
      <c r="I1265" t="s">
        <v>2023</v>
      </c>
      <c r="J1265" t="s">
        <v>2024</v>
      </c>
      <c r="K1265" t="s">
        <v>1864</v>
      </c>
      <c r="L1265" t="s">
        <v>2025</v>
      </c>
      <c r="M1265" t="s">
        <v>2026</v>
      </c>
      <c r="N1265">
        <v>4235268917</v>
      </c>
      <c r="O1265" t="s">
        <v>670</v>
      </c>
      <c r="P1265" t="s">
        <v>671</v>
      </c>
      <c r="Q1265" t="s">
        <v>61</v>
      </c>
      <c r="R1265">
        <v>44</v>
      </c>
      <c r="S1265" t="s">
        <v>672</v>
      </c>
      <c r="T1265" t="s">
        <v>2002</v>
      </c>
      <c r="U1265">
        <v>7</v>
      </c>
      <c r="V1265" s="3">
        <v>37.799999999999997</v>
      </c>
      <c r="W1265">
        <v>1</v>
      </c>
      <c r="X1265" s="3">
        <f t="shared" si="1248"/>
        <v>37.799999999999997</v>
      </c>
      <c r="Y1265" s="3">
        <f t="shared" ref="Y1265:Z1265" si="1294">X1265/T1265</f>
        <v>3.15</v>
      </c>
      <c r="Z1265" s="3">
        <f t="shared" si="1294"/>
        <v>0.45</v>
      </c>
    </row>
    <row r="1266" spans="1:26" x14ac:dyDescent="0.25">
      <c r="A1266">
        <v>8.2025000000000006</v>
      </c>
      <c r="B1266" t="s">
        <v>26</v>
      </c>
      <c r="C1266" t="s">
        <v>84</v>
      </c>
      <c r="D1266" t="s">
        <v>85</v>
      </c>
      <c r="E1266">
        <v>10443314</v>
      </c>
      <c r="F1266" t="s">
        <v>2160</v>
      </c>
      <c r="G1266" t="s">
        <v>30</v>
      </c>
      <c r="H1266" t="s">
        <v>31</v>
      </c>
      <c r="I1266" t="s">
        <v>1177</v>
      </c>
      <c r="J1266" t="s">
        <v>104</v>
      </c>
      <c r="K1266" t="s">
        <v>96</v>
      </c>
      <c r="L1266" t="s">
        <v>1178</v>
      </c>
      <c r="M1266" t="s">
        <v>1179</v>
      </c>
      <c r="N1266">
        <v>9999999999</v>
      </c>
      <c r="O1266" t="s">
        <v>98</v>
      </c>
      <c r="P1266" t="s">
        <v>99</v>
      </c>
      <c r="Q1266" t="s">
        <v>61</v>
      </c>
      <c r="R1266">
        <v>44</v>
      </c>
      <c r="S1266" t="s">
        <v>40</v>
      </c>
      <c r="T1266" t="s">
        <v>2002</v>
      </c>
      <c r="U1266">
        <v>5</v>
      </c>
      <c r="V1266" s="3">
        <v>60</v>
      </c>
      <c r="W1266">
        <v>2</v>
      </c>
      <c r="X1266" s="3">
        <f t="shared" si="1248"/>
        <v>30</v>
      </c>
      <c r="Y1266" s="3">
        <f t="shared" ref="Y1266:Z1266" si="1295">X1266/T1266</f>
        <v>2.5</v>
      </c>
      <c r="Z1266" s="3">
        <f t="shared" si="1295"/>
        <v>0.5</v>
      </c>
    </row>
    <row r="1267" spans="1:26" x14ac:dyDescent="0.25">
      <c r="A1267">
        <v>8.2025000000000006</v>
      </c>
      <c r="B1267" t="s">
        <v>26</v>
      </c>
      <c r="C1267" t="s">
        <v>84</v>
      </c>
      <c r="D1267" t="s">
        <v>85</v>
      </c>
      <c r="E1267">
        <v>10443314</v>
      </c>
      <c r="F1267" t="s">
        <v>2160</v>
      </c>
      <c r="G1267" t="s">
        <v>30</v>
      </c>
      <c r="H1267" t="s">
        <v>31</v>
      </c>
      <c r="I1267" t="s">
        <v>1177</v>
      </c>
      <c r="J1267" t="s">
        <v>104</v>
      </c>
      <c r="K1267" t="s">
        <v>96</v>
      </c>
      <c r="L1267" t="s">
        <v>1178</v>
      </c>
      <c r="M1267" t="s">
        <v>1179</v>
      </c>
      <c r="N1267">
        <v>9999999999</v>
      </c>
      <c r="O1267" t="s">
        <v>91</v>
      </c>
      <c r="P1267" t="s">
        <v>92</v>
      </c>
      <c r="Q1267" t="s">
        <v>61</v>
      </c>
      <c r="R1267">
        <v>44</v>
      </c>
      <c r="S1267" t="s">
        <v>40</v>
      </c>
      <c r="T1267" t="s">
        <v>2002</v>
      </c>
      <c r="U1267">
        <v>8</v>
      </c>
      <c r="V1267" s="3">
        <v>201.6</v>
      </c>
      <c r="W1267">
        <v>6</v>
      </c>
      <c r="X1267" s="3">
        <f t="shared" si="1248"/>
        <v>33.6</v>
      </c>
      <c r="Y1267" s="3">
        <f t="shared" ref="Y1267:Z1267" si="1296">X1267/T1267</f>
        <v>2.8000000000000003</v>
      </c>
      <c r="Z1267" s="3">
        <f t="shared" si="1296"/>
        <v>0.35000000000000003</v>
      </c>
    </row>
    <row r="1268" spans="1:26" x14ac:dyDescent="0.25">
      <c r="A1268">
        <v>8.2025000000000006</v>
      </c>
      <c r="B1268" t="s">
        <v>26</v>
      </c>
      <c r="C1268" t="s">
        <v>84</v>
      </c>
      <c r="D1268" t="s">
        <v>85</v>
      </c>
      <c r="E1268">
        <v>10443314</v>
      </c>
      <c r="F1268" t="s">
        <v>2160</v>
      </c>
      <c r="G1268" t="s">
        <v>30</v>
      </c>
      <c r="H1268" t="s">
        <v>31</v>
      </c>
      <c r="I1268" t="s">
        <v>1177</v>
      </c>
      <c r="J1268" t="s">
        <v>104</v>
      </c>
      <c r="K1268" t="s">
        <v>96</v>
      </c>
      <c r="L1268" t="s">
        <v>1178</v>
      </c>
      <c r="M1268" t="s">
        <v>1179</v>
      </c>
      <c r="N1268">
        <v>9999999999</v>
      </c>
      <c r="O1268" t="s">
        <v>59</v>
      </c>
      <c r="P1268" t="s">
        <v>60</v>
      </c>
      <c r="Q1268" t="s">
        <v>61</v>
      </c>
      <c r="R1268">
        <v>44</v>
      </c>
      <c r="S1268" t="s">
        <v>40</v>
      </c>
      <c r="T1268" t="s">
        <v>2002</v>
      </c>
      <c r="U1268">
        <v>4</v>
      </c>
      <c r="V1268" s="3">
        <v>30</v>
      </c>
      <c r="W1268">
        <v>1</v>
      </c>
      <c r="X1268" s="3">
        <f t="shared" si="1248"/>
        <v>30</v>
      </c>
      <c r="Y1268" s="3">
        <f t="shared" ref="Y1268:Z1268" si="1297">X1268/T1268</f>
        <v>2.5</v>
      </c>
      <c r="Z1268" s="3">
        <f t="shared" si="1297"/>
        <v>0.625</v>
      </c>
    </row>
    <row r="1269" spans="1:26" x14ac:dyDescent="0.25">
      <c r="A1269">
        <v>8.2025000000000006</v>
      </c>
      <c r="B1269" t="s">
        <v>26</v>
      </c>
      <c r="C1269" t="s">
        <v>84</v>
      </c>
      <c r="D1269" t="s">
        <v>85</v>
      </c>
      <c r="E1269">
        <v>10442641</v>
      </c>
      <c r="F1269" t="s">
        <v>1176</v>
      </c>
      <c r="G1269" t="s">
        <v>30</v>
      </c>
      <c r="H1269" t="s">
        <v>31</v>
      </c>
      <c r="I1269" t="s">
        <v>1177</v>
      </c>
      <c r="J1269" t="s">
        <v>104</v>
      </c>
      <c r="K1269" t="s">
        <v>96</v>
      </c>
      <c r="L1269" t="s">
        <v>1178</v>
      </c>
      <c r="M1269" t="s">
        <v>1179</v>
      </c>
      <c r="N1269">
        <v>7753991600</v>
      </c>
      <c r="O1269" t="s">
        <v>98</v>
      </c>
      <c r="P1269" t="s">
        <v>99</v>
      </c>
      <c r="Q1269" t="s">
        <v>61</v>
      </c>
      <c r="R1269">
        <v>44</v>
      </c>
      <c r="S1269" t="s">
        <v>40</v>
      </c>
      <c r="T1269" t="s">
        <v>2002</v>
      </c>
      <c r="U1269">
        <v>5</v>
      </c>
      <c r="V1269" s="3">
        <v>60</v>
      </c>
      <c r="W1269">
        <v>2</v>
      </c>
      <c r="X1269" s="3">
        <f t="shared" si="1248"/>
        <v>30</v>
      </c>
      <c r="Y1269" s="3">
        <f t="shared" ref="Y1269:Z1269" si="1298">X1269/T1269</f>
        <v>2.5</v>
      </c>
      <c r="Z1269" s="3">
        <f t="shared" si="1298"/>
        <v>0.5</v>
      </c>
    </row>
    <row r="1270" spans="1:26" x14ac:dyDescent="0.25">
      <c r="A1270">
        <v>8.2025000000000006</v>
      </c>
      <c r="B1270" t="s">
        <v>26</v>
      </c>
      <c r="C1270" t="s">
        <v>84</v>
      </c>
      <c r="D1270" t="s">
        <v>85</v>
      </c>
      <c r="E1270">
        <v>10442641</v>
      </c>
      <c r="F1270" t="s">
        <v>1176</v>
      </c>
      <c r="G1270" t="s">
        <v>30</v>
      </c>
      <c r="H1270" t="s">
        <v>31</v>
      </c>
      <c r="I1270" t="s">
        <v>1177</v>
      </c>
      <c r="J1270" t="s">
        <v>104</v>
      </c>
      <c r="K1270" t="s">
        <v>96</v>
      </c>
      <c r="L1270" t="s">
        <v>1178</v>
      </c>
      <c r="M1270" t="s">
        <v>1179</v>
      </c>
      <c r="N1270">
        <v>7753991600</v>
      </c>
      <c r="O1270" t="s">
        <v>72</v>
      </c>
      <c r="P1270" t="s">
        <v>73</v>
      </c>
      <c r="Q1270" t="s">
        <v>61</v>
      </c>
      <c r="R1270">
        <v>44</v>
      </c>
      <c r="S1270" t="s">
        <v>40</v>
      </c>
      <c r="T1270" t="s">
        <v>2002</v>
      </c>
      <c r="U1270">
        <v>8</v>
      </c>
      <c r="V1270" s="3">
        <v>67.2</v>
      </c>
      <c r="W1270">
        <v>2</v>
      </c>
      <c r="X1270" s="3">
        <f t="shared" si="1248"/>
        <v>33.6</v>
      </c>
      <c r="Y1270" s="3">
        <f t="shared" ref="Y1270:Z1270" si="1299">X1270/T1270</f>
        <v>2.8000000000000003</v>
      </c>
      <c r="Z1270" s="3">
        <f t="shared" si="1299"/>
        <v>0.35000000000000003</v>
      </c>
    </row>
    <row r="1271" spans="1:26" x14ac:dyDescent="0.25">
      <c r="A1271">
        <v>8.2025000000000006</v>
      </c>
      <c r="B1271" t="s">
        <v>26</v>
      </c>
      <c r="C1271" t="s">
        <v>62</v>
      </c>
      <c r="D1271" t="s">
        <v>63</v>
      </c>
      <c r="E1271">
        <v>10282599</v>
      </c>
      <c r="F1271" t="s">
        <v>304</v>
      </c>
      <c r="G1271" t="s">
        <v>30</v>
      </c>
      <c r="H1271" t="s">
        <v>31</v>
      </c>
      <c r="I1271" t="s">
        <v>305</v>
      </c>
      <c r="J1271" t="s">
        <v>306</v>
      </c>
      <c r="K1271" t="s">
        <v>67</v>
      </c>
      <c r="L1271">
        <v>91761</v>
      </c>
      <c r="M1271" t="s">
        <v>307</v>
      </c>
      <c r="N1271">
        <v>9099306145</v>
      </c>
      <c r="O1271" t="s">
        <v>37</v>
      </c>
      <c r="P1271" t="s">
        <v>38</v>
      </c>
      <c r="Q1271" t="s">
        <v>39</v>
      </c>
      <c r="R1271">
        <v>44</v>
      </c>
      <c r="S1271" t="s">
        <v>40</v>
      </c>
      <c r="T1271" t="s">
        <v>2002</v>
      </c>
      <c r="U1271">
        <v>5</v>
      </c>
      <c r="V1271" s="3">
        <v>79.2</v>
      </c>
      <c r="W1271">
        <v>4</v>
      </c>
      <c r="X1271" s="3">
        <f t="shared" si="1248"/>
        <v>19.8</v>
      </c>
      <c r="Y1271" s="3">
        <f t="shared" ref="Y1271:Z1271" si="1300">X1271/T1271</f>
        <v>1.6500000000000001</v>
      </c>
      <c r="Z1271" s="3">
        <f t="shared" si="1300"/>
        <v>0.33</v>
      </c>
    </row>
    <row r="1272" spans="1:26" x14ac:dyDescent="0.25">
      <c r="A1272">
        <v>8.2025000000000006</v>
      </c>
      <c r="B1272" t="s">
        <v>26</v>
      </c>
      <c r="C1272" t="s">
        <v>107</v>
      </c>
      <c r="D1272" t="s">
        <v>108</v>
      </c>
      <c r="E1272">
        <v>10454223</v>
      </c>
      <c r="F1272" t="s">
        <v>2102</v>
      </c>
      <c r="G1272" t="s">
        <v>362</v>
      </c>
      <c r="H1272" t="s">
        <v>31</v>
      </c>
      <c r="I1272" t="s">
        <v>2103</v>
      </c>
      <c r="J1272" t="s">
        <v>2104</v>
      </c>
      <c r="K1272" t="s">
        <v>199</v>
      </c>
      <c r="L1272" t="s">
        <v>2105</v>
      </c>
      <c r="M1272" t="s">
        <v>2106</v>
      </c>
      <c r="N1272">
        <v>6309410100</v>
      </c>
      <c r="O1272" t="s">
        <v>59</v>
      </c>
      <c r="P1272" t="s">
        <v>60</v>
      </c>
      <c r="Q1272" t="s">
        <v>61</v>
      </c>
      <c r="R1272">
        <v>44</v>
      </c>
      <c r="S1272" t="s">
        <v>40</v>
      </c>
      <c r="T1272" t="s">
        <v>2002</v>
      </c>
      <c r="U1272">
        <v>4</v>
      </c>
      <c r="V1272" s="3">
        <v>30</v>
      </c>
      <c r="W1272">
        <v>1</v>
      </c>
      <c r="X1272" s="3">
        <f t="shared" si="1248"/>
        <v>30</v>
      </c>
      <c r="Y1272" s="3">
        <f t="shared" ref="Y1272:Z1272" si="1301">X1272/T1272</f>
        <v>2.5</v>
      </c>
      <c r="Z1272" s="3">
        <f t="shared" si="1301"/>
        <v>0.625</v>
      </c>
    </row>
    <row r="1273" spans="1:26" x14ac:dyDescent="0.25">
      <c r="A1273">
        <v>8.2025000000000006</v>
      </c>
      <c r="B1273" t="s">
        <v>26</v>
      </c>
      <c r="C1273" t="s">
        <v>27</v>
      </c>
      <c r="D1273" t="s">
        <v>28</v>
      </c>
      <c r="E1273">
        <v>10389770</v>
      </c>
      <c r="F1273" t="s">
        <v>2176</v>
      </c>
      <c r="G1273" t="s">
        <v>362</v>
      </c>
      <c r="H1273" t="s">
        <v>31</v>
      </c>
      <c r="I1273" t="s">
        <v>2177</v>
      </c>
      <c r="J1273" t="s">
        <v>2178</v>
      </c>
      <c r="K1273" t="s">
        <v>34</v>
      </c>
      <c r="L1273" t="s">
        <v>2179</v>
      </c>
      <c r="M1273" t="s">
        <v>2180</v>
      </c>
      <c r="N1273">
        <v>9735893002</v>
      </c>
      <c r="O1273" t="s">
        <v>98</v>
      </c>
      <c r="P1273" t="s">
        <v>99</v>
      </c>
      <c r="Q1273" t="s">
        <v>61</v>
      </c>
      <c r="R1273">
        <v>44</v>
      </c>
      <c r="S1273" t="s">
        <v>40</v>
      </c>
      <c r="T1273" t="s">
        <v>2002</v>
      </c>
      <c r="U1273">
        <v>5</v>
      </c>
      <c r="V1273" s="3">
        <v>57.6</v>
      </c>
      <c r="W1273">
        <v>2</v>
      </c>
      <c r="X1273" s="3">
        <f t="shared" si="1248"/>
        <v>28.8</v>
      </c>
      <c r="Y1273" s="3">
        <f t="shared" ref="Y1273:Z1273" si="1302">X1273/T1273</f>
        <v>2.4</v>
      </c>
      <c r="Z1273" s="3">
        <f t="shared" si="1302"/>
        <v>0.48</v>
      </c>
    </row>
    <row r="1274" spans="1:26" x14ac:dyDescent="0.25">
      <c r="A1274">
        <v>8.2025000000000006</v>
      </c>
      <c r="B1274" t="s">
        <v>26</v>
      </c>
      <c r="C1274" t="s">
        <v>51</v>
      </c>
      <c r="D1274" t="s">
        <v>52</v>
      </c>
      <c r="E1274">
        <v>10237408</v>
      </c>
      <c r="F1274" t="s">
        <v>287</v>
      </c>
      <c r="G1274" t="s">
        <v>30</v>
      </c>
      <c r="H1274" t="s">
        <v>31</v>
      </c>
      <c r="I1274" t="s">
        <v>288</v>
      </c>
      <c r="J1274" t="s">
        <v>289</v>
      </c>
      <c r="K1274" t="s">
        <v>56</v>
      </c>
      <c r="L1274">
        <v>17011</v>
      </c>
      <c r="M1274" t="s">
        <v>290</v>
      </c>
      <c r="N1274">
        <v>7177619302</v>
      </c>
      <c r="O1274" t="s">
        <v>37</v>
      </c>
      <c r="P1274" t="s">
        <v>38</v>
      </c>
      <c r="Q1274" t="s">
        <v>39</v>
      </c>
      <c r="R1274">
        <v>44</v>
      </c>
      <c r="S1274" t="s">
        <v>40</v>
      </c>
      <c r="T1274" t="s">
        <v>2002</v>
      </c>
      <c r="U1274">
        <v>5</v>
      </c>
      <c r="V1274" s="3">
        <v>21</v>
      </c>
      <c r="W1274">
        <v>1</v>
      </c>
      <c r="X1274" s="3">
        <f t="shared" si="1248"/>
        <v>21</v>
      </c>
      <c r="Y1274" s="3">
        <f t="shared" ref="Y1274:Z1274" si="1303">X1274/T1274</f>
        <v>1.75</v>
      </c>
      <c r="Z1274" s="3">
        <f t="shared" si="1303"/>
        <v>0.35</v>
      </c>
    </row>
    <row r="1275" spans="1:26" x14ac:dyDescent="0.25">
      <c r="A1275">
        <v>8.2025000000000006</v>
      </c>
      <c r="B1275" t="s">
        <v>26</v>
      </c>
      <c r="C1275" t="s">
        <v>84</v>
      </c>
      <c r="D1275" t="s">
        <v>85</v>
      </c>
      <c r="E1275">
        <v>10349243</v>
      </c>
      <c r="F1275" t="s">
        <v>291</v>
      </c>
      <c r="G1275" t="s">
        <v>30</v>
      </c>
      <c r="H1275" t="s">
        <v>31</v>
      </c>
      <c r="I1275" t="s">
        <v>292</v>
      </c>
      <c r="J1275" t="s">
        <v>104</v>
      </c>
      <c r="K1275" t="s">
        <v>96</v>
      </c>
      <c r="L1275" t="s">
        <v>293</v>
      </c>
      <c r="M1275" t="s">
        <v>294</v>
      </c>
      <c r="N1275">
        <v>7754437931</v>
      </c>
      <c r="O1275" t="s">
        <v>115</v>
      </c>
      <c r="P1275" t="s">
        <v>116</v>
      </c>
      <c r="Q1275" t="s">
        <v>39</v>
      </c>
      <c r="R1275">
        <v>44</v>
      </c>
      <c r="S1275" t="s">
        <v>40</v>
      </c>
      <c r="T1275" t="s">
        <v>2002</v>
      </c>
      <c r="U1275">
        <v>5</v>
      </c>
      <c r="V1275" s="3">
        <v>42</v>
      </c>
      <c r="W1275">
        <v>2</v>
      </c>
      <c r="X1275" s="3">
        <f t="shared" si="1248"/>
        <v>21</v>
      </c>
      <c r="Y1275" s="3">
        <f t="shared" ref="Y1275:Z1275" si="1304">X1275/T1275</f>
        <v>1.75</v>
      </c>
      <c r="Z1275" s="3">
        <f t="shared" si="1304"/>
        <v>0.35</v>
      </c>
    </row>
    <row r="1276" spans="1:26" x14ac:dyDescent="0.25">
      <c r="A1276">
        <v>8.2025000000000006</v>
      </c>
      <c r="B1276" t="s">
        <v>26</v>
      </c>
      <c r="C1276" t="s">
        <v>62</v>
      </c>
      <c r="D1276" t="s">
        <v>63</v>
      </c>
      <c r="E1276">
        <v>10411295</v>
      </c>
      <c r="F1276" t="s">
        <v>477</v>
      </c>
      <c r="G1276" t="s">
        <v>168</v>
      </c>
      <c r="H1276" t="s">
        <v>31</v>
      </c>
      <c r="I1276" t="s">
        <v>478</v>
      </c>
      <c r="J1276" t="s">
        <v>479</v>
      </c>
      <c r="K1276" t="s">
        <v>67</v>
      </c>
      <c r="L1276" t="s">
        <v>480</v>
      </c>
      <c r="M1276" t="s">
        <v>481</v>
      </c>
      <c r="N1276">
        <v>6614932663</v>
      </c>
      <c r="O1276" t="s">
        <v>37</v>
      </c>
      <c r="P1276" t="s">
        <v>38</v>
      </c>
      <c r="Q1276" t="s">
        <v>39</v>
      </c>
      <c r="R1276">
        <v>44</v>
      </c>
      <c r="S1276" t="s">
        <v>40</v>
      </c>
      <c r="T1276" t="s">
        <v>2002</v>
      </c>
      <c r="U1276">
        <v>5</v>
      </c>
      <c r="V1276" s="3">
        <v>59.4</v>
      </c>
      <c r="W1276">
        <v>3</v>
      </c>
      <c r="X1276" s="3">
        <f t="shared" si="1248"/>
        <v>19.8</v>
      </c>
      <c r="Y1276" s="3">
        <f t="shared" ref="Y1276:Z1276" si="1305">X1276/T1276</f>
        <v>1.6500000000000001</v>
      </c>
      <c r="Z1276" s="3">
        <f t="shared" si="1305"/>
        <v>0.33</v>
      </c>
    </row>
    <row r="1277" spans="1:26" x14ac:dyDescent="0.25">
      <c r="A1277">
        <v>8.2025000000000006</v>
      </c>
      <c r="B1277" t="s">
        <v>26</v>
      </c>
      <c r="C1277" t="s">
        <v>62</v>
      </c>
      <c r="D1277" t="s">
        <v>63</v>
      </c>
      <c r="E1277">
        <v>10377830</v>
      </c>
      <c r="F1277" t="s">
        <v>308</v>
      </c>
      <c r="G1277" t="s">
        <v>168</v>
      </c>
      <c r="H1277" t="s">
        <v>31</v>
      </c>
      <c r="I1277" t="s">
        <v>309</v>
      </c>
      <c r="J1277" t="s">
        <v>310</v>
      </c>
      <c r="K1277" t="s">
        <v>67</v>
      </c>
      <c r="L1277" t="s">
        <v>311</v>
      </c>
      <c r="M1277" t="s">
        <v>312</v>
      </c>
      <c r="N1277">
        <v>9096215566</v>
      </c>
      <c r="O1277" t="s">
        <v>37</v>
      </c>
      <c r="P1277" t="s">
        <v>38</v>
      </c>
      <c r="Q1277" t="s">
        <v>39</v>
      </c>
      <c r="R1277">
        <v>44</v>
      </c>
      <c r="S1277" t="s">
        <v>40</v>
      </c>
      <c r="T1277" t="s">
        <v>2002</v>
      </c>
      <c r="U1277">
        <v>5</v>
      </c>
      <c r="V1277" s="3">
        <v>19.8</v>
      </c>
      <c r="W1277">
        <v>1</v>
      </c>
      <c r="X1277" s="3">
        <f t="shared" si="1248"/>
        <v>19.8</v>
      </c>
      <c r="Y1277" s="3">
        <f t="shared" ref="Y1277:Z1277" si="1306">X1277/T1277</f>
        <v>1.6500000000000001</v>
      </c>
      <c r="Z1277" s="3">
        <f t="shared" si="1306"/>
        <v>0.33</v>
      </c>
    </row>
    <row r="1278" spans="1:26" x14ac:dyDescent="0.25">
      <c r="A1278">
        <v>8.2025000000000006</v>
      </c>
      <c r="B1278" t="s">
        <v>26</v>
      </c>
      <c r="C1278" t="s">
        <v>62</v>
      </c>
      <c r="D1278" t="s">
        <v>63</v>
      </c>
      <c r="E1278">
        <v>10386552</v>
      </c>
      <c r="F1278" t="s">
        <v>400</v>
      </c>
      <c r="G1278" t="s">
        <v>168</v>
      </c>
      <c r="H1278" t="s">
        <v>31</v>
      </c>
      <c r="I1278" t="s">
        <v>401</v>
      </c>
      <c r="J1278" t="s">
        <v>402</v>
      </c>
      <c r="K1278" t="s">
        <v>67</v>
      </c>
      <c r="L1278" t="s">
        <v>403</v>
      </c>
      <c r="M1278" t="s">
        <v>404</v>
      </c>
      <c r="N1278">
        <v>8188397000</v>
      </c>
      <c r="O1278" t="s">
        <v>37</v>
      </c>
      <c r="P1278" t="s">
        <v>38</v>
      </c>
      <c r="Q1278" t="s">
        <v>39</v>
      </c>
      <c r="R1278">
        <v>44</v>
      </c>
      <c r="S1278" t="s">
        <v>40</v>
      </c>
      <c r="T1278" t="s">
        <v>2002</v>
      </c>
      <c r="U1278">
        <v>5</v>
      </c>
      <c r="V1278" s="3">
        <v>59.4</v>
      </c>
      <c r="W1278">
        <v>3</v>
      </c>
      <c r="X1278" s="3">
        <f t="shared" si="1248"/>
        <v>19.8</v>
      </c>
      <c r="Y1278" s="3">
        <f t="shared" ref="Y1278:Z1278" si="1307">X1278/T1278</f>
        <v>1.6500000000000001</v>
      </c>
      <c r="Z1278" s="3">
        <f t="shared" si="1307"/>
        <v>0.33</v>
      </c>
    </row>
    <row r="1279" spans="1:26" x14ac:dyDescent="0.25">
      <c r="A1279">
        <v>8.2025000000000006</v>
      </c>
      <c r="B1279" t="s">
        <v>26</v>
      </c>
      <c r="C1279" t="s">
        <v>62</v>
      </c>
      <c r="D1279" t="s">
        <v>63</v>
      </c>
      <c r="E1279">
        <v>10087568</v>
      </c>
      <c r="F1279" t="s">
        <v>262</v>
      </c>
      <c r="G1279" t="s">
        <v>168</v>
      </c>
      <c r="H1279" t="s">
        <v>31</v>
      </c>
      <c r="I1279" t="s">
        <v>263</v>
      </c>
      <c r="J1279" t="s">
        <v>264</v>
      </c>
      <c r="K1279" t="s">
        <v>67</v>
      </c>
      <c r="L1279">
        <v>90025</v>
      </c>
      <c r="M1279" t="s">
        <v>265</v>
      </c>
      <c r="N1279">
        <v>3104781041</v>
      </c>
      <c r="O1279" t="s">
        <v>37</v>
      </c>
      <c r="P1279" t="s">
        <v>38</v>
      </c>
      <c r="Q1279" t="s">
        <v>39</v>
      </c>
      <c r="R1279">
        <v>44</v>
      </c>
      <c r="S1279" t="s">
        <v>40</v>
      </c>
      <c r="T1279" t="s">
        <v>2002</v>
      </c>
      <c r="U1279">
        <v>5</v>
      </c>
      <c r="V1279" s="3">
        <v>59.4</v>
      </c>
      <c r="W1279">
        <v>3</v>
      </c>
      <c r="X1279" s="3">
        <f t="shared" si="1248"/>
        <v>19.8</v>
      </c>
      <c r="Y1279" s="3">
        <f t="shared" ref="Y1279:Z1279" si="1308">X1279/T1279</f>
        <v>1.6500000000000001</v>
      </c>
      <c r="Z1279" s="3">
        <f t="shared" si="1308"/>
        <v>0.33</v>
      </c>
    </row>
    <row r="1280" spans="1:26" x14ac:dyDescent="0.25">
      <c r="A1280">
        <v>8.2025000000000006</v>
      </c>
      <c r="B1280" t="s">
        <v>26</v>
      </c>
      <c r="C1280" t="s">
        <v>62</v>
      </c>
      <c r="D1280" t="s">
        <v>63</v>
      </c>
      <c r="E1280">
        <v>10377831</v>
      </c>
      <c r="F1280" t="s">
        <v>396</v>
      </c>
      <c r="G1280" t="s">
        <v>168</v>
      </c>
      <c r="H1280" t="s">
        <v>31</v>
      </c>
      <c r="I1280" t="s">
        <v>397</v>
      </c>
      <c r="J1280" t="s">
        <v>78</v>
      </c>
      <c r="K1280" t="s">
        <v>67</v>
      </c>
      <c r="L1280" t="s">
        <v>398</v>
      </c>
      <c r="M1280" t="s">
        <v>399</v>
      </c>
      <c r="N1280">
        <v>8187626400</v>
      </c>
      <c r="O1280" t="s">
        <v>37</v>
      </c>
      <c r="P1280" t="s">
        <v>38</v>
      </c>
      <c r="Q1280" t="s">
        <v>39</v>
      </c>
      <c r="R1280">
        <v>44</v>
      </c>
      <c r="S1280" t="s">
        <v>40</v>
      </c>
      <c r="T1280" t="s">
        <v>2002</v>
      </c>
      <c r="U1280">
        <v>5</v>
      </c>
      <c r="V1280" s="3">
        <v>39.6</v>
      </c>
      <c r="W1280">
        <v>2</v>
      </c>
      <c r="X1280" s="3">
        <f t="shared" si="1248"/>
        <v>19.8</v>
      </c>
      <c r="Y1280" s="3">
        <f t="shared" ref="Y1280:Z1280" si="1309">X1280/T1280</f>
        <v>1.6500000000000001</v>
      </c>
      <c r="Z1280" s="3">
        <f t="shared" si="1309"/>
        <v>0.33</v>
      </c>
    </row>
    <row r="1281" spans="1:26" x14ac:dyDescent="0.25">
      <c r="A1281">
        <v>8.2025000000000006</v>
      </c>
      <c r="B1281" t="s">
        <v>26</v>
      </c>
      <c r="C1281" t="s">
        <v>62</v>
      </c>
      <c r="D1281" t="s">
        <v>63</v>
      </c>
      <c r="E1281">
        <v>10087606</v>
      </c>
      <c r="F1281" t="s">
        <v>388</v>
      </c>
      <c r="G1281" t="s">
        <v>168</v>
      </c>
      <c r="H1281" t="s">
        <v>31</v>
      </c>
      <c r="I1281" t="s">
        <v>389</v>
      </c>
      <c r="J1281" t="s">
        <v>390</v>
      </c>
      <c r="K1281" t="s">
        <v>67</v>
      </c>
      <c r="L1281">
        <v>90401</v>
      </c>
      <c r="M1281" t="s">
        <v>391</v>
      </c>
      <c r="N1281">
        <v>3103949744</v>
      </c>
      <c r="O1281" t="s">
        <v>37</v>
      </c>
      <c r="P1281" t="s">
        <v>38</v>
      </c>
      <c r="Q1281" t="s">
        <v>39</v>
      </c>
      <c r="R1281">
        <v>44</v>
      </c>
      <c r="S1281" t="s">
        <v>40</v>
      </c>
      <c r="T1281" t="s">
        <v>2002</v>
      </c>
      <c r="U1281">
        <v>5</v>
      </c>
      <c r="V1281" s="3">
        <v>19.8</v>
      </c>
      <c r="W1281">
        <v>1</v>
      </c>
      <c r="X1281" s="3">
        <f t="shared" si="1248"/>
        <v>19.8</v>
      </c>
      <c r="Y1281" s="3">
        <f t="shared" ref="Y1281:Z1281" si="1310">X1281/T1281</f>
        <v>1.6500000000000001</v>
      </c>
      <c r="Z1281" s="3">
        <f t="shared" si="1310"/>
        <v>0.33</v>
      </c>
    </row>
    <row r="1282" spans="1:26" x14ac:dyDescent="0.25">
      <c r="A1282">
        <v>8.2025000000000006</v>
      </c>
      <c r="B1282" t="s">
        <v>26</v>
      </c>
      <c r="C1282" t="s">
        <v>62</v>
      </c>
      <c r="D1282" t="s">
        <v>63</v>
      </c>
      <c r="E1282">
        <v>10087612</v>
      </c>
      <c r="F1282" t="s">
        <v>392</v>
      </c>
      <c r="G1282" t="s">
        <v>168</v>
      </c>
      <c r="H1282" t="s">
        <v>31</v>
      </c>
      <c r="I1282" t="s">
        <v>393</v>
      </c>
      <c r="J1282" t="s">
        <v>394</v>
      </c>
      <c r="K1282" t="s">
        <v>67</v>
      </c>
      <c r="L1282">
        <v>91316</v>
      </c>
      <c r="M1282" t="s">
        <v>395</v>
      </c>
      <c r="N1282">
        <v>8189819847</v>
      </c>
      <c r="O1282" t="s">
        <v>37</v>
      </c>
      <c r="P1282" t="s">
        <v>38</v>
      </c>
      <c r="Q1282" t="s">
        <v>39</v>
      </c>
      <c r="R1282">
        <v>44</v>
      </c>
      <c r="S1282" t="s">
        <v>40</v>
      </c>
      <c r="T1282" t="s">
        <v>2002</v>
      </c>
      <c r="U1282">
        <v>5</v>
      </c>
      <c r="V1282" s="3">
        <v>19.8</v>
      </c>
      <c r="W1282">
        <v>1</v>
      </c>
      <c r="X1282" s="3">
        <f t="shared" si="1248"/>
        <v>19.8</v>
      </c>
      <c r="Y1282" s="3">
        <f t="shared" ref="Y1282:Z1282" si="1311">X1282/T1282</f>
        <v>1.6500000000000001</v>
      </c>
      <c r="Z1282" s="3">
        <f t="shared" si="1311"/>
        <v>0.33</v>
      </c>
    </row>
    <row r="1283" spans="1:26" x14ac:dyDescent="0.25">
      <c r="A1283">
        <v>8.2025000000000006</v>
      </c>
      <c r="B1283" t="s">
        <v>26</v>
      </c>
      <c r="C1283" t="s">
        <v>154</v>
      </c>
      <c r="D1283" t="s">
        <v>155</v>
      </c>
      <c r="E1283">
        <v>10433338</v>
      </c>
      <c r="F1283" t="s">
        <v>321</v>
      </c>
      <c r="G1283" t="s">
        <v>168</v>
      </c>
      <c r="H1283" t="s">
        <v>31</v>
      </c>
      <c r="I1283" t="s">
        <v>322</v>
      </c>
      <c r="J1283" t="s">
        <v>323</v>
      </c>
      <c r="K1283" t="s">
        <v>210</v>
      </c>
      <c r="L1283" t="s">
        <v>324</v>
      </c>
      <c r="M1283" t="s">
        <v>325</v>
      </c>
      <c r="N1283">
        <v>2064508378</v>
      </c>
      <c r="O1283" t="s">
        <v>37</v>
      </c>
      <c r="P1283" t="s">
        <v>38</v>
      </c>
      <c r="Q1283" t="s">
        <v>39</v>
      </c>
      <c r="R1283">
        <v>44</v>
      </c>
      <c r="S1283" t="s">
        <v>40</v>
      </c>
      <c r="T1283" t="s">
        <v>2002</v>
      </c>
      <c r="U1283">
        <v>5</v>
      </c>
      <c r="V1283" s="3">
        <v>21</v>
      </c>
      <c r="W1283">
        <v>1</v>
      </c>
      <c r="X1283" s="3">
        <f t="shared" si="1248"/>
        <v>21</v>
      </c>
      <c r="Y1283" s="3">
        <f t="shared" ref="Y1283:Z1283" si="1312">X1283/T1283</f>
        <v>1.75</v>
      </c>
      <c r="Z1283" s="3">
        <f t="shared" si="1312"/>
        <v>0.35</v>
      </c>
    </row>
    <row r="1284" spans="1:26" x14ac:dyDescent="0.25">
      <c r="A1284">
        <v>8.2025000000000006</v>
      </c>
      <c r="B1284" t="s">
        <v>26</v>
      </c>
      <c r="C1284" t="s">
        <v>84</v>
      </c>
      <c r="D1284" t="s">
        <v>85</v>
      </c>
      <c r="E1284">
        <v>10373770</v>
      </c>
      <c r="F1284" t="s">
        <v>202</v>
      </c>
      <c r="G1284" t="s">
        <v>168</v>
      </c>
      <c r="H1284" t="s">
        <v>31</v>
      </c>
      <c r="I1284" t="s">
        <v>203</v>
      </c>
      <c r="J1284" t="s">
        <v>204</v>
      </c>
      <c r="K1284" t="s">
        <v>67</v>
      </c>
      <c r="L1284" t="s">
        <v>205</v>
      </c>
      <c r="M1284" t="s">
        <v>206</v>
      </c>
      <c r="N1284">
        <v>5102770646</v>
      </c>
      <c r="O1284" t="s">
        <v>37</v>
      </c>
      <c r="P1284" t="s">
        <v>38</v>
      </c>
      <c r="Q1284" t="s">
        <v>39</v>
      </c>
      <c r="R1284">
        <v>44</v>
      </c>
      <c r="S1284" t="s">
        <v>40</v>
      </c>
      <c r="T1284" t="s">
        <v>2002</v>
      </c>
      <c r="U1284">
        <v>5</v>
      </c>
      <c r="V1284" s="3">
        <v>84</v>
      </c>
      <c r="W1284">
        <v>4</v>
      </c>
      <c r="X1284" s="3">
        <f t="shared" ref="X1284:X1347" si="1313">V1284/W1284</f>
        <v>21</v>
      </c>
      <c r="Y1284" s="3">
        <f t="shared" ref="Y1284:Z1284" si="1314">X1284/T1284</f>
        <v>1.75</v>
      </c>
      <c r="Z1284" s="3">
        <f t="shared" si="1314"/>
        <v>0.35</v>
      </c>
    </row>
    <row r="1285" spans="1:26" x14ac:dyDescent="0.25">
      <c r="A1285">
        <v>8.2025000000000006</v>
      </c>
      <c r="B1285" t="s">
        <v>26</v>
      </c>
      <c r="C1285" t="s">
        <v>84</v>
      </c>
      <c r="D1285" t="s">
        <v>85</v>
      </c>
      <c r="E1285">
        <v>10428017</v>
      </c>
      <c r="F1285" t="s">
        <v>226</v>
      </c>
      <c r="G1285" t="s">
        <v>30</v>
      </c>
      <c r="H1285" t="s">
        <v>31</v>
      </c>
      <c r="I1285" t="s">
        <v>227</v>
      </c>
      <c r="J1285" t="s">
        <v>228</v>
      </c>
      <c r="K1285" t="s">
        <v>67</v>
      </c>
      <c r="L1285" t="s">
        <v>229</v>
      </c>
      <c r="M1285" t="s">
        <v>230</v>
      </c>
      <c r="N1285">
        <v>9162231116</v>
      </c>
      <c r="O1285" t="s">
        <v>74</v>
      </c>
      <c r="P1285" t="s">
        <v>75</v>
      </c>
      <c r="Q1285" t="s">
        <v>61</v>
      </c>
      <c r="R1285">
        <v>44</v>
      </c>
      <c r="S1285" t="s">
        <v>40</v>
      </c>
      <c r="T1285" t="s">
        <v>2002</v>
      </c>
      <c r="U1285">
        <v>5</v>
      </c>
      <c r="V1285" s="3">
        <v>30</v>
      </c>
      <c r="W1285">
        <v>1</v>
      </c>
      <c r="X1285" s="3">
        <f t="shared" si="1313"/>
        <v>30</v>
      </c>
      <c r="Y1285" s="3">
        <f t="shared" ref="Y1285:Z1285" si="1315">X1285/T1285</f>
        <v>2.5</v>
      </c>
      <c r="Z1285" s="3">
        <f t="shared" si="1315"/>
        <v>0.5</v>
      </c>
    </row>
    <row r="1286" spans="1:26" x14ac:dyDescent="0.25">
      <c r="A1286">
        <v>8.2025000000000006</v>
      </c>
      <c r="B1286" t="s">
        <v>26</v>
      </c>
      <c r="C1286" t="s">
        <v>84</v>
      </c>
      <c r="D1286" t="s">
        <v>85</v>
      </c>
      <c r="E1286">
        <v>10428017</v>
      </c>
      <c r="F1286" t="s">
        <v>226</v>
      </c>
      <c r="G1286" t="s">
        <v>30</v>
      </c>
      <c r="H1286" t="s">
        <v>31</v>
      </c>
      <c r="I1286" t="s">
        <v>227</v>
      </c>
      <c r="J1286" t="s">
        <v>228</v>
      </c>
      <c r="K1286" t="s">
        <v>67</v>
      </c>
      <c r="L1286" t="s">
        <v>229</v>
      </c>
      <c r="M1286" t="s">
        <v>230</v>
      </c>
      <c r="N1286">
        <v>9162231116</v>
      </c>
      <c r="O1286" t="s">
        <v>72</v>
      </c>
      <c r="P1286" t="s">
        <v>73</v>
      </c>
      <c r="Q1286" t="s">
        <v>61</v>
      </c>
      <c r="R1286">
        <v>44</v>
      </c>
      <c r="S1286" t="s">
        <v>40</v>
      </c>
      <c r="T1286" t="s">
        <v>2002</v>
      </c>
      <c r="U1286">
        <v>8</v>
      </c>
      <c r="V1286" s="3">
        <v>33.6</v>
      </c>
      <c r="W1286">
        <v>1</v>
      </c>
      <c r="X1286" s="3">
        <f t="shared" si="1313"/>
        <v>33.6</v>
      </c>
      <c r="Y1286" s="3">
        <f t="shared" ref="Y1286:Z1286" si="1316">X1286/T1286</f>
        <v>2.8000000000000003</v>
      </c>
      <c r="Z1286" s="3">
        <f t="shared" si="1316"/>
        <v>0.35000000000000003</v>
      </c>
    </row>
    <row r="1287" spans="1:26" x14ac:dyDescent="0.25">
      <c r="A1287">
        <v>8.2025000000000006</v>
      </c>
      <c r="B1287" t="s">
        <v>26</v>
      </c>
      <c r="C1287" t="s">
        <v>84</v>
      </c>
      <c r="D1287" t="s">
        <v>85</v>
      </c>
      <c r="E1287">
        <v>10053745</v>
      </c>
      <c r="F1287" t="s">
        <v>300</v>
      </c>
      <c r="G1287" t="s">
        <v>174</v>
      </c>
      <c r="H1287" t="s">
        <v>31</v>
      </c>
      <c r="I1287" t="s">
        <v>301</v>
      </c>
      <c r="J1287" t="s">
        <v>302</v>
      </c>
      <c r="K1287" t="s">
        <v>96</v>
      </c>
      <c r="L1287">
        <v>89406</v>
      </c>
      <c r="M1287" t="s">
        <v>303</v>
      </c>
      <c r="N1287">
        <v>7755415699</v>
      </c>
      <c r="O1287" t="s">
        <v>49</v>
      </c>
      <c r="P1287" t="s">
        <v>50</v>
      </c>
      <c r="Q1287" t="s">
        <v>39</v>
      </c>
      <c r="R1287">
        <v>44</v>
      </c>
      <c r="S1287" t="s">
        <v>40</v>
      </c>
      <c r="T1287" t="s">
        <v>2002</v>
      </c>
      <c r="U1287">
        <v>5</v>
      </c>
      <c r="V1287" s="3">
        <v>63</v>
      </c>
      <c r="W1287">
        <v>3</v>
      </c>
      <c r="X1287" s="3">
        <f t="shared" si="1313"/>
        <v>21</v>
      </c>
      <c r="Y1287" s="3">
        <f t="shared" ref="Y1287:Z1287" si="1317">X1287/T1287</f>
        <v>1.75</v>
      </c>
      <c r="Z1287" s="3">
        <f t="shared" si="1317"/>
        <v>0.35</v>
      </c>
    </row>
    <row r="1288" spans="1:26" x14ac:dyDescent="0.25">
      <c r="A1288">
        <v>8.2025000000000006</v>
      </c>
      <c r="B1288" t="s">
        <v>26</v>
      </c>
      <c r="C1288" t="s">
        <v>381</v>
      </c>
      <c r="D1288" t="s">
        <v>382</v>
      </c>
      <c r="E1288">
        <v>99999999999999</v>
      </c>
      <c r="F1288" t="s">
        <v>142</v>
      </c>
      <c r="G1288" t="s">
        <v>30</v>
      </c>
      <c r="H1288" t="s">
        <v>144</v>
      </c>
      <c r="I1288" t="s">
        <v>145</v>
      </c>
      <c r="J1288" t="s">
        <v>146</v>
      </c>
      <c r="K1288" t="s">
        <v>147</v>
      </c>
      <c r="L1288">
        <v>999999999</v>
      </c>
      <c r="M1288" t="s">
        <v>145</v>
      </c>
      <c r="N1288">
        <v>9999999999</v>
      </c>
      <c r="O1288" t="s">
        <v>37</v>
      </c>
      <c r="P1288" t="s">
        <v>38</v>
      </c>
      <c r="Q1288" t="s">
        <v>39</v>
      </c>
      <c r="R1288">
        <v>44</v>
      </c>
      <c r="S1288" t="s">
        <v>40</v>
      </c>
      <c r="T1288" t="s">
        <v>2002</v>
      </c>
      <c r="U1288">
        <v>5</v>
      </c>
      <c r="V1288" s="3">
        <v>59.4</v>
      </c>
      <c r="W1288">
        <v>3</v>
      </c>
      <c r="X1288" s="3">
        <f t="shared" si="1313"/>
        <v>19.8</v>
      </c>
      <c r="Y1288" s="3">
        <f t="shared" ref="Y1288:Z1288" si="1318">X1288/T1288</f>
        <v>1.6500000000000001</v>
      </c>
      <c r="Z1288" s="3">
        <f t="shared" si="1318"/>
        <v>0.33</v>
      </c>
    </row>
    <row r="1289" spans="1:26" x14ac:dyDescent="0.25">
      <c r="A1289">
        <v>8.2025000000000006</v>
      </c>
      <c r="B1289" t="s">
        <v>26</v>
      </c>
      <c r="C1289" t="s">
        <v>367</v>
      </c>
      <c r="D1289" t="s">
        <v>368</v>
      </c>
      <c r="E1289">
        <v>99999999999999</v>
      </c>
      <c r="F1289" t="s">
        <v>142</v>
      </c>
      <c r="G1289" t="s">
        <v>30</v>
      </c>
      <c r="H1289" t="s">
        <v>144</v>
      </c>
      <c r="I1289" t="s">
        <v>145</v>
      </c>
      <c r="J1289" t="s">
        <v>146</v>
      </c>
      <c r="K1289" t="s">
        <v>147</v>
      </c>
      <c r="L1289">
        <v>999999999</v>
      </c>
      <c r="M1289" t="s">
        <v>145</v>
      </c>
      <c r="N1289">
        <v>9999999999</v>
      </c>
      <c r="O1289" t="s">
        <v>670</v>
      </c>
      <c r="P1289" t="s">
        <v>671</v>
      </c>
      <c r="Q1289" t="s">
        <v>61</v>
      </c>
      <c r="R1289">
        <v>44</v>
      </c>
      <c r="S1289" t="s">
        <v>672</v>
      </c>
      <c r="T1289" t="s">
        <v>2002</v>
      </c>
      <c r="U1289">
        <v>7</v>
      </c>
      <c r="V1289" s="3">
        <v>113.4</v>
      </c>
      <c r="W1289">
        <v>3</v>
      </c>
      <c r="X1289" s="3">
        <f t="shared" si="1313"/>
        <v>37.800000000000004</v>
      </c>
      <c r="Y1289" s="3">
        <f t="shared" ref="Y1289:Z1289" si="1319">X1289/T1289</f>
        <v>3.1500000000000004</v>
      </c>
      <c r="Z1289" s="3">
        <f t="shared" si="1319"/>
        <v>0.45000000000000007</v>
      </c>
    </row>
    <row r="1290" spans="1:26" x14ac:dyDescent="0.25">
      <c r="A1290">
        <v>8.2025000000000006</v>
      </c>
      <c r="B1290" t="s">
        <v>26</v>
      </c>
      <c r="C1290" t="s">
        <v>367</v>
      </c>
      <c r="D1290" t="s">
        <v>368</v>
      </c>
      <c r="E1290">
        <v>99999999999999</v>
      </c>
      <c r="F1290" t="s">
        <v>142</v>
      </c>
      <c r="G1290" t="s">
        <v>143</v>
      </c>
      <c r="H1290" t="s">
        <v>144</v>
      </c>
      <c r="I1290" t="s">
        <v>145</v>
      </c>
      <c r="J1290" t="s">
        <v>146</v>
      </c>
      <c r="K1290" t="s">
        <v>147</v>
      </c>
      <c r="L1290">
        <v>999999999</v>
      </c>
      <c r="M1290" t="s">
        <v>145</v>
      </c>
      <c r="N1290">
        <v>9999999999</v>
      </c>
      <c r="O1290" t="s">
        <v>98</v>
      </c>
      <c r="P1290" t="s">
        <v>99</v>
      </c>
      <c r="Q1290" t="s">
        <v>61</v>
      </c>
      <c r="R1290">
        <v>44</v>
      </c>
      <c r="S1290" t="s">
        <v>40</v>
      </c>
      <c r="T1290" t="s">
        <v>2002</v>
      </c>
      <c r="U1290">
        <v>5</v>
      </c>
      <c r="V1290" s="3">
        <v>28.8</v>
      </c>
      <c r="W1290">
        <v>1</v>
      </c>
      <c r="X1290" s="3">
        <f t="shared" si="1313"/>
        <v>28.8</v>
      </c>
      <c r="Y1290" s="3">
        <f t="shared" ref="Y1290:Z1290" si="1320">X1290/T1290</f>
        <v>2.4</v>
      </c>
      <c r="Z1290" s="3">
        <f t="shared" si="1320"/>
        <v>0.48</v>
      </c>
    </row>
    <row r="1291" spans="1:26" x14ac:dyDescent="0.25">
      <c r="A1291">
        <v>8.2025000000000006</v>
      </c>
      <c r="B1291" t="s">
        <v>26</v>
      </c>
      <c r="C1291" t="s">
        <v>107</v>
      </c>
      <c r="D1291" t="s">
        <v>108</v>
      </c>
      <c r="E1291">
        <v>99999999999999</v>
      </c>
      <c r="F1291" t="s">
        <v>142</v>
      </c>
      <c r="G1291" t="s">
        <v>30</v>
      </c>
      <c r="H1291" t="s">
        <v>144</v>
      </c>
      <c r="I1291" t="s">
        <v>145</v>
      </c>
      <c r="J1291" t="s">
        <v>146</v>
      </c>
      <c r="K1291" t="s">
        <v>147</v>
      </c>
      <c r="L1291">
        <v>999999999</v>
      </c>
      <c r="M1291" t="s">
        <v>145</v>
      </c>
      <c r="N1291">
        <v>9999999999</v>
      </c>
      <c r="O1291" t="s">
        <v>670</v>
      </c>
      <c r="P1291" t="s">
        <v>671</v>
      </c>
      <c r="Q1291" t="s">
        <v>61</v>
      </c>
      <c r="R1291">
        <v>44</v>
      </c>
      <c r="S1291" t="s">
        <v>672</v>
      </c>
      <c r="T1291" t="s">
        <v>2002</v>
      </c>
      <c r="U1291">
        <v>7</v>
      </c>
      <c r="V1291" s="3">
        <v>37.799999999999997</v>
      </c>
      <c r="W1291">
        <v>1</v>
      </c>
      <c r="X1291" s="3">
        <f t="shared" si="1313"/>
        <v>37.799999999999997</v>
      </c>
      <c r="Y1291" s="3">
        <f t="shared" ref="Y1291:Z1291" si="1321">X1291/T1291</f>
        <v>3.15</v>
      </c>
      <c r="Z1291" s="3">
        <f t="shared" si="1321"/>
        <v>0.45</v>
      </c>
    </row>
    <row r="1292" spans="1:26" x14ac:dyDescent="0.25">
      <c r="A1292">
        <v>8.2025000000000006</v>
      </c>
      <c r="B1292" t="s">
        <v>26</v>
      </c>
      <c r="C1292" t="s">
        <v>535</v>
      </c>
      <c r="D1292" t="s">
        <v>536</v>
      </c>
      <c r="E1292">
        <v>99999999999999</v>
      </c>
      <c r="F1292" t="s">
        <v>142</v>
      </c>
      <c r="G1292" t="s">
        <v>143</v>
      </c>
      <c r="H1292" t="s">
        <v>144</v>
      </c>
      <c r="I1292" t="s">
        <v>145</v>
      </c>
      <c r="J1292" t="s">
        <v>146</v>
      </c>
      <c r="K1292" t="s">
        <v>147</v>
      </c>
      <c r="L1292">
        <v>999999999</v>
      </c>
      <c r="M1292" t="s">
        <v>145</v>
      </c>
      <c r="N1292">
        <v>9999999999</v>
      </c>
      <c r="O1292" t="s">
        <v>49</v>
      </c>
      <c r="P1292" t="s">
        <v>50</v>
      </c>
      <c r="Q1292" t="s">
        <v>39</v>
      </c>
      <c r="R1292">
        <v>44</v>
      </c>
      <c r="S1292" t="s">
        <v>40</v>
      </c>
      <c r="T1292" t="s">
        <v>2002</v>
      </c>
      <c r="U1292">
        <v>5</v>
      </c>
      <c r="V1292" s="3">
        <v>19.8</v>
      </c>
      <c r="W1292">
        <v>1</v>
      </c>
      <c r="X1292" s="3">
        <f t="shared" si="1313"/>
        <v>19.8</v>
      </c>
      <c r="Y1292" s="3">
        <f t="shared" ref="Y1292:Z1292" si="1322">X1292/T1292</f>
        <v>1.6500000000000001</v>
      </c>
      <c r="Z1292" s="3">
        <f t="shared" si="1322"/>
        <v>0.33</v>
      </c>
    </row>
    <row r="1293" spans="1:26" x14ac:dyDescent="0.25">
      <c r="A1293">
        <v>8.2025000000000006</v>
      </c>
      <c r="B1293" t="s">
        <v>26</v>
      </c>
      <c r="C1293" t="s">
        <v>84</v>
      </c>
      <c r="D1293" t="s">
        <v>85</v>
      </c>
      <c r="E1293" s="129">
        <v>99999999999999</v>
      </c>
      <c r="F1293" t="s">
        <v>142</v>
      </c>
      <c r="G1293" t="s">
        <v>143</v>
      </c>
      <c r="H1293" t="s">
        <v>144</v>
      </c>
      <c r="I1293" t="s">
        <v>145</v>
      </c>
      <c r="J1293" t="s">
        <v>146</v>
      </c>
      <c r="K1293" t="s">
        <v>147</v>
      </c>
      <c r="L1293">
        <v>999999999</v>
      </c>
      <c r="M1293" t="s">
        <v>145</v>
      </c>
      <c r="N1293">
        <v>9999999999</v>
      </c>
      <c r="O1293" t="s">
        <v>122</v>
      </c>
      <c r="P1293" t="s">
        <v>123</v>
      </c>
      <c r="Q1293" t="s">
        <v>124</v>
      </c>
      <c r="R1293">
        <v>44</v>
      </c>
      <c r="S1293" t="s">
        <v>40</v>
      </c>
      <c r="T1293" t="s">
        <v>2002</v>
      </c>
      <c r="U1293">
        <v>4.5</v>
      </c>
      <c r="V1293" s="3">
        <v>147</v>
      </c>
      <c r="W1293">
        <v>7</v>
      </c>
      <c r="X1293" s="3">
        <f t="shared" si="1313"/>
        <v>21</v>
      </c>
      <c r="Y1293" s="3">
        <f t="shared" ref="Y1293:Z1293" si="1323">X1293/T1293</f>
        <v>1.75</v>
      </c>
      <c r="Z1293" s="3">
        <f t="shared" si="1323"/>
        <v>0.3888888888888889</v>
      </c>
    </row>
    <row r="1294" spans="1:26" x14ac:dyDescent="0.25">
      <c r="A1294">
        <v>8.2025000000000006</v>
      </c>
      <c r="B1294" t="s">
        <v>26</v>
      </c>
      <c r="C1294" t="s">
        <v>154</v>
      </c>
      <c r="D1294" t="s">
        <v>155</v>
      </c>
      <c r="E1294">
        <v>99999999999999</v>
      </c>
      <c r="F1294" t="s">
        <v>142</v>
      </c>
      <c r="G1294" t="s">
        <v>143</v>
      </c>
      <c r="H1294" t="s">
        <v>144</v>
      </c>
      <c r="I1294" t="s">
        <v>145</v>
      </c>
      <c r="J1294" t="s">
        <v>146</v>
      </c>
      <c r="K1294" t="s">
        <v>147</v>
      </c>
      <c r="L1294">
        <v>999999999</v>
      </c>
      <c r="M1294" t="s">
        <v>145</v>
      </c>
      <c r="N1294">
        <v>9999999999</v>
      </c>
      <c r="O1294" t="s">
        <v>115</v>
      </c>
      <c r="P1294" t="s">
        <v>116</v>
      </c>
      <c r="Q1294" t="s">
        <v>39</v>
      </c>
      <c r="R1294">
        <v>44</v>
      </c>
      <c r="S1294" t="s">
        <v>40</v>
      </c>
      <c r="T1294" t="s">
        <v>2002</v>
      </c>
      <c r="U1294">
        <v>5</v>
      </c>
      <c r="V1294" s="3">
        <v>39.6</v>
      </c>
      <c r="W1294">
        <v>2</v>
      </c>
      <c r="X1294" s="3">
        <f t="shared" si="1313"/>
        <v>19.8</v>
      </c>
      <c r="Y1294" s="3">
        <f t="shared" ref="Y1294:Z1294" si="1324">X1294/T1294</f>
        <v>1.6500000000000001</v>
      </c>
      <c r="Z1294" s="3">
        <f t="shared" si="1324"/>
        <v>0.33</v>
      </c>
    </row>
    <row r="1295" spans="1:26" x14ac:dyDescent="0.25">
      <c r="A1295">
        <v>8.2025000000000006</v>
      </c>
      <c r="B1295" t="s">
        <v>26</v>
      </c>
      <c r="C1295" t="s">
        <v>107</v>
      </c>
      <c r="D1295" t="s">
        <v>108</v>
      </c>
      <c r="E1295">
        <v>10206890</v>
      </c>
      <c r="F1295" t="s">
        <v>2090</v>
      </c>
      <c r="G1295" t="s">
        <v>30</v>
      </c>
      <c r="H1295" t="s">
        <v>31</v>
      </c>
      <c r="I1295" t="s">
        <v>2091</v>
      </c>
      <c r="J1295" t="s">
        <v>2088</v>
      </c>
      <c r="K1295" t="s">
        <v>193</v>
      </c>
      <c r="L1295">
        <v>46556</v>
      </c>
      <c r="M1295" t="s">
        <v>2092</v>
      </c>
      <c r="N1295">
        <v>5746317777</v>
      </c>
      <c r="O1295" t="s">
        <v>37</v>
      </c>
      <c r="P1295" t="s">
        <v>38</v>
      </c>
      <c r="Q1295" t="s">
        <v>39</v>
      </c>
      <c r="R1295">
        <v>44</v>
      </c>
      <c r="S1295" t="s">
        <v>40</v>
      </c>
      <c r="T1295" t="s">
        <v>2002</v>
      </c>
      <c r="U1295">
        <v>5</v>
      </c>
      <c r="V1295" s="3">
        <v>39.6</v>
      </c>
      <c r="W1295">
        <v>2</v>
      </c>
      <c r="X1295" s="3">
        <f t="shared" si="1313"/>
        <v>19.8</v>
      </c>
      <c r="Y1295" s="3">
        <f t="shared" ref="Y1295:Z1295" si="1325">X1295/T1295</f>
        <v>1.6500000000000001</v>
      </c>
      <c r="Z1295" s="3">
        <f t="shared" si="1325"/>
        <v>0.33</v>
      </c>
    </row>
    <row r="1296" spans="1:26" x14ac:dyDescent="0.25">
      <c r="A1296">
        <v>8.2025000000000006</v>
      </c>
      <c r="B1296" t="s">
        <v>26</v>
      </c>
      <c r="C1296" t="s">
        <v>107</v>
      </c>
      <c r="D1296" t="s">
        <v>108</v>
      </c>
      <c r="E1296">
        <v>10206890</v>
      </c>
      <c r="F1296" t="s">
        <v>2090</v>
      </c>
      <c r="G1296" t="s">
        <v>30</v>
      </c>
      <c r="H1296" t="s">
        <v>31</v>
      </c>
      <c r="I1296" t="s">
        <v>2091</v>
      </c>
      <c r="J1296" t="s">
        <v>2088</v>
      </c>
      <c r="K1296" t="s">
        <v>193</v>
      </c>
      <c r="L1296">
        <v>46556</v>
      </c>
      <c r="M1296" t="s">
        <v>2092</v>
      </c>
      <c r="N1296">
        <v>5746317777</v>
      </c>
      <c r="O1296" t="s">
        <v>49</v>
      </c>
      <c r="P1296" t="s">
        <v>50</v>
      </c>
      <c r="Q1296" t="s">
        <v>39</v>
      </c>
      <c r="R1296">
        <v>44</v>
      </c>
      <c r="S1296" t="s">
        <v>40</v>
      </c>
      <c r="T1296" t="s">
        <v>2002</v>
      </c>
      <c r="U1296">
        <v>5</v>
      </c>
      <c r="V1296" s="3">
        <v>19.8</v>
      </c>
      <c r="W1296">
        <v>1</v>
      </c>
      <c r="X1296" s="3">
        <f t="shared" si="1313"/>
        <v>19.8</v>
      </c>
      <c r="Y1296" s="3">
        <f t="shared" ref="Y1296:Z1296" si="1326">X1296/T1296</f>
        <v>1.6500000000000001</v>
      </c>
      <c r="Z1296" s="3">
        <f t="shared" si="1326"/>
        <v>0.33</v>
      </c>
    </row>
    <row r="1297" spans="1:26" x14ac:dyDescent="0.25">
      <c r="A1297">
        <v>8.2025000000000006</v>
      </c>
      <c r="B1297" t="s">
        <v>26</v>
      </c>
      <c r="C1297" t="s">
        <v>107</v>
      </c>
      <c r="D1297" t="s">
        <v>108</v>
      </c>
      <c r="E1297">
        <v>10206890</v>
      </c>
      <c r="F1297" t="s">
        <v>2090</v>
      </c>
      <c r="G1297" t="s">
        <v>30</v>
      </c>
      <c r="H1297" t="s">
        <v>31</v>
      </c>
      <c r="I1297" t="s">
        <v>2091</v>
      </c>
      <c r="J1297" t="s">
        <v>2088</v>
      </c>
      <c r="K1297" t="s">
        <v>193</v>
      </c>
      <c r="L1297">
        <v>46556</v>
      </c>
      <c r="M1297" t="s">
        <v>2092</v>
      </c>
      <c r="N1297">
        <v>5746317777</v>
      </c>
      <c r="O1297" t="s">
        <v>224</v>
      </c>
      <c r="P1297" t="s">
        <v>225</v>
      </c>
      <c r="Q1297" t="s">
        <v>61</v>
      </c>
      <c r="R1297">
        <v>44</v>
      </c>
      <c r="S1297" t="s">
        <v>40</v>
      </c>
      <c r="T1297" t="s">
        <v>2002</v>
      </c>
      <c r="U1297">
        <v>5</v>
      </c>
      <c r="V1297" s="3">
        <v>30</v>
      </c>
      <c r="W1297">
        <v>1</v>
      </c>
      <c r="X1297" s="3">
        <f t="shared" si="1313"/>
        <v>30</v>
      </c>
      <c r="Y1297" s="3">
        <f t="shared" ref="Y1297:Z1297" si="1327">X1297/T1297</f>
        <v>2.5</v>
      </c>
      <c r="Z1297" s="3">
        <f t="shared" si="1327"/>
        <v>0.5</v>
      </c>
    </row>
    <row r="1298" spans="1:26" x14ac:dyDescent="0.25">
      <c r="A1298">
        <v>8.2025000000000006</v>
      </c>
      <c r="B1298" t="s">
        <v>26</v>
      </c>
      <c r="C1298" t="s">
        <v>84</v>
      </c>
      <c r="D1298" t="s">
        <v>85</v>
      </c>
      <c r="E1298">
        <v>10512055</v>
      </c>
      <c r="F1298" t="s">
        <v>383</v>
      </c>
      <c r="G1298" t="s">
        <v>168</v>
      </c>
      <c r="H1298" t="s">
        <v>31</v>
      </c>
      <c r="I1298" t="s">
        <v>384</v>
      </c>
      <c r="J1298" t="s">
        <v>385</v>
      </c>
      <c r="K1298" t="s">
        <v>67</v>
      </c>
      <c r="L1298" t="s">
        <v>386</v>
      </c>
      <c r="M1298" t="s">
        <v>387</v>
      </c>
      <c r="N1298">
        <v>7074969725</v>
      </c>
      <c r="O1298" t="s">
        <v>37</v>
      </c>
      <c r="P1298" t="s">
        <v>38</v>
      </c>
      <c r="Q1298" t="s">
        <v>39</v>
      </c>
      <c r="R1298">
        <v>44</v>
      </c>
      <c r="S1298" t="s">
        <v>40</v>
      </c>
      <c r="T1298" t="s">
        <v>2002</v>
      </c>
      <c r="U1298">
        <v>5</v>
      </c>
      <c r="V1298" s="3">
        <v>21</v>
      </c>
      <c r="W1298">
        <v>1</v>
      </c>
      <c r="X1298" s="3">
        <f t="shared" si="1313"/>
        <v>21</v>
      </c>
      <c r="Y1298" s="3">
        <f t="shared" ref="Y1298:Z1298" si="1328">X1298/T1298</f>
        <v>1.75</v>
      </c>
      <c r="Z1298" s="3">
        <f t="shared" si="1328"/>
        <v>0.35</v>
      </c>
    </row>
    <row r="1299" spans="1:26" x14ac:dyDescent="0.25">
      <c r="A1299">
        <v>8.2025000000000006</v>
      </c>
      <c r="B1299" t="s">
        <v>26</v>
      </c>
      <c r="C1299" t="s">
        <v>84</v>
      </c>
      <c r="D1299" t="s">
        <v>85</v>
      </c>
      <c r="E1299">
        <v>10382844</v>
      </c>
      <c r="F1299" t="s">
        <v>272</v>
      </c>
      <c r="G1299" t="s">
        <v>30</v>
      </c>
      <c r="H1299" t="s">
        <v>31</v>
      </c>
      <c r="I1299" t="s">
        <v>273</v>
      </c>
      <c r="J1299" t="s">
        <v>274</v>
      </c>
      <c r="K1299" t="s">
        <v>67</v>
      </c>
      <c r="L1299" t="s">
        <v>275</v>
      </c>
      <c r="M1299" t="s">
        <v>276</v>
      </c>
      <c r="N1299">
        <v>5107662337</v>
      </c>
      <c r="O1299" t="s">
        <v>59</v>
      </c>
      <c r="P1299" t="s">
        <v>60</v>
      </c>
      <c r="Q1299" t="s">
        <v>61</v>
      </c>
      <c r="R1299">
        <v>44</v>
      </c>
      <c r="S1299" t="s">
        <v>40</v>
      </c>
      <c r="T1299" t="s">
        <v>2002</v>
      </c>
      <c r="U1299">
        <v>4</v>
      </c>
      <c r="V1299" s="3">
        <v>120</v>
      </c>
      <c r="W1299">
        <v>4</v>
      </c>
      <c r="X1299" s="3">
        <f t="shared" si="1313"/>
        <v>30</v>
      </c>
      <c r="Y1299" s="3">
        <f t="shared" ref="Y1299:Z1299" si="1329">X1299/T1299</f>
        <v>2.5</v>
      </c>
      <c r="Z1299" s="3">
        <f t="shared" si="1329"/>
        <v>0.625</v>
      </c>
    </row>
    <row r="1300" spans="1:26" x14ac:dyDescent="0.25">
      <c r="A1300">
        <v>8.2025000000000006</v>
      </c>
      <c r="B1300" t="s">
        <v>26</v>
      </c>
      <c r="C1300" t="s">
        <v>107</v>
      </c>
      <c r="D1300" t="s">
        <v>108</v>
      </c>
      <c r="E1300">
        <v>10541683</v>
      </c>
      <c r="F1300" t="s">
        <v>761</v>
      </c>
      <c r="G1300" t="s">
        <v>362</v>
      </c>
      <c r="H1300" t="s">
        <v>31</v>
      </c>
      <c r="I1300" t="s">
        <v>762</v>
      </c>
      <c r="J1300" t="s">
        <v>763</v>
      </c>
      <c r="K1300" t="s">
        <v>199</v>
      </c>
      <c r="L1300" t="s">
        <v>764</v>
      </c>
      <c r="M1300" t="s">
        <v>765</v>
      </c>
      <c r="N1300">
        <v>8159272096</v>
      </c>
      <c r="O1300" t="s">
        <v>49</v>
      </c>
      <c r="P1300" t="s">
        <v>50</v>
      </c>
      <c r="Q1300" t="s">
        <v>39</v>
      </c>
      <c r="R1300">
        <v>44</v>
      </c>
      <c r="S1300" t="s">
        <v>40</v>
      </c>
      <c r="T1300" t="s">
        <v>2002</v>
      </c>
      <c r="U1300">
        <v>5</v>
      </c>
      <c r="V1300" s="3">
        <v>19.8</v>
      </c>
      <c r="W1300">
        <v>1</v>
      </c>
      <c r="X1300" s="3">
        <f t="shared" si="1313"/>
        <v>19.8</v>
      </c>
      <c r="Y1300" s="3">
        <f t="shared" ref="Y1300:Z1300" si="1330">X1300/T1300</f>
        <v>1.6500000000000001</v>
      </c>
      <c r="Z1300" s="3">
        <f t="shared" si="1330"/>
        <v>0.33</v>
      </c>
    </row>
    <row r="1301" spans="1:26" x14ac:dyDescent="0.25">
      <c r="A1301">
        <v>8.2025000000000006</v>
      </c>
      <c r="B1301" t="s">
        <v>26</v>
      </c>
      <c r="C1301" t="s">
        <v>84</v>
      </c>
      <c r="D1301" t="s">
        <v>85</v>
      </c>
      <c r="E1301">
        <v>10426435</v>
      </c>
      <c r="F1301" t="s">
        <v>295</v>
      </c>
      <c r="G1301" t="s">
        <v>168</v>
      </c>
      <c r="H1301" t="s">
        <v>31</v>
      </c>
      <c r="I1301" t="s">
        <v>296</v>
      </c>
      <c r="J1301" t="s">
        <v>297</v>
      </c>
      <c r="K1301" t="s">
        <v>67</v>
      </c>
      <c r="L1301" t="s">
        <v>298</v>
      </c>
      <c r="M1301" t="s">
        <v>299</v>
      </c>
      <c r="N1301">
        <v>7078293456</v>
      </c>
      <c r="O1301" t="s">
        <v>37</v>
      </c>
      <c r="P1301" t="s">
        <v>38</v>
      </c>
      <c r="Q1301" t="s">
        <v>39</v>
      </c>
      <c r="R1301">
        <v>44</v>
      </c>
      <c r="S1301" t="s">
        <v>40</v>
      </c>
      <c r="T1301" t="s">
        <v>2002</v>
      </c>
      <c r="U1301">
        <v>5</v>
      </c>
      <c r="V1301" s="3">
        <v>63</v>
      </c>
      <c r="W1301">
        <v>3</v>
      </c>
      <c r="X1301" s="3">
        <f t="shared" si="1313"/>
        <v>21</v>
      </c>
      <c r="Y1301" s="3">
        <f t="shared" ref="Y1301:Z1301" si="1331">X1301/T1301</f>
        <v>1.75</v>
      </c>
      <c r="Z1301" s="3">
        <f t="shared" si="1331"/>
        <v>0.35</v>
      </c>
    </row>
    <row r="1302" spans="1:26" x14ac:dyDescent="0.25">
      <c r="A1302">
        <v>8.2025000000000006</v>
      </c>
      <c r="B1302" t="s">
        <v>26</v>
      </c>
      <c r="C1302" t="s">
        <v>84</v>
      </c>
      <c r="D1302" t="s">
        <v>85</v>
      </c>
      <c r="E1302">
        <v>10426435</v>
      </c>
      <c r="F1302" t="s">
        <v>295</v>
      </c>
      <c r="G1302" t="s">
        <v>168</v>
      </c>
      <c r="H1302" t="s">
        <v>31</v>
      </c>
      <c r="I1302" t="s">
        <v>296</v>
      </c>
      <c r="J1302" t="s">
        <v>297</v>
      </c>
      <c r="K1302" t="s">
        <v>67</v>
      </c>
      <c r="L1302" t="s">
        <v>298</v>
      </c>
      <c r="M1302" t="s">
        <v>299</v>
      </c>
      <c r="N1302">
        <v>7078293456</v>
      </c>
      <c r="O1302" t="s">
        <v>115</v>
      </c>
      <c r="P1302" t="s">
        <v>116</v>
      </c>
      <c r="Q1302" t="s">
        <v>39</v>
      </c>
      <c r="R1302">
        <v>44</v>
      </c>
      <c r="S1302" t="s">
        <v>40</v>
      </c>
      <c r="T1302" t="s">
        <v>2002</v>
      </c>
      <c r="U1302">
        <v>5</v>
      </c>
      <c r="V1302" s="3">
        <v>63</v>
      </c>
      <c r="W1302">
        <v>3</v>
      </c>
      <c r="X1302" s="3">
        <f t="shared" si="1313"/>
        <v>21</v>
      </c>
      <c r="Y1302" s="3">
        <f t="shared" ref="Y1302:Z1302" si="1332">X1302/T1302</f>
        <v>1.75</v>
      </c>
      <c r="Z1302" s="3">
        <f t="shared" si="1332"/>
        <v>0.35</v>
      </c>
    </row>
    <row r="1303" spans="1:26" x14ac:dyDescent="0.25">
      <c r="A1303">
        <v>8.2025000000000006</v>
      </c>
      <c r="B1303" t="s">
        <v>26</v>
      </c>
      <c r="C1303" t="s">
        <v>154</v>
      </c>
      <c r="D1303" t="s">
        <v>155</v>
      </c>
      <c r="E1303">
        <v>10436246</v>
      </c>
      <c r="F1303" t="s">
        <v>207</v>
      </c>
      <c r="G1303" t="s">
        <v>30</v>
      </c>
      <c r="H1303" t="s">
        <v>31</v>
      </c>
      <c r="I1303" t="s">
        <v>208</v>
      </c>
      <c r="J1303" t="s">
        <v>209</v>
      </c>
      <c r="K1303" t="s">
        <v>210</v>
      </c>
      <c r="L1303" t="s">
        <v>211</v>
      </c>
      <c r="M1303" t="s">
        <v>212</v>
      </c>
      <c r="N1303">
        <v>4255076664</v>
      </c>
      <c r="O1303" t="s">
        <v>115</v>
      </c>
      <c r="P1303" t="s">
        <v>116</v>
      </c>
      <c r="Q1303" t="s">
        <v>39</v>
      </c>
      <c r="R1303">
        <v>44</v>
      </c>
      <c r="S1303" t="s">
        <v>40</v>
      </c>
      <c r="T1303" t="s">
        <v>2002</v>
      </c>
      <c r="U1303">
        <v>5</v>
      </c>
      <c r="V1303" s="3">
        <v>79.2</v>
      </c>
      <c r="W1303">
        <v>4</v>
      </c>
      <c r="X1303" s="3">
        <f t="shared" si="1313"/>
        <v>19.8</v>
      </c>
      <c r="Y1303" s="3">
        <f t="shared" ref="Y1303:Z1303" si="1333">X1303/T1303</f>
        <v>1.6500000000000001</v>
      </c>
      <c r="Z1303" s="3">
        <f t="shared" si="1333"/>
        <v>0.33</v>
      </c>
    </row>
    <row r="1304" spans="1:26" x14ac:dyDescent="0.25">
      <c r="A1304">
        <v>8.2025000000000006</v>
      </c>
      <c r="B1304" t="s">
        <v>26</v>
      </c>
      <c r="C1304" t="s">
        <v>62</v>
      </c>
      <c r="D1304" t="s">
        <v>63</v>
      </c>
      <c r="E1304">
        <v>10504938</v>
      </c>
      <c r="F1304" t="s">
        <v>443</v>
      </c>
      <c r="G1304" t="s">
        <v>30</v>
      </c>
      <c r="H1304" t="s">
        <v>31</v>
      </c>
      <c r="I1304" t="s">
        <v>444</v>
      </c>
      <c r="J1304" t="s">
        <v>445</v>
      </c>
      <c r="K1304" t="s">
        <v>67</v>
      </c>
      <c r="L1304" t="s">
        <v>446</v>
      </c>
      <c r="M1304" t="s">
        <v>447</v>
      </c>
      <c r="N1304">
        <v>8587613355</v>
      </c>
      <c r="O1304" t="s">
        <v>670</v>
      </c>
      <c r="P1304" t="s">
        <v>671</v>
      </c>
      <c r="Q1304" t="s">
        <v>61</v>
      </c>
      <c r="R1304">
        <v>44</v>
      </c>
      <c r="S1304" t="s">
        <v>672</v>
      </c>
      <c r="T1304" t="s">
        <v>2002</v>
      </c>
      <c r="U1304">
        <v>7</v>
      </c>
      <c r="V1304" s="3">
        <v>37.799999999999997</v>
      </c>
      <c r="W1304">
        <v>1</v>
      </c>
      <c r="X1304" s="3">
        <f t="shared" si="1313"/>
        <v>37.799999999999997</v>
      </c>
      <c r="Y1304" s="3">
        <f t="shared" ref="Y1304:Z1304" si="1334">X1304/T1304</f>
        <v>3.15</v>
      </c>
      <c r="Z1304" s="3">
        <f t="shared" si="1334"/>
        <v>0.45</v>
      </c>
    </row>
    <row r="1305" spans="1:26" x14ac:dyDescent="0.25">
      <c r="A1305">
        <v>8.2025000000000006</v>
      </c>
      <c r="B1305" t="s">
        <v>26</v>
      </c>
      <c r="C1305" t="s">
        <v>107</v>
      </c>
      <c r="D1305" t="s">
        <v>108</v>
      </c>
      <c r="E1305">
        <v>10488586</v>
      </c>
      <c r="F1305" t="s">
        <v>2093</v>
      </c>
      <c r="G1305" t="s">
        <v>30</v>
      </c>
      <c r="H1305" t="s">
        <v>31</v>
      </c>
      <c r="I1305" t="s">
        <v>2094</v>
      </c>
      <c r="J1305" t="s">
        <v>2095</v>
      </c>
      <c r="K1305" t="s">
        <v>199</v>
      </c>
      <c r="L1305" t="s">
        <v>2096</v>
      </c>
      <c r="M1305" t="s">
        <v>2097</v>
      </c>
      <c r="N1305">
        <v>6307079366</v>
      </c>
      <c r="O1305" t="s">
        <v>37</v>
      </c>
      <c r="P1305" t="s">
        <v>38</v>
      </c>
      <c r="Q1305" t="s">
        <v>39</v>
      </c>
      <c r="R1305">
        <v>44</v>
      </c>
      <c r="S1305" t="s">
        <v>40</v>
      </c>
      <c r="T1305" t="s">
        <v>2002</v>
      </c>
      <c r="U1305">
        <v>5</v>
      </c>
      <c r="V1305" s="3">
        <v>19.8</v>
      </c>
      <c r="W1305">
        <v>1</v>
      </c>
      <c r="X1305" s="3">
        <f t="shared" si="1313"/>
        <v>19.8</v>
      </c>
      <c r="Y1305" s="3">
        <f t="shared" ref="Y1305:Z1305" si="1335">X1305/T1305</f>
        <v>1.6500000000000001</v>
      </c>
      <c r="Z1305" s="3">
        <f t="shared" si="1335"/>
        <v>0.33</v>
      </c>
    </row>
    <row r="1306" spans="1:26" x14ac:dyDescent="0.25">
      <c r="A1306">
        <v>8.2025000000000006</v>
      </c>
      <c r="B1306" t="s">
        <v>26</v>
      </c>
      <c r="C1306" t="s">
        <v>897</v>
      </c>
      <c r="D1306" t="s">
        <v>898</v>
      </c>
      <c r="E1306">
        <v>10438153</v>
      </c>
      <c r="F1306" t="s">
        <v>925</v>
      </c>
      <c r="G1306" t="s">
        <v>30</v>
      </c>
      <c r="H1306" t="s">
        <v>31</v>
      </c>
      <c r="I1306" t="s">
        <v>926</v>
      </c>
      <c r="J1306" t="s">
        <v>927</v>
      </c>
      <c r="K1306" t="s">
        <v>908</v>
      </c>
      <c r="L1306" t="s">
        <v>928</v>
      </c>
      <c r="M1306" t="s">
        <v>929</v>
      </c>
      <c r="N1306">
        <v>5126939297</v>
      </c>
      <c r="O1306" t="s">
        <v>670</v>
      </c>
      <c r="P1306" t="s">
        <v>671</v>
      </c>
      <c r="Q1306" t="s">
        <v>61</v>
      </c>
      <c r="R1306">
        <v>44</v>
      </c>
      <c r="S1306" t="s">
        <v>672</v>
      </c>
      <c r="T1306" t="s">
        <v>2002</v>
      </c>
      <c r="U1306">
        <v>7</v>
      </c>
      <c r="V1306" s="3">
        <v>113.4</v>
      </c>
      <c r="W1306">
        <v>3</v>
      </c>
      <c r="X1306" s="3">
        <f t="shared" si="1313"/>
        <v>37.800000000000004</v>
      </c>
      <c r="Y1306" s="3">
        <f t="shared" ref="Y1306:Z1306" si="1336">X1306/T1306</f>
        <v>3.1500000000000004</v>
      </c>
      <c r="Z1306" s="3">
        <f t="shared" si="1336"/>
        <v>0.45000000000000007</v>
      </c>
    </row>
    <row r="1307" spans="1:26" x14ac:dyDescent="0.25">
      <c r="A1307">
        <v>8.2025000000000006</v>
      </c>
      <c r="B1307" t="s">
        <v>26</v>
      </c>
      <c r="C1307" t="s">
        <v>897</v>
      </c>
      <c r="D1307" t="s">
        <v>898</v>
      </c>
      <c r="E1307">
        <v>10438153</v>
      </c>
      <c r="F1307" t="s">
        <v>925</v>
      </c>
      <c r="G1307" t="s">
        <v>30</v>
      </c>
      <c r="H1307" t="s">
        <v>31</v>
      </c>
      <c r="I1307" t="s">
        <v>926</v>
      </c>
      <c r="J1307" t="s">
        <v>927</v>
      </c>
      <c r="K1307" t="s">
        <v>908</v>
      </c>
      <c r="L1307" t="s">
        <v>928</v>
      </c>
      <c r="M1307" t="s">
        <v>929</v>
      </c>
      <c r="N1307">
        <v>5126939297</v>
      </c>
      <c r="O1307" t="s">
        <v>98</v>
      </c>
      <c r="P1307" t="s">
        <v>99</v>
      </c>
      <c r="Q1307" t="s">
        <v>61</v>
      </c>
      <c r="R1307">
        <v>44</v>
      </c>
      <c r="S1307" t="s">
        <v>40</v>
      </c>
      <c r="T1307" t="s">
        <v>2002</v>
      </c>
      <c r="U1307">
        <v>5</v>
      </c>
      <c r="V1307" s="3">
        <v>30</v>
      </c>
      <c r="W1307">
        <v>1</v>
      </c>
      <c r="X1307" s="3">
        <f t="shared" si="1313"/>
        <v>30</v>
      </c>
      <c r="Y1307" s="3">
        <f t="shared" ref="Y1307:Z1307" si="1337">X1307/T1307</f>
        <v>2.5</v>
      </c>
      <c r="Z1307" s="3">
        <f t="shared" si="1337"/>
        <v>0.5</v>
      </c>
    </row>
    <row r="1308" spans="1:26" x14ac:dyDescent="0.25">
      <c r="A1308">
        <v>8.2025000000000006</v>
      </c>
      <c r="B1308" t="s">
        <v>26</v>
      </c>
      <c r="C1308" t="s">
        <v>897</v>
      </c>
      <c r="D1308" t="s">
        <v>898</v>
      </c>
      <c r="E1308">
        <v>10438153</v>
      </c>
      <c r="F1308" t="s">
        <v>925</v>
      </c>
      <c r="G1308" t="s">
        <v>30</v>
      </c>
      <c r="H1308" t="s">
        <v>31</v>
      </c>
      <c r="I1308" t="s">
        <v>926</v>
      </c>
      <c r="J1308" t="s">
        <v>927</v>
      </c>
      <c r="K1308" t="s">
        <v>908</v>
      </c>
      <c r="L1308" t="s">
        <v>928</v>
      </c>
      <c r="M1308" t="s">
        <v>929</v>
      </c>
      <c r="N1308">
        <v>5126939297</v>
      </c>
      <c r="O1308" t="s">
        <v>224</v>
      </c>
      <c r="P1308" t="s">
        <v>225</v>
      </c>
      <c r="Q1308" t="s">
        <v>61</v>
      </c>
      <c r="R1308">
        <v>44</v>
      </c>
      <c r="S1308" t="s">
        <v>40</v>
      </c>
      <c r="T1308" t="s">
        <v>2002</v>
      </c>
      <c r="U1308">
        <v>5</v>
      </c>
      <c r="V1308" s="3">
        <v>90</v>
      </c>
      <c r="W1308">
        <v>3</v>
      </c>
      <c r="X1308" s="3">
        <f t="shared" si="1313"/>
        <v>30</v>
      </c>
      <c r="Y1308" s="3">
        <f t="shared" ref="Y1308:Z1308" si="1338">X1308/T1308</f>
        <v>2.5</v>
      </c>
      <c r="Z1308" s="3">
        <f t="shared" si="1338"/>
        <v>0.5</v>
      </c>
    </row>
    <row r="1309" spans="1:26" x14ac:dyDescent="0.25">
      <c r="A1309">
        <v>8.2025000000000006</v>
      </c>
      <c r="B1309" t="s">
        <v>26</v>
      </c>
      <c r="C1309" t="s">
        <v>535</v>
      </c>
      <c r="D1309" t="s">
        <v>536</v>
      </c>
      <c r="E1309">
        <v>10447230</v>
      </c>
      <c r="F1309" t="s">
        <v>806</v>
      </c>
      <c r="G1309" t="s">
        <v>30</v>
      </c>
      <c r="H1309" t="s">
        <v>31</v>
      </c>
      <c r="I1309" t="s">
        <v>807</v>
      </c>
      <c r="J1309" t="s">
        <v>808</v>
      </c>
      <c r="K1309" t="s">
        <v>540</v>
      </c>
      <c r="L1309" t="s">
        <v>809</v>
      </c>
      <c r="M1309" t="s">
        <v>810</v>
      </c>
      <c r="N1309">
        <v>6163378918</v>
      </c>
      <c r="O1309" t="s">
        <v>74</v>
      </c>
      <c r="P1309" t="s">
        <v>75</v>
      </c>
      <c r="Q1309" t="s">
        <v>61</v>
      </c>
      <c r="R1309">
        <v>44</v>
      </c>
      <c r="S1309" t="s">
        <v>40</v>
      </c>
      <c r="T1309" t="s">
        <v>2002</v>
      </c>
      <c r="U1309">
        <v>5</v>
      </c>
      <c r="V1309" s="3">
        <v>28.8</v>
      </c>
      <c r="W1309">
        <v>1</v>
      </c>
      <c r="X1309" s="3">
        <f t="shared" si="1313"/>
        <v>28.8</v>
      </c>
      <c r="Y1309" s="3">
        <f t="shared" ref="Y1309:Z1309" si="1339">X1309/T1309</f>
        <v>2.4</v>
      </c>
      <c r="Z1309" s="3">
        <f t="shared" si="1339"/>
        <v>0.48</v>
      </c>
    </row>
    <row r="1310" spans="1:26" x14ac:dyDescent="0.25">
      <c r="A1310">
        <v>8.2025000000000006</v>
      </c>
      <c r="B1310" t="s">
        <v>26</v>
      </c>
      <c r="C1310" t="s">
        <v>535</v>
      </c>
      <c r="D1310" t="s">
        <v>536</v>
      </c>
      <c r="E1310">
        <v>10447230</v>
      </c>
      <c r="F1310" t="s">
        <v>806</v>
      </c>
      <c r="G1310" t="s">
        <v>30</v>
      </c>
      <c r="H1310" t="s">
        <v>31</v>
      </c>
      <c r="I1310" t="s">
        <v>807</v>
      </c>
      <c r="J1310" t="s">
        <v>808</v>
      </c>
      <c r="K1310" t="s">
        <v>540</v>
      </c>
      <c r="L1310" t="s">
        <v>809</v>
      </c>
      <c r="M1310" t="s">
        <v>810</v>
      </c>
      <c r="N1310">
        <v>6163378918</v>
      </c>
      <c r="O1310" t="s">
        <v>49</v>
      </c>
      <c r="P1310" t="s">
        <v>50</v>
      </c>
      <c r="Q1310" t="s">
        <v>39</v>
      </c>
      <c r="R1310">
        <v>44</v>
      </c>
      <c r="S1310" t="s">
        <v>40</v>
      </c>
      <c r="T1310" t="s">
        <v>2002</v>
      </c>
      <c r="U1310">
        <v>5</v>
      </c>
      <c r="V1310" s="3">
        <v>121.2</v>
      </c>
      <c r="W1310">
        <v>6</v>
      </c>
      <c r="X1310" s="3">
        <f t="shared" si="1313"/>
        <v>20.2</v>
      </c>
      <c r="Y1310" s="3">
        <f t="shared" ref="Y1310:Z1310" si="1340">X1310/T1310</f>
        <v>1.6833333333333333</v>
      </c>
      <c r="Z1310" s="3">
        <f t="shared" si="1340"/>
        <v>0.33666666666666667</v>
      </c>
    </row>
    <row r="1311" spans="1:26" x14ac:dyDescent="0.25">
      <c r="A1311">
        <v>8.2025000000000006</v>
      </c>
      <c r="B1311" t="s">
        <v>26</v>
      </c>
      <c r="C1311" t="s">
        <v>62</v>
      </c>
      <c r="D1311" t="s">
        <v>63</v>
      </c>
      <c r="E1311">
        <v>10024859</v>
      </c>
      <c r="F1311" t="s">
        <v>231</v>
      </c>
      <c r="G1311" t="s">
        <v>30</v>
      </c>
      <c r="H1311" t="s">
        <v>31</v>
      </c>
      <c r="I1311" t="s">
        <v>232</v>
      </c>
      <c r="J1311" t="s">
        <v>233</v>
      </c>
      <c r="K1311" t="s">
        <v>67</v>
      </c>
      <c r="L1311" t="s">
        <v>234</v>
      </c>
      <c r="M1311" t="s">
        <v>235</v>
      </c>
      <c r="N1311">
        <v>6612597310</v>
      </c>
      <c r="O1311" t="s">
        <v>70</v>
      </c>
      <c r="P1311" t="s">
        <v>71</v>
      </c>
      <c r="Q1311" t="s">
        <v>61</v>
      </c>
      <c r="R1311">
        <v>44</v>
      </c>
      <c r="S1311" t="s">
        <v>40</v>
      </c>
      <c r="T1311" t="s">
        <v>2002</v>
      </c>
      <c r="U1311">
        <v>8</v>
      </c>
      <c r="V1311" s="3">
        <v>64.8</v>
      </c>
      <c r="W1311">
        <v>2</v>
      </c>
      <c r="X1311" s="3">
        <f t="shared" si="1313"/>
        <v>32.4</v>
      </c>
      <c r="Y1311" s="3">
        <f t="shared" ref="Y1311:Z1311" si="1341">X1311/T1311</f>
        <v>2.6999999999999997</v>
      </c>
      <c r="Z1311" s="3">
        <f t="shared" si="1341"/>
        <v>0.33749999999999997</v>
      </c>
    </row>
    <row r="1312" spans="1:26" x14ac:dyDescent="0.25">
      <c r="A1312">
        <v>8.2025000000000006</v>
      </c>
      <c r="B1312" t="s">
        <v>26</v>
      </c>
      <c r="C1312" t="s">
        <v>62</v>
      </c>
      <c r="D1312" t="s">
        <v>63</v>
      </c>
      <c r="E1312">
        <v>10024859</v>
      </c>
      <c r="F1312" t="s">
        <v>231</v>
      </c>
      <c r="G1312" t="s">
        <v>30</v>
      </c>
      <c r="H1312" t="s">
        <v>31</v>
      </c>
      <c r="I1312" t="s">
        <v>232</v>
      </c>
      <c r="J1312" t="s">
        <v>233</v>
      </c>
      <c r="K1312" t="s">
        <v>67</v>
      </c>
      <c r="L1312" t="s">
        <v>234</v>
      </c>
      <c r="M1312" t="s">
        <v>235</v>
      </c>
      <c r="N1312">
        <v>6612597310</v>
      </c>
      <c r="O1312" t="s">
        <v>72</v>
      </c>
      <c r="P1312" t="s">
        <v>73</v>
      </c>
      <c r="Q1312" t="s">
        <v>61</v>
      </c>
      <c r="R1312">
        <v>44</v>
      </c>
      <c r="S1312" t="s">
        <v>40</v>
      </c>
      <c r="T1312" t="s">
        <v>2002</v>
      </c>
      <c r="U1312">
        <v>8</v>
      </c>
      <c r="V1312" s="3">
        <v>129.6</v>
      </c>
      <c r="W1312">
        <v>4</v>
      </c>
      <c r="X1312" s="3">
        <f t="shared" si="1313"/>
        <v>32.4</v>
      </c>
      <c r="Y1312" s="3">
        <f t="shared" ref="Y1312:Z1312" si="1342">X1312/T1312</f>
        <v>2.6999999999999997</v>
      </c>
      <c r="Z1312" s="3">
        <f t="shared" si="1342"/>
        <v>0.33749999999999997</v>
      </c>
    </row>
    <row r="1313" spans="1:26" x14ac:dyDescent="0.25">
      <c r="A1313">
        <v>8.2025000000000006</v>
      </c>
      <c r="B1313" t="s">
        <v>26</v>
      </c>
      <c r="C1313" t="s">
        <v>107</v>
      </c>
      <c r="D1313" t="s">
        <v>108</v>
      </c>
      <c r="E1313">
        <v>10487650</v>
      </c>
      <c r="F1313" t="s">
        <v>196</v>
      </c>
      <c r="G1313" t="s">
        <v>30</v>
      </c>
      <c r="H1313" t="s">
        <v>31</v>
      </c>
      <c r="I1313" t="s">
        <v>197</v>
      </c>
      <c r="J1313" t="s">
        <v>198</v>
      </c>
      <c r="K1313" t="s">
        <v>199</v>
      </c>
      <c r="L1313" t="s">
        <v>200</v>
      </c>
      <c r="M1313" t="s">
        <v>201</v>
      </c>
      <c r="N1313">
        <v>6308857029</v>
      </c>
      <c r="O1313" t="s">
        <v>115</v>
      </c>
      <c r="P1313" t="s">
        <v>116</v>
      </c>
      <c r="Q1313" t="s">
        <v>39</v>
      </c>
      <c r="R1313">
        <v>44</v>
      </c>
      <c r="S1313" t="s">
        <v>40</v>
      </c>
      <c r="T1313" t="s">
        <v>2002</v>
      </c>
      <c r="U1313">
        <v>5</v>
      </c>
      <c r="V1313" s="3">
        <v>118.8</v>
      </c>
      <c r="W1313">
        <v>6</v>
      </c>
      <c r="X1313" s="3">
        <f t="shared" si="1313"/>
        <v>19.8</v>
      </c>
      <c r="Y1313" s="3">
        <f t="shared" ref="Y1313:Z1313" si="1343">X1313/T1313</f>
        <v>1.6500000000000001</v>
      </c>
      <c r="Z1313" s="3">
        <f t="shared" si="1343"/>
        <v>0.33</v>
      </c>
    </row>
    <row r="1314" spans="1:26" x14ac:dyDescent="0.25">
      <c r="A1314">
        <v>8.2025000000000006</v>
      </c>
      <c r="B1314" t="s">
        <v>26</v>
      </c>
      <c r="C1314" t="s">
        <v>84</v>
      </c>
      <c r="D1314" t="s">
        <v>85</v>
      </c>
      <c r="E1314">
        <v>10439798</v>
      </c>
      <c r="F1314" t="s">
        <v>102</v>
      </c>
      <c r="G1314" t="s">
        <v>30</v>
      </c>
      <c r="H1314" t="s">
        <v>31</v>
      </c>
      <c r="I1314" t="s">
        <v>103</v>
      </c>
      <c r="J1314" t="s">
        <v>104</v>
      </c>
      <c r="K1314" t="s">
        <v>96</v>
      </c>
      <c r="L1314" t="s">
        <v>105</v>
      </c>
      <c r="M1314" t="s">
        <v>106</v>
      </c>
      <c r="N1314">
        <v>9076024285</v>
      </c>
      <c r="O1314" t="s">
        <v>74</v>
      </c>
      <c r="P1314" t="s">
        <v>75</v>
      </c>
      <c r="Q1314" t="s">
        <v>61</v>
      </c>
      <c r="R1314">
        <v>44</v>
      </c>
      <c r="S1314" t="s">
        <v>40</v>
      </c>
      <c r="T1314" t="s">
        <v>2002</v>
      </c>
      <c r="U1314">
        <v>5</v>
      </c>
      <c r="V1314" s="3">
        <v>146.4</v>
      </c>
      <c r="W1314">
        <v>5</v>
      </c>
      <c r="X1314" s="3">
        <f t="shared" si="1313"/>
        <v>29.28</v>
      </c>
      <c r="Y1314" s="3">
        <f t="shared" ref="Y1314:Z1314" si="1344">X1314/T1314</f>
        <v>2.44</v>
      </c>
      <c r="Z1314" s="3">
        <f t="shared" si="1344"/>
        <v>0.48799999999999999</v>
      </c>
    </row>
    <row r="1315" spans="1:26" x14ac:dyDescent="0.25">
      <c r="A1315">
        <v>8.2025000000000006</v>
      </c>
      <c r="B1315" t="s">
        <v>26</v>
      </c>
      <c r="C1315" t="s">
        <v>84</v>
      </c>
      <c r="D1315" t="s">
        <v>85</v>
      </c>
      <c r="E1315">
        <v>10439798</v>
      </c>
      <c r="F1315" t="s">
        <v>102</v>
      </c>
      <c r="G1315" t="s">
        <v>30</v>
      </c>
      <c r="H1315" t="s">
        <v>31</v>
      </c>
      <c r="I1315" t="s">
        <v>103</v>
      </c>
      <c r="J1315" t="s">
        <v>104</v>
      </c>
      <c r="K1315" t="s">
        <v>96</v>
      </c>
      <c r="L1315" t="s">
        <v>105</v>
      </c>
      <c r="M1315" t="s">
        <v>106</v>
      </c>
      <c r="N1315">
        <v>9076024285</v>
      </c>
      <c r="O1315" t="s">
        <v>70</v>
      </c>
      <c r="P1315" t="s">
        <v>71</v>
      </c>
      <c r="Q1315" t="s">
        <v>61</v>
      </c>
      <c r="R1315">
        <v>44</v>
      </c>
      <c r="S1315" t="s">
        <v>40</v>
      </c>
      <c r="T1315" t="s">
        <v>2002</v>
      </c>
      <c r="U1315">
        <v>8</v>
      </c>
      <c r="V1315" s="3">
        <v>168</v>
      </c>
      <c r="W1315">
        <v>5</v>
      </c>
      <c r="X1315" s="3">
        <f t="shared" si="1313"/>
        <v>33.6</v>
      </c>
      <c r="Y1315" s="3">
        <f t="shared" ref="Y1315:Z1315" si="1345">X1315/T1315</f>
        <v>2.8000000000000003</v>
      </c>
      <c r="Z1315" s="3">
        <f t="shared" si="1345"/>
        <v>0.35000000000000003</v>
      </c>
    </row>
    <row r="1316" spans="1:26" x14ac:dyDescent="0.25">
      <c r="A1316">
        <v>8.2025000000000006</v>
      </c>
      <c r="B1316" t="s">
        <v>26</v>
      </c>
      <c r="C1316" t="s">
        <v>883</v>
      </c>
      <c r="D1316" t="s">
        <v>884</v>
      </c>
      <c r="E1316">
        <v>10483565</v>
      </c>
      <c r="F1316" t="s">
        <v>885</v>
      </c>
      <c r="G1316" t="s">
        <v>174</v>
      </c>
      <c r="H1316" t="s">
        <v>31</v>
      </c>
      <c r="I1316" t="s">
        <v>886</v>
      </c>
      <c r="J1316" t="s">
        <v>371</v>
      </c>
      <c r="K1316" t="s">
        <v>372</v>
      </c>
      <c r="L1316" t="s">
        <v>887</v>
      </c>
      <c r="M1316" t="s">
        <v>888</v>
      </c>
      <c r="N1316">
        <v>3054340869</v>
      </c>
      <c r="O1316" t="s">
        <v>224</v>
      </c>
      <c r="P1316" t="s">
        <v>225</v>
      </c>
      <c r="Q1316" t="s">
        <v>61</v>
      </c>
      <c r="R1316">
        <v>44</v>
      </c>
      <c r="S1316" t="s">
        <v>40</v>
      </c>
      <c r="T1316" t="s">
        <v>2002</v>
      </c>
      <c r="U1316">
        <v>5</v>
      </c>
      <c r="V1316" s="3">
        <v>360</v>
      </c>
      <c r="W1316">
        <v>12</v>
      </c>
      <c r="X1316" s="3">
        <f t="shared" si="1313"/>
        <v>30</v>
      </c>
      <c r="Y1316" s="3">
        <f t="shared" ref="Y1316:Z1316" si="1346">X1316/T1316</f>
        <v>2.5</v>
      </c>
      <c r="Z1316" s="3">
        <f t="shared" si="1346"/>
        <v>0.5</v>
      </c>
    </row>
    <row r="1317" spans="1:26" x14ac:dyDescent="0.25">
      <c r="A1317">
        <v>8.2025000000000006</v>
      </c>
      <c r="B1317" t="s">
        <v>26</v>
      </c>
      <c r="C1317" t="s">
        <v>883</v>
      </c>
      <c r="D1317" t="s">
        <v>884</v>
      </c>
      <c r="E1317">
        <v>10483565</v>
      </c>
      <c r="F1317" t="s">
        <v>885</v>
      </c>
      <c r="G1317" t="s">
        <v>174</v>
      </c>
      <c r="H1317" t="s">
        <v>31</v>
      </c>
      <c r="I1317" t="s">
        <v>886</v>
      </c>
      <c r="J1317" t="s">
        <v>371</v>
      </c>
      <c r="K1317" t="s">
        <v>372</v>
      </c>
      <c r="L1317" t="s">
        <v>887</v>
      </c>
      <c r="M1317" t="s">
        <v>888</v>
      </c>
      <c r="N1317">
        <v>3054340869</v>
      </c>
      <c r="O1317" t="s">
        <v>70</v>
      </c>
      <c r="P1317" t="s">
        <v>71</v>
      </c>
      <c r="Q1317" t="s">
        <v>61</v>
      </c>
      <c r="R1317">
        <v>44</v>
      </c>
      <c r="S1317" t="s">
        <v>40</v>
      </c>
      <c r="T1317" t="s">
        <v>2002</v>
      </c>
      <c r="U1317">
        <v>8</v>
      </c>
      <c r="V1317" s="3">
        <v>403.2</v>
      </c>
      <c r="W1317">
        <v>12</v>
      </c>
      <c r="X1317" s="3">
        <f t="shared" si="1313"/>
        <v>33.6</v>
      </c>
      <c r="Y1317" s="3">
        <f t="shared" ref="Y1317:Z1317" si="1347">X1317/T1317</f>
        <v>2.8000000000000003</v>
      </c>
      <c r="Z1317" s="3">
        <f t="shared" si="1347"/>
        <v>0.35000000000000003</v>
      </c>
    </row>
    <row r="1318" spans="1:26" x14ac:dyDescent="0.25">
      <c r="A1318">
        <v>8.2025000000000006</v>
      </c>
      <c r="B1318" t="s">
        <v>26</v>
      </c>
      <c r="C1318" t="s">
        <v>883</v>
      </c>
      <c r="D1318" t="s">
        <v>884</v>
      </c>
      <c r="E1318">
        <v>10483565</v>
      </c>
      <c r="F1318" t="s">
        <v>885</v>
      </c>
      <c r="G1318" t="s">
        <v>174</v>
      </c>
      <c r="H1318" t="s">
        <v>31</v>
      </c>
      <c r="I1318" t="s">
        <v>886</v>
      </c>
      <c r="J1318" t="s">
        <v>371</v>
      </c>
      <c r="K1318" t="s">
        <v>372</v>
      </c>
      <c r="L1318" t="s">
        <v>887</v>
      </c>
      <c r="M1318" t="s">
        <v>888</v>
      </c>
      <c r="N1318">
        <v>3054340869</v>
      </c>
      <c r="O1318" t="s">
        <v>218</v>
      </c>
      <c r="P1318" t="s">
        <v>219</v>
      </c>
      <c r="Q1318" t="s">
        <v>61</v>
      </c>
      <c r="R1318">
        <v>44</v>
      </c>
      <c r="S1318" t="s">
        <v>40</v>
      </c>
      <c r="T1318" t="s">
        <v>2002</v>
      </c>
      <c r="U1318">
        <v>8</v>
      </c>
      <c r="V1318" s="3">
        <v>33.6</v>
      </c>
      <c r="W1318">
        <v>1</v>
      </c>
      <c r="X1318" s="3">
        <f t="shared" si="1313"/>
        <v>33.6</v>
      </c>
      <c r="Y1318" s="3">
        <f t="shared" ref="Y1318:Z1318" si="1348">X1318/T1318</f>
        <v>2.8000000000000003</v>
      </c>
      <c r="Z1318" s="3">
        <f t="shared" si="1348"/>
        <v>0.35000000000000003</v>
      </c>
    </row>
    <row r="1319" spans="1:26" x14ac:dyDescent="0.25">
      <c r="A1319">
        <v>8.2025000000000006</v>
      </c>
      <c r="B1319" t="s">
        <v>26</v>
      </c>
      <c r="C1319" t="s">
        <v>535</v>
      </c>
      <c r="D1319" t="s">
        <v>536</v>
      </c>
      <c r="E1319">
        <v>10418755</v>
      </c>
      <c r="F1319" t="s">
        <v>2151</v>
      </c>
      <c r="G1319" t="s">
        <v>30</v>
      </c>
      <c r="H1319" t="s">
        <v>31</v>
      </c>
      <c r="I1319" t="s">
        <v>2152</v>
      </c>
      <c r="J1319" t="s">
        <v>2153</v>
      </c>
      <c r="K1319" t="s">
        <v>1277</v>
      </c>
      <c r="L1319" t="s">
        <v>2154</v>
      </c>
      <c r="M1319" t="s">
        <v>2155</v>
      </c>
      <c r="N1319">
        <v>4193941699</v>
      </c>
      <c r="O1319" t="s">
        <v>59</v>
      </c>
      <c r="P1319" t="s">
        <v>60</v>
      </c>
      <c r="Q1319" t="s">
        <v>61</v>
      </c>
      <c r="R1319">
        <v>44</v>
      </c>
      <c r="S1319" t="s">
        <v>40</v>
      </c>
      <c r="T1319" t="s">
        <v>2002</v>
      </c>
      <c r="U1319">
        <v>4</v>
      </c>
      <c r="V1319" s="3">
        <v>28.8</v>
      </c>
      <c r="W1319">
        <v>1</v>
      </c>
      <c r="X1319" s="3">
        <f t="shared" si="1313"/>
        <v>28.8</v>
      </c>
      <c r="Y1319" s="3">
        <f t="shared" ref="Y1319:Z1319" si="1349">X1319/T1319</f>
        <v>2.4</v>
      </c>
      <c r="Z1319" s="3">
        <f t="shared" si="1349"/>
        <v>0.6</v>
      </c>
    </row>
    <row r="1320" spans="1:26" x14ac:dyDescent="0.25">
      <c r="A1320">
        <v>8.2025000000000006</v>
      </c>
      <c r="B1320" t="s">
        <v>26</v>
      </c>
      <c r="C1320" t="s">
        <v>62</v>
      </c>
      <c r="D1320" t="s">
        <v>63</v>
      </c>
      <c r="E1320">
        <v>10513027</v>
      </c>
      <c r="F1320" t="s">
        <v>2192</v>
      </c>
      <c r="G1320" t="s">
        <v>348</v>
      </c>
      <c r="H1320" t="s">
        <v>31</v>
      </c>
      <c r="I1320" t="s">
        <v>2193</v>
      </c>
      <c r="J1320" t="s">
        <v>2194</v>
      </c>
      <c r="K1320" t="s">
        <v>67</v>
      </c>
      <c r="L1320" t="s">
        <v>2195</v>
      </c>
      <c r="M1320" t="s">
        <v>2196</v>
      </c>
      <c r="N1320">
        <v>8054933075</v>
      </c>
      <c r="O1320" t="s">
        <v>37</v>
      </c>
      <c r="P1320" t="s">
        <v>38</v>
      </c>
      <c r="Q1320" t="s">
        <v>39</v>
      </c>
      <c r="R1320">
        <v>44</v>
      </c>
      <c r="S1320" t="s">
        <v>40</v>
      </c>
      <c r="T1320" t="s">
        <v>2002</v>
      </c>
      <c r="U1320">
        <v>5</v>
      </c>
      <c r="V1320" s="3">
        <v>19.8</v>
      </c>
      <c r="W1320">
        <v>1</v>
      </c>
      <c r="X1320" s="3">
        <f t="shared" si="1313"/>
        <v>19.8</v>
      </c>
      <c r="Y1320" s="3">
        <f t="shared" ref="Y1320:Z1320" si="1350">X1320/T1320</f>
        <v>1.6500000000000001</v>
      </c>
      <c r="Z1320" s="3">
        <f t="shared" si="1350"/>
        <v>0.33</v>
      </c>
    </row>
    <row r="1321" spans="1:26" x14ac:dyDescent="0.25">
      <c r="A1321">
        <v>8.2025000000000006</v>
      </c>
      <c r="B1321" t="s">
        <v>26</v>
      </c>
      <c r="C1321" t="s">
        <v>326</v>
      </c>
      <c r="D1321" t="s">
        <v>327</v>
      </c>
      <c r="E1321">
        <v>10514189</v>
      </c>
      <c r="F1321" t="s">
        <v>2039</v>
      </c>
      <c r="G1321" t="s">
        <v>348</v>
      </c>
      <c r="H1321" t="s">
        <v>31</v>
      </c>
      <c r="I1321" t="s">
        <v>2040</v>
      </c>
      <c r="J1321" t="s">
        <v>2041</v>
      </c>
      <c r="K1321" t="s">
        <v>331</v>
      </c>
      <c r="L1321" t="s">
        <v>2042</v>
      </c>
      <c r="M1321" t="s">
        <v>2043</v>
      </c>
      <c r="N1321">
        <v>9289611661</v>
      </c>
      <c r="O1321" t="s">
        <v>74</v>
      </c>
      <c r="P1321" t="s">
        <v>75</v>
      </c>
      <c r="Q1321" t="s">
        <v>61</v>
      </c>
      <c r="R1321">
        <v>44</v>
      </c>
      <c r="S1321" t="s">
        <v>40</v>
      </c>
      <c r="T1321" t="s">
        <v>2002</v>
      </c>
      <c r="U1321">
        <v>5</v>
      </c>
      <c r="V1321" s="3">
        <v>144</v>
      </c>
      <c r="W1321">
        <v>5</v>
      </c>
      <c r="X1321" s="3">
        <f t="shared" si="1313"/>
        <v>28.8</v>
      </c>
      <c r="Y1321" s="3">
        <f t="shared" ref="Y1321:Z1321" si="1351">X1321/T1321</f>
        <v>2.4</v>
      </c>
      <c r="Z1321" s="3">
        <f t="shared" si="1351"/>
        <v>0.48</v>
      </c>
    </row>
    <row r="1322" spans="1:26" x14ac:dyDescent="0.25">
      <c r="A1322">
        <v>8.2025000000000006</v>
      </c>
      <c r="B1322" t="s">
        <v>26</v>
      </c>
      <c r="C1322" t="s">
        <v>326</v>
      </c>
      <c r="D1322" t="s">
        <v>327</v>
      </c>
      <c r="E1322">
        <v>10514189</v>
      </c>
      <c r="F1322" t="s">
        <v>2039</v>
      </c>
      <c r="G1322" t="s">
        <v>348</v>
      </c>
      <c r="H1322" t="s">
        <v>31</v>
      </c>
      <c r="I1322" t="s">
        <v>2040</v>
      </c>
      <c r="J1322" t="s">
        <v>2041</v>
      </c>
      <c r="K1322" t="s">
        <v>331</v>
      </c>
      <c r="L1322" t="s">
        <v>2042</v>
      </c>
      <c r="M1322" t="s">
        <v>2043</v>
      </c>
      <c r="N1322">
        <v>9289611661</v>
      </c>
      <c r="O1322" t="s">
        <v>379</v>
      </c>
      <c r="P1322" t="s">
        <v>380</v>
      </c>
      <c r="Q1322" t="s">
        <v>83</v>
      </c>
      <c r="R1322">
        <v>44</v>
      </c>
      <c r="S1322" t="s">
        <v>40</v>
      </c>
      <c r="T1322" t="s">
        <v>2002</v>
      </c>
      <c r="U1322">
        <v>6</v>
      </c>
      <c r="V1322" s="3">
        <v>132</v>
      </c>
      <c r="W1322">
        <v>5</v>
      </c>
      <c r="X1322" s="3">
        <f t="shared" si="1313"/>
        <v>26.4</v>
      </c>
      <c r="Y1322" s="3">
        <f t="shared" ref="Y1322:Z1322" si="1352">X1322/T1322</f>
        <v>2.1999999999999997</v>
      </c>
      <c r="Z1322" s="3">
        <f t="shared" si="1352"/>
        <v>0.36666666666666664</v>
      </c>
    </row>
    <row r="1323" spans="1:26" x14ac:dyDescent="0.25">
      <c r="A1323">
        <v>8.2025000000000006</v>
      </c>
      <c r="B1323" t="s">
        <v>26</v>
      </c>
      <c r="C1323" t="s">
        <v>326</v>
      </c>
      <c r="D1323" t="s">
        <v>327</v>
      </c>
      <c r="E1323">
        <v>10514189</v>
      </c>
      <c r="F1323" t="s">
        <v>2039</v>
      </c>
      <c r="G1323" t="s">
        <v>348</v>
      </c>
      <c r="H1323" t="s">
        <v>31</v>
      </c>
      <c r="I1323" t="s">
        <v>2040</v>
      </c>
      <c r="J1323" t="s">
        <v>2041</v>
      </c>
      <c r="K1323" t="s">
        <v>331</v>
      </c>
      <c r="L1323" t="s">
        <v>2042</v>
      </c>
      <c r="M1323" t="s">
        <v>2043</v>
      </c>
      <c r="N1323">
        <v>9289611661</v>
      </c>
      <c r="O1323" t="s">
        <v>188</v>
      </c>
      <c r="P1323" t="s">
        <v>189</v>
      </c>
      <c r="Q1323" t="s">
        <v>83</v>
      </c>
      <c r="R1323">
        <v>44</v>
      </c>
      <c r="S1323" t="s">
        <v>40</v>
      </c>
      <c r="T1323" t="s">
        <v>2002</v>
      </c>
      <c r="U1323">
        <v>6</v>
      </c>
      <c r="V1323" s="3">
        <v>132</v>
      </c>
      <c r="W1323">
        <v>5</v>
      </c>
      <c r="X1323" s="3">
        <f t="shared" si="1313"/>
        <v>26.4</v>
      </c>
      <c r="Y1323" s="3">
        <f t="shared" ref="Y1323:Z1323" si="1353">X1323/T1323</f>
        <v>2.1999999999999997</v>
      </c>
      <c r="Z1323" s="3">
        <f t="shared" si="1353"/>
        <v>0.36666666666666664</v>
      </c>
    </row>
    <row r="1324" spans="1:26" x14ac:dyDescent="0.25">
      <c r="A1324">
        <v>8.2025000000000006</v>
      </c>
      <c r="B1324" t="s">
        <v>26</v>
      </c>
      <c r="C1324" t="s">
        <v>326</v>
      </c>
      <c r="D1324" t="s">
        <v>327</v>
      </c>
      <c r="E1324">
        <v>10514189</v>
      </c>
      <c r="F1324" t="s">
        <v>2039</v>
      </c>
      <c r="G1324" t="s">
        <v>348</v>
      </c>
      <c r="H1324" t="s">
        <v>31</v>
      </c>
      <c r="I1324" t="s">
        <v>2040</v>
      </c>
      <c r="J1324" t="s">
        <v>2041</v>
      </c>
      <c r="K1324" t="s">
        <v>331</v>
      </c>
      <c r="L1324" t="s">
        <v>2042</v>
      </c>
      <c r="M1324" t="s">
        <v>2043</v>
      </c>
      <c r="N1324">
        <v>9289611661</v>
      </c>
      <c r="O1324" t="s">
        <v>100</v>
      </c>
      <c r="P1324" t="s">
        <v>101</v>
      </c>
      <c r="Q1324" t="s">
        <v>61</v>
      </c>
      <c r="R1324">
        <v>44</v>
      </c>
      <c r="S1324" t="s">
        <v>40</v>
      </c>
      <c r="T1324" t="s">
        <v>2002</v>
      </c>
      <c r="U1324">
        <v>8</v>
      </c>
      <c r="V1324" s="3">
        <v>32.4</v>
      </c>
      <c r="W1324">
        <v>1</v>
      </c>
      <c r="X1324" s="3">
        <f t="shared" si="1313"/>
        <v>32.4</v>
      </c>
      <c r="Y1324" s="3">
        <f t="shared" ref="Y1324:Z1324" si="1354">X1324/T1324</f>
        <v>2.6999999999999997</v>
      </c>
      <c r="Z1324" s="3">
        <f t="shared" si="1354"/>
        <v>0.33749999999999997</v>
      </c>
    </row>
    <row r="1325" spans="1:26" x14ac:dyDescent="0.25">
      <c r="A1325">
        <v>8.2025000000000006</v>
      </c>
      <c r="B1325" t="s">
        <v>26</v>
      </c>
      <c r="C1325" t="s">
        <v>326</v>
      </c>
      <c r="D1325" t="s">
        <v>327</v>
      </c>
      <c r="E1325">
        <v>10514189</v>
      </c>
      <c r="F1325" t="s">
        <v>2039</v>
      </c>
      <c r="G1325" t="s">
        <v>348</v>
      </c>
      <c r="H1325" t="s">
        <v>31</v>
      </c>
      <c r="I1325" t="s">
        <v>2040</v>
      </c>
      <c r="J1325" t="s">
        <v>2041</v>
      </c>
      <c r="K1325" t="s">
        <v>331</v>
      </c>
      <c r="L1325" t="s">
        <v>2042</v>
      </c>
      <c r="M1325" t="s">
        <v>2043</v>
      </c>
      <c r="N1325">
        <v>9289611661</v>
      </c>
      <c r="O1325" t="s">
        <v>441</v>
      </c>
      <c r="P1325" t="s">
        <v>442</v>
      </c>
      <c r="Q1325" t="s">
        <v>83</v>
      </c>
      <c r="R1325">
        <v>44</v>
      </c>
      <c r="S1325" t="s">
        <v>40</v>
      </c>
      <c r="T1325" t="s">
        <v>2002</v>
      </c>
      <c r="U1325">
        <v>6</v>
      </c>
      <c r="V1325" s="3">
        <v>79.2</v>
      </c>
      <c r="W1325">
        <v>3</v>
      </c>
      <c r="X1325" s="3">
        <f t="shared" si="1313"/>
        <v>26.400000000000002</v>
      </c>
      <c r="Y1325" s="3">
        <f t="shared" ref="Y1325:Z1325" si="1355">X1325/T1325</f>
        <v>2.2000000000000002</v>
      </c>
      <c r="Z1325" s="3">
        <f t="shared" si="1355"/>
        <v>0.3666666666666667</v>
      </c>
    </row>
    <row r="1326" spans="1:26" x14ac:dyDescent="0.25">
      <c r="A1326">
        <v>8.2025000000000006</v>
      </c>
      <c r="B1326" t="s">
        <v>26</v>
      </c>
      <c r="C1326" t="s">
        <v>663</v>
      </c>
      <c r="D1326" t="s">
        <v>664</v>
      </c>
      <c r="E1326">
        <v>10513278</v>
      </c>
      <c r="F1326" t="s">
        <v>2016</v>
      </c>
      <c r="G1326" t="s">
        <v>348</v>
      </c>
      <c r="H1326" t="s">
        <v>31</v>
      </c>
      <c r="I1326" t="s">
        <v>2017</v>
      </c>
      <c r="J1326" t="s">
        <v>2018</v>
      </c>
      <c r="K1326" t="s">
        <v>2019</v>
      </c>
      <c r="L1326" t="s">
        <v>2020</v>
      </c>
      <c r="M1326" t="s">
        <v>2021</v>
      </c>
      <c r="N1326">
        <v>4047023752</v>
      </c>
      <c r="O1326" t="s">
        <v>74</v>
      </c>
      <c r="P1326" t="s">
        <v>75</v>
      </c>
      <c r="Q1326" t="s">
        <v>61</v>
      </c>
      <c r="R1326">
        <v>44</v>
      </c>
      <c r="S1326" t="s">
        <v>40</v>
      </c>
      <c r="T1326" t="s">
        <v>2002</v>
      </c>
      <c r="U1326">
        <v>5</v>
      </c>
      <c r="V1326" s="3">
        <v>28.8</v>
      </c>
      <c r="W1326">
        <v>1</v>
      </c>
      <c r="X1326" s="3">
        <f t="shared" si="1313"/>
        <v>28.8</v>
      </c>
      <c r="Y1326" s="3">
        <f t="shared" ref="Y1326:Z1326" si="1356">X1326/T1326</f>
        <v>2.4</v>
      </c>
      <c r="Z1326" s="3">
        <f t="shared" si="1356"/>
        <v>0.48</v>
      </c>
    </row>
    <row r="1327" spans="1:26" x14ac:dyDescent="0.25">
      <c r="A1327">
        <v>8.2025000000000006</v>
      </c>
      <c r="B1327" t="s">
        <v>26</v>
      </c>
      <c r="C1327" t="s">
        <v>897</v>
      </c>
      <c r="D1327" t="s">
        <v>898</v>
      </c>
      <c r="E1327">
        <v>10509843</v>
      </c>
      <c r="F1327" t="s">
        <v>2210</v>
      </c>
      <c r="G1327" t="s">
        <v>30</v>
      </c>
      <c r="H1327" t="s">
        <v>31</v>
      </c>
      <c r="I1327" t="s">
        <v>2211</v>
      </c>
      <c r="J1327" t="s">
        <v>2212</v>
      </c>
      <c r="K1327" t="s">
        <v>908</v>
      </c>
      <c r="L1327" t="s">
        <v>2213</v>
      </c>
      <c r="M1327" t="s">
        <v>2214</v>
      </c>
      <c r="N1327">
        <v>9366890197</v>
      </c>
      <c r="O1327" t="s">
        <v>98</v>
      </c>
      <c r="P1327" t="s">
        <v>99</v>
      </c>
      <c r="Q1327" t="s">
        <v>61</v>
      </c>
      <c r="R1327">
        <v>44</v>
      </c>
      <c r="S1327" t="s">
        <v>40</v>
      </c>
      <c r="T1327" t="s">
        <v>2002</v>
      </c>
      <c r="U1327">
        <v>5</v>
      </c>
      <c r="V1327" s="3">
        <v>30</v>
      </c>
      <c r="W1327">
        <v>1</v>
      </c>
      <c r="X1327" s="3">
        <f t="shared" si="1313"/>
        <v>30</v>
      </c>
      <c r="Y1327" s="3">
        <f t="shared" ref="Y1327:Z1327" si="1357">X1327/T1327</f>
        <v>2.5</v>
      </c>
      <c r="Z1327" s="3">
        <f t="shared" si="1357"/>
        <v>0.5</v>
      </c>
    </row>
    <row r="1328" spans="1:26" x14ac:dyDescent="0.25">
      <c r="A1328">
        <v>8.2025000000000006</v>
      </c>
      <c r="B1328" t="s">
        <v>26</v>
      </c>
      <c r="C1328" t="s">
        <v>84</v>
      </c>
      <c r="D1328" t="s">
        <v>85</v>
      </c>
      <c r="E1328">
        <v>10124473</v>
      </c>
      <c r="F1328" t="s">
        <v>220</v>
      </c>
      <c r="G1328" t="s">
        <v>30</v>
      </c>
      <c r="H1328" t="s">
        <v>31</v>
      </c>
      <c r="I1328" t="s">
        <v>221</v>
      </c>
      <c r="J1328" t="s">
        <v>222</v>
      </c>
      <c r="K1328" t="s">
        <v>67</v>
      </c>
      <c r="L1328">
        <v>95370</v>
      </c>
      <c r="M1328" t="s">
        <v>223</v>
      </c>
      <c r="N1328">
        <v>2095363674</v>
      </c>
      <c r="O1328" t="s">
        <v>224</v>
      </c>
      <c r="P1328" t="s">
        <v>225</v>
      </c>
      <c r="Q1328" t="s">
        <v>61</v>
      </c>
      <c r="R1328">
        <v>44</v>
      </c>
      <c r="S1328" t="s">
        <v>40</v>
      </c>
      <c r="T1328" t="s">
        <v>2002</v>
      </c>
      <c r="U1328">
        <v>5</v>
      </c>
      <c r="V1328" s="3">
        <v>60</v>
      </c>
      <c r="W1328">
        <v>2</v>
      </c>
      <c r="X1328" s="3">
        <f t="shared" si="1313"/>
        <v>30</v>
      </c>
      <c r="Y1328" s="3">
        <f t="shared" ref="Y1328:Z1328" si="1358">X1328/T1328</f>
        <v>2.5</v>
      </c>
      <c r="Z1328" s="3">
        <f t="shared" si="1358"/>
        <v>0.5</v>
      </c>
    </row>
    <row r="1329" spans="1:26" x14ac:dyDescent="0.25">
      <c r="A1329">
        <v>8.2025000000000006</v>
      </c>
      <c r="B1329" t="s">
        <v>26</v>
      </c>
      <c r="C1329" t="s">
        <v>84</v>
      </c>
      <c r="D1329" t="s">
        <v>85</v>
      </c>
      <c r="E1329">
        <v>10124473</v>
      </c>
      <c r="F1329" t="s">
        <v>220</v>
      </c>
      <c r="G1329" t="s">
        <v>30</v>
      </c>
      <c r="H1329" t="s">
        <v>31</v>
      </c>
      <c r="I1329" t="s">
        <v>221</v>
      </c>
      <c r="J1329" t="s">
        <v>222</v>
      </c>
      <c r="K1329" t="s">
        <v>67</v>
      </c>
      <c r="L1329">
        <v>95370</v>
      </c>
      <c r="M1329" t="s">
        <v>223</v>
      </c>
      <c r="N1329">
        <v>2095363674</v>
      </c>
      <c r="O1329" t="s">
        <v>218</v>
      </c>
      <c r="P1329" t="s">
        <v>219</v>
      </c>
      <c r="Q1329" t="s">
        <v>61</v>
      </c>
      <c r="R1329">
        <v>44</v>
      </c>
      <c r="S1329" t="s">
        <v>40</v>
      </c>
      <c r="T1329" t="s">
        <v>2002</v>
      </c>
      <c r="U1329">
        <v>8</v>
      </c>
      <c r="V1329" s="3">
        <v>64.8</v>
      </c>
      <c r="W1329">
        <v>2</v>
      </c>
      <c r="X1329" s="3">
        <f t="shared" si="1313"/>
        <v>32.4</v>
      </c>
      <c r="Y1329" s="3">
        <f t="shared" ref="Y1329:Z1329" si="1359">X1329/T1329</f>
        <v>2.6999999999999997</v>
      </c>
      <c r="Z1329" s="3">
        <f t="shared" si="1359"/>
        <v>0.33749999999999997</v>
      </c>
    </row>
    <row r="1330" spans="1:26" x14ac:dyDescent="0.25">
      <c r="A1330">
        <v>8.2025000000000006</v>
      </c>
      <c r="B1330" t="s">
        <v>26</v>
      </c>
      <c r="C1330" t="s">
        <v>51</v>
      </c>
      <c r="D1330" t="s">
        <v>52</v>
      </c>
      <c r="E1330">
        <v>10543462</v>
      </c>
      <c r="F1330" t="s">
        <v>2138</v>
      </c>
      <c r="G1330" t="s">
        <v>362</v>
      </c>
      <c r="H1330" t="s">
        <v>31</v>
      </c>
      <c r="I1330" t="s">
        <v>2139</v>
      </c>
      <c r="J1330" t="s">
        <v>2140</v>
      </c>
      <c r="K1330" t="s">
        <v>779</v>
      </c>
      <c r="L1330" t="s">
        <v>2141</v>
      </c>
      <c r="M1330" t="s">
        <v>2142</v>
      </c>
      <c r="N1330">
        <v>4106940555</v>
      </c>
      <c r="O1330" t="s">
        <v>98</v>
      </c>
      <c r="P1330" t="s">
        <v>99</v>
      </c>
      <c r="Q1330" t="s">
        <v>61</v>
      </c>
      <c r="R1330">
        <v>44</v>
      </c>
      <c r="S1330" t="s">
        <v>40</v>
      </c>
      <c r="T1330" t="s">
        <v>2002</v>
      </c>
      <c r="U1330">
        <v>5</v>
      </c>
      <c r="V1330" s="3">
        <v>30</v>
      </c>
      <c r="W1330">
        <v>1</v>
      </c>
      <c r="X1330" s="3">
        <f t="shared" si="1313"/>
        <v>30</v>
      </c>
      <c r="Y1330" s="3">
        <f t="shared" ref="Y1330:Z1330" si="1360">X1330/T1330</f>
        <v>2.5</v>
      </c>
      <c r="Z1330" s="3">
        <f t="shared" si="1360"/>
        <v>0.5</v>
      </c>
    </row>
    <row r="1331" spans="1:26" x14ac:dyDescent="0.25">
      <c r="A1331">
        <v>8.2025000000000006</v>
      </c>
      <c r="B1331" t="s">
        <v>26</v>
      </c>
      <c r="C1331" t="s">
        <v>535</v>
      </c>
      <c r="D1331" t="s">
        <v>536</v>
      </c>
      <c r="E1331">
        <v>10066943</v>
      </c>
      <c r="F1331" t="s">
        <v>537</v>
      </c>
      <c r="G1331" t="s">
        <v>30</v>
      </c>
      <c r="H1331" t="s">
        <v>31</v>
      </c>
      <c r="I1331" t="s">
        <v>538</v>
      </c>
      <c r="J1331" t="s">
        <v>539</v>
      </c>
      <c r="K1331" t="s">
        <v>540</v>
      </c>
      <c r="L1331" t="s">
        <v>541</v>
      </c>
      <c r="M1331" t="s">
        <v>542</v>
      </c>
      <c r="N1331">
        <v>6166620237</v>
      </c>
      <c r="O1331" t="s">
        <v>74</v>
      </c>
      <c r="P1331" t="s">
        <v>75</v>
      </c>
      <c r="Q1331" t="s">
        <v>61</v>
      </c>
      <c r="R1331">
        <v>44</v>
      </c>
      <c r="S1331" t="s">
        <v>40</v>
      </c>
      <c r="T1331" t="s">
        <v>2002</v>
      </c>
      <c r="U1331">
        <v>5</v>
      </c>
      <c r="V1331" s="3">
        <v>90</v>
      </c>
      <c r="W1331">
        <v>3</v>
      </c>
      <c r="X1331" s="3">
        <f t="shared" si="1313"/>
        <v>30</v>
      </c>
      <c r="Y1331" s="3">
        <f t="shared" ref="Y1331:Z1331" si="1361">X1331/T1331</f>
        <v>2.5</v>
      </c>
      <c r="Z1331" s="3">
        <f t="shared" si="1361"/>
        <v>0.5</v>
      </c>
    </row>
    <row r="1332" spans="1:26" x14ac:dyDescent="0.25">
      <c r="A1332">
        <v>8.2025000000000006</v>
      </c>
      <c r="B1332" t="s">
        <v>26</v>
      </c>
      <c r="C1332" t="s">
        <v>535</v>
      </c>
      <c r="D1332" t="s">
        <v>536</v>
      </c>
      <c r="E1332">
        <v>10066943</v>
      </c>
      <c r="F1332" t="s">
        <v>537</v>
      </c>
      <c r="G1332" t="s">
        <v>30</v>
      </c>
      <c r="H1332" t="s">
        <v>31</v>
      </c>
      <c r="I1332" t="s">
        <v>538</v>
      </c>
      <c r="J1332" t="s">
        <v>539</v>
      </c>
      <c r="K1332" t="s">
        <v>540</v>
      </c>
      <c r="L1332" t="s">
        <v>541</v>
      </c>
      <c r="M1332" t="s">
        <v>542</v>
      </c>
      <c r="N1332">
        <v>6166620237</v>
      </c>
      <c r="O1332" t="s">
        <v>49</v>
      </c>
      <c r="P1332" t="s">
        <v>50</v>
      </c>
      <c r="Q1332" t="s">
        <v>39</v>
      </c>
      <c r="R1332">
        <v>44</v>
      </c>
      <c r="S1332" t="s">
        <v>40</v>
      </c>
      <c r="T1332" t="s">
        <v>2002</v>
      </c>
      <c r="U1332">
        <v>5</v>
      </c>
      <c r="V1332" s="3">
        <v>61.8</v>
      </c>
      <c r="W1332">
        <v>3</v>
      </c>
      <c r="X1332" s="3">
        <f t="shared" si="1313"/>
        <v>20.599999999999998</v>
      </c>
      <c r="Y1332" s="3">
        <f t="shared" ref="Y1332:Z1332" si="1362">X1332/T1332</f>
        <v>1.7166666666666666</v>
      </c>
      <c r="Z1332" s="3">
        <f t="shared" si="1362"/>
        <v>0.34333333333333332</v>
      </c>
    </row>
    <row r="1333" spans="1:26" x14ac:dyDescent="0.25">
      <c r="A1333">
        <v>8.2025000000000006</v>
      </c>
      <c r="B1333" t="s">
        <v>26</v>
      </c>
      <c r="C1333" t="s">
        <v>535</v>
      </c>
      <c r="D1333" t="s">
        <v>536</v>
      </c>
      <c r="E1333">
        <v>10066943</v>
      </c>
      <c r="F1333" t="s">
        <v>537</v>
      </c>
      <c r="G1333" t="s">
        <v>30</v>
      </c>
      <c r="H1333" t="s">
        <v>31</v>
      </c>
      <c r="I1333" t="s">
        <v>538</v>
      </c>
      <c r="J1333" t="s">
        <v>539</v>
      </c>
      <c r="K1333" t="s">
        <v>540</v>
      </c>
      <c r="L1333" t="s">
        <v>541</v>
      </c>
      <c r="M1333" t="s">
        <v>542</v>
      </c>
      <c r="N1333">
        <v>6166620237</v>
      </c>
      <c r="O1333" t="s">
        <v>59</v>
      </c>
      <c r="P1333" t="s">
        <v>60</v>
      </c>
      <c r="Q1333" t="s">
        <v>61</v>
      </c>
      <c r="R1333">
        <v>44</v>
      </c>
      <c r="S1333" t="s">
        <v>40</v>
      </c>
      <c r="T1333" t="s">
        <v>2002</v>
      </c>
      <c r="U1333">
        <v>4</v>
      </c>
      <c r="V1333" s="3">
        <v>57.6</v>
      </c>
      <c r="W1333">
        <v>2</v>
      </c>
      <c r="X1333" s="3">
        <f t="shared" si="1313"/>
        <v>28.8</v>
      </c>
      <c r="Y1333" s="3">
        <f t="shared" ref="Y1333:Z1333" si="1363">X1333/T1333</f>
        <v>2.4</v>
      </c>
      <c r="Z1333" s="3">
        <f t="shared" si="1363"/>
        <v>0.6</v>
      </c>
    </row>
    <row r="1334" spans="1:26" x14ac:dyDescent="0.25">
      <c r="A1334">
        <v>8.2025000000000006</v>
      </c>
      <c r="B1334" t="s">
        <v>26</v>
      </c>
      <c r="C1334" t="s">
        <v>107</v>
      </c>
      <c r="D1334" t="s">
        <v>108</v>
      </c>
      <c r="E1334">
        <v>10257830</v>
      </c>
      <c r="F1334" t="s">
        <v>751</v>
      </c>
      <c r="G1334" t="s">
        <v>30</v>
      </c>
      <c r="H1334" t="s">
        <v>31</v>
      </c>
      <c r="I1334" t="s">
        <v>752</v>
      </c>
      <c r="J1334" t="s">
        <v>753</v>
      </c>
      <c r="K1334" t="s">
        <v>199</v>
      </c>
      <c r="L1334" t="s">
        <v>754</v>
      </c>
      <c r="M1334" t="s">
        <v>755</v>
      </c>
      <c r="N1334">
        <v>3093735502</v>
      </c>
      <c r="O1334" t="s">
        <v>188</v>
      </c>
      <c r="P1334" t="s">
        <v>189</v>
      </c>
      <c r="Q1334" t="s">
        <v>83</v>
      </c>
      <c r="R1334">
        <v>44</v>
      </c>
      <c r="S1334" t="s">
        <v>40</v>
      </c>
      <c r="T1334" t="s">
        <v>2002</v>
      </c>
      <c r="U1334">
        <v>6</v>
      </c>
      <c r="V1334" s="3">
        <v>26.4</v>
      </c>
      <c r="W1334">
        <v>1</v>
      </c>
      <c r="X1334" s="3">
        <f t="shared" si="1313"/>
        <v>26.4</v>
      </c>
      <c r="Y1334" s="3">
        <f t="shared" ref="Y1334:Z1334" si="1364">X1334/T1334</f>
        <v>2.1999999999999997</v>
      </c>
      <c r="Z1334" s="3">
        <f t="shared" si="1364"/>
        <v>0.36666666666666664</v>
      </c>
    </row>
    <row r="1335" spans="1:26" x14ac:dyDescent="0.25">
      <c r="A1335">
        <v>8.2025000000000006</v>
      </c>
      <c r="B1335" t="s">
        <v>26</v>
      </c>
      <c r="C1335" t="s">
        <v>41</v>
      </c>
      <c r="D1335" t="s">
        <v>42</v>
      </c>
      <c r="E1335">
        <v>10033732</v>
      </c>
      <c r="F1335" t="s">
        <v>283</v>
      </c>
      <c r="G1335" t="s">
        <v>30</v>
      </c>
      <c r="H1335" t="s">
        <v>31</v>
      </c>
      <c r="I1335" t="s">
        <v>284</v>
      </c>
      <c r="J1335" t="s">
        <v>285</v>
      </c>
      <c r="K1335" t="s">
        <v>46</v>
      </c>
      <c r="L1335">
        <v>56301</v>
      </c>
      <c r="M1335" t="s">
        <v>286</v>
      </c>
      <c r="N1335">
        <v>3202515678</v>
      </c>
      <c r="O1335" t="s">
        <v>37</v>
      </c>
      <c r="P1335" t="s">
        <v>38</v>
      </c>
      <c r="Q1335" t="s">
        <v>39</v>
      </c>
      <c r="R1335">
        <v>44</v>
      </c>
      <c r="S1335" t="s">
        <v>40</v>
      </c>
      <c r="T1335" t="s">
        <v>2002</v>
      </c>
      <c r="U1335">
        <v>5</v>
      </c>
      <c r="V1335" s="3">
        <v>84</v>
      </c>
      <c r="W1335">
        <v>4</v>
      </c>
      <c r="X1335" s="3">
        <f t="shared" si="1313"/>
        <v>21</v>
      </c>
      <c r="Y1335" s="3">
        <f t="shared" ref="Y1335:Z1335" si="1365">X1335/T1335</f>
        <v>1.75</v>
      </c>
      <c r="Z1335" s="3">
        <f t="shared" si="1365"/>
        <v>0.35</v>
      </c>
    </row>
    <row r="1336" spans="1:26" x14ac:dyDescent="0.25">
      <c r="A1336">
        <v>8.2025000000000006</v>
      </c>
      <c r="B1336" t="s">
        <v>26</v>
      </c>
      <c r="C1336" t="s">
        <v>41</v>
      </c>
      <c r="D1336" t="s">
        <v>42</v>
      </c>
      <c r="E1336">
        <v>10033732</v>
      </c>
      <c r="F1336" t="s">
        <v>283</v>
      </c>
      <c r="G1336" t="s">
        <v>30</v>
      </c>
      <c r="H1336" t="s">
        <v>31</v>
      </c>
      <c r="I1336" t="s">
        <v>284</v>
      </c>
      <c r="J1336" t="s">
        <v>285</v>
      </c>
      <c r="K1336" t="s">
        <v>46</v>
      </c>
      <c r="L1336">
        <v>56301</v>
      </c>
      <c r="M1336" t="s">
        <v>286</v>
      </c>
      <c r="N1336">
        <v>3202515678</v>
      </c>
      <c r="O1336" t="s">
        <v>115</v>
      </c>
      <c r="P1336" t="s">
        <v>116</v>
      </c>
      <c r="Q1336" t="s">
        <v>39</v>
      </c>
      <c r="R1336">
        <v>44</v>
      </c>
      <c r="S1336" t="s">
        <v>40</v>
      </c>
      <c r="T1336" t="s">
        <v>2002</v>
      </c>
      <c r="U1336">
        <v>5</v>
      </c>
      <c r="V1336" s="3">
        <v>42</v>
      </c>
      <c r="W1336">
        <v>2</v>
      </c>
      <c r="X1336" s="3">
        <f t="shared" si="1313"/>
        <v>21</v>
      </c>
      <c r="Y1336" s="3">
        <f t="shared" ref="Y1336:Z1336" si="1366">X1336/T1336</f>
        <v>1.75</v>
      </c>
      <c r="Z1336" s="3">
        <f t="shared" si="1366"/>
        <v>0.35</v>
      </c>
    </row>
    <row r="1337" spans="1:26" x14ac:dyDescent="0.25">
      <c r="A1337">
        <v>8.2025000000000006</v>
      </c>
      <c r="B1337" t="s">
        <v>26</v>
      </c>
      <c r="C1337" t="s">
        <v>41</v>
      </c>
      <c r="D1337" t="s">
        <v>42</v>
      </c>
      <c r="E1337">
        <v>10033732</v>
      </c>
      <c r="F1337" t="s">
        <v>283</v>
      </c>
      <c r="G1337" t="s">
        <v>30</v>
      </c>
      <c r="H1337" t="s">
        <v>31</v>
      </c>
      <c r="I1337" t="s">
        <v>284</v>
      </c>
      <c r="J1337" t="s">
        <v>285</v>
      </c>
      <c r="K1337" t="s">
        <v>46</v>
      </c>
      <c r="L1337">
        <v>56301</v>
      </c>
      <c r="M1337" t="s">
        <v>286</v>
      </c>
      <c r="N1337">
        <v>3202515678</v>
      </c>
      <c r="O1337" t="s">
        <v>49</v>
      </c>
      <c r="P1337" t="s">
        <v>50</v>
      </c>
      <c r="Q1337" t="s">
        <v>39</v>
      </c>
      <c r="R1337">
        <v>44</v>
      </c>
      <c r="S1337" t="s">
        <v>40</v>
      </c>
      <c r="T1337" t="s">
        <v>2002</v>
      </c>
      <c r="U1337">
        <v>5</v>
      </c>
      <c r="V1337" s="3">
        <v>84</v>
      </c>
      <c r="W1337">
        <v>4</v>
      </c>
      <c r="X1337" s="3">
        <f t="shared" si="1313"/>
        <v>21</v>
      </c>
      <c r="Y1337" s="3">
        <f t="shared" ref="Y1337:Z1337" si="1367">X1337/T1337</f>
        <v>1.75</v>
      </c>
      <c r="Z1337" s="3">
        <f t="shared" si="1367"/>
        <v>0.35</v>
      </c>
    </row>
    <row r="1338" spans="1:26" x14ac:dyDescent="0.25">
      <c r="A1338">
        <v>8.2025000000000006</v>
      </c>
      <c r="B1338" t="s">
        <v>26</v>
      </c>
      <c r="C1338" t="s">
        <v>381</v>
      </c>
      <c r="D1338" t="s">
        <v>382</v>
      </c>
      <c r="E1338">
        <v>10471227</v>
      </c>
      <c r="F1338" t="s">
        <v>2066</v>
      </c>
      <c r="G1338" t="s">
        <v>143</v>
      </c>
      <c r="H1338" t="s">
        <v>31</v>
      </c>
      <c r="I1338" t="s">
        <v>2067</v>
      </c>
      <c r="J1338" t="s">
        <v>2068</v>
      </c>
      <c r="K1338" t="s">
        <v>700</v>
      </c>
      <c r="L1338" t="s">
        <v>2069</v>
      </c>
      <c r="M1338" t="s">
        <v>2070</v>
      </c>
      <c r="N1338">
        <v>7574063891</v>
      </c>
      <c r="O1338" t="s">
        <v>670</v>
      </c>
      <c r="P1338" t="s">
        <v>671</v>
      </c>
      <c r="Q1338" t="s">
        <v>61</v>
      </c>
      <c r="R1338">
        <v>44</v>
      </c>
      <c r="S1338" t="s">
        <v>672</v>
      </c>
      <c r="T1338" t="s">
        <v>2002</v>
      </c>
      <c r="U1338">
        <v>7</v>
      </c>
      <c r="V1338" s="3">
        <v>75.599999999999994</v>
      </c>
      <c r="W1338">
        <v>2</v>
      </c>
      <c r="X1338" s="3">
        <f t="shared" si="1313"/>
        <v>37.799999999999997</v>
      </c>
      <c r="Y1338" s="3">
        <f t="shared" ref="Y1338:Z1338" si="1368">X1338/T1338</f>
        <v>3.15</v>
      </c>
      <c r="Z1338" s="3">
        <f t="shared" si="1368"/>
        <v>0.45</v>
      </c>
    </row>
    <row r="1339" spans="1:26" x14ac:dyDescent="0.25">
      <c r="A1339">
        <v>8.2025000000000006</v>
      </c>
      <c r="B1339" t="s">
        <v>26</v>
      </c>
      <c r="C1339" t="s">
        <v>367</v>
      </c>
      <c r="D1339" t="s">
        <v>368</v>
      </c>
      <c r="E1339">
        <v>10105819</v>
      </c>
      <c r="F1339" t="s">
        <v>369</v>
      </c>
      <c r="G1339" t="s">
        <v>30</v>
      </c>
      <c r="H1339" t="s">
        <v>31</v>
      </c>
      <c r="I1339" t="s">
        <v>370</v>
      </c>
      <c r="J1339" t="s">
        <v>371</v>
      </c>
      <c r="K1339" t="s">
        <v>372</v>
      </c>
      <c r="L1339" t="s">
        <v>748</v>
      </c>
      <c r="M1339" t="s">
        <v>373</v>
      </c>
      <c r="N1339">
        <v>3056245862</v>
      </c>
      <c r="O1339" t="s">
        <v>224</v>
      </c>
      <c r="P1339" t="s">
        <v>225</v>
      </c>
      <c r="Q1339" t="s">
        <v>61</v>
      </c>
      <c r="R1339">
        <v>44</v>
      </c>
      <c r="S1339" t="s">
        <v>40</v>
      </c>
      <c r="T1339" t="s">
        <v>2002</v>
      </c>
      <c r="U1339">
        <v>5</v>
      </c>
      <c r="V1339" s="3">
        <v>720</v>
      </c>
      <c r="W1339">
        <v>24</v>
      </c>
      <c r="X1339" s="3">
        <f t="shared" si="1313"/>
        <v>30</v>
      </c>
      <c r="Y1339" s="3">
        <f t="shared" ref="Y1339:Z1339" si="1369">X1339/T1339</f>
        <v>2.5</v>
      </c>
      <c r="Z1339" s="3">
        <f t="shared" si="1369"/>
        <v>0.5</v>
      </c>
    </row>
    <row r="1340" spans="1:26" x14ac:dyDescent="0.25">
      <c r="A1340">
        <v>8.2025000000000006</v>
      </c>
      <c r="B1340" t="s">
        <v>26</v>
      </c>
      <c r="C1340" t="s">
        <v>367</v>
      </c>
      <c r="D1340" t="s">
        <v>368</v>
      </c>
      <c r="E1340">
        <v>10105819</v>
      </c>
      <c r="F1340" t="s">
        <v>369</v>
      </c>
      <c r="G1340" t="s">
        <v>30</v>
      </c>
      <c r="H1340" t="s">
        <v>31</v>
      </c>
      <c r="I1340" t="s">
        <v>370</v>
      </c>
      <c r="J1340" t="s">
        <v>371</v>
      </c>
      <c r="K1340" t="s">
        <v>372</v>
      </c>
      <c r="L1340" t="s">
        <v>748</v>
      </c>
      <c r="M1340" t="s">
        <v>373</v>
      </c>
      <c r="N1340">
        <v>3056245862</v>
      </c>
      <c r="O1340" t="s">
        <v>70</v>
      </c>
      <c r="P1340" t="s">
        <v>71</v>
      </c>
      <c r="Q1340" t="s">
        <v>61</v>
      </c>
      <c r="R1340">
        <v>44</v>
      </c>
      <c r="S1340" t="s">
        <v>40</v>
      </c>
      <c r="T1340" t="s">
        <v>2002</v>
      </c>
      <c r="U1340">
        <v>8</v>
      </c>
      <c r="V1340" s="3">
        <v>403.2</v>
      </c>
      <c r="W1340">
        <v>12</v>
      </c>
      <c r="X1340" s="3">
        <f t="shared" si="1313"/>
        <v>33.6</v>
      </c>
      <c r="Y1340" s="3">
        <f t="shared" ref="Y1340:Z1340" si="1370">X1340/T1340</f>
        <v>2.8000000000000003</v>
      </c>
      <c r="Z1340" s="3">
        <f t="shared" si="1370"/>
        <v>0.35000000000000003</v>
      </c>
    </row>
    <row r="1341" spans="1:26" x14ac:dyDescent="0.25">
      <c r="A1341">
        <v>9.2025000000000006</v>
      </c>
      <c r="B1341" t="s">
        <v>26</v>
      </c>
      <c r="C1341" t="s">
        <v>852</v>
      </c>
      <c r="D1341" t="s">
        <v>853</v>
      </c>
      <c r="E1341">
        <v>10006621</v>
      </c>
      <c r="F1341" t="s">
        <v>1958</v>
      </c>
      <c r="G1341" t="s">
        <v>30</v>
      </c>
      <c r="H1341" t="s">
        <v>31</v>
      </c>
      <c r="I1341" t="s">
        <v>1959</v>
      </c>
      <c r="J1341" t="s">
        <v>1960</v>
      </c>
      <c r="K1341" t="s">
        <v>1277</v>
      </c>
      <c r="L1341" t="s">
        <v>1961</v>
      </c>
      <c r="M1341" t="s">
        <v>2423</v>
      </c>
      <c r="N1341">
        <v>4194484545</v>
      </c>
      <c r="O1341" t="s">
        <v>98</v>
      </c>
      <c r="P1341" t="s">
        <v>99</v>
      </c>
      <c r="Q1341" t="s">
        <v>61</v>
      </c>
      <c r="R1341">
        <v>44</v>
      </c>
      <c r="S1341" t="s">
        <v>40</v>
      </c>
      <c r="T1341" t="str">
        <f t="shared" ref="T1341:T1404" si="1371">"12"</f>
        <v>12</v>
      </c>
      <c r="U1341">
        <v>5</v>
      </c>
      <c r="V1341">
        <v>300</v>
      </c>
      <c r="W1341">
        <v>10</v>
      </c>
      <c r="X1341" s="3">
        <f t="shared" si="1313"/>
        <v>30</v>
      </c>
      <c r="Y1341" s="3">
        <f t="shared" ref="Y1341:Z1341" si="1372">X1341/T1341</f>
        <v>2.5</v>
      </c>
      <c r="Z1341" s="3">
        <f t="shared" si="1372"/>
        <v>0.5</v>
      </c>
    </row>
    <row r="1342" spans="1:26" x14ac:dyDescent="0.25">
      <c r="A1342">
        <v>9.2025000000000006</v>
      </c>
      <c r="B1342" t="s">
        <v>26</v>
      </c>
      <c r="C1342" t="s">
        <v>852</v>
      </c>
      <c r="D1342" t="s">
        <v>853</v>
      </c>
      <c r="E1342">
        <v>10006621</v>
      </c>
      <c r="F1342" t="s">
        <v>1958</v>
      </c>
      <c r="G1342" t="s">
        <v>30</v>
      </c>
      <c r="H1342" t="s">
        <v>31</v>
      </c>
      <c r="I1342" t="s">
        <v>1959</v>
      </c>
      <c r="J1342" t="s">
        <v>1960</v>
      </c>
      <c r="K1342" t="s">
        <v>1277</v>
      </c>
      <c r="L1342" t="s">
        <v>1961</v>
      </c>
      <c r="M1342" t="s">
        <v>2423</v>
      </c>
      <c r="N1342">
        <v>4194484545</v>
      </c>
      <c r="O1342" t="s">
        <v>224</v>
      </c>
      <c r="P1342" t="s">
        <v>225</v>
      </c>
      <c r="Q1342" t="s">
        <v>61</v>
      </c>
      <c r="R1342">
        <v>44</v>
      </c>
      <c r="S1342" t="s">
        <v>40</v>
      </c>
      <c r="T1342" t="str">
        <f t="shared" si="1371"/>
        <v>12</v>
      </c>
      <c r="U1342">
        <v>5</v>
      </c>
      <c r="V1342">
        <v>60</v>
      </c>
      <c r="W1342">
        <v>2</v>
      </c>
      <c r="X1342" s="3">
        <f t="shared" si="1313"/>
        <v>30</v>
      </c>
      <c r="Y1342" s="3">
        <f t="shared" ref="Y1342:Z1342" si="1373">X1342/T1342</f>
        <v>2.5</v>
      </c>
      <c r="Z1342" s="3">
        <f t="shared" si="1373"/>
        <v>0.5</v>
      </c>
    </row>
    <row r="1343" spans="1:26" x14ac:dyDescent="0.25">
      <c r="A1343">
        <v>9.2025000000000006</v>
      </c>
      <c r="B1343" t="s">
        <v>26</v>
      </c>
      <c r="C1343" t="s">
        <v>852</v>
      </c>
      <c r="D1343" t="s">
        <v>853</v>
      </c>
      <c r="E1343">
        <v>10006621</v>
      </c>
      <c r="F1343" t="s">
        <v>1958</v>
      </c>
      <c r="G1343" t="s">
        <v>30</v>
      </c>
      <c r="H1343" t="s">
        <v>31</v>
      </c>
      <c r="I1343" t="s">
        <v>1959</v>
      </c>
      <c r="J1343" t="s">
        <v>1960</v>
      </c>
      <c r="K1343" t="s">
        <v>1277</v>
      </c>
      <c r="L1343" t="s">
        <v>1961</v>
      </c>
      <c r="M1343" t="s">
        <v>2423</v>
      </c>
      <c r="N1343">
        <v>4194484545</v>
      </c>
      <c r="O1343" t="s">
        <v>59</v>
      </c>
      <c r="P1343" t="s">
        <v>60</v>
      </c>
      <c r="Q1343" t="s">
        <v>61</v>
      </c>
      <c r="R1343">
        <v>44</v>
      </c>
      <c r="S1343" t="s">
        <v>40</v>
      </c>
      <c r="T1343" t="str">
        <f t="shared" si="1371"/>
        <v>12</v>
      </c>
      <c r="U1343">
        <v>4</v>
      </c>
      <c r="V1343">
        <v>300</v>
      </c>
      <c r="W1343">
        <v>10</v>
      </c>
      <c r="X1343" s="3">
        <f t="shared" si="1313"/>
        <v>30</v>
      </c>
      <c r="Y1343" s="3">
        <f t="shared" ref="Y1343:Z1343" si="1374">X1343/T1343</f>
        <v>2.5</v>
      </c>
      <c r="Z1343" s="3">
        <f t="shared" si="1374"/>
        <v>0.625</v>
      </c>
    </row>
    <row r="1344" spans="1:26" x14ac:dyDescent="0.25">
      <c r="A1344">
        <v>9.2025000000000006</v>
      </c>
      <c r="B1344" t="s">
        <v>26</v>
      </c>
      <c r="C1344" t="s">
        <v>829</v>
      </c>
      <c r="D1344" t="s">
        <v>830</v>
      </c>
      <c r="E1344">
        <v>10029003</v>
      </c>
      <c r="F1344" t="s">
        <v>2408</v>
      </c>
      <c r="G1344" t="s">
        <v>30</v>
      </c>
      <c r="H1344" t="s">
        <v>31</v>
      </c>
      <c r="I1344" t="s">
        <v>2409</v>
      </c>
      <c r="J1344" t="s">
        <v>2410</v>
      </c>
      <c r="K1344" t="s">
        <v>1955</v>
      </c>
      <c r="L1344" t="s">
        <v>2411</v>
      </c>
      <c r="M1344" t="s">
        <v>2412</v>
      </c>
      <c r="N1344">
        <v>6175671400</v>
      </c>
      <c r="O1344" t="s">
        <v>74</v>
      </c>
      <c r="P1344" t="s">
        <v>75</v>
      </c>
      <c r="Q1344" t="s">
        <v>61</v>
      </c>
      <c r="R1344">
        <v>44</v>
      </c>
      <c r="S1344" t="s">
        <v>40</v>
      </c>
      <c r="T1344" t="str">
        <f t="shared" si="1371"/>
        <v>12</v>
      </c>
      <c r="U1344">
        <v>5</v>
      </c>
      <c r="V1344">
        <v>28.8</v>
      </c>
      <c r="W1344">
        <v>1</v>
      </c>
      <c r="X1344" s="3">
        <f t="shared" si="1313"/>
        <v>28.8</v>
      </c>
      <c r="Y1344" s="3">
        <f t="shared" ref="Y1344:Z1344" si="1375">X1344/T1344</f>
        <v>2.4</v>
      </c>
      <c r="Z1344" s="3">
        <f t="shared" si="1375"/>
        <v>0.48</v>
      </c>
    </row>
    <row r="1345" spans="1:26" x14ac:dyDescent="0.25">
      <c r="A1345">
        <v>9.2025000000000006</v>
      </c>
      <c r="B1345" t="s">
        <v>26</v>
      </c>
      <c r="C1345" t="s">
        <v>829</v>
      </c>
      <c r="D1345" t="s">
        <v>830</v>
      </c>
      <c r="E1345">
        <v>10029003</v>
      </c>
      <c r="F1345" t="s">
        <v>2408</v>
      </c>
      <c r="G1345" t="s">
        <v>30</v>
      </c>
      <c r="H1345" t="s">
        <v>31</v>
      </c>
      <c r="I1345" t="s">
        <v>2409</v>
      </c>
      <c r="J1345" t="s">
        <v>2410</v>
      </c>
      <c r="K1345" t="s">
        <v>1955</v>
      </c>
      <c r="L1345" t="s">
        <v>2411</v>
      </c>
      <c r="M1345" t="s">
        <v>2412</v>
      </c>
      <c r="N1345">
        <v>6175671400</v>
      </c>
      <c r="O1345" t="s">
        <v>59</v>
      </c>
      <c r="P1345" t="s">
        <v>60</v>
      </c>
      <c r="Q1345" t="s">
        <v>61</v>
      </c>
      <c r="R1345">
        <v>44</v>
      </c>
      <c r="S1345" t="s">
        <v>40</v>
      </c>
      <c r="T1345" t="str">
        <f t="shared" si="1371"/>
        <v>12</v>
      </c>
      <c r="U1345">
        <v>4</v>
      </c>
      <c r="V1345">
        <v>30</v>
      </c>
      <c r="W1345">
        <v>1</v>
      </c>
      <c r="X1345" s="3">
        <f t="shared" si="1313"/>
        <v>30</v>
      </c>
      <c r="Y1345" s="3">
        <f t="shared" ref="Y1345:Z1345" si="1376">X1345/T1345</f>
        <v>2.5</v>
      </c>
      <c r="Z1345" s="3">
        <f t="shared" si="1376"/>
        <v>0.625</v>
      </c>
    </row>
    <row r="1346" spans="1:26" x14ac:dyDescent="0.25">
      <c r="A1346">
        <v>9.2025000000000006</v>
      </c>
      <c r="B1346" t="s">
        <v>26</v>
      </c>
      <c r="C1346" t="s">
        <v>535</v>
      </c>
      <c r="D1346" t="s">
        <v>536</v>
      </c>
      <c r="E1346">
        <v>10507966</v>
      </c>
      <c r="F1346" t="s">
        <v>2381</v>
      </c>
      <c r="G1346" t="s">
        <v>348</v>
      </c>
      <c r="H1346" t="s">
        <v>31</v>
      </c>
      <c r="I1346" t="s">
        <v>2382</v>
      </c>
      <c r="J1346" t="s">
        <v>2383</v>
      </c>
      <c r="K1346" t="s">
        <v>540</v>
      </c>
      <c r="L1346" t="s">
        <v>2384</v>
      </c>
      <c r="M1346" t="s">
        <v>2385</v>
      </c>
      <c r="N1346">
        <v>2317770235</v>
      </c>
      <c r="O1346" t="s">
        <v>74</v>
      </c>
      <c r="P1346" t="s">
        <v>75</v>
      </c>
      <c r="Q1346" t="s">
        <v>61</v>
      </c>
      <c r="R1346">
        <v>44</v>
      </c>
      <c r="S1346" t="s">
        <v>40</v>
      </c>
      <c r="T1346" t="str">
        <f t="shared" si="1371"/>
        <v>12</v>
      </c>
      <c r="U1346">
        <v>5</v>
      </c>
      <c r="V1346">
        <v>30</v>
      </c>
      <c r="W1346">
        <v>1</v>
      </c>
      <c r="X1346" s="3">
        <f t="shared" si="1313"/>
        <v>30</v>
      </c>
      <c r="Y1346" s="3">
        <f t="shared" ref="Y1346:Z1346" si="1377">X1346/T1346</f>
        <v>2.5</v>
      </c>
      <c r="Z1346" s="3">
        <f t="shared" si="1377"/>
        <v>0.5</v>
      </c>
    </row>
    <row r="1347" spans="1:26" x14ac:dyDescent="0.25">
      <c r="A1347">
        <v>9.2025000000000006</v>
      </c>
      <c r="B1347" t="s">
        <v>26</v>
      </c>
      <c r="C1347" t="s">
        <v>535</v>
      </c>
      <c r="D1347" t="s">
        <v>536</v>
      </c>
      <c r="E1347">
        <v>10507966</v>
      </c>
      <c r="F1347" t="s">
        <v>2381</v>
      </c>
      <c r="G1347" t="s">
        <v>348</v>
      </c>
      <c r="H1347" t="s">
        <v>31</v>
      </c>
      <c r="I1347" t="s">
        <v>2382</v>
      </c>
      <c r="J1347" t="s">
        <v>2383</v>
      </c>
      <c r="K1347" t="s">
        <v>540</v>
      </c>
      <c r="L1347" t="s">
        <v>2384</v>
      </c>
      <c r="M1347" t="s">
        <v>2385</v>
      </c>
      <c r="N1347">
        <v>2317770235</v>
      </c>
      <c r="O1347" t="s">
        <v>670</v>
      </c>
      <c r="P1347" t="s">
        <v>671</v>
      </c>
      <c r="Q1347" t="s">
        <v>61</v>
      </c>
      <c r="R1347">
        <v>44</v>
      </c>
      <c r="S1347" t="s">
        <v>672</v>
      </c>
      <c r="T1347" t="str">
        <f t="shared" si="1371"/>
        <v>12</v>
      </c>
      <c r="U1347">
        <v>7</v>
      </c>
      <c r="V1347">
        <v>37.799999999999997</v>
      </c>
      <c r="W1347">
        <v>1</v>
      </c>
      <c r="X1347" s="3">
        <f t="shared" si="1313"/>
        <v>37.799999999999997</v>
      </c>
      <c r="Y1347" s="3">
        <f t="shared" ref="Y1347:Z1347" si="1378">X1347/T1347</f>
        <v>3.15</v>
      </c>
      <c r="Z1347" s="3">
        <f t="shared" si="1378"/>
        <v>0.45</v>
      </c>
    </row>
    <row r="1348" spans="1:26" x14ac:dyDescent="0.25">
      <c r="A1348">
        <v>9.2025000000000006</v>
      </c>
      <c r="B1348" t="s">
        <v>26</v>
      </c>
      <c r="C1348" t="s">
        <v>535</v>
      </c>
      <c r="D1348" t="s">
        <v>536</v>
      </c>
      <c r="E1348">
        <v>10507966</v>
      </c>
      <c r="F1348" t="s">
        <v>2381</v>
      </c>
      <c r="G1348" t="s">
        <v>348</v>
      </c>
      <c r="H1348" t="s">
        <v>31</v>
      </c>
      <c r="I1348" t="s">
        <v>2382</v>
      </c>
      <c r="J1348" t="s">
        <v>2383</v>
      </c>
      <c r="K1348" t="s">
        <v>540</v>
      </c>
      <c r="L1348" t="s">
        <v>2384</v>
      </c>
      <c r="M1348" t="s">
        <v>2385</v>
      </c>
      <c r="N1348">
        <v>2317770235</v>
      </c>
      <c r="O1348" t="s">
        <v>98</v>
      </c>
      <c r="P1348" t="s">
        <v>99</v>
      </c>
      <c r="Q1348" t="s">
        <v>61</v>
      </c>
      <c r="R1348">
        <v>44</v>
      </c>
      <c r="S1348" t="s">
        <v>40</v>
      </c>
      <c r="T1348" t="str">
        <f t="shared" si="1371"/>
        <v>12</v>
      </c>
      <c r="U1348">
        <v>5</v>
      </c>
      <c r="V1348">
        <v>30</v>
      </c>
      <c r="W1348">
        <v>1</v>
      </c>
      <c r="X1348" s="3">
        <f t="shared" ref="X1348:X1411" si="1379">V1348/W1348</f>
        <v>30</v>
      </c>
      <c r="Y1348" s="3">
        <f t="shared" ref="Y1348:Z1348" si="1380">X1348/T1348</f>
        <v>2.5</v>
      </c>
      <c r="Z1348" s="3">
        <f t="shared" si="1380"/>
        <v>0.5</v>
      </c>
    </row>
    <row r="1349" spans="1:26" x14ac:dyDescent="0.25">
      <c r="A1349">
        <v>9.2025000000000006</v>
      </c>
      <c r="B1349" t="s">
        <v>26</v>
      </c>
      <c r="C1349" t="s">
        <v>535</v>
      </c>
      <c r="D1349" t="s">
        <v>536</v>
      </c>
      <c r="E1349">
        <v>10507966</v>
      </c>
      <c r="F1349" t="s">
        <v>2381</v>
      </c>
      <c r="G1349" t="s">
        <v>348</v>
      </c>
      <c r="H1349" t="s">
        <v>31</v>
      </c>
      <c r="I1349" t="s">
        <v>2382</v>
      </c>
      <c r="J1349" t="s">
        <v>2383</v>
      </c>
      <c r="K1349" t="s">
        <v>540</v>
      </c>
      <c r="L1349" t="s">
        <v>2384</v>
      </c>
      <c r="M1349" t="s">
        <v>2385</v>
      </c>
      <c r="N1349">
        <v>2317770235</v>
      </c>
      <c r="O1349" t="s">
        <v>224</v>
      </c>
      <c r="P1349" t="s">
        <v>225</v>
      </c>
      <c r="Q1349" t="s">
        <v>61</v>
      </c>
      <c r="R1349">
        <v>44</v>
      </c>
      <c r="S1349" t="s">
        <v>40</v>
      </c>
      <c r="T1349" t="str">
        <f t="shared" si="1371"/>
        <v>12</v>
      </c>
      <c r="U1349">
        <v>5</v>
      </c>
      <c r="V1349">
        <v>30</v>
      </c>
      <c r="W1349">
        <v>1</v>
      </c>
      <c r="X1349" s="3">
        <f t="shared" si="1379"/>
        <v>30</v>
      </c>
      <c r="Y1349" s="3">
        <f t="shared" ref="Y1349:Z1349" si="1381">X1349/T1349</f>
        <v>2.5</v>
      </c>
      <c r="Z1349" s="3">
        <f t="shared" si="1381"/>
        <v>0.5</v>
      </c>
    </row>
    <row r="1350" spans="1:26" x14ac:dyDescent="0.25">
      <c r="A1350">
        <v>9.2025000000000006</v>
      </c>
      <c r="B1350" t="s">
        <v>26</v>
      </c>
      <c r="C1350" t="s">
        <v>535</v>
      </c>
      <c r="D1350" t="s">
        <v>536</v>
      </c>
      <c r="E1350">
        <v>10507966</v>
      </c>
      <c r="F1350" t="s">
        <v>2381</v>
      </c>
      <c r="G1350" t="s">
        <v>348</v>
      </c>
      <c r="H1350" t="s">
        <v>31</v>
      </c>
      <c r="I1350" t="s">
        <v>2382</v>
      </c>
      <c r="J1350" t="s">
        <v>2383</v>
      </c>
      <c r="K1350" t="s">
        <v>540</v>
      </c>
      <c r="L1350" t="s">
        <v>2384</v>
      </c>
      <c r="M1350" t="s">
        <v>2385</v>
      </c>
      <c r="N1350">
        <v>2317770235</v>
      </c>
      <c r="O1350" t="s">
        <v>59</v>
      </c>
      <c r="P1350" t="s">
        <v>60</v>
      </c>
      <c r="Q1350" t="s">
        <v>61</v>
      </c>
      <c r="R1350">
        <v>44</v>
      </c>
      <c r="S1350" t="s">
        <v>40</v>
      </c>
      <c r="T1350" t="str">
        <f t="shared" si="1371"/>
        <v>12</v>
      </c>
      <c r="U1350">
        <v>4</v>
      </c>
      <c r="V1350">
        <v>90</v>
      </c>
      <c r="W1350">
        <v>3</v>
      </c>
      <c r="X1350" s="3">
        <f t="shared" si="1379"/>
        <v>30</v>
      </c>
      <c r="Y1350" s="3">
        <f t="shared" ref="Y1350:Z1350" si="1382">X1350/T1350</f>
        <v>2.5</v>
      </c>
      <c r="Z1350" s="3">
        <f t="shared" si="1382"/>
        <v>0.625</v>
      </c>
    </row>
    <row r="1351" spans="1:26" x14ac:dyDescent="0.25">
      <c r="A1351">
        <v>9.2025000000000006</v>
      </c>
      <c r="B1351" t="s">
        <v>26</v>
      </c>
      <c r="C1351" t="s">
        <v>51</v>
      </c>
      <c r="D1351" t="s">
        <v>52</v>
      </c>
      <c r="E1351">
        <v>10503625</v>
      </c>
      <c r="F1351" t="s">
        <v>2352</v>
      </c>
      <c r="G1351" t="s">
        <v>348</v>
      </c>
      <c r="H1351" t="s">
        <v>31</v>
      </c>
      <c r="I1351" t="s">
        <v>2353</v>
      </c>
      <c r="J1351" t="s">
        <v>2354</v>
      </c>
      <c r="K1351" t="s">
        <v>779</v>
      </c>
      <c r="L1351" t="s">
        <v>2355</v>
      </c>
      <c r="M1351" t="s">
        <v>2356</v>
      </c>
      <c r="N1351">
        <v>4102875436</v>
      </c>
      <c r="O1351" t="s">
        <v>74</v>
      </c>
      <c r="P1351" t="s">
        <v>75</v>
      </c>
      <c r="Q1351" t="s">
        <v>61</v>
      </c>
      <c r="R1351">
        <v>44</v>
      </c>
      <c r="S1351" t="s">
        <v>40</v>
      </c>
      <c r="T1351" t="str">
        <f t="shared" si="1371"/>
        <v>12</v>
      </c>
      <c r="U1351">
        <v>5</v>
      </c>
      <c r="V1351">
        <v>60</v>
      </c>
      <c r="W1351">
        <v>2</v>
      </c>
      <c r="X1351" s="3">
        <f t="shared" si="1379"/>
        <v>30</v>
      </c>
      <c r="Y1351" s="3">
        <f t="shared" ref="Y1351:Z1351" si="1383">X1351/T1351</f>
        <v>2.5</v>
      </c>
      <c r="Z1351" s="3">
        <f t="shared" si="1383"/>
        <v>0.5</v>
      </c>
    </row>
    <row r="1352" spans="1:26" x14ac:dyDescent="0.25">
      <c r="A1352">
        <v>9.2025000000000006</v>
      </c>
      <c r="B1352" t="s">
        <v>26</v>
      </c>
      <c r="C1352" t="s">
        <v>51</v>
      </c>
      <c r="D1352" t="s">
        <v>52</v>
      </c>
      <c r="E1352">
        <v>10503625</v>
      </c>
      <c r="F1352" t="s">
        <v>2352</v>
      </c>
      <c r="G1352" t="s">
        <v>348</v>
      </c>
      <c r="H1352" t="s">
        <v>31</v>
      </c>
      <c r="I1352" t="s">
        <v>2353</v>
      </c>
      <c r="J1352" t="s">
        <v>2354</v>
      </c>
      <c r="K1352" t="s">
        <v>779</v>
      </c>
      <c r="L1352" t="s">
        <v>2355</v>
      </c>
      <c r="M1352" t="s">
        <v>2356</v>
      </c>
      <c r="N1352">
        <v>4102875436</v>
      </c>
      <c r="O1352" t="s">
        <v>670</v>
      </c>
      <c r="P1352" t="s">
        <v>671</v>
      </c>
      <c r="Q1352" t="s">
        <v>61</v>
      </c>
      <c r="R1352">
        <v>44</v>
      </c>
      <c r="S1352" t="s">
        <v>672</v>
      </c>
      <c r="T1352" t="str">
        <f t="shared" si="1371"/>
        <v>12</v>
      </c>
      <c r="U1352">
        <v>7</v>
      </c>
      <c r="V1352">
        <v>75.599999999999994</v>
      </c>
      <c r="W1352">
        <v>2</v>
      </c>
      <c r="X1352" s="3">
        <f t="shared" si="1379"/>
        <v>37.799999999999997</v>
      </c>
      <c r="Y1352" s="3">
        <f t="shared" ref="Y1352:Z1352" si="1384">X1352/T1352</f>
        <v>3.15</v>
      </c>
      <c r="Z1352" s="3">
        <f t="shared" si="1384"/>
        <v>0.45</v>
      </c>
    </row>
    <row r="1353" spans="1:26" x14ac:dyDescent="0.25">
      <c r="A1353">
        <v>9.2025000000000006</v>
      </c>
      <c r="B1353" t="s">
        <v>26</v>
      </c>
      <c r="C1353" t="s">
        <v>51</v>
      </c>
      <c r="D1353" t="s">
        <v>52</v>
      </c>
      <c r="E1353">
        <v>10503625</v>
      </c>
      <c r="F1353" t="s">
        <v>2352</v>
      </c>
      <c r="G1353" t="s">
        <v>348</v>
      </c>
      <c r="H1353" t="s">
        <v>31</v>
      </c>
      <c r="I1353" t="s">
        <v>2353</v>
      </c>
      <c r="J1353" t="s">
        <v>2354</v>
      </c>
      <c r="K1353" t="s">
        <v>779</v>
      </c>
      <c r="L1353" t="s">
        <v>2355</v>
      </c>
      <c r="M1353" t="s">
        <v>2356</v>
      </c>
      <c r="N1353">
        <v>4102875436</v>
      </c>
      <c r="O1353" t="s">
        <v>98</v>
      </c>
      <c r="P1353" t="s">
        <v>99</v>
      </c>
      <c r="Q1353" t="s">
        <v>61</v>
      </c>
      <c r="R1353">
        <v>44</v>
      </c>
      <c r="S1353" t="s">
        <v>40</v>
      </c>
      <c r="T1353" t="str">
        <f t="shared" si="1371"/>
        <v>12</v>
      </c>
      <c r="U1353">
        <v>5</v>
      </c>
      <c r="V1353">
        <v>60</v>
      </c>
      <c r="W1353">
        <v>2</v>
      </c>
      <c r="X1353" s="3">
        <f t="shared" si="1379"/>
        <v>30</v>
      </c>
      <c r="Y1353" s="3">
        <f t="shared" ref="Y1353:Z1353" si="1385">X1353/T1353</f>
        <v>2.5</v>
      </c>
      <c r="Z1353" s="3">
        <f t="shared" si="1385"/>
        <v>0.5</v>
      </c>
    </row>
    <row r="1354" spans="1:26" x14ac:dyDescent="0.25">
      <c r="A1354">
        <v>9.2025000000000006</v>
      </c>
      <c r="B1354" t="s">
        <v>26</v>
      </c>
      <c r="C1354" t="s">
        <v>51</v>
      </c>
      <c r="D1354" t="s">
        <v>52</v>
      </c>
      <c r="E1354">
        <v>10503625</v>
      </c>
      <c r="F1354" t="s">
        <v>2352</v>
      </c>
      <c r="G1354" t="s">
        <v>348</v>
      </c>
      <c r="H1354" t="s">
        <v>31</v>
      </c>
      <c r="I1354" t="s">
        <v>2353</v>
      </c>
      <c r="J1354" t="s">
        <v>2354</v>
      </c>
      <c r="K1354" t="s">
        <v>779</v>
      </c>
      <c r="L1354" t="s">
        <v>2355</v>
      </c>
      <c r="M1354" t="s">
        <v>2356</v>
      </c>
      <c r="N1354">
        <v>4102875436</v>
      </c>
      <c r="O1354" t="s">
        <v>224</v>
      </c>
      <c r="P1354" t="s">
        <v>225</v>
      </c>
      <c r="Q1354" t="s">
        <v>61</v>
      </c>
      <c r="R1354">
        <v>44</v>
      </c>
      <c r="S1354" t="s">
        <v>40</v>
      </c>
      <c r="T1354" t="str">
        <f t="shared" si="1371"/>
        <v>12</v>
      </c>
      <c r="U1354">
        <v>5</v>
      </c>
      <c r="V1354">
        <v>57.6</v>
      </c>
      <c r="W1354">
        <v>2</v>
      </c>
      <c r="X1354" s="3">
        <f t="shared" si="1379"/>
        <v>28.8</v>
      </c>
      <c r="Y1354" s="3">
        <f t="shared" ref="Y1354:Z1354" si="1386">X1354/T1354</f>
        <v>2.4</v>
      </c>
      <c r="Z1354" s="3">
        <f t="shared" si="1386"/>
        <v>0.48</v>
      </c>
    </row>
    <row r="1355" spans="1:26" x14ac:dyDescent="0.25">
      <c r="A1355">
        <v>9.2025000000000006</v>
      </c>
      <c r="B1355" t="s">
        <v>26</v>
      </c>
      <c r="C1355" t="s">
        <v>51</v>
      </c>
      <c r="D1355" t="s">
        <v>52</v>
      </c>
      <c r="E1355">
        <v>10503625</v>
      </c>
      <c r="F1355" t="s">
        <v>2352</v>
      </c>
      <c r="G1355" t="s">
        <v>348</v>
      </c>
      <c r="H1355" t="s">
        <v>31</v>
      </c>
      <c r="I1355" t="s">
        <v>2353</v>
      </c>
      <c r="J1355" t="s">
        <v>2354</v>
      </c>
      <c r="K1355" t="s">
        <v>779</v>
      </c>
      <c r="L1355" t="s">
        <v>2355</v>
      </c>
      <c r="M1355" t="s">
        <v>2356</v>
      </c>
      <c r="N1355">
        <v>4102875436</v>
      </c>
      <c r="O1355" t="s">
        <v>59</v>
      </c>
      <c r="P1355" t="s">
        <v>60</v>
      </c>
      <c r="Q1355" t="s">
        <v>61</v>
      </c>
      <c r="R1355">
        <v>44</v>
      </c>
      <c r="S1355" t="s">
        <v>40</v>
      </c>
      <c r="T1355" t="str">
        <f t="shared" si="1371"/>
        <v>12</v>
      </c>
      <c r="U1355">
        <v>4</v>
      </c>
      <c r="V1355">
        <v>57.6</v>
      </c>
      <c r="W1355">
        <v>2</v>
      </c>
      <c r="X1355" s="3">
        <f t="shared" si="1379"/>
        <v>28.8</v>
      </c>
      <c r="Y1355" s="3">
        <f t="shared" ref="Y1355:Z1355" si="1387">X1355/T1355</f>
        <v>2.4</v>
      </c>
      <c r="Z1355" s="3">
        <f t="shared" si="1387"/>
        <v>0.6</v>
      </c>
    </row>
    <row r="1356" spans="1:26" x14ac:dyDescent="0.25">
      <c r="A1356">
        <v>9.2025000000000006</v>
      </c>
      <c r="B1356" t="s">
        <v>26</v>
      </c>
      <c r="C1356" t="s">
        <v>154</v>
      </c>
      <c r="D1356" t="s">
        <v>155</v>
      </c>
      <c r="E1356">
        <v>10503705</v>
      </c>
      <c r="F1356" t="s">
        <v>930</v>
      </c>
      <c r="G1356" t="s">
        <v>348</v>
      </c>
      <c r="H1356" t="s">
        <v>31</v>
      </c>
      <c r="I1356" t="s">
        <v>931</v>
      </c>
      <c r="J1356" t="s">
        <v>932</v>
      </c>
      <c r="K1356" t="s">
        <v>210</v>
      </c>
      <c r="L1356" t="s">
        <v>933</v>
      </c>
      <c r="M1356" t="s">
        <v>934</v>
      </c>
      <c r="N1356">
        <v>5093322537</v>
      </c>
      <c r="O1356" t="s">
        <v>74</v>
      </c>
      <c r="P1356" t="s">
        <v>75</v>
      </c>
      <c r="Q1356" t="s">
        <v>61</v>
      </c>
      <c r="R1356">
        <v>44</v>
      </c>
      <c r="S1356" t="s">
        <v>40</v>
      </c>
      <c r="T1356" t="str">
        <f t="shared" si="1371"/>
        <v>12</v>
      </c>
      <c r="U1356">
        <v>5</v>
      </c>
      <c r="V1356">
        <v>150</v>
      </c>
      <c r="W1356">
        <v>5</v>
      </c>
      <c r="X1356" s="3">
        <f t="shared" si="1379"/>
        <v>30</v>
      </c>
      <c r="Y1356" s="3">
        <f t="shared" ref="Y1356:Z1356" si="1388">X1356/T1356</f>
        <v>2.5</v>
      </c>
      <c r="Z1356" s="3">
        <f t="shared" si="1388"/>
        <v>0.5</v>
      </c>
    </row>
    <row r="1357" spans="1:26" x14ac:dyDescent="0.25">
      <c r="A1357">
        <v>9.2025000000000006</v>
      </c>
      <c r="B1357" t="s">
        <v>26</v>
      </c>
      <c r="C1357" t="s">
        <v>154</v>
      </c>
      <c r="D1357" t="s">
        <v>155</v>
      </c>
      <c r="E1357">
        <v>10503705</v>
      </c>
      <c r="F1357" t="s">
        <v>930</v>
      </c>
      <c r="G1357" t="s">
        <v>348</v>
      </c>
      <c r="H1357" t="s">
        <v>31</v>
      </c>
      <c r="I1357" t="s">
        <v>931</v>
      </c>
      <c r="J1357" t="s">
        <v>932</v>
      </c>
      <c r="K1357" t="s">
        <v>210</v>
      </c>
      <c r="L1357" t="s">
        <v>933</v>
      </c>
      <c r="M1357" t="s">
        <v>934</v>
      </c>
      <c r="N1357">
        <v>5093322537</v>
      </c>
      <c r="O1357" t="s">
        <v>670</v>
      </c>
      <c r="P1357" t="s">
        <v>671</v>
      </c>
      <c r="Q1357" t="s">
        <v>61</v>
      </c>
      <c r="R1357">
        <v>44</v>
      </c>
      <c r="S1357" t="s">
        <v>672</v>
      </c>
      <c r="T1357" t="str">
        <f t="shared" si="1371"/>
        <v>12</v>
      </c>
      <c r="U1357">
        <v>7</v>
      </c>
      <c r="V1357">
        <v>226.8</v>
      </c>
      <c r="W1357">
        <v>6</v>
      </c>
      <c r="X1357" s="3">
        <f t="shared" si="1379"/>
        <v>37.800000000000004</v>
      </c>
      <c r="Y1357" s="3">
        <f t="shared" ref="Y1357:Z1357" si="1389">X1357/T1357</f>
        <v>3.1500000000000004</v>
      </c>
      <c r="Z1357" s="3">
        <f t="shared" si="1389"/>
        <v>0.45000000000000007</v>
      </c>
    </row>
    <row r="1358" spans="1:26" x14ac:dyDescent="0.25">
      <c r="A1358">
        <v>9.2025000000000006</v>
      </c>
      <c r="B1358" t="s">
        <v>26</v>
      </c>
      <c r="C1358" t="s">
        <v>154</v>
      </c>
      <c r="D1358" t="s">
        <v>155</v>
      </c>
      <c r="E1358">
        <v>10503705</v>
      </c>
      <c r="F1358" t="s">
        <v>930</v>
      </c>
      <c r="G1358" t="s">
        <v>348</v>
      </c>
      <c r="H1358" t="s">
        <v>31</v>
      </c>
      <c r="I1358" t="s">
        <v>931</v>
      </c>
      <c r="J1358" t="s">
        <v>932</v>
      </c>
      <c r="K1358" t="s">
        <v>210</v>
      </c>
      <c r="L1358" t="s">
        <v>933</v>
      </c>
      <c r="M1358" t="s">
        <v>934</v>
      </c>
      <c r="N1358">
        <v>5093322537</v>
      </c>
      <c r="O1358" t="s">
        <v>98</v>
      </c>
      <c r="P1358" t="s">
        <v>99</v>
      </c>
      <c r="Q1358" t="s">
        <v>61</v>
      </c>
      <c r="R1358">
        <v>44</v>
      </c>
      <c r="S1358" t="s">
        <v>40</v>
      </c>
      <c r="T1358" t="str">
        <f t="shared" si="1371"/>
        <v>12</v>
      </c>
      <c r="U1358">
        <v>5</v>
      </c>
      <c r="V1358">
        <v>150</v>
      </c>
      <c r="W1358">
        <v>5</v>
      </c>
      <c r="X1358" s="3">
        <f t="shared" si="1379"/>
        <v>30</v>
      </c>
      <c r="Y1358" s="3">
        <f t="shared" ref="Y1358:Z1358" si="1390">X1358/T1358</f>
        <v>2.5</v>
      </c>
      <c r="Z1358" s="3">
        <f t="shared" si="1390"/>
        <v>0.5</v>
      </c>
    </row>
    <row r="1359" spans="1:26" x14ac:dyDescent="0.25">
      <c r="A1359">
        <v>9.2025000000000006</v>
      </c>
      <c r="B1359" t="s">
        <v>26</v>
      </c>
      <c r="C1359" t="s">
        <v>154</v>
      </c>
      <c r="D1359" t="s">
        <v>155</v>
      </c>
      <c r="E1359">
        <v>10503705</v>
      </c>
      <c r="F1359" t="s">
        <v>930</v>
      </c>
      <c r="G1359" t="s">
        <v>348</v>
      </c>
      <c r="H1359" t="s">
        <v>31</v>
      </c>
      <c r="I1359" t="s">
        <v>931</v>
      </c>
      <c r="J1359" t="s">
        <v>932</v>
      </c>
      <c r="K1359" t="s">
        <v>210</v>
      </c>
      <c r="L1359" t="s">
        <v>933</v>
      </c>
      <c r="M1359" t="s">
        <v>934</v>
      </c>
      <c r="N1359">
        <v>5093322537</v>
      </c>
      <c r="O1359" t="s">
        <v>224</v>
      </c>
      <c r="P1359" t="s">
        <v>225</v>
      </c>
      <c r="Q1359" t="s">
        <v>61</v>
      </c>
      <c r="R1359">
        <v>44</v>
      </c>
      <c r="S1359" t="s">
        <v>40</v>
      </c>
      <c r="T1359" t="str">
        <f t="shared" si="1371"/>
        <v>12</v>
      </c>
      <c r="U1359">
        <v>5</v>
      </c>
      <c r="V1359">
        <v>210</v>
      </c>
      <c r="W1359">
        <v>7</v>
      </c>
      <c r="X1359" s="3">
        <f t="shared" si="1379"/>
        <v>30</v>
      </c>
      <c r="Y1359" s="3">
        <f t="shared" ref="Y1359:Z1359" si="1391">X1359/T1359</f>
        <v>2.5</v>
      </c>
      <c r="Z1359" s="3">
        <f t="shared" si="1391"/>
        <v>0.5</v>
      </c>
    </row>
    <row r="1360" spans="1:26" x14ac:dyDescent="0.25">
      <c r="A1360">
        <v>9.2025000000000006</v>
      </c>
      <c r="B1360" t="s">
        <v>26</v>
      </c>
      <c r="C1360" t="s">
        <v>154</v>
      </c>
      <c r="D1360" t="s">
        <v>155</v>
      </c>
      <c r="E1360">
        <v>10503705</v>
      </c>
      <c r="F1360" t="s">
        <v>930</v>
      </c>
      <c r="G1360" t="s">
        <v>348</v>
      </c>
      <c r="H1360" t="s">
        <v>31</v>
      </c>
      <c r="I1360" t="s">
        <v>931</v>
      </c>
      <c r="J1360" t="s">
        <v>932</v>
      </c>
      <c r="K1360" t="s">
        <v>210</v>
      </c>
      <c r="L1360" t="s">
        <v>933</v>
      </c>
      <c r="M1360" t="s">
        <v>934</v>
      </c>
      <c r="N1360">
        <v>5093322537</v>
      </c>
      <c r="O1360" t="s">
        <v>59</v>
      </c>
      <c r="P1360" t="s">
        <v>60</v>
      </c>
      <c r="Q1360" t="s">
        <v>61</v>
      </c>
      <c r="R1360">
        <v>44</v>
      </c>
      <c r="S1360" t="s">
        <v>40</v>
      </c>
      <c r="T1360" t="str">
        <f t="shared" si="1371"/>
        <v>12</v>
      </c>
      <c r="U1360">
        <v>4</v>
      </c>
      <c r="V1360">
        <v>180</v>
      </c>
      <c r="W1360">
        <v>6</v>
      </c>
      <c r="X1360" s="3">
        <f t="shared" si="1379"/>
        <v>30</v>
      </c>
      <c r="Y1360" s="3">
        <f t="shared" ref="Y1360:Z1360" si="1392">X1360/T1360</f>
        <v>2.5</v>
      </c>
      <c r="Z1360" s="3">
        <f t="shared" si="1392"/>
        <v>0.625</v>
      </c>
    </row>
    <row r="1361" spans="1:26" x14ac:dyDescent="0.25">
      <c r="A1361">
        <v>9.2025000000000006</v>
      </c>
      <c r="B1361" t="s">
        <v>26</v>
      </c>
      <c r="C1361" t="s">
        <v>107</v>
      </c>
      <c r="D1361" t="s">
        <v>108</v>
      </c>
      <c r="E1361">
        <v>10494992</v>
      </c>
      <c r="F1361" t="s">
        <v>2085</v>
      </c>
      <c r="G1361" t="s">
        <v>348</v>
      </c>
      <c r="H1361" t="s">
        <v>31</v>
      </c>
      <c r="I1361" t="s">
        <v>1151</v>
      </c>
      <c r="J1361" t="s">
        <v>1152</v>
      </c>
      <c r="K1361" t="s">
        <v>199</v>
      </c>
      <c r="L1361" t="s">
        <v>1153</v>
      </c>
      <c r="M1361" t="s">
        <v>353</v>
      </c>
      <c r="N1361">
        <v>3123628792</v>
      </c>
      <c r="O1361" t="s">
        <v>74</v>
      </c>
      <c r="P1361" t="s">
        <v>75</v>
      </c>
      <c r="Q1361" t="s">
        <v>61</v>
      </c>
      <c r="R1361">
        <v>44</v>
      </c>
      <c r="S1361" t="s">
        <v>40</v>
      </c>
      <c r="T1361" t="str">
        <f t="shared" si="1371"/>
        <v>12</v>
      </c>
      <c r="U1361">
        <v>5</v>
      </c>
      <c r="V1361">
        <v>150</v>
      </c>
      <c r="W1361">
        <v>5</v>
      </c>
      <c r="X1361" s="3">
        <f t="shared" si="1379"/>
        <v>30</v>
      </c>
      <c r="Y1361" s="3">
        <f t="shared" ref="Y1361:Z1361" si="1393">X1361/T1361</f>
        <v>2.5</v>
      </c>
      <c r="Z1361" s="3">
        <f t="shared" si="1393"/>
        <v>0.5</v>
      </c>
    </row>
    <row r="1362" spans="1:26" x14ac:dyDescent="0.25">
      <c r="A1362">
        <v>9.2025000000000006</v>
      </c>
      <c r="B1362" t="s">
        <v>26</v>
      </c>
      <c r="C1362" t="s">
        <v>107</v>
      </c>
      <c r="D1362" t="s">
        <v>108</v>
      </c>
      <c r="E1362">
        <v>10494992</v>
      </c>
      <c r="F1362" t="s">
        <v>2085</v>
      </c>
      <c r="G1362" t="s">
        <v>348</v>
      </c>
      <c r="H1362" t="s">
        <v>31</v>
      </c>
      <c r="I1362" t="s">
        <v>1151</v>
      </c>
      <c r="J1362" t="s">
        <v>1152</v>
      </c>
      <c r="K1362" t="s">
        <v>199</v>
      </c>
      <c r="L1362" t="s">
        <v>1153</v>
      </c>
      <c r="M1362" t="s">
        <v>353</v>
      </c>
      <c r="N1362">
        <v>3123628792</v>
      </c>
      <c r="O1362" t="s">
        <v>670</v>
      </c>
      <c r="P1362" t="s">
        <v>671</v>
      </c>
      <c r="Q1362" t="s">
        <v>61</v>
      </c>
      <c r="R1362">
        <v>44</v>
      </c>
      <c r="S1362" t="s">
        <v>672</v>
      </c>
      <c r="T1362" t="str">
        <f t="shared" si="1371"/>
        <v>12</v>
      </c>
      <c r="U1362">
        <v>7</v>
      </c>
      <c r="V1362">
        <v>189</v>
      </c>
      <c r="W1362">
        <v>5</v>
      </c>
      <c r="X1362" s="3">
        <f t="shared" si="1379"/>
        <v>37.799999999999997</v>
      </c>
      <c r="Y1362" s="3">
        <f t="shared" ref="Y1362:Z1362" si="1394">X1362/T1362</f>
        <v>3.15</v>
      </c>
      <c r="Z1362" s="3">
        <f t="shared" si="1394"/>
        <v>0.45</v>
      </c>
    </row>
    <row r="1363" spans="1:26" x14ac:dyDescent="0.25">
      <c r="A1363">
        <v>9.2025000000000006</v>
      </c>
      <c r="B1363" t="s">
        <v>26</v>
      </c>
      <c r="C1363" t="s">
        <v>107</v>
      </c>
      <c r="D1363" t="s">
        <v>108</v>
      </c>
      <c r="E1363">
        <v>10494992</v>
      </c>
      <c r="F1363" t="s">
        <v>2085</v>
      </c>
      <c r="G1363" t="s">
        <v>348</v>
      </c>
      <c r="H1363" t="s">
        <v>31</v>
      </c>
      <c r="I1363" t="s">
        <v>1151</v>
      </c>
      <c r="J1363" t="s">
        <v>1152</v>
      </c>
      <c r="K1363" t="s">
        <v>199</v>
      </c>
      <c r="L1363" t="s">
        <v>1153</v>
      </c>
      <c r="M1363" t="s">
        <v>353</v>
      </c>
      <c r="N1363">
        <v>3123628792</v>
      </c>
      <c r="O1363" t="s">
        <v>98</v>
      </c>
      <c r="P1363" t="s">
        <v>99</v>
      </c>
      <c r="Q1363" t="s">
        <v>61</v>
      </c>
      <c r="R1363">
        <v>44</v>
      </c>
      <c r="S1363" t="s">
        <v>40</v>
      </c>
      <c r="T1363" t="str">
        <f t="shared" si="1371"/>
        <v>12</v>
      </c>
      <c r="U1363">
        <v>5</v>
      </c>
      <c r="V1363">
        <v>120</v>
      </c>
      <c r="W1363">
        <v>4</v>
      </c>
      <c r="X1363" s="3">
        <f t="shared" si="1379"/>
        <v>30</v>
      </c>
      <c r="Y1363" s="3">
        <f t="shared" ref="Y1363:Z1363" si="1395">X1363/T1363</f>
        <v>2.5</v>
      </c>
      <c r="Z1363" s="3">
        <f t="shared" si="1395"/>
        <v>0.5</v>
      </c>
    </row>
    <row r="1364" spans="1:26" x14ac:dyDescent="0.25">
      <c r="A1364">
        <v>9.2025000000000006</v>
      </c>
      <c r="B1364" t="s">
        <v>26</v>
      </c>
      <c r="C1364" t="s">
        <v>107</v>
      </c>
      <c r="D1364" t="s">
        <v>108</v>
      </c>
      <c r="E1364">
        <v>10494992</v>
      </c>
      <c r="F1364" t="s">
        <v>2085</v>
      </c>
      <c r="G1364" t="s">
        <v>348</v>
      </c>
      <c r="H1364" t="s">
        <v>31</v>
      </c>
      <c r="I1364" t="s">
        <v>1151</v>
      </c>
      <c r="J1364" t="s">
        <v>1152</v>
      </c>
      <c r="K1364" t="s">
        <v>199</v>
      </c>
      <c r="L1364" t="s">
        <v>1153</v>
      </c>
      <c r="M1364" t="s">
        <v>353</v>
      </c>
      <c r="N1364">
        <v>3123628792</v>
      </c>
      <c r="O1364" t="s">
        <v>224</v>
      </c>
      <c r="P1364" t="s">
        <v>225</v>
      </c>
      <c r="Q1364" t="s">
        <v>61</v>
      </c>
      <c r="R1364">
        <v>44</v>
      </c>
      <c r="S1364" t="s">
        <v>40</v>
      </c>
      <c r="T1364" t="str">
        <f t="shared" si="1371"/>
        <v>12</v>
      </c>
      <c r="U1364">
        <v>5</v>
      </c>
      <c r="V1364">
        <v>150</v>
      </c>
      <c r="W1364">
        <v>5</v>
      </c>
      <c r="X1364" s="3">
        <f t="shared" si="1379"/>
        <v>30</v>
      </c>
      <c r="Y1364" s="3">
        <f t="shared" ref="Y1364:Z1364" si="1396">X1364/T1364</f>
        <v>2.5</v>
      </c>
      <c r="Z1364" s="3">
        <f t="shared" si="1396"/>
        <v>0.5</v>
      </c>
    </row>
    <row r="1365" spans="1:26" x14ac:dyDescent="0.25">
      <c r="A1365">
        <v>9.2025000000000006</v>
      </c>
      <c r="B1365" t="s">
        <v>26</v>
      </c>
      <c r="C1365" t="s">
        <v>107</v>
      </c>
      <c r="D1365" t="s">
        <v>108</v>
      </c>
      <c r="E1365">
        <v>10494992</v>
      </c>
      <c r="F1365" t="s">
        <v>2085</v>
      </c>
      <c r="G1365" t="s">
        <v>348</v>
      </c>
      <c r="H1365" t="s">
        <v>31</v>
      </c>
      <c r="I1365" t="s">
        <v>1151</v>
      </c>
      <c r="J1365" t="s">
        <v>1152</v>
      </c>
      <c r="K1365" t="s">
        <v>199</v>
      </c>
      <c r="L1365" t="s">
        <v>1153</v>
      </c>
      <c r="M1365" t="s">
        <v>353</v>
      </c>
      <c r="N1365">
        <v>3123628792</v>
      </c>
      <c r="O1365" t="s">
        <v>59</v>
      </c>
      <c r="P1365" t="s">
        <v>60</v>
      </c>
      <c r="Q1365" t="s">
        <v>61</v>
      </c>
      <c r="R1365">
        <v>44</v>
      </c>
      <c r="S1365" t="s">
        <v>40</v>
      </c>
      <c r="T1365" t="str">
        <f t="shared" si="1371"/>
        <v>12</v>
      </c>
      <c r="U1365">
        <v>4</v>
      </c>
      <c r="V1365">
        <v>120</v>
      </c>
      <c r="W1365">
        <v>4</v>
      </c>
      <c r="X1365" s="3">
        <f t="shared" si="1379"/>
        <v>30</v>
      </c>
      <c r="Y1365" s="3">
        <f t="shared" ref="Y1365:Z1365" si="1397">X1365/T1365</f>
        <v>2.5</v>
      </c>
      <c r="Z1365" s="3">
        <f t="shared" si="1397"/>
        <v>0.625</v>
      </c>
    </row>
    <row r="1366" spans="1:26" x14ac:dyDescent="0.25">
      <c r="A1366">
        <v>9.2025000000000006</v>
      </c>
      <c r="B1366" t="s">
        <v>26</v>
      </c>
      <c r="C1366" t="s">
        <v>535</v>
      </c>
      <c r="D1366" t="s">
        <v>536</v>
      </c>
      <c r="E1366">
        <v>10503641</v>
      </c>
      <c r="F1366" t="s">
        <v>2376</v>
      </c>
      <c r="G1366" t="s">
        <v>348</v>
      </c>
      <c r="H1366" t="s">
        <v>31</v>
      </c>
      <c r="I1366" t="s">
        <v>2377</v>
      </c>
      <c r="J1366" t="s">
        <v>2378</v>
      </c>
      <c r="K1366" t="s">
        <v>540</v>
      </c>
      <c r="L1366" t="s">
        <v>2379</v>
      </c>
      <c r="M1366" t="s">
        <v>2380</v>
      </c>
      <c r="N1366">
        <v>8107623030</v>
      </c>
      <c r="O1366" t="s">
        <v>74</v>
      </c>
      <c r="P1366" t="s">
        <v>75</v>
      </c>
      <c r="Q1366" t="s">
        <v>61</v>
      </c>
      <c r="R1366">
        <v>44</v>
      </c>
      <c r="S1366" t="s">
        <v>40</v>
      </c>
      <c r="T1366" t="str">
        <f t="shared" si="1371"/>
        <v>12</v>
      </c>
      <c r="U1366">
        <v>5</v>
      </c>
      <c r="V1366">
        <v>30</v>
      </c>
      <c r="W1366">
        <v>1</v>
      </c>
      <c r="X1366" s="3">
        <f t="shared" si="1379"/>
        <v>30</v>
      </c>
      <c r="Y1366" s="3">
        <f t="shared" ref="Y1366:Z1366" si="1398">X1366/T1366</f>
        <v>2.5</v>
      </c>
      <c r="Z1366" s="3">
        <f t="shared" si="1398"/>
        <v>0.5</v>
      </c>
    </row>
    <row r="1367" spans="1:26" x14ac:dyDescent="0.25">
      <c r="A1367">
        <v>9.2025000000000006</v>
      </c>
      <c r="B1367" t="s">
        <v>26</v>
      </c>
      <c r="C1367" t="s">
        <v>535</v>
      </c>
      <c r="D1367" t="s">
        <v>536</v>
      </c>
      <c r="E1367">
        <v>10503641</v>
      </c>
      <c r="F1367" t="s">
        <v>2376</v>
      </c>
      <c r="G1367" t="s">
        <v>348</v>
      </c>
      <c r="H1367" t="s">
        <v>31</v>
      </c>
      <c r="I1367" t="s">
        <v>2377</v>
      </c>
      <c r="J1367" t="s">
        <v>2378</v>
      </c>
      <c r="K1367" t="s">
        <v>540</v>
      </c>
      <c r="L1367" t="s">
        <v>2379</v>
      </c>
      <c r="M1367" t="s">
        <v>2380</v>
      </c>
      <c r="N1367">
        <v>8107623030</v>
      </c>
      <c r="O1367" t="s">
        <v>670</v>
      </c>
      <c r="P1367" t="s">
        <v>671</v>
      </c>
      <c r="Q1367" t="s">
        <v>61</v>
      </c>
      <c r="R1367">
        <v>44</v>
      </c>
      <c r="S1367" t="s">
        <v>672</v>
      </c>
      <c r="T1367" t="str">
        <f t="shared" si="1371"/>
        <v>12</v>
      </c>
      <c r="U1367">
        <v>7</v>
      </c>
      <c r="V1367">
        <v>37.799999999999997</v>
      </c>
      <c r="W1367">
        <v>1</v>
      </c>
      <c r="X1367" s="3">
        <f t="shared" si="1379"/>
        <v>37.799999999999997</v>
      </c>
      <c r="Y1367" s="3">
        <f t="shared" ref="Y1367:Z1367" si="1399">X1367/T1367</f>
        <v>3.15</v>
      </c>
      <c r="Z1367" s="3">
        <f t="shared" si="1399"/>
        <v>0.45</v>
      </c>
    </row>
    <row r="1368" spans="1:26" x14ac:dyDescent="0.25">
      <c r="A1368">
        <v>9.2025000000000006</v>
      </c>
      <c r="B1368" t="s">
        <v>26</v>
      </c>
      <c r="C1368" t="s">
        <v>535</v>
      </c>
      <c r="D1368" t="s">
        <v>536</v>
      </c>
      <c r="E1368">
        <v>10503641</v>
      </c>
      <c r="F1368" t="s">
        <v>2376</v>
      </c>
      <c r="G1368" t="s">
        <v>348</v>
      </c>
      <c r="H1368" t="s">
        <v>31</v>
      </c>
      <c r="I1368" t="s">
        <v>2377</v>
      </c>
      <c r="J1368" t="s">
        <v>2378</v>
      </c>
      <c r="K1368" t="s">
        <v>540</v>
      </c>
      <c r="L1368" t="s">
        <v>2379</v>
      </c>
      <c r="M1368" t="s">
        <v>2380</v>
      </c>
      <c r="N1368">
        <v>8107623030</v>
      </c>
      <c r="O1368" t="s">
        <v>98</v>
      </c>
      <c r="P1368" t="s">
        <v>99</v>
      </c>
      <c r="Q1368" t="s">
        <v>61</v>
      </c>
      <c r="R1368">
        <v>44</v>
      </c>
      <c r="S1368" t="s">
        <v>40</v>
      </c>
      <c r="T1368" t="str">
        <f t="shared" si="1371"/>
        <v>12</v>
      </c>
      <c r="U1368">
        <v>5</v>
      </c>
      <c r="V1368">
        <v>28.8</v>
      </c>
      <c r="W1368">
        <v>1</v>
      </c>
      <c r="X1368" s="3">
        <f t="shared" si="1379"/>
        <v>28.8</v>
      </c>
      <c r="Y1368" s="3">
        <f t="shared" ref="Y1368:Z1368" si="1400">X1368/T1368</f>
        <v>2.4</v>
      </c>
      <c r="Z1368" s="3">
        <f t="shared" si="1400"/>
        <v>0.48</v>
      </c>
    </row>
    <row r="1369" spans="1:26" x14ac:dyDescent="0.25">
      <c r="A1369">
        <v>9.2025000000000006</v>
      </c>
      <c r="B1369" t="s">
        <v>26</v>
      </c>
      <c r="C1369" t="s">
        <v>897</v>
      </c>
      <c r="D1369" t="s">
        <v>898</v>
      </c>
      <c r="E1369">
        <v>10503690</v>
      </c>
      <c r="F1369" t="s">
        <v>2450</v>
      </c>
      <c r="G1369" t="s">
        <v>348</v>
      </c>
      <c r="H1369" t="s">
        <v>31</v>
      </c>
      <c r="I1369" t="s">
        <v>2451</v>
      </c>
      <c r="J1369" t="s">
        <v>2452</v>
      </c>
      <c r="K1369" t="s">
        <v>902</v>
      </c>
      <c r="L1369" t="s">
        <v>2453</v>
      </c>
      <c r="M1369" t="s">
        <v>2454</v>
      </c>
      <c r="N1369">
        <v>5046715440</v>
      </c>
      <c r="O1369" t="s">
        <v>74</v>
      </c>
      <c r="P1369" t="s">
        <v>75</v>
      </c>
      <c r="Q1369" t="s">
        <v>61</v>
      </c>
      <c r="R1369">
        <v>44</v>
      </c>
      <c r="S1369" t="s">
        <v>40</v>
      </c>
      <c r="T1369" t="str">
        <f t="shared" si="1371"/>
        <v>12</v>
      </c>
      <c r="U1369">
        <v>5</v>
      </c>
      <c r="V1369">
        <v>30</v>
      </c>
      <c r="W1369">
        <v>1</v>
      </c>
      <c r="X1369" s="3">
        <f t="shared" si="1379"/>
        <v>30</v>
      </c>
      <c r="Y1369" s="3">
        <f t="shared" ref="Y1369:Z1369" si="1401">X1369/T1369</f>
        <v>2.5</v>
      </c>
      <c r="Z1369" s="3">
        <f t="shared" si="1401"/>
        <v>0.5</v>
      </c>
    </row>
    <row r="1370" spans="1:26" x14ac:dyDescent="0.25">
      <c r="A1370">
        <v>9.2025000000000006</v>
      </c>
      <c r="B1370" t="s">
        <v>26</v>
      </c>
      <c r="C1370" t="s">
        <v>897</v>
      </c>
      <c r="D1370" t="s">
        <v>898</v>
      </c>
      <c r="E1370">
        <v>10503690</v>
      </c>
      <c r="F1370" t="s">
        <v>2450</v>
      </c>
      <c r="G1370" t="s">
        <v>348</v>
      </c>
      <c r="H1370" t="s">
        <v>31</v>
      </c>
      <c r="I1370" t="s">
        <v>2451</v>
      </c>
      <c r="J1370" t="s">
        <v>2452</v>
      </c>
      <c r="K1370" t="s">
        <v>902</v>
      </c>
      <c r="L1370" t="s">
        <v>2453</v>
      </c>
      <c r="M1370" t="s">
        <v>2454</v>
      </c>
      <c r="N1370">
        <v>5046715440</v>
      </c>
      <c r="O1370" t="s">
        <v>670</v>
      </c>
      <c r="P1370" t="s">
        <v>671</v>
      </c>
      <c r="Q1370" t="s">
        <v>61</v>
      </c>
      <c r="R1370">
        <v>44</v>
      </c>
      <c r="S1370" t="s">
        <v>672</v>
      </c>
      <c r="T1370" t="str">
        <f t="shared" si="1371"/>
        <v>12</v>
      </c>
      <c r="U1370">
        <v>7</v>
      </c>
      <c r="V1370">
        <v>75.599999999999994</v>
      </c>
      <c r="W1370">
        <v>2</v>
      </c>
      <c r="X1370" s="3">
        <f t="shared" si="1379"/>
        <v>37.799999999999997</v>
      </c>
      <c r="Y1370" s="3">
        <f t="shared" ref="Y1370:Z1370" si="1402">X1370/T1370</f>
        <v>3.15</v>
      </c>
      <c r="Z1370" s="3">
        <f t="shared" si="1402"/>
        <v>0.45</v>
      </c>
    </row>
    <row r="1371" spans="1:26" x14ac:dyDescent="0.25">
      <c r="A1371">
        <v>9.2025000000000006</v>
      </c>
      <c r="B1371" t="s">
        <v>26</v>
      </c>
      <c r="C1371" t="s">
        <v>897</v>
      </c>
      <c r="D1371" t="s">
        <v>898</v>
      </c>
      <c r="E1371">
        <v>10503690</v>
      </c>
      <c r="F1371" t="s">
        <v>2450</v>
      </c>
      <c r="G1371" t="s">
        <v>348</v>
      </c>
      <c r="H1371" t="s">
        <v>31</v>
      </c>
      <c r="I1371" t="s">
        <v>2451</v>
      </c>
      <c r="J1371" t="s">
        <v>2452</v>
      </c>
      <c r="K1371" t="s">
        <v>902</v>
      </c>
      <c r="L1371" t="s">
        <v>2453</v>
      </c>
      <c r="M1371" t="s">
        <v>2454</v>
      </c>
      <c r="N1371">
        <v>5046715440</v>
      </c>
      <c r="O1371" t="s">
        <v>98</v>
      </c>
      <c r="P1371" t="s">
        <v>99</v>
      </c>
      <c r="Q1371" t="s">
        <v>61</v>
      </c>
      <c r="R1371">
        <v>44</v>
      </c>
      <c r="S1371" t="s">
        <v>40</v>
      </c>
      <c r="T1371" t="str">
        <f t="shared" si="1371"/>
        <v>12</v>
      </c>
      <c r="U1371">
        <v>5</v>
      </c>
      <c r="V1371">
        <v>30</v>
      </c>
      <c r="W1371">
        <v>1</v>
      </c>
      <c r="X1371" s="3">
        <f t="shared" si="1379"/>
        <v>30</v>
      </c>
      <c r="Y1371" s="3">
        <f t="shared" ref="Y1371:Z1371" si="1403">X1371/T1371</f>
        <v>2.5</v>
      </c>
      <c r="Z1371" s="3">
        <f t="shared" si="1403"/>
        <v>0.5</v>
      </c>
    </row>
    <row r="1372" spans="1:26" x14ac:dyDescent="0.25">
      <c r="A1372">
        <v>9.2025000000000006</v>
      </c>
      <c r="B1372" t="s">
        <v>26</v>
      </c>
      <c r="C1372" t="s">
        <v>897</v>
      </c>
      <c r="D1372" t="s">
        <v>898</v>
      </c>
      <c r="E1372">
        <v>10503690</v>
      </c>
      <c r="F1372" t="s">
        <v>2450</v>
      </c>
      <c r="G1372" t="s">
        <v>348</v>
      </c>
      <c r="H1372" t="s">
        <v>31</v>
      </c>
      <c r="I1372" t="s">
        <v>2451</v>
      </c>
      <c r="J1372" t="s">
        <v>2452</v>
      </c>
      <c r="K1372" t="s">
        <v>902</v>
      </c>
      <c r="L1372" t="s">
        <v>2453</v>
      </c>
      <c r="M1372" t="s">
        <v>2454</v>
      </c>
      <c r="N1372">
        <v>5046715440</v>
      </c>
      <c r="O1372" t="s">
        <v>224</v>
      </c>
      <c r="P1372" t="s">
        <v>225</v>
      </c>
      <c r="Q1372" t="s">
        <v>61</v>
      </c>
      <c r="R1372">
        <v>44</v>
      </c>
      <c r="S1372" t="s">
        <v>40</v>
      </c>
      <c r="T1372" t="str">
        <f t="shared" si="1371"/>
        <v>12</v>
      </c>
      <c r="U1372">
        <v>5</v>
      </c>
      <c r="V1372">
        <v>30</v>
      </c>
      <c r="W1372">
        <v>1</v>
      </c>
      <c r="X1372" s="3">
        <f t="shared" si="1379"/>
        <v>30</v>
      </c>
      <c r="Y1372" s="3">
        <f t="shared" ref="Y1372:Z1372" si="1404">X1372/T1372</f>
        <v>2.5</v>
      </c>
      <c r="Z1372" s="3">
        <f t="shared" si="1404"/>
        <v>0.5</v>
      </c>
    </row>
    <row r="1373" spans="1:26" x14ac:dyDescent="0.25">
      <c r="A1373">
        <v>9.2025000000000006</v>
      </c>
      <c r="B1373" t="s">
        <v>26</v>
      </c>
      <c r="C1373" t="s">
        <v>897</v>
      </c>
      <c r="D1373" t="s">
        <v>898</v>
      </c>
      <c r="E1373">
        <v>10503690</v>
      </c>
      <c r="F1373" t="s">
        <v>2450</v>
      </c>
      <c r="G1373" t="s">
        <v>348</v>
      </c>
      <c r="H1373" t="s">
        <v>31</v>
      </c>
      <c r="I1373" t="s">
        <v>2451</v>
      </c>
      <c r="J1373" t="s">
        <v>2452</v>
      </c>
      <c r="K1373" t="s">
        <v>902</v>
      </c>
      <c r="L1373" t="s">
        <v>2453</v>
      </c>
      <c r="M1373" t="s">
        <v>2454</v>
      </c>
      <c r="N1373">
        <v>5046715440</v>
      </c>
      <c r="O1373" t="s">
        <v>59</v>
      </c>
      <c r="P1373" t="s">
        <v>60</v>
      </c>
      <c r="Q1373" t="s">
        <v>61</v>
      </c>
      <c r="R1373">
        <v>44</v>
      </c>
      <c r="S1373" t="s">
        <v>40</v>
      </c>
      <c r="T1373" t="str">
        <f t="shared" si="1371"/>
        <v>12</v>
      </c>
      <c r="U1373">
        <v>4</v>
      </c>
      <c r="V1373">
        <v>30</v>
      </c>
      <c r="W1373">
        <v>1</v>
      </c>
      <c r="X1373" s="3">
        <f t="shared" si="1379"/>
        <v>30</v>
      </c>
      <c r="Y1373" s="3">
        <f t="shared" ref="Y1373:Z1373" si="1405">X1373/T1373</f>
        <v>2.5</v>
      </c>
      <c r="Z1373" s="3">
        <f t="shared" si="1405"/>
        <v>0.625</v>
      </c>
    </row>
    <row r="1374" spans="1:26" x14ac:dyDescent="0.25">
      <c r="A1374">
        <v>9.2025000000000006</v>
      </c>
      <c r="B1374" t="s">
        <v>26</v>
      </c>
      <c r="C1374" t="s">
        <v>381</v>
      </c>
      <c r="D1374" t="s">
        <v>382</v>
      </c>
      <c r="E1374">
        <v>10503597</v>
      </c>
      <c r="F1374" t="s">
        <v>688</v>
      </c>
      <c r="G1374" t="s">
        <v>348</v>
      </c>
      <c r="H1374" t="s">
        <v>31</v>
      </c>
      <c r="I1374" t="s">
        <v>689</v>
      </c>
      <c r="J1374" t="s">
        <v>690</v>
      </c>
      <c r="K1374" t="s">
        <v>528</v>
      </c>
      <c r="L1374" t="s">
        <v>691</v>
      </c>
      <c r="M1374" t="s">
        <v>692</v>
      </c>
      <c r="N1374">
        <v>9109623188</v>
      </c>
      <c r="O1374" t="s">
        <v>74</v>
      </c>
      <c r="P1374" t="s">
        <v>75</v>
      </c>
      <c r="Q1374" t="s">
        <v>61</v>
      </c>
      <c r="R1374">
        <v>44</v>
      </c>
      <c r="S1374" t="s">
        <v>40</v>
      </c>
      <c r="T1374" t="str">
        <f t="shared" si="1371"/>
        <v>12</v>
      </c>
      <c r="U1374">
        <v>5</v>
      </c>
      <c r="V1374">
        <v>30</v>
      </c>
      <c r="W1374">
        <v>1</v>
      </c>
      <c r="X1374" s="3">
        <f t="shared" si="1379"/>
        <v>30</v>
      </c>
      <c r="Y1374" s="3">
        <f t="shared" ref="Y1374:Z1374" si="1406">X1374/T1374</f>
        <v>2.5</v>
      </c>
      <c r="Z1374" s="3">
        <f t="shared" si="1406"/>
        <v>0.5</v>
      </c>
    </row>
    <row r="1375" spans="1:26" x14ac:dyDescent="0.25">
      <c r="A1375">
        <v>9.2025000000000006</v>
      </c>
      <c r="B1375" t="s">
        <v>26</v>
      </c>
      <c r="C1375" t="s">
        <v>381</v>
      </c>
      <c r="D1375" t="s">
        <v>382</v>
      </c>
      <c r="E1375">
        <v>10503597</v>
      </c>
      <c r="F1375" t="s">
        <v>688</v>
      </c>
      <c r="G1375" t="s">
        <v>348</v>
      </c>
      <c r="H1375" t="s">
        <v>31</v>
      </c>
      <c r="I1375" t="s">
        <v>689</v>
      </c>
      <c r="J1375" t="s">
        <v>690</v>
      </c>
      <c r="K1375" t="s">
        <v>528</v>
      </c>
      <c r="L1375" t="s">
        <v>691</v>
      </c>
      <c r="M1375" t="s">
        <v>692</v>
      </c>
      <c r="N1375">
        <v>9109623188</v>
      </c>
      <c r="O1375" t="s">
        <v>98</v>
      </c>
      <c r="P1375" t="s">
        <v>99</v>
      </c>
      <c r="Q1375" t="s">
        <v>61</v>
      </c>
      <c r="R1375">
        <v>44</v>
      </c>
      <c r="S1375" t="s">
        <v>40</v>
      </c>
      <c r="T1375" t="str">
        <f t="shared" si="1371"/>
        <v>12</v>
      </c>
      <c r="U1375">
        <v>5</v>
      </c>
      <c r="V1375">
        <v>30</v>
      </c>
      <c r="W1375">
        <v>1</v>
      </c>
      <c r="X1375" s="3">
        <f t="shared" si="1379"/>
        <v>30</v>
      </c>
      <c r="Y1375" s="3">
        <f t="shared" ref="Y1375:Z1375" si="1407">X1375/T1375</f>
        <v>2.5</v>
      </c>
      <c r="Z1375" s="3">
        <f t="shared" si="1407"/>
        <v>0.5</v>
      </c>
    </row>
    <row r="1376" spans="1:26" x14ac:dyDescent="0.25">
      <c r="A1376">
        <v>9.2025000000000006</v>
      </c>
      <c r="B1376" t="s">
        <v>26</v>
      </c>
      <c r="C1376" t="s">
        <v>381</v>
      </c>
      <c r="D1376" t="s">
        <v>382</v>
      </c>
      <c r="E1376">
        <v>10503597</v>
      </c>
      <c r="F1376" t="s">
        <v>688</v>
      </c>
      <c r="G1376" t="s">
        <v>348</v>
      </c>
      <c r="H1376" t="s">
        <v>31</v>
      </c>
      <c r="I1376" t="s">
        <v>689</v>
      </c>
      <c r="J1376" t="s">
        <v>690</v>
      </c>
      <c r="K1376" t="s">
        <v>528</v>
      </c>
      <c r="L1376" t="s">
        <v>691</v>
      </c>
      <c r="M1376" t="s">
        <v>692</v>
      </c>
      <c r="N1376">
        <v>9109623188</v>
      </c>
      <c r="O1376" t="s">
        <v>224</v>
      </c>
      <c r="P1376" t="s">
        <v>225</v>
      </c>
      <c r="Q1376" t="s">
        <v>61</v>
      </c>
      <c r="R1376">
        <v>44</v>
      </c>
      <c r="S1376" t="s">
        <v>40</v>
      </c>
      <c r="T1376" t="str">
        <f t="shared" si="1371"/>
        <v>12</v>
      </c>
      <c r="U1376">
        <v>5</v>
      </c>
      <c r="V1376">
        <v>30</v>
      </c>
      <c r="W1376">
        <v>1</v>
      </c>
      <c r="X1376" s="3">
        <f t="shared" si="1379"/>
        <v>30</v>
      </c>
      <c r="Y1376" s="3">
        <f t="shared" ref="Y1376:Z1376" si="1408">X1376/T1376</f>
        <v>2.5</v>
      </c>
      <c r="Z1376" s="3">
        <f t="shared" si="1408"/>
        <v>0.5</v>
      </c>
    </row>
    <row r="1377" spans="1:26" x14ac:dyDescent="0.25">
      <c r="A1377">
        <v>9.2025000000000006</v>
      </c>
      <c r="B1377" t="s">
        <v>26</v>
      </c>
      <c r="C1377" t="s">
        <v>889</v>
      </c>
      <c r="D1377" t="s">
        <v>890</v>
      </c>
      <c r="E1377">
        <v>10503680</v>
      </c>
      <c r="F1377" t="s">
        <v>891</v>
      </c>
      <c r="G1377" t="s">
        <v>348</v>
      </c>
      <c r="H1377" t="s">
        <v>31</v>
      </c>
      <c r="I1377" t="s">
        <v>892</v>
      </c>
      <c r="J1377" t="s">
        <v>893</v>
      </c>
      <c r="K1377" t="s">
        <v>894</v>
      </c>
      <c r="L1377" t="s">
        <v>895</v>
      </c>
      <c r="M1377" t="s">
        <v>896</v>
      </c>
      <c r="N1377">
        <v>6629157137</v>
      </c>
      <c r="O1377" t="s">
        <v>74</v>
      </c>
      <c r="P1377" t="s">
        <v>75</v>
      </c>
      <c r="Q1377" t="s">
        <v>61</v>
      </c>
      <c r="R1377">
        <v>44</v>
      </c>
      <c r="S1377" t="s">
        <v>40</v>
      </c>
      <c r="T1377" t="str">
        <f t="shared" si="1371"/>
        <v>12</v>
      </c>
      <c r="U1377">
        <v>5</v>
      </c>
      <c r="V1377">
        <v>57.6</v>
      </c>
      <c r="W1377">
        <v>2</v>
      </c>
      <c r="X1377" s="3">
        <f t="shared" si="1379"/>
        <v>28.8</v>
      </c>
      <c r="Y1377" s="3">
        <f t="shared" ref="Y1377:Z1377" si="1409">X1377/T1377</f>
        <v>2.4</v>
      </c>
      <c r="Z1377" s="3">
        <f t="shared" si="1409"/>
        <v>0.48</v>
      </c>
    </row>
    <row r="1378" spans="1:26" x14ac:dyDescent="0.25">
      <c r="A1378">
        <v>9.2025000000000006</v>
      </c>
      <c r="B1378" t="s">
        <v>26</v>
      </c>
      <c r="C1378" t="s">
        <v>889</v>
      </c>
      <c r="D1378" t="s">
        <v>890</v>
      </c>
      <c r="E1378">
        <v>10503680</v>
      </c>
      <c r="F1378" t="s">
        <v>891</v>
      </c>
      <c r="G1378" t="s">
        <v>348</v>
      </c>
      <c r="H1378" t="s">
        <v>31</v>
      </c>
      <c r="I1378" t="s">
        <v>892</v>
      </c>
      <c r="J1378" t="s">
        <v>893</v>
      </c>
      <c r="K1378" t="s">
        <v>894</v>
      </c>
      <c r="L1378" t="s">
        <v>895</v>
      </c>
      <c r="M1378" t="s">
        <v>896</v>
      </c>
      <c r="N1378">
        <v>6629157137</v>
      </c>
      <c r="O1378" t="s">
        <v>670</v>
      </c>
      <c r="P1378" t="s">
        <v>671</v>
      </c>
      <c r="Q1378" t="s">
        <v>61</v>
      </c>
      <c r="R1378">
        <v>44</v>
      </c>
      <c r="S1378" t="s">
        <v>672</v>
      </c>
      <c r="T1378" t="str">
        <f t="shared" si="1371"/>
        <v>12</v>
      </c>
      <c r="U1378">
        <v>7</v>
      </c>
      <c r="V1378">
        <v>75.599999999999994</v>
      </c>
      <c r="W1378">
        <v>2</v>
      </c>
      <c r="X1378" s="3">
        <f t="shared" si="1379"/>
        <v>37.799999999999997</v>
      </c>
      <c r="Y1378" s="3">
        <f t="shared" ref="Y1378:Z1378" si="1410">X1378/T1378</f>
        <v>3.15</v>
      </c>
      <c r="Z1378" s="3">
        <f t="shared" si="1410"/>
        <v>0.45</v>
      </c>
    </row>
    <row r="1379" spans="1:26" x14ac:dyDescent="0.25">
      <c r="A1379">
        <v>9.2025000000000006</v>
      </c>
      <c r="B1379" t="s">
        <v>26</v>
      </c>
      <c r="C1379" t="s">
        <v>889</v>
      </c>
      <c r="D1379" t="s">
        <v>890</v>
      </c>
      <c r="E1379">
        <v>10503680</v>
      </c>
      <c r="F1379" t="s">
        <v>891</v>
      </c>
      <c r="G1379" t="s">
        <v>348</v>
      </c>
      <c r="H1379" t="s">
        <v>31</v>
      </c>
      <c r="I1379" t="s">
        <v>892</v>
      </c>
      <c r="J1379" t="s">
        <v>893</v>
      </c>
      <c r="K1379" t="s">
        <v>894</v>
      </c>
      <c r="L1379" t="s">
        <v>895</v>
      </c>
      <c r="M1379" t="s">
        <v>896</v>
      </c>
      <c r="N1379">
        <v>6629157137</v>
      </c>
      <c r="O1379" t="s">
        <v>98</v>
      </c>
      <c r="P1379" t="s">
        <v>99</v>
      </c>
      <c r="Q1379" t="s">
        <v>61</v>
      </c>
      <c r="R1379">
        <v>44</v>
      </c>
      <c r="S1379" t="s">
        <v>40</v>
      </c>
      <c r="T1379" t="str">
        <f t="shared" si="1371"/>
        <v>12</v>
      </c>
      <c r="U1379">
        <v>5</v>
      </c>
      <c r="V1379">
        <v>57.6</v>
      </c>
      <c r="W1379">
        <v>2</v>
      </c>
      <c r="X1379" s="3">
        <f t="shared" si="1379"/>
        <v>28.8</v>
      </c>
      <c r="Y1379" s="3">
        <f t="shared" ref="Y1379:Z1379" si="1411">X1379/T1379</f>
        <v>2.4</v>
      </c>
      <c r="Z1379" s="3">
        <f t="shared" si="1411"/>
        <v>0.48</v>
      </c>
    </row>
    <row r="1380" spans="1:26" x14ac:dyDescent="0.25">
      <c r="A1380">
        <v>9.2025000000000006</v>
      </c>
      <c r="B1380" t="s">
        <v>26</v>
      </c>
      <c r="C1380" t="s">
        <v>889</v>
      </c>
      <c r="D1380" t="s">
        <v>890</v>
      </c>
      <c r="E1380">
        <v>10503680</v>
      </c>
      <c r="F1380" t="s">
        <v>891</v>
      </c>
      <c r="G1380" t="s">
        <v>348</v>
      </c>
      <c r="H1380" t="s">
        <v>31</v>
      </c>
      <c r="I1380" t="s">
        <v>892</v>
      </c>
      <c r="J1380" t="s">
        <v>893</v>
      </c>
      <c r="K1380" t="s">
        <v>894</v>
      </c>
      <c r="L1380" t="s">
        <v>895</v>
      </c>
      <c r="M1380" t="s">
        <v>896</v>
      </c>
      <c r="N1380">
        <v>6629157137</v>
      </c>
      <c r="O1380" t="s">
        <v>224</v>
      </c>
      <c r="P1380" t="s">
        <v>225</v>
      </c>
      <c r="Q1380" t="s">
        <v>61</v>
      </c>
      <c r="R1380">
        <v>44</v>
      </c>
      <c r="S1380" t="s">
        <v>40</v>
      </c>
      <c r="T1380" t="str">
        <f t="shared" si="1371"/>
        <v>12</v>
      </c>
      <c r="U1380">
        <v>5</v>
      </c>
      <c r="V1380">
        <v>86.4</v>
      </c>
      <c r="W1380">
        <v>3</v>
      </c>
      <c r="X1380" s="3">
        <f t="shared" si="1379"/>
        <v>28.8</v>
      </c>
      <c r="Y1380" s="3">
        <f t="shared" ref="Y1380:Z1380" si="1412">X1380/T1380</f>
        <v>2.4</v>
      </c>
      <c r="Z1380" s="3">
        <f t="shared" si="1412"/>
        <v>0.48</v>
      </c>
    </row>
    <row r="1381" spans="1:26" x14ac:dyDescent="0.25">
      <c r="A1381">
        <v>9.2025000000000006</v>
      </c>
      <c r="B1381" t="s">
        <v>26</v>
      </c>
      <c r="C1381" t="s">
        <v>889</v>
      </c>
      <c r="D1381" t="s">
        <v>890</v>
      </c>
      <c r="E1381">
        <v>10503680</v>
      </c>
      <c r="F1381" t="s">
        <v>891</v>
      </c>
      <c r="G1381" t="s">
        <v>348</v>
      </c>
      <c r="H1381" t="s">
        <v>31</v>
      </c>
      <c r="I1381" t="s">
        <v>892</v>
      </c>
      <c r="J1381" t="s">
        <v>893</v>
      </c>
      <c r="K1381" t="s">
        <v>894</v>
      </c>
      <c r="L1381" t="s">
        <v>895</v>
      </c>
      <c r="M1381" t="s">
        <v>896</v>
      </c>
      <c r="N1381">
        <v>6629157137</v>
      </c>
      <c r="O1381" t="s">
        <v>59</v>
      </c>
      <c r="P1381" t="s">
        <v>60</v>
      </c>
      <c r="Q1381" t="s">
        <v>61</v>
      </c>
      <c r="R1381">
        <v>44</v>
      </c>
      <c r="S1381" t="s">
        <v>40</v>
      </c>
      <c r="T1381" t="str">
        <f t="shared" si="1371"/>
        <v>12</v>
      </c>
      <c r="U1381">
        <v>4</v>
      </c>
      <c r="V1381">
        <v>60</v>
      </c>
      <c r="W1381">
        <v>2</v>
      </c>
      <c r="X1381" s="3">
        <f t="shared" si="1379"/>
        <v>30</v>
      </c>
      <c r="Y1381" s="3">
        <f t="shared" ref="Y1381:Z1381" si="1413">X1381/T1381</f>
        <v>2.5</v>
      </c>
      <c r="Z1381" s="3">
        <f t="shared" si="1413"/>
        <v>0.625</v>
      </c>
    </row>
    <row r="1382" spans="1:26" x14ac:dyDescent="0.25">
      <c r="A1382">
        <v>9.2025000000000006</v>
      </c>
      <c r="B1382" t="s">
        <v>26</v>
      </c>
      <c r="C1382" t="s">
        <v>367</v>
      </c>
      <c r="D1382" t="s">
        <v>368</v>
      </c>
      <c r="E1382">
        <v>10503607</v>
      </c>
      <c r="F1382" t="s">
        <v>734</v>
      </c>
      <c r="G1382" t="s">
        <v>348</v>
      </c>
      <c r="H1382" t="s">
        <v>31</v>
      </c>
      <c r="I1382" t="s">
        <v>735</v>
      </c>
      <c r="J1382" t="s">
        <v>736</v>
      </c>
      <c r="K1382" t="s">
        <v>372</v>
      </c>
      <c r="L1382" t="s">
        <v>737</v>
      </c>
      <c r="M1382" t="s">
        <v>738</v>
      </c>
      <c r="N1382">
        <v>4078232665</v>
      </c>
      <c r="O1382" t="s">
        <v>74</v>
      </c>
      <c r="P1382" t="s">
        <v>75</v>
      </c>
      <c r="Q1382" t="s">
        <v>61</v>
      </c>
      <c r="R1382">
        <v>44</v>
      </c>
      <c r="S1382" t="s">
        <v>40</v>
      </c>
      <c r="T1382" t="str">
        <f t="shared" si="1371"/>
        <v>12</v>
      </c>
      <c r="U1382">
        <v>5</v>
      </c>
      <c r="V1382">
        <v>144</v>
      </c>
      <c r="W1382">
        <v>5</v>
      </c>
      <c r="X1382" s="3">
        <f t="shared" si="1379"/>
        <v>28.8</v>
      </c>
      <c r="Y1382" s="3">
        <f t="shared" ref="Y1382:Z1382" si="1414">X1382/T1382</f>
        <v>2.4</v>
      </c>
      <c r="Z1382" s="3">
        <f t="shared" si="1414"/>
        <v>0.48</v>
      </c>
    </row>
    <row r="1383" spans="1:26" x14ac:dyDescent="0.25">
      <c r="A1383">
        <v>9.2025000000000006</v>
      </c>
      <c r="B1383" t="s">
        <v>26</v>
      </c>
      <c r="C1383" t="s">
        <v>367</v>
      </c>
      <c r="D1383" t="s">
        <v>368</v>
      </c>
      <c r="E1383">
        <v>10503607</v>
      </c>
      <c r="F1383" t="s">
        <v>734</v>
      </c>
      <c r="G1383" t="s">
        <v>348</v>
      </c>
      <c r="H1383" t="s">
        <v>31</v>
      </c>
      <c r="I1383" t="s">
        <v>735</v>
      </c>
      <c r="J1383" t="s">
        <v>736</v>
      </c>
      <c r="K1383" t="s">
        <v>372</v>
      </c>
      <c r="L1383" t="s">
        <v>737</v>
      </c>
      <c r="M1383" t="s">
        <v>738</v>
      </c>
      <c r="N1383">
        <v>4078232665</v>
      </c>
      <c r="O1383" t="s">
        <v>670</v>
      </c>
      <c r="P1383" t="s">
        <v>671</v>
      </c>
      <c r="Q1383" t="s">
        <v>61</v>
      </c>
      <c r="R1383">
        <v>44</v>
      </c>
      <c r="S1383" t="s">
        <v>672</v>
      </c>
      <c r="T1383" t="str">
        <f t="shared" si="1371"/>
        <v>12</v>
      </c>
      <c r="U1383">
        <v>7</v>
      </c>
      <c r="V1383">
        <v>302.39999999999998</v>
      </c>
      <c r="W1383">
        <v>8</v>
      </c>
      <c r="X1383" s="3">
        <f t="shared" si="1379"/>
        <v>37.799999999999997</v>
      </c>
      <c r="Y1383" s="3">
        <f t="shared" ref="Y1383:Z1383" si="1415">X1383/T1383</f>
        <v>3.15</v>
      </c>
      <c r="Z1383" s="3">
        <f t="shared" si="1415"/>
        <v>0.45</v>
      </c>
    </row>
    <row r="1384" spans="1:26" x14ac:dyDescent="0.25">
      <c r="A1384">
        <v>9.2025000000000006</v>
      </c>
      <c r="B1384" t="s">
        <v>26</v>
      </c>
      <c r="C1384" t="s">
        <v>367</v>
      </c>
      <c r="D1384" t="s">
        <v>368</v>
      </c>
      <c r="E1384">
        <v>10503607</v>
      </c>
      <c r="F1384" t="s">
        <v>734</v>
      </c>
      <c r="G1384" t="s">
        <v>348</v>
      </c>
      <c r="H1384" t="s">
        <v>31</v>
      </c>
      <c r="I1384" t="s">
        <v>735</v>
      </c>
      <c r="J1384" t="s">
        <v>736</v>
      </c>
      <c r="K1384" t="s">
        <v>372</v>
      </c>
      <c r="L1384" t="s">
        <v>737</v>
      </c>
      <c r="M1384" t="s">
        <v>738</v>
      </c>
      <c r="N1384">
        <v>4078232665</v>
      </c>
      <c r="O1384" t="s">
        <v>98</v>
      </c>
      <c r="P1384" t="s">
        <v>99</v>
      </c>
      <c r="Q1384" t="s">
        <v>61</v>
      </c>
      <c r="R1384">
        <v>44</v>
      </c>
      <c r="S1384" t="s">
        <v>40</v>
      </c>
      <c r="T1384" t="str">
        <f t="shared" si="1371"/>
        <v>12</v>
      </c>
      <c r="U1384">
        <v>5</v>
      </c>
      <c r="V1384">
        <v>230.4</v>
      </c>
      <c r="W1384">
        <v>8</v>
      </c>
      <c r="X1384" s="3">
        <f t="shared" si="1379"/>
        <v>28.8</v>
      </c>
      <c r="Y1384" s="3">
        <f t="shared" ref="Y1384:Z1384" si="1416">X1384/T1384</f>
        <v>2.4</v>
      </c>
      <c r="Z1384" s="3">
        <f t="shared" si="1416"/>
        <v>0.48</v>
      </c>
    </row>
    <row r="1385" spans="1:26" x14ac:dyDescent="0.25">
      <c r="A1385">
        <v>9.2025000000000006</v>
      </c>
      <c r="B1385" t="s">
        <v>26</v>
      </c>
      <c r="C1385" t="s">
        <v>367</v>
      </c>
      <c r="D1385" t="s">
        <v>368</v>
      </c>
      <c r="E1385">
        <v>10503607</v>
      </c>
      <c r="F1385" t="s">
        <v>734</v>
      </c>
      <c r="G1385" t="s">
        <v>348</v>
      </c>
      <c r="H1385" t="s">
        <v>31</v>
      </c>
      <c r="I1385" t="s">
        <v>735</v>
      </c>
      <c r="J1385" t="s">
        <v>736</v>
      </c>
      <c r="K1385" t="s">
        <v>372</v>
      </c>
      <c r="L1385" t="s">
        <v>737</v>
      </c>
      <c r="M1385" t="s">
        <v>738</v>
      </c>
      <c r="N1385">
        <v>4078232665</v>
      </c>
      <c r="O1385" t="s">
        <v>224</v>
      </c>
      <c r="P1385" t="s">
        <v>225</v>
      </c>
      <c r="Q1385" t="s">
        <v>61</v>
      </c>
      <c r="R1385">
        <v>44</v>
      </c>
      <c r="S1385" t="s">
        <v>40</v>
      </c>
      <c r="T1385" t="str">
        <f t="shared" si="1371"/>
        <v>12</v>
      </c>
      <c r="U1385">
        <v>5</v>
      </c>
      <c r="V1385">
        <v>180</v>
      </c>
      <c r="W1385">
        <v>6</v>
      </c>
      <c r="X1385" s="3">
        <f t="shared" si="1379"/>
        <v>30</v>
      </c>
      <c r="Y1385" s="3">
        <f t="shared" ref="Y1385:Z1385" si="1417">X1385/T1385</f>
        <v>2.5</v>
      </c>
      <c r="Z1385" s="3">
        <f t="shared" si="1417"/>
        <v>0.5</v>
      </c>
    </row>
    <row r="1386" spans="1:26" x14ac:dyDescent="0.25">
      <c r="A1386">
        <v>9.2025000000000006</v>
      </c>
      <c r="B1386" t="s">
        <v>26</v>
      </c>
      <c r="C1386" t="s">
        <v>367</v>
      </c>
      <c r="D1386" t="s">
        <v>368</v>
      </c>
      <c r="E1386">
        <v>10503607</v>
      </c>
      <c r="F1386" t="s">
        <v>734</v>
      </c>
      <c r="G1386" t="s">
        <v>348</v>
      </c>
      <c r="H1386" t="s">
        <v>31</v>
      </c>
      <c r="I1386" t="s">
        <v>735</v>
      </c>
      <c r="J1386" t="s">
        <v>736</v>
      </c>
      <c r="K1386" t="s">
        <v>372</v>
      </c>
      <c r="L1386" t="s">
        <v>737</v>
      </c>
      <c r="M1386" t="s">
        <v>738</v>
      </c>
      <c r="N1386">
        <v>4078232665</v>
      </c>
      <c r="O1386" t="s">
        <v>59</v>
      </c>
      <c r="P1386" t="s">
        <v>60</v>
      </c>
      <c r="Q1386" t="s">
        <v>61</v>
      </c>
      <c r="R1386">
        <v>44</v>
      </c>
      <c r="S1386" t="s">
        <v>40</v>
      </c>
      <c r="T1386" t="str">
        <f t="shared" si="1371"/>
        <v>12</v>
      </c>
      <c r="U1386">
        <v>4</v>
      </c>
      <c r="V1386">
        <v>201.6</v>
      </c>
      <c r="W1386">
        <v>7</v>
      </c>
      <c r="X1386" s="3">
        <f t="shared" si="1379"/>
        <v>28.8</v>
      </c>
      <c r="Y1386" s="3">
        <f t="shared" ref="Y1386:Z1386" si="1418">X1386/T1386</f>
        <v>2.4</v>
      </c>
      <c r="Z1386" s="3">
        <f t="shared" si="1418"/>
        <v>0.6</v>
      </c>
    </row>
    <row r="1387" spans="1:26" x14ac:dyDescent="0.25">
      <c r="A1387">
        <v>9.2025000000000006</v>
      </c>
      <c r="B1387" t="s">
        <v>26</v>
      </c>
      <c r="C1387" t="s">
        <v>852</v>
      </c>
      <c r="D1387" t="s">
        <v>853</v>
      </c>
      <c r="E1387">
        <v>10503663</v>
      </c>
      <c r="F1387" t="s">
        <v>854</v>
      </c>
      <c r="G1387" t="s">
        <v>348</v>
      </c>
      <c r="H1387" t="s">
        <v>31</v>
      </c>
      <c r="I1387" t="s">
        <v>855</v>
      </c>
      <c r="J1387" t="s">
        <v>856</v>
      </c>
      <c r="K1387" t="s">
        <v>151</v>
      </c>
      <c r="L1387" t="s">
        <v>857</v>
      </c>
      <c r="M1387" t="s">
        <v>858</v>
      </c>
      <c r="N1387">
        <v>7168785509</v>
      </c>
      <c r="O1387" t="s">
        <v>74</v>
      </c>
      <c r="P1387" t="s">
        <v>75</v>
      </c>
      <c r="Q1387" t="s">
        <v>61</v>
      </c>
      <c r="R1387">
        <v>44</v>
      </c>
      <c r="S1387" t="s">
        <v>40</v>
      </c>
      <c r="T1387" t="str">
        <f t="shared" si="1371"/>
        <v>12</v>
      </c>
      <c r="U1387">
        <v>5</v>
      </c>
      <c r="V1387">
        <v>60</v>
      </c>
      <c r="W1387">
        <v>2</v>
      </c>
      <c r="X1387" s="3">
        <f t="shared" si="1379"/>
        <v>30</v>
      </c>
      <c r="Y1387" s="3">
        <f t="shared" ref="Y1387:Z1387" si="1419">X1387/T1387</f>
        <v>2.5</v>
      </c>
      <c r="Z1387" s="3">
        <f t="shared" si="1419"/>
        <v>0.5</v>
      </c>
    </row>
    <row r="1388" spans="1:26" x14ac:dyDescent="0.25">
      <c r="A1388">
        <v>9.2025000000000006</v>
      </c>
      <c r="B1388" t="s">
        <v>26</v>
      </c>
      <c r="C1388" t="s">
        <v>852</v>
      </c>
      <c r="D1388" t="s">
        <v>853</v>
      </c>
      <c r="E1388">
        <v>10503663</v>
      </c>
      <c r="F1388" t="s">
        <v>854</v>
      </c>
      <c r="G1388" t="s">
        <v>348</v>
      </c>
      <c r="H1388" t="s">
        <v>31</v>
      </c>
      <c r="I1388" t="s">
        <v>855</v>
      </c>
      <c r="J1388" t="s">
        <v>856</v>
      </c>
      <c r="K1388" t="s">
        <v>151</v>
      </c>
      <c r="L1388" t="s">
        <v>857</v>
      </c>
      <c r="M1388" t="s">
        <v>858</v>
      </c>
      <c r="N1388">
        <v>7168785509</v>
      </c>
      <c r="O1388" t="s">
        <v>670</v>
      </c>
      <c r="P1388" t="s">
        <v>671</v>
      </c>
      <c r="Q1388" t="s">
        <v>61</v>
      </c>
      <c r="R1388">
        <v>44</v>
      </c>
      <c r="S1388" t="s">
        <v>672</v>
      </c>
      <c r="T1388" t="str">
        <f t="shared" si="1371"/>
        <v>12</v>
      </c>
      <c r="U1388">
        <v>7</v>
      </c>
      <c r="V1388">
        <v>75.599999999999994</v>
      </c>
      <c r="W1388">
        <v>2</v>
      </c>
      <c r="X1388" s="3">
        <f t="shared" si="1379"/>
        <v>37.799999999999997</v>
      </c>
      <c r="Y1388" s="3">
        <f t="shared" ref="Y1388:Z1388" si="1420">X1388/T1388</f>
        <v>3.15</v>
      </c>
      <c r="Z1388" s="3">
        <f t="shared" si="1420"/>
        <v>0.45</v>
      </c>
    </row>
    <row r="1389" spans="1:26" x14ac:dyDescent="0.25">
      <c r="A1389">
        <v>9.2025000000000006</v>
      </c>
      <c r="B1389" t="s">
        <v>26</v>
      </c>
      <c r="C1389" t="s">
        <v>852</v>
      </c>
      <c r="D1389" t="s">
        <v>853</v>
      </c>
      <c r="E1389">
        <v>10503663</v>
      </c>
      <c r="F1389" t="s">
        <v>854</v>
      </c>
      <c r="G1389" t="s">
        <v>348</v>
      </c>
      <c r="H1389" t="s">
        <v>31</v>
      </c>
      <c r="I1389" t="s">
        <v>855</v>
      </c>
      <c r="J1389" t="s">
        <v>856</v>
      </c>
      <c r="K1389" t="s">
        <v>151</v>
      </c>
      <c r="L1389" t="s">
        <v>857</v>
      </c>
      <c r="M1389" t="s">
        <v>858</v>
      </c>
      <c r="N1389">
        <v>7168785509</v>
      </c>
      <c r="O1389" t="s">
        <v>98</v>
      </c>
      <c r="P1389" t="s">
        <v>99</v>
      </c>
      <c r="Q1389" t="s">
        <v>61</v>
      </c>
      <c r="R1389">
        <v>44</v>
      </c>
      <c r="S1389" t="s">
        <v>40</v>
      </c>
      <c r="T1389" t="str">
        <f t="shared" si="1371"/>
        <v>12</v>
      </c>
      <c r="U1389">
        <v>5</v>
      </c>
      <c r="V1389">
        <v>30</v>
      </c>
      <c r="W1389">
        <v>1</v>
      </c>
      <c r="X1389" s="3">
        <f t="shared" si="1379"/>
        <v>30</v>
      </c>
      <c r="Y1389" s="3">
        <f t="shared" ref="Y1389:Z1389" si="1421">X1389/T1389</f>
        <v>2.5</v>
      </c>
      <c r="Z1389" s="3">
        <f t="shared" si="1421"/>
        <v>0.5</v>
      </c>
    </row>
    <row r="1390" spans="1:26" x14ac:dyDescent="0.25">
      <c r="A1390">
        <v>9.2025000000000006</v>
      </c>
      <c r="B1390" t="s">
        <v>26</v>
      </c>
      <c r="C1390" t="s">
        <v>852</v>
      </c>
      <c r="D1390" t="s">
        <v>853</v>
      </c>
      <c r="E1390">
        <v>10503663</v>
      </c>
      <c r="F1390" t="s">
        <v>854</v>
      </c>
      <c r="G1390" t="s">
        <v>348</v>
      </c>
      <c r="H1390" t="s">
        <v>31</v>
      </c>
      <c r="I1390" t="s">
        <v>855</v>
      </c>
      <c r="J1390" t="s">
        <v>856</v>
      </c>
      <c r="K1390" t="s">
        <v>151</v>
      </c>
      <c r="L1390" t="s">
        <v>857</v>
      </c>
      <c r="M1390" t="s">
        <v>858</v>
      </c>
      <c r="N1390">
        <v>7168785509</v>
      </c>
      <c r="O1390" t="s">
        <v>224</v>
      </c>
      <c r="P1390" t="s">
        <v>225</v>
      </c>
      <c r="Q1390" t="s">
        <v>61</v>
      </c>
      <c r="R1390">
        <v>44</v>
      </c>
      <c r="S1390" t="s">
        <v>40</v>
      </c>
      <c r="T1390" t="str">
        <f t="shared" si="1371"/>
        <v>12</v>
      </c>
      <c r="U1390">
        <v>5</v>
      </c>
      <c r="V1390">
        <v>60</v>
      </c>
      <c r="W1390">
        <v>2</v>
      </c>
      <c r="X1390" s="3">
        <f t="shared" si="1379"/>
        <v>30</v>
      </c>
      <c r="Y1390" s="3">
        <f t="shared" ref="Y1390:Z1390" si="1422">X1390/T1390</f>
        <v>2.5</v>
      </c>
      <c r="Z1390" s="3">
        <f t="shared" si="1422"/>
        <v>0.5</v>
      </c>
    </row>
    <row r="1391" spans="1:26" x14ac:dyDescent="0.25">
      <c r="A1391">
        <v>9.2025000000000006</v>
      </c>
      <c r="B1391" t="s">
        <v>26</v>
      </c>
      <c r="C1391" t="s">
        <v>852</v>
      </c>
      <c r="D1391" t="s">
        <v>853</v>
      </c>
      <c r="E1391">
        <v>10503663</v>
      </c>
      <c r="F1391" t="s">
        <v>854</v>
      </c>
      <c r="G1391" t="s">
        <v>348</v>
      </c>
      <c r="H1391" t="s">
        <v>31</v>
      </c>
      <c r="I1391" t="s">
        <v>855</v>
      </c>
      <c r="J1391" t="s">
        <v>856</v>
      </c>
      <c r="K1391" t="s">
        <v>151</v>
      </c>
      <c r="L1391" t="s">
        <v>857</v>
      </c>
      <c r="M1391" t="s">
        <v>858</v>
      </c>
      <c r="N1391">
        <v>7168785509</v>
      </c>
      <c r="O1391" t="s">
        <v>59</v>
      </c>
      <c r="P1391" t="s">
        <v>60</v>
      </c>
      <c r="Q1391" t="s">
        <v>61</v>
      </c>
      <c r="R1391">
        <v>44</v>
      </c>
      <c r="S1391" t="s">
        <v>40</v>
      </c>
      <c r="T1391" t="str">
        <f t="shared" si="1371"/>
        <v>12</v>
      </c>
      <c r="U1391">
        <v>4</v>
      </c>
      <c r="V1391">
        <v>30</v>
      </c>
      <c r="W1391">
        <v>1</v>
      </c>
      <c r="X1391" s="3">
        <f t="shared" si="1379"/>
        <v>30</v>
      </c>
      <c r="Y1391" s="3">
        <f t="shared" ref="Y1391:Z1391" si="1423">X1391/T1391</f>
        <v>2.5</v>
      </c>
      <c r="Z1391" s="3">
        <f t="shared" si="1423"/>
        <v>0.625</v>
      </c>
    </row>
    <row r="1392" spans="1:26" x14ac:dyDescent="0.25">
      <c r="A1392">
        <v>9.2025000000000006</v>
      </c>
      <c r="B1392" t="s">
        <v>26</v>
      </c>
      <c r="C1392" t="s">
        <v>367</v>
      </c>
      <c r="D1392" t="s">
        <v>368</v>
      </c>
      <c r="E1392">
        <v>10503608</v>
      </c>
      <c r="F1392" t="s">
        <v>739</v>
      </c>
      <c r="G1392" t="s">
        <v>348</v>
      </c>
      <c r="H1392" t="s">
        <v>31</v>
      </c>
      <c r="I1392" t="s">
        <v>740</v>
      </c>
      <c r="J1392" t="s">
        <v>741</v>
      </c>
      <c r="K1392" t="s">
        <v>372</v>
      </c>
      <c r="L1392" t="s">
        <v>742</v>
      </c>
      <c r="M1392" t="s">
        <v>743</v>
      </c>
      <c r="N1392">
        <v>3523279777</v>
      </c>
      <c r="O1392" t="s">
        <v>74</v>
      </c>
      <c r="P1392" t="s">
        <v>75</v>
      </c>
      <c r="Q1392" t="s">
        <v>61</v>
      </c>
      <c r="R1392">
        <v>44</v>
      </c>
      <c r="S1392" t="s">
        <v>40</v>
      </c>
      <c r="T1392" t="str">
        <f t="shared" si="1371"/>
        <v>12</v>
      </c>
      <c r="U1392">
        <v>5</v>
      </c>
      <c r="V1392">
        <v>144</v>
      </c>
      <c r="W1392">
        <v>5</v>
      </c>
      <c r="X1392" s="3">
        <f t="shared" si="1379"/>
        <v>28.8</v>
      </c>
      <c r="Y1392" s="3">
        <f t="shared" ref="Y1392:Z1392" si="1424">X1392/T1392</f>
        <v>2.4</v>
      </c>
      <c r="Z1392" s="3">
        <f t="shared" si="1424"/>
        <v>0.48</v>
      </c>
    </row>
    <row r="1393" spans="1:26" x14ac:dyDescent="0.25">
      <c r="A1393">
        <v>9.2025000000000006</v>
      </c>
      <c r="B1393" t="s">
        <v>26</v>
      </c>
      <c r="C1393" t="s">
        <v>367</v>
      </c>
      <c r="D1393" t="s">
        <v>368</v>
      </c>
      <c r="E1393">
        <v>10503608</v>
      </c>
      <c r="F1393" t="s">
        <v>739</v>
      </c>
      <c r="G1393" t="s">
        <v>348</v>
      </c>
      <c r="H1393" t="s">
        <v>31</v>
      </c>
      <c r="I1393" t="s">
        <v>740</v>
      </c>
      <c r="J1393" t="s">
        <v>741</v>
      </c>
      <c r="K1393" t="s">
        <v>372</v>
      </c>
      <c r="L1393" t="s">
        <v>742</v>
      </c>
      <c r="M1393" t="s">
        <v>743</v>
      </c>
      <c r="N1393">
        <v>3523279777</v>
      </c>
      <c r="O1393" t="s">
        <v>670</v>
      </c>
      <c r="P1393" t="s">
        <v>671</v>
      </c>
      <c r="Q1393" t="s">
        <v>61</v>
      </c>
      <c r="R1393">
        <v>44</v>
      </c>
      <c r="S1393" t="s">
        <v>672</v>
      </c>
      <c r="T1393" t="str">
        <f t="shared" si="1371"/>
        <v>12</v>
      </c>
      <c r="U1393">
        <v>7</v>
      </c>
      <c r="V1393">
        <v>151.19999999999999</v>
      </c>
      <c r="W1393">
        <v>4</v>
      </c>
      <c r="X1393" s="3">
        <f t="shared" si="1379"/>
        <v>37.799999999999997</v>
      </c>
      <c r="Y1393" s="3">
        <f t="shared" ref="Y1393:Z1393" si="1425">X1393/T1393</f>
        <v>3.15</v>
      </c>
      <c r="Z1393" s="3">
        <f t="shared" si="1425"/>
        <v>0.45</v>
      </c>
    </row>
    <row r="1394" spans="1:26" x14ac:dyDescent="0.25">
      <c r="A1394">
        <v>9.2025000000000006</v>
      </c>
      <c r="B1394" t="s">
        <v>26</v>
      </c>
      <c r="C1394" t="s">
        <v>367</v>
      </c>
      <c r="D1394" t="s">
        <v>368</v>
      </c>
      <c r="E1394">
        <v>10503608</v>
      </c>
      <c r="F1394" t="s">
        <v>739</v>
      </c>
      <c r="G1394" t="s">
        <v>348</v>
      </c>
      <c r="H1394" t="s">
        <v>31</v>
      </c>
      <c r="I1394" t="s">
        <v>740</v>
      </c>
      <c r="J1394" t="s">
        <v>741</v>
      </c>
      <c r="K1394" t="s">
        <v>372</v>
      </c>
      <c r="L1394" t="s">
        <v>742</v>
      </c>
      <c r="M1394" t="s">
        <v>743</v>
      </c>
      <c r="N1394">
        <v>3523279777</v>
      </c>
      <c r="O1394" t="s">
        <v>98</v>
      </c>
      <c r="P1394" t="s">
        <v>99</v>
      </c>
      <c r="Q1394" t="s">
        <v>61</v>
      </c>
      <c r="R1394">
        <v>44</v>
      </c>
      <c r="S1394" t="s">
        <v>40</v>
      </c>
      <c r="T1394" t="str">
        <f t="shared" si="1371"/>
        <v>12</v>
      </c>
      <c r="U1394">
        <v>5</v>
      </c>
      <c r="V1394">
        <v>175.2</v>
      </c>
      <c r="W1394">
        <v>6</v>
      </c>
      <c r="X1394" s="3">
        <f t="shared" si="1379"/>
        <v>29.2</v>
      </c>
      <c r="Y1394" s="3">
        <f t="shared" ref="Y1394:Z1394" si="1426">X1394/T1394</f>
        <v>2.4333333333333331</v>
      </c>
      <c r="Z1394" s="3">
        <f t="shared" si="1426"/>
        <v>0.48666666666666664</v>
      </c>
    </row>
    <row r="1395" spans="1:26" x14ac:dyDescent="0.25">
      <c r="A1395">
        <v>9.2025000000000006</v>
      </c>
      <c r="B1395" t="s">
        <v>26</v>
      </c>
      <c r="C1395" t="s">
        <v>367</v>
      </c>
      <c r="D1395" t="s">
        <v>368</v>
      </c>
      <c r="E1395">
        <v>10503608</v>
      </c>
      <c r="F1395" t="s">
        <v>739</v>
      </c>
      <c r="G1395" t="s">
        <v>348</v>
      </c>
      <c r="H1395" t="s">
        <v>31</v>
      </c>
      <c r="I1395" t="s">
        <v>740</v>
      </c>
      <c r="J1395" t="s">
        <v>741</v>
      </c>
      <c r="K1395" t="s">
        <v>372</v>
      </c>
      <c r="L1395" t="s">
        <v>742</v>
      </c>
      <c r="M1395" t="s">
        <v>743</v>
      </c>
      <c r="N1395">
        <v>3523279777</v>
      </c>
      <c r="O1395" t="s">
        <v>224</v>
      </c>
      <c r="P1395" t="s">
        <v>225</v>
      </c>
      <c r="Q1395" t="s">
        <v>61</v>
      </c>
      <c r="R1395">
        <v>44</v>
      </c>
      <c r="S1395" t="s">
        <v>40</v>
      </c>
      <c r="T1395" t="str">
        <f t="shared" si="1371"/>
        <v>12</v>
      </c>
      <c r="U1395">
        <v>5</v>
      </c>
      <c r="V1395">
        <v>210</v>
      </c>
      <c r="W1395">
        <v>7</v>
      </c>
      <c r="X1395" s="3">
        <f t="shared" si="1379"/>
        <v>30</v>
      </c>
      <c r="Y1395" s="3">
        <f t="shared" ref="Y1395:Z1395" si="1427">X1395/T1395</f>
        <v>2.5</v>
      </c>
      <c r="Z1395" s="3">
        <f t="shared" si="1427"/>
        <v>0.5</v>
      </c>
    </row>
    <row r="1396" spans="1:26" x14ac:dyDescent="0.25">
      <c r="A1396">
        <v>9.2025000000000006</v>
      </c>
      <c r="B1396" t="s">
        <v>26</v>
      </c>
      <c r="C1396" t="s">
        <v>367</v>
      </c>
      <c r="D1396" t="s">
        <v>368</v>
      </c>
      <c r="E1396">
        <v>10503608</v>
      </c>
      <c r="F1396" t="s">
        <v>739</v>
      </c>
      <c r="G1396" t="s">
        <v>348</v>
      </c>
      <c r="H1396" t="s">
        <v>31</v>
      </c>
      <c r="I1396" t="s">
        <v>740</v>
      </c>
      <c r="J1396" t="s">
        <v>741</v>
      </c>
      <c r="K1396" t="s">
        <v>372</v>
      </c>
      <c r="L1396" t="s">
        <v>742</v>
      </c>
      <c r="M1396" t="s">
        <v>743</v>
      </c>
      <c r="N1396">
        <v>3523279777</v>
      </c>
      <c r="O1396" t="s">
        <v>59</v>
      </c>
      <c r="P1396" t="s">
        <v>60</v>
      </c>
      <c r="Q1396" t="s">
        <v>61</v>
      </c>
      <c r="R1396">
        <v>44</v>
      </c>
      <c r="S1396" t="s">
        <v>40</v>
      </c>
      <c r="T1396" t="str">
        <f t="shared" si="1371"/>
        <v>12</v>
      </c>
      <c r="U1396">
        <v>4</v>
      </c>
      <c r="V1396">
        <v>289.2</v>
      </c>
      <c r="W1396">
        <v>10</v>
      </c>
      <c r="X1396" s="3">
        <f t="shared" si="1379"/>
        <v>28.919999999999998</v>
      </c>
      <c r="Y1396" s="3">
        <f t="shared" ref="Y1396:Z1396" si="1428">X1396/T1396</f>
        <v>2.4099999999999997</v>
      </c>
      <c r="Z1396" s="3">
        <f t="shared" si="1428"/>
        <v>0.60249999999999992</v>
      </c>
    </row>
    <row r="1397" spans="1:26" x14ac:dyDescent="0.25">
      <c r="A1397">
        <v>9.2025000000000006</v>
      </c>
      <c r="B1397" t="s">
        <v>26</v>
      </c>
      <c r="C1397" t="s">
        <v>381</v>
      </c>
      <c r="D1397" t="s">
        <v>382</v>
      </c>
      <c r="E1397">
        <v>10503599</v>
      </c>
      <c r="F1397" t="s">
        <v>693</v>
      </c>
      <c r="G1397" t="s">
        <v>348</v>
      </c>
      <c r="H1397" t="s">
        <v>31</v>
      </c>
      <c r="I1397" t="s">
        <v>694</v>
      </c>
      <c r="J1397" t="s">
        <v>603</v>
      </c>
      <c r="K1397" t="s">
        <v>604</v>
      </c>
      <c r="L1397" t="s">
        <v>695</v>
      </c>
      <c r="M1397" t="s">
        <v>2303</v>
      </c>
      <c r="N1397">
        <v>8433495220</v>
      </c>
      <c r="O1397" t="s">
        <v>74</v>
      </c>
      <c r="P1397" t="s">
        <v>75</v>
      </c>
      <c r="Q1397" t="s">
        <v>61</v>
      </c>
      <c r="R1397">
        <v>44</v>
      </c>
      <c r="S1397" t="s">
        <v>40</v>
      </c>
      <c r="T1397" t="str">
        <f t="shared" si="1371"/>
        <v>12</v>
      </c>
      <c r="U1397">
        <v>5</v>
      </c>
      <c r="V1397">
        <v>116.4</v>
      </c>
      <c r="W1397">
        <v>4</v>
      </c>
      <c r="X1397" s="3">
        <f t="shared" si="1379"/>
        <v>29.1</v>
      </c>
      <c r="Y1397" s="3">
        <f t="shared" ref="Y1397:Z1397" si="1429">X1397/T1397</f>
        <v>2.4250000000000003</v>
      </c>
      <c r="Z1397" s="3">
        <f t="shared" si="1429"/>
        <v>0.48500000000000004</v>
      </c>
    </row>
    <row r="1398" spans="1:26" x14ac:dyDescent="0.25">
      <c r="A1398">
        <v>9.2025000000000006</v>
      </c>
      <c r="B1398" t="s">
        <v>26</v>
      </c>
      <c r="C1398" t="s">
        <v>381</v>
      </c>
      <c r="D1398" t="s">
        <v>382</v>
      </c>
      <c r="E1398">
        <v>10503599</v>
      </c>
      <c r="F1398" t="s">
        <v>693</v>
      </c>
      <c r="G1398" t="s">
        <v>348</v>
      </c>
      <c r="H1398" t="s">
        <v>31</v>
      </c>
      <c r="I1398" t="s">
        <v>694</v>
      </c>
      <c r="J1398" t="s">
        <v>603</v>
      </c>
      <c r="K1398" t="s">
        <v>604</v>
      </c>
      <c r="L1398" t="s">
        <v>695</v>
      </c>
      <c r="M1398" t="s">
        <v>2303</v>
      </c>
      <c r="N1398">
        <v>8433495220</v>
      </c>
      <c r="O1398" t="s">
        <v>670</v>
      </c>
      <c r="P1398" t="s">
        <v>671</v>
      </c>
      <c r="Q1398" t="s">
        <v>61</v>
      </c>
      <c r="R1398">
        <v>44</v>
      </c>
      <c r="S1398" t="s">
        <v>672</v>
      </c>
      <c r="T1398" t="str">
        <f t="shared" si="1371"/>
        <v>12</v>
      </c>
      <c r="U1398">
        <v>7</v>
      </c>
      <c r="V1398">
        <v>75.599999999999994</v>
      </c>
      <c r="W1398">
        <v>2</v>
      </c>
      <c r="X1398" s="3">
        <f t="shared" si="1379"/>
        <v>37.799999999999997</v>
      </c>
      <c r="Y1398" s="3">
        <f t="shared" ref="Y1398:Z1398" si="1430">X1398/T1398</f>
        <v>3.15</v>
      </c>
      <c r="Z1398" s="3">
        <f t="shared" si="1430"/>
        <v>0.45</v>
      </c>
    </row>
    <row r="1399" spans="1:26" x14ac:dyDescent="0.25">
      <c r="A1399">
        <v>9.2025000000000006</v>
      </c>
      <c r="B1399" t="s">
        <v>26</v>
      </c>
      <c r="C1399" t="s">
        <v>381</v>
      </c>
      <c r="D1399" t="s">
        <v>382</v>
      </c>
      <c r="E1399">
        <v>10503599</v>
      </c>
      <c r="F1399" t="s">
        <v>693</v>
      </c>
      <c r="G1399" t="s">
        <v>348</v>
      </c>
      <c r="H1399" t="s">
        <v>31</v>
      </c>
      <c r="I1399" t="s">
        <v>694</v>
      </c>
      <c r="J1399" t="s">
        <v>603</v>
      </c>
      <c r="K1399" t="s">
        <v>604</v>
      </c>
      <c r="L1399" t="s">
        <v>695</v>
      </c>
      <c r="M1399" t="s">
        <v>2303</v>
      </c>
      <c r="N1399">
        <v>8433495220</v>
      </c>
      <c r="O1399" t="s">
        <v>98</v>
      </c>
      <c r="P1399" t="s">
        <v>99</v>
      </c>
      <c r="Q1399" t="s">
        <v>61</v>
      </c>
      <c r="R1399">
        <v>44</v>
      </c>
      <c r="S1399" t="s">
        <v>40</v>
      </c>
      <c r="T1399" t="str">
        <f t="shared" si="1371"/>
        <v>12</v>
      </c>
      <c r="U1399">
        <v>5</v>
      </c>
      <c r="V1399">
        <v>175.2</v>
      </c>
      <c r="W1399">
        <v>6</v>
      </c>
      <c r="X1399" s="3">
        <f t="shared" si="1379"/>
        <v>29.2</v>
      </c>
      <c r="Y1399" s="3">
        <f t="shared" ref="Y1399:Z1399" si="1431">X1399/T1399</f>
        <v>2.4333333333333331</v>
      </c>
      <c r="Z1399" s="3">
        <f t="shared" si="1431"/>
        <v>0.48666666666666664</v>
      </c>
    </row>
    <row r="1400" spans="1:26" x14ac:dyDescent="0.25">
      <c r="A1400">
        <v>9.2025000000000006</v>
      </c>
      <c r="B1400" t="s">
        <v>26</v>
      </c>
      <c r="C1400" t="s">
        <v>381</v>
      </c>
      <c r="D1400" t="s">
        <v>382</v>
      </c>
      <c r="E1400">
        <v>10503599</v>
      </c>
      <c r="F1400" t="s">
        <v>693</v>
      </c>
      <c r="G1400" t="s">
        <v>348</v>
      </c>
      <c r="H1400" t="s">
        <v>31</v>
      </c>
      <c r="I1400" t="s">
        <v>694</v>
      </c>
      <c r="J1400" t="s">
        <v>603</v>
      </c>
      <c r="K1400" t="s">
        <v>604</v>
      </c>
      <c r="L1400" t="s">
        <v>695</v>
      </c>
      <c r="M1400" t="s">
        <v>2303</v>
      </c>
      <c r="N1400">
        <v>8433495220</v>
      </c>
      <c r="O1400" t="s">
        <v>224</v>
      </c>
      <c r="P1400" t="s">
        <v>225</v>
      </c>
      <c r="Q1400" t="s">
        <v>61</v>
      </c>
      <c r="R1400">
        <v>44</v>
      </c>
      <c r="S1400" t="s">
        <v>40</v>
      </c>
      <c r="T1400" t="str">
        <f t="shared" si="1371"/>
        <v>12</v>
      </c>
      <c r="U1400">
        <v>5</v>
      </c>
      <c r="V1400">
        <v>116.4</v>
      </c>
      <c r="W1400">
        <v>4</v>
      </c>
      <c r="X1400" s="3">
        <f t="shared" si="1379"/>
        <v>29.1</v>
      </c>
      <c r="Y1400" s="3">
        <f t="shared" ref="Y1400:Z1400" si="1432">X1400/T1400</f>
        <v>2.4250000000000003</v>
      </c>
      <c r="Z1400" s="3">
        <f t="shared" si="1432"/>
        <v>0.48500000000000004</v>
      </c>
    </row>
    <row r="1401" spans="1:26" x14ac:dyDescent="0.25">
      <c r="A1401">
        <v>9.2025000000000006</v>
      </c>
      <c r="B1401" t="s">
        <v>26</v>
      </c>
      <c r="C1401" t="s">
        <v>381</v>
      </c>
      <c r="D1401" t="s">
        <v>382</v>
      </c>
      <c r="E1401">
        <v>10503599</v>
      </c>
      <c r="F1401" t="s">
        <v>693</v>
      </c>
      <c r="G1401" t="s">
        <v>348</v>
      </c>
      <c r="H1401" t="s">
        <v>31</v>
      </c>
      <c r="I1401" t="s">
        <v>694</v>
      </c>
      <c r="J1401" t="s">
        <v>603</v>
      </c>
      <c r="K1401" t="s">
        <v>604</v>
      </c>
      <c r="L1401" t="s">
        <v>695</v>
      </c>
      <c r="M1401" t="s">
        <v>2303</v>
      </c>
      <c r="N1401">
        <v>8433495220</v>
      </c>
      <c r="O1401" t="s">
        <v>59</v>
      </c>
      <c r="P1401" t="s">
        <v>60</v>
      </c>
      <c r="Q1401" t="s">
        <v>61</v>
      </c>
      <c r="R1401">
        <v>44</v>
      </c>
      <c r="S1401" t="s">
        <v>40</v>
      </c>
      <c r="T1401" t="str">
        <f t="shared" si="1371"/>
        <v>12</v>
      </c>
      <c r="U1401">
        <v>4</v>
      </c>
      <c r="V1401">
        <v>57.6</v>
      </c>
      <c r="W1401">
        <v>2</v>
      </c>
      <c r="X1401" s="3">
        <f t="shared" si="1379"/>
        <v>28.8</v>
      </c>
      <c r="Y1401" s="3">
        <f t="shared" ref="Y1401:Z1401" si="1433">X1401/T1401</f>
        <v>2.4</v>
      </c>
      <c r="Z1401" s="3">
        <f t="shared" si="1433"/>
        <v>0.6</v>
      </c>
    </row>
    <row r="1402" spans="1:26" x14ac:dyDescent="0.25">
      <c r="A1402">
        <v>9.2025000000000006</v>
      </c>
      <c r="B1402" t="s">
        <v>26</v>
      </c>
      <c r="C1402" t="s">
        <v>897</v>
      </c>
      <c r="D1402" t="s">
        <v>898</v>
      </c>
      <c r="E1402">
        <v>10503691</v>
      </c>
      <c r="F1402" t="s">
        <v>899</v>
      </c>
      <c r="G1402" t="s">
        <v>348</v>
      </c>
      <c r="H1402" t="s">
        <v>31</v>
      </c>
      <c r="I1402" t="s">
        <v>900</v>
      </c>
      <c r="J1402" t="s">
        <v>901</v>
      </c>
      <c r="K1402" t="s">
        <v>902</v>
      </c>
      <c r="L1402" t="s">
        <v>903</v>
      </c>
      <c r="M1402" t="s">
        <v>904</v>
      </c>
      <c r="N1402">
        <v>2255785137</v>
      </c>
      <c r="O1402" t="s">
        <v>74</v>
      </c>
      <c r="P1402" t="s">
        <v>75</v>
      </c>
      <c r="Q1402" t="s">
        <v>61</v>
      </c>
      <c r="R1402">
        <v>44</v>
      </c>
      <c r="S1402" t="s">
        <v>40</v>
      </c>
      <c r="T1402" t="str">
        <f t="shared" si="1371"/>
        <v>12</v>
      </c>
      <c r="U1402">
        <v>5</v>
      </c>
      <c r="V1402">
        <v>120</v>
      </c>
      <c r="W1402">
        <v>4</v>
      </c>
      <c r="X1402" s="3">
        <f t="shared" si="1379"/>
        <v>30</v>
      </c>
      <c r="Y1402" s="3">
        <f t="shared" ref="Y1402:Z1402" si="1434">X1402/T1402</f>
        <v>2.5</v>
      </c>
      <c r="Z1402" s="3">
        <f t="shared" si="1434"/>
        <v>0.5</v>
      </c>
    </row>
    <row r="1403" spans="1:26" x14ac:dyDescent="0.25">
      <c r="A1403">
        <v>9.2025000000000006</v>
      </c>
      <c r="B1403" t="s">
        <v>26</v>
      </c>
      <c r="C1403" t="s">
        <v>897</v>
      </c>
      <c r="D1403" t="s">
        <v>898</v>
      </c>
      <c r="E1403">
        <v>10503691</v>
      </c>
      <c r="F1403" t="s">
        <v>899</v>
      </c>
      <c r="G1403" t="s">
        <v>348</v>
      </c>
      <c r="H1403" t="s">
        <v>31</v>
      </c>
      <c r="I1403" t="s">
        <v>900</v>
      </c>
      <c r="J1403" t="s">
        <v>901</v>
      </c>
      <c r="K1403" t="s">
        <v>902</v>
      </c>
      <c r="L1403" t="s">
        <v>903</v>
      </c>
      <c r="M1403" t="s">
        <v>904</v>
      </c>
      <c r="N1403">
        <v>2255785137</v>
      </c>
      <c r="O1403" t="s">
        <v>670</v>
      </c>
      <c r="P1403" t="s">
        <v>671</v>
      </c>
      <c r="Q1403" t="s">
        <v>61</v>
      </c>
      <c r="R1403">
        <v>44</v>
      </c>
      <c r="S1403" t="s">
        <v>672</v>
      </c>
      <c r="T1403" t="str">
        <f t="shared" si="1371"/>
        <v>12</v>
      </c>
      <c r="U1403">
        <v>7</v>
      </c>
      <c r="V1403">
        <v>302.39999999999998</v>
      </c>
      <c r="W1403">
        <v>8</v>
      </c>
      <c r="X1403" s="3">
        <f t="shared" si="1379"/>
        <v>37.799999999999997</v>
      </c>
      <c r="Y1403" s="3">
        <f t="shared" ref="Y1403:Z1403" si="1435">X1403/T1403</f>
        <v>3.15</v>
      </c>
      <c r="Z1403" s="3">
        <f t="shared" si="1435"/>
        <v>0.45</v>
      </c>
    </row>
    <row r="1404" spans="1:26" x14ac:dyDescent="0.25">
      <c r="A1404">
        <v>9.2025000000000006</v>
      </c>
      <c r="B1404" t="s">
        <v>26</v>
      </c>
      <c r="C1404" t="s">
        <v>897</v>
      </c>
      <c r="D1404" t="s">
        <v>898</v>
      </c>
      <c r="E1404">
        <v>10503691</v>
      </c>
      <c r="F1404" t="s">
        <v>899</v>
      </c>
      <c r="G1404" t="s">
        <v>348</v>
      </c>
      <c r="H1404" t="s">
        <v>31</v>
      </c>
      <c r="I1404" t="s">
        <v>900</v>
      </c>
      <c r="J1404" t="s">
        <v>901</v>
      </c>
      <c r="K1404" t="s">
        <v>902</v>
      </c>
      <c r="L1404" t="s">
        <v>903</v>
      </c>
      <c r="M1404" t="s">
        <v>904</v>
      </c>
      <c r="N1404">
        <v>2255785137</v>
      </c>
      <c r="O1404" t="s">
        <v>98</v>
      </c>
      <c r="P1404" t="s">
        <v>99</v>
      </c>
      <c r="Q1404" t="s">
        <v>61</v>
      </c>
      <c r="R1404">
        <v>44</v>
      </c>
      <c r="S1404" t="s">
        <v>40</v>
      </c>
      <c r="T1404" t="str">
        <f t="shared" si="1371"/>
        <v>12</v>
      </c>
      <c r="U1404">
        <v>5</v>
      </c>
      <c r="V1404">
        <v>270</v>
      </c>
      <c r="W1404">
        <v>9</v>
      </c>
      <c r="X1404" s="3">
        <f t="shared" si="1379"/>
        <v>30</v>
      </c>
      <c r="Y1404" s="3">
        <f t="shared" ref="Y1404:Z1404" si="1436">X1404/T1404</f>
        <v>2.5</v>
      </c>
      <c r="Z1404" s="3">
        <f t="shared" si="1436"/>
        <v>0.5</v>
      </c>
    </row>
    <row r="1405" spans="1:26" x14ac:dyDescent="0.25">
      <c r="A1405">
        <v>9.2025000000000006</v>
      </c>
      <c r="B1405" t="s">
        <v>26</v>
      </c>
      <c r="C1405" t="s">
        <v>897</v>
      </c>
      <c r="D1405" t="s">
        <v>898</v>
      </c>
      <c r="E1405">
        <v>10503691</v>
      </c>
      <c r="F1405" t="s">
        <v>899</v>
      </c>
      <c r="G1405" t="s">
        <v>348</v>
      </c>
      <c r="H1405" t="s">
        <v>31</v>
      </c>
      <c r="I1405" t="s">
        <v>900</v>
      </c>
      <c r="J1405" t="s">
        <v>901</v>
      </c>
      <c r="K1405" t="s">
        <v>902</v>
      </c>
      <c r="L1405" t="s">
        <v>903</v>
      </c>
      <c r="M1405" t="s">
        <v>904</v>
      </c>
      <c r="N1405">
        <v>2255785137</v>
      </c>
      <c r="O1405" t="s">
        <v>224</v>
      </c>
      <c r="P1405" t="s">
        <v>225</v>
      </c>
      <c r="Q1405" t="s">
        <v>61</v>
      </c>
      <c r="R1405">
        <v>44</v>
      </c>
      <c r="S1405" t="s">
        <v>40</v>
      </c>
      <c r="T1405" t="str">
        <f t="shared" ref="T1405:T1468" si="1437">"12"</f>
        <v>12</v>
      </c>
      <c r="U1405">
        <v>5</v>
      </c>
      <c r="V1405">
        <v>150</v>
      </c>
      <c r="W1405">
        <v>5</v>
      </c>
      <c r="X1405" s="3">
        <f t="shared" si="1379"/>
        <v>30</v>
      </c>
      <c r="Y1405" s="3">
        <f t="shared" ref="Y1405:Z1405" si="1438">X1405/T1405</f>
        <v>2.5</v>
      </c>
      <c r="Z1405" s="3">
        <f t="shared" si="1438"/>
        <v>0.5</v>
      </c>
    </row>
    <row r="1406" spans="1:26" x14ac:dyDescent="0.25">
      <c r="A1406">
        <v>9.2025000000000006</v>
      </c>
      <c r="B1406" t="s">
        <v>26</v>
      </c>
      <c r="C1406" t="s">
        <v>897</v>
      </c>
      <c r="D1406" t="s">
        <v>898</v>
      </c>
      <c r="E1406">
        <v>10503691</v>
      </c>
      <c r="F1406" t="s">
        <v>899</v>
      </c>
      <c r="G1406" t="s">
        <v>348</v>
      </c>
      <c r="H1406" t="s">
        <v>31</v>
      </c>
      <c r="I1406" t="s">
        <v>900</v>
      </c>
      <c r="J1406" t="s">
        <v>901</v>
      </c>
      <c r="K1406" t="s">
        <v>902</v>
      </c>
      <c r="L1406" t="s">
        <v>903</v>
      </c>
      <c r="M1406" t="s">
        <v>904</v>
      </c>
      <c r="N1406">
        <v>2255785137</v>
      </c>
      <c r="O1406" t="s">
        <v>59</v>
      </c>
      <c r="P1406" t="s">
        <v>60</v>
      </c>
      <c r="Q1406" t="s">
        <v>61</v>
      </c>
      <c r="R1406">
        <v>44</v>
      </c>
      <c r="S1406" t="s">
        <v>40</v>
      </c>
      <c r="T1406" t="str">
        <f t="shared" si="1437"/>
        <v>12</v>
      </c>
      <c r="U1406">
        <v>4</v>
      </c>
      <c r="V1406">
        <v>240</v>
      </c>
      <c r="W1406">
        <v>8</v>
      </c>
      <c r="X1406" s="3">
        <f t="shared" si="1379"/>
        <v>30</v>
      </c>
      <c r="Y1406" s="3">
        <f t="shared" ref="Y1406:Z1406" si="1439">X1406/T1406</f>
        <v>2.5</v>
      </c>
      <c r="Z1406" s="3">
        <f t="shared" si="1439"/>
        <v>0.625</v>
      </c>
    </row>
    <row r="1407" spans="1:26" x14ac:dyDescent="0.25">
      <c r="A1407">
        <v>9.2025000000000006</v>
      </c>
      <c r="B1407" t="s">
        <v>26</v>
      </c>
      <c r="C1407" t="s">
        <v>51</v>
      </c>
      <c r="D1407" t="s">
        <v>52</v>
      </c>
      <c r="E1407">
        <v>10503628</v>
      </c>
      <c r="F1407" t="s">
        <v>2366</v>
      </c>
      <c r="G1407" t="s">
        <v>348</v>
      </c>
      <c r="H1407" t="s">
        <v>31</v>
      </c>
      <c r="I1407" t="s">
        <v>2367</v>
      </c>
      <c r="J1407" t="s">
        <v>2368</v>
      </c>
      <c r="K1407" t="s">
        <v>56</v>
      </c>
      <c r="L1407">
        <v>16802</v>
      </c>
      <c r="M1407" t="s">
        <v>2369</v>
      </c>
      <c r="N1407">
        <v>8148630205</v>
      </c>
      <c r="O1407" t="s">
        <v>670</v>
      </c>
      <c r="P1407" t="s">
        <v>671</v>
      </c>
      <c r="Q1407" t="s">
        <v>61</v>
      </c>
      <c r="R1407">
        <v>44</v>
      </c>
      <c r="S1407" t="s">
        <v>672</v>
      </c>
      <c r="T1407" t="str">
        <f t="shared" si="1437"/>
        <v>12</v>
      </c>
      <c r="U1407">
        <v>7</v>
      </c>
      <c r="V1407">
        <v>75.599999999999994</v>
      </c>
      <c r="W1407">
        <v>2</v>
      </c>
      <c r="X1407" s="3">
        <f t="shared" si="1379"/>
        <v>37.799999999999997</v>
      </c>
      <c r="Y1407" s="3">
        <f t="shared" ref="Y1407:Z1407" si="1440">X1407/T1407</f>
        <v>3.15</v>
      </c>
      <c r="Z1407" s="3">
        <f t="shared" si="1440"/>
        <v>0.45</v>
      </c>
    </row>
    <row r="1408" spans="1:26" x14ac:dyDescent="0.25">
      <c r="A1408">
        <v>9.2025000000000006</v>
      </c>
      <c r="B1408" t="s">
        <v>26</v>
      </c>
      <c r="C1408" t="s">
        <v>51</v>
      </c>
      <c r="D1408" t="s">
        <v>52</v>
      </c>
      <c r="E1408">
        <v>10503628</v>
      </c>
      <c r="F1408" t="s">
        <v>2366</v>
      </c>
      <c r="G1408" t="s">
        <v>348</v>
      </c>
      <c r="H1408" t="s">
        <v>31</v>
      </c>
      <c r="I1408" t="s">
        <v>2367</v>
      </c>
      <c r="J1408" t="s">
        <v>2368</v>
      </c>
      <c r="K1408" t="s">
        <v>56</v>
      </c>
      <c r="L1408">
        <v>16802</v>
      </c>
      <c r="M1408" t="s">
        <v>2369</v>
      </c>
      <c r="N1408">
        <v>8148630205</v>
      </c>
      <c r="O1408" t="s">
        <v>98</v>
      </c>
      <c r="P1408" t="s">
        <v>99</v>
      </c>
      <c r="Q1408" t="s">
        <v>61</v>
      </c>
      <c r="R1408">
        <v>44</v>
      </c>
      <c r="S1408" t="s">
        <v>40</v>
      </c>
      <c r="T1408" t="str">
        <f t="shared" si="1437"/>
        <v>12</v>
      </c>
      <c r="U1408">
        <v>5</v>
      </c>
      <c r="V1408">
        <v>60</v>
      </c>
      <c r="W1408">
        <v>2</v>
      </c>
      <c r="X1408" s="3">
        <f t="shared" si="1379"/>
        <v>30</v>
      </c>
      <c r="Y1408" s="3">
        <f t="shared" ref="Y1408:Z1408" si="1441">X1408/T1408</f>
        <v>2.5</v>
      </c>
      <c r="Z1408" s="3">
        <f t="shared" si="1441"/>
        <v>0.5</v>
      </c>
    </row>
    <row r="1409" spans="1:26" x14ac:dyDescent="0.25">
      <c r="A1409">
        <v>9.2025000000000006</v>
      </c>
      <c r="B1409" t="s">
        <v>26</v>
      </c>
      <c r="C1409" t="s">
        <v>51</v>
      </c>
      <c r="D1409" t="s">
        <v>52</v>
      </c>
      <c r="E1409">
        <v>10503628</v>
      </c>
      <c r="F1409" t="s">
        <v>2366</v>
      </c>
      <c r="G1409" t="s">
        <v>348</v>
      </c>
      <c r="H1409" t="s">
        <v>31</v>
      </c>
      <c r="I1409" t="s">
        <v>2367</v>
      </c>
      <c r="J1409" t="s">
        <v>2368</v>
      </c>
      <c r="K1409" t="s">
        <v>56</v>
      </c>
      <c r="L1409">
        <v>16802</v>
      </c>
      <c r="M1409" t="s">
        <v>2369</v>
      </c>
      <c r="N1409">
        <v>8148630205</v>
      </c>
      <c r="O1409" t="s">
        <v>59</v>
      </c>
      <c r="P1409" t="s">
        <v>60</v>
      </c>
      <c r="Q1409" t="s">
        <v>61</v>
      </c>
      <c r="R1409">
        <v>44</v>
      </c>
      <c r="S1409" t="s">
        <v>40</v>
      </c>
      <c r="T1409" t="str">
        <f t="shared" si="1437"/>
        <v>12</v>
      </c>
      <c r="U1409">
        <v>4</v>
      </c>
      <c r="V1409">
        <v>57.6</v>
      </c>
      <c r="W1409">
        <v>2</v>
      </c>
      <c r="X1409" s="3">
        <f t="shared" si="1379"/>
        <v>28.8</v>
      </c>
      <c r="Y1409" s="3">
        <f t="shared" ref="Y1409:Z1409" si="1442">X1409/T1409</f>
        <v>2.4</v>
      </c>
      <c r="Z1409" s="3">
        <f t="shared" si="1442"/>
        <v>0.6</v>
      </c>
    </row>
    <row r="1410" spans="1:26" x14ac:dyDescent="0.25">
      <c r="A1410">
        <v>9.2025000000000006</v>
      </c>
      <c r="B1410" t="s">
        <v>26</v>
      </c>
      <c r="C1410" t="s">
        <v>897</v>
      </c>
      <c r="D1410" t="s">
        <v>898</v>
      </c>
      <c r="E1410">
        <v>10503692</v>
      </c>
      <c r="F1410" t="s">
        <v>2455</v>
      </c>
      <c r="G1410" t="s">
        <v>348</v>
      </c>
      <c r="H1410" t="s">
        <v>31</v>
      </c>
      <c r="I1410" t="s">
        <v>2456</v>
      </c>
      <c r="J1410" t="s">
        <v>2457</v>
      </c>
      <c r="K1410" t="s">
        <v>908</v>
      </c>
      <c r="L1410" t="s">
        <v>2458</v>
      </c>
      <c r="M1410" t="s">
        <v>2459</v>
      </c>
      <c r="N1410">
        <v>2814996413</v>
      </c>
      <c r="O1410" t="s">
        <v>74</v>
      </c>
      <c r="P1410" t="s">
        <v>75</v>
      </c>
      <c r="Q1410" t="s">
        <v>61</v>
      </c>
      <c r="R1410">
        <v>44</v>
      </c>
      <c r="S1410" t="s">
        <v>40</v>
      </c>
      <c r="T1410" t="str">
        <f t="shared" si="1437"/>
        <v>12</v>
      </c>
      <c r="U1410">
        <v>5</v>
      </c>
      <c r="V1410">
        <v>30</v>
      </c>
      <c r="W1410">
        <v>1</v>
      </c>
      <c r="X1410" s="3">
        <f t="shared" si="1379"/>
        <v>30</v>
      </c>
      <c r="Y1410" s="3">
        <f t="shared" ref="Y1410:Z1410" si="1443">X1410/T1410</f>
        <v>2.5</v>
      </c>
      <c r="Z1410" s="3">
        <f t="shared" si="1443"/>
        <v>0.5</v>
      </c>
    </row>
    <row r="1411" spans="1:26" x14ac:dyDescent="0.25">
      <c r="A1411">
        <v>9.2025000000000006</v>
      </c>
      <c r="B1411" t="s">
        <v>26</v>
      </c>
      <c r="C1411" t="s">
        <v>897</v>
      </c>
      <c r="D1411" t="s">
        <v>898</v>
      </c>
      <c r="E1411">
        <v>10503692</v>
      </c>
      <c r="F1411" t="s">
        <v>2455</v>
      </c>
      <c r="G1411" t="s">
        <v>348</v>
      </c>
      <c r="H1411" t="s">
        <v>31</v>
      </c>
      <c r="I1411" t="s">
        <v>2456</v>
      </c>
      <c r="J1411" t="s">
        <v>2457</v>
      </c>
      <c r="K1411" t="s">
        <v>908</v>
      </c>
      <c r="L1411" t="s">
        <v>2458</v>
      </c>
      <c r="M1411" t="s">
        <v>2459</v>
      </c>
      <c r="N1411">
        <v>2814996413</v>
      </c>
      <c r="O1411" t="s">
        <v>670</v>
      </c>
      <c r="P1411" t="s">
        <v>671</v>
      </c>
      <c r="Q1411" t="s">
        <v>61</v>
      </c>
      <c r="R1411">
        <v>44</v>
      </c>
      <c r="S1411" t="s">
        <v>672</v>
      </c>
      <c r="T1411" t="str">
        <f t="shared" si="1437"/>
        <v>12</v>
      </c>
      <c r="U1411">
        <v>7</v>
      </c>
      <c r="V1411">
        <v>37.799999999999997</v>
      </c>
      <c r="W1411">
        <v>1</v>
      </c>
      <c r="X1411" s="3">
        <f t="shared" si="1379"/>
        <v>37.799999999999997</v>
      </c>
      <c r="Y1411" s="3">
        <f t="shared" ref="Y1411:Z1411" si="1444">X1411/T1411</f>
        <v>3.15</v>
      </c>
      <c r="Z1411" s="3">
        <f t="shared" si="1444"/>
        <v>0.45</v>
      </c>
    </row>
    <row r="1412" spans="1:26" x14ac:dyDescent="0.25">
      <c r="A1412">
        <v>9.2025000000000006</v>
      </c>
      <c r="B1412" t="s">
        <v>26</v>
      </c>
      <c r="C1412" t="s">
        <v>897</v>
      </c>
      <c r="D1412" t="s">
        <v>898</v>
      </c>
      <c r="E1412">
        <v>10503692</v>
      </c>
      <c r="F1412" t="s">
        <v>2455</v>
      </c>
      <c r="G1412" t="s">
        <v>348</v>
      </c>
      <c r="H1412" t="s">
        <v>31</v>
      </c>
      <c r="I1412" t="s">
        <v>2456</v>
      </c>
      <c r="J1412" t="s">
        <v>2457</v>
      </c>
      <c r="K1412" t="s">
        <v>908</v>
      </c>
      <c r="L1412" t="s">
        <v>2458</v>
      </c>
      <c r="M1412" t="s">
        <v>2459</v>
      </c>
      <c r="N1412">
        <v>2814996413</v>
      </c>
      <c r="O1412" t="s">
        <v>98</v>
      </c>
      <c r="P1412" t="s">
        <v>99</v>
      </c>
      <c r="Q1412" t="s">
        <v>61</v>
      </c>
      <c r="R1412">
        <v>44</v>
      </c>
      <c r="S1412" t="s">
        <v>40</v>
      </c>
      <c r="T1412" t="str">
        <f t="shared" si="1437"/>
        <v>12</v>
      </c>
      <c r="U1412">
        <v>5</v>
      </c>
      <c r="V1412">
        <v>30</v>
      </c>
      <c r="W1412">
        <v>1</v>
      </c>
      <c r="X1412" s="3">
        <f t="shared" ref="X1412:X1475" si="1445">V1412/W1412</f>
        <v>30</v>
      </c>
      <c r="Y1412" s="3">
        <f t="shared" ref="Y1412:Z1412" si="1446">X1412/T1412</f>
        <v>2.5</v>
      </c>
      <c r="Z1412" s="3">
        <f t="shared" si="1446"/>
        <v>0.5</v>
      </c>
    </row>
    <row r="1413" spans="1:26" x14ac:dyDescent="0.25">
      <c r="A1413">
        <v>9.2025000000000006</v>
      </c>
      <c r="B1413" t="s">
        <v>26</v>
      </c>
      <c r="C1413" t="s">
        <v>897</v>
      </c>
      <c r="D1413" t="s">
        <v>898</v>
      </c>
      <c r="E1413">
        <v>10503692</v>
      </c>
      <c r="F1413" t="s">
        <v>2455</v>
      </c>
      <c r="G1413" t="s">
        <v>348</v>
      </c>
      <c r="H1413" t="s">
        <v>31</v>
      </c>
      <c r="I1413" t="s">
        <v>2456</v>
      </c>
      <c r="J1413" t="s">
        <v>2457</v>
      </c>
      <c r="K1413" t="s">
        <v>908</v>
      </c>
      <c r="L1413" t="s">
        <v>2458</v>
      </c>
      <c r="M1413" t="s">
        <v>2459</v>
      </c>
      <c r="N1413">
        <v>2814996413</v>
      </c>
      <c r="O1413" t="s">
        <v>224</v>
      </c>
      <c r="P1413" t="s">
        <v>225</v>
      </c>
      <c r="Q1413" t="s">
        <v>61</v>
      </c>
      <c r="R1413">
        <v>44</v>
      </c>
      <c r="S1413" t="s">
        <v>40</v>
      </c>
      <c r="T1413" t="str">
        <f t="shared" si="1437"/>
        <v>12</v>
      </c>
      <c r="U1413">
        <v>5</v>
      </c>
      <c r="V1413">
        <v>30</v>
      </c>
      <c r="W1413">
        <v>1</v>
      </c>
      <c r="X1413" s="3">
        <f t="shared" si="1445"/>
        <v>30</v>
      </c>
      <c r="Y1413" s="3">
        <f t="shared" ref="Y1413:Z1413" si="1447">X1413/T1413</f>
        <v>2.5</v>
      </c>
      <c r="Z1413" s="3">
        <f t="shared" si="1447"/>
        <v>0.5</v>
      </c>
    </row>
    <row r="1414" spans="1:26" x14ac:dyDescent="0.25">
      <c r="A1414">
        <v>9.2025000000000006</v>
      </c>
      <c r="B1414" t="s">
        <v>26</v>
      </c>
      <c r="C1414" t="s">
        <v>897</v>
      </c>
      <c r="D1414" t="s">
        <v>898</v>
      </c>
      <c r="E1414">
        <v>10503692</v>
      </c>
      <c r="F1414" t="s">
        <v>2455</v>
      </c>
      <c r="G1414" t="s">
        <v>348</v>
      </c>
      <c r="H1414" t="s">
        <v>31</v>
      </c>
      <c r="I1414" t="s">
        <v>2456</v>
      </c>
      <c r="J1414" t="s">
        <v>2457</v>
      </c>
      <c r="K1414" t="s">
        <v>908</v>
      </c>
      <c r="L1414" t="s">
        <v>2458</v>
      </c>
      <c r="M1414" t="s">
        <v>2459</v>
      </c>
      <c r="N1414">
        <v>2814996413</v>
      </c>
      <c r="O1414" t="s">
        <v>59</v>
      </c>
      <c r="P1414" t="s">
        <v>60</v>
      </c>
      <c r="Q1414" t="s">
        <v>61</v>
      </c>
      <c r="R1414">
        <v>44</v>
      </c>
      <c r="S1414" t="s">
        <v>40</v>
      </c>
      <c r="T1414" t="str">
        <f t="shared" si="1437"/>
        <v>12</v>
      </c>
      <c r="U1414">
        <v>4</v>
      </c>
      <c r="V1414">
        <v>30</v>
      </c>
      <c r="W1414">
        <v>1</v>
      </c>
      <c r="X1414" s="3">
        <f t="shared" si="1445"/>
        <v>30</v>
      </c>
      <c r="Y1414" s="3">
        <f t="shared" ref="Y1414:Z1414" si="1448">X1414/T1414</f>
        <v>2.5</v>
      </c>
      <c r="Z1414" s="3">
        <f t="shared" si="1448"/>
        <v>0.625</v>
      </c>
    </row>
    <row r="1415" spans="1:26" x14ac:dyDescent="0.25">
      <c r="A1415">
        <v>9.2025000000000006</v>
      </c>
      <c r="B1415" t="s">
        <v>26</v>
      </c>
      <c r="C1415" t="s">
        <v>663</v>
      </c>
      <c r="D1415" t="s">
        <v>664</v>
      </c>
      <c r="E1415">
        <v>10503584</v>
      </c>
      <c r="F1415" t="s">
        <v>2011</v>
      </c>
      <c r="G1415" t="s">
        <v>348</v>
      </c>
      <c r="H1415" t="s">
        <v>31</v>
      </c>
      <c r="I1415" t="s">
        <v>2012</v>
      </c>
      <c r="J1415" t="s">
        <v>2013</v>
      </c>
      <c r="K1415" t="s">
        <v>676</v>
      </c>
      <c r="L1415" t="s">
        <v>2014</v>
      </c>
      <c r="M1415" t="s">
        <v>2015</v>
      </c>
      <c r="N1415">
        <v>2059962665</v>
      </c>
      <c r="O1415" t="s">
        <v>74</v>
      </c>
      <c r="P1415" t="s">
        <v>75</v>
      </c>
      <c r="Q1415" t="s">
        <v>61</v>
      </c>
      <c r="R1415">
        <v>44</v>
      </c>
      <c r="S1415" t="s">
        <v>40</v>
      </c>
      <c r="T1415" t="str">
        <f t="shared" si="1437"/>
        <v>12</v>
      </c>
      <c r="U1415">
        <v>5</v>
      </c>
      <c r="V1415">
        <v>28.8</v>
      </c>
      <c r="W1415">
        <v>1</v>
      </c>
      <c r="X1415" s="3">
        <f t="shared" si="1445"/>
        <v>28.8</v>
      </c>
      <c r="Y1415" s="3">
        <f t="shared" ref="Y1415:Z1415" si="1449">X1415/T1415</f>
        <v>2.4</v>
      </c>
      <c r="Z1415" s="3">
        <f t="shared" si="1449"/>
        <v>0.48</v>
      </c>
    </row>
    <row r="1416" spans="1:26" x14ac:dyDescent="0.25">
      <c r="A1416">
        <v>9.2025000000000006</v>
      </c>
      <c r="B1416" t="s">
        <v>26</v>
      </c>
      <c r="C1416" t="s">
        <v>663</v>
      </c>
      <c r="D1416" t="s">
        <v>664</v>
      </c>
      <c r="E1416">
        <v>10503584</v>
      </c>
      <c r="F1416" t="s">
        <v>2011</v>
      </c>
      <c r="G1416" t="s">
        <v>348</v>
      </c>
      <c r="H1416" t="s">
        <v>31</v>
      </c>
      <c r="I1416" t="s">
        <v>2012</v>
      </c>
      <c r="J1416" t="s">
        <v>2013</v>
      </c>
      <c r="K1416" t="s">
        <v>676</v>
      </c>
      <c r="L1416" t="s">
        <v>2014</v>
      </c>
      <c r="M1416" t="s">
        <v>2015</v>
      </c>
      <c r="N1416">
        <v>2059962665</v>
      </c>
      <c r="O1416" t="s">
        <v>670</v>
      </c>
      <c r="P1416" t="s">
        <v>671</v>
      </c>
      <c r="Q1416" t="s">
        <v>61</v>
      </c>
      <c r="R1416">
        <v>44</v>
      </c>
      <c r="S1416" t="s">
        <v>672</v>
      </c>
      <c r="T1416" t="str">
        <f t="shared" si="1437"/>
        <v>12</v>
      </c>
      <c r="U1416">
        <v>7</v>
      </c>
      <c r="V1416">
        <v>37.799999999999997</v>
      </c>
      <c r="W1416">
        <v>1</v>
      </c>
      <c r="X1416" s="3">
        <f t="shared" si="1445"/>
        <v>37.799999999999997</v>
      </c>
      <c r="Y1416" s="3">
        <f t="shared" ref="Y1416:Z1416" si="1450">X1416/T1416</f>
        <v>3.15</v>
      </c>
      <c r="Z1416" s="3">
        <f t="shared" si="1450"/>
        <v>0.45</v>
      </c>
    </row>
    <row r="1417" spans="1:26" x14ac:dyDescent="0.25">
      <c r="A1417">
        <v>9.2025000000000006</v>
      </c>
      <c r="B1417" t="s">
        <v>26</v>
      </c>
      <c r="C1417" t="s">
        <v>663</v>
      </c>
      <c r="D1417" t="s">
        <v>664</v>
      </c>
      <c r="E1417">
        <v>10503584</v>
      </c>
      <c r="F1417" t="s">
        <v>2011</v>
      </c>
      <c r="G1417" t="s">
        <v>348</v>
      </c>
      <c r="H1417" t="s">
        <v>31</v>
      </c>
      <c r="I1417" t="s">
        <v>2012</v>
      </c>
      <c r="J1417" t="s">
        <v>2013</v>
      </c>
      <c r="K1417" t="s">
        <v>676</v>
      </c>
      <c r="L1417" t="s">
        <v>2014</v>
      </c>
      <c r="M1417" t="s">
        <v>2015</v>
      </c>
      <c r="N1417">
        <v>2059962665</v>
      </c>
      <c r="O1417" t="s">
        <v>98</v>
      </c>
      <c r="P1417" t="s">
        <v>99</v>
      </c>
      <c r="Q1417" t="s">
        <v>61</v>
      </c>
      <c r="R1417">
        <v>44</v>
      </c>
      <c r="S1417" t="s">
        <v>40</v>
      </c>
      <c r="T1417" t="str">
        <f t="shared" si="1437"/>
        <v>12</v>
      </c>
      <c r="U1417">
        <v>5</v>
      </c>
      <c r="V1417">
        <v>30</v>
      </c>
      <c r="W1417">
        <v>1</v>
      </c>
      <c r="X1417" s="3">
        <f t="shared" si="1445"/>
        <v>30</v>
      </c>
      <c r="Y1417" s="3">
        <f t="shared" ref="Y1417:Z1417" si="1451">X1417/T1417</f>
        <v>2.5</v>
      </c>
      <c r="Z1417" s="3">
        <f t="shared" si="1451"/>
        <v>0.5</v>
      </c>
    </row>
    <row r="1418" spans="1:26" x14ac:dyDescent="0.25">
      <c r="A1418">
        <v>9.2025000000000006</v>
      </c>
      <c r="B1418" t="s">
        <v>26</v>
      </c>
      <c r="C1418" t="s">
        <v>663</v>
      </c>
      <c r="D1418" t="s">
        <v>664</v>
      </c>
      <c r="E1418">
        <v>10503584</v>
      </c>
      <c r="F1418" t="s">
        <v>2011</v>
      </c>
      <c r="G1418" t="s">
        <v>348</v>
      </c>
      <c r="H1418" t="s">
        <v>31</v>
      </c>
      <c r="I1418" t="s">
        <v>2012</v>
      </c>
      <c r="J1418" t="s">
        <v>2013</v>
      </c>
      <c r="K1418" t="s">
        <v>676</v>
      </c>
      <c r="L1418" t="s">
        <v>2014</v>
      </c>
      <c r="M1418" t="s">
        <v>2015</v>
      </c>
      <c r="N1418">
        <v>2059962665</v>
      </c>
      <c r="O1418" t="s">
        <v>224</v>
      </c>
      <c r="P1418" t="s">
        <v>225</v>
      </c>
      <c r="Q1418" t="s">
        <v>61</v>
      </c>
      <c r="R1418">
        <v>44</v>
      </c>
      <c r="S1418" t="s">
        <v>40</v>
      </c>
      <c r="T1418" t="str">
        <f t="shared" si="1437"/>
        <v>12</v>
      </c>
      <c r="U1418">
        <v>5</v>
      </c>
      <c r="V1418">
        <v>28.8</v>
      </c>
      <c r="W1418">
        <v>1</v>
      </c>
      <c r="X1418" s="3">
        <f t="shared" si="1445"/>
        <v>28.8</v>
      </c>
      <c r="Y1418" s="3">
        <f t="shared" ref="Y1418:Z1418" si="1452">X1418/T1418</f>
        <v>2.4</v>
      </c>
      <c r="Z1418" s="3">
        <f t="shared" si="1452"/>
        <v>0.48</v>
      </c>
    </row>
    <row r="1419" spans="1:26" x14ac:dyDescent="0.25">
      <c r="A1419">
        <v>9.2025000000000006</v>
      </c>
      <c r="B1419" t="s">
        <v>26</v>
      </c>
      <c r="C1419" t="s">
        <v>663</v>
      </c>
      <c r="D1419" t="s">
        <v>664</v>
      </c>
      <c r="E1419">
        <v>10503584</v>
      </c>
      <c r="F1419" t="s">
        <v>2011</v>
      </c>
      <c r="G1419" t="s">
        <v>348</v>
      </c>
      <c r="H1419" t="s">
        <v>31</v>
      </c>
      <c r="I1419" t="s">
        <v>2012</v>
      </c>
      <c r="J1419" t="s">
        <v>2013</v>
      </c>
      <c r="K1419" t="s">
        <v>676</v>
      </c>
      <c r="L1419" t="s">
        <v>2014</v>
      </c>
      <c r="M1419" t="s">
        <v>2015</v>
      </c>
      <c r="N1419">
        <v>2059962665</v>
      </c>
      <c r="O1419" t="s">
        <v>59</v>
      </c>
      <c r="P1419" t="s">
        <v>60</v>
      </c>
      <c r="Q1419" t="s">
        <v>61</v>
      </c>
      <c r="R1419">
        <v>44</v>
      </c>
      <c r="S1419" t="s">
        <v>40</v>
      </c>
      <c r="T1419" t="str">
        <f t="shared" si="1437"/>
        <v>12</v>
      </c>
      <c r="U1419">
        <v>4</v>
      </c>
      <c r="V1419">
        <v>28.8</v>
      </c>
      <c r="W1419">
        <v>1</v>
      </c>
      <c r="X1419" s="3">
        <f t="shared" si="1445"/>
        <v>28.8</v>
      </c>
      <c r="Y1419" s="3">
        <f t="shared" ref="Y1419:Z1419" si="1453">X1419/T1419</f>
        <v>2.4</v>
      </c>
      <c r="Z1419" s="3">
        <f t="shared" si="1453"/>
        <v>0.6</v>
      </c>
    </row>
    <row r="1420" spans="1:26" x14ac:dyDescent="0.25">
      <c r="A1420">
        <v>9.2025000000000006</v>
      </c>
      <c r="B1420" t="s">
        <v>26</v>
      </c>
      <c r="C1420" t="s">
        <v>897</v>
      </c>
      <c r="D1420" t="s">
        <v>898</v>
      </c>
      <c r="E1420">
        <v>10503694</v>
      </c>
      <c r="F1420" t="s">
        <v>905</v>
      </c>
      <c r="G1420" t="s">
        <v>348</v>
      </c>
      <c r="H1420" t="s">
        <v>31</v>
      </c>
      <c r="I1420" t="s">
        <v>906</v>
      </c>
      <c r="J1420" t="s">
        <v>907</v>
      </c>
      <c r="K1420" t="s">
        <v>908</v>
      </c>
      <c r="L1420" t="s">
        <v>909</v>
      </c>
      <c r="M1420" t="s">
        <v>910</v>
      </c>
      <c r="N1420">
        <v>2814761898</v>
      </c>
      <c r="O1420" t="s">
        <v>74</v>
      </c>
      <c r="P1420" t="s">
        <v>75</v>
      </c>
      <c r="Q1420" t="s">
        <v>61</v>
      </c>
      <c r="R1420">
        <v>44</v>
      </c>
      <c r="S1420" t="s">
        <v>40</v>
      </c>
      <c r="T1420" t="str">
        <f t="shared" si="1437"/>
        <v>12</v>
      </c>
      <c r="U1420">
        <v>5</v>
      </c>
      <c r="V1420">
        <v>90</v>
      </c>
      <c r="W1420">
        <v>3</v>
      </c>
      <c r="X1420" s="3">
        <f t="shared" si="1445"/>
        <v>30</v>
      </c>
      <c r="Y1420" s="3">
        <f t="shared" ref="Y1420:Z1420" si="1454">X1420/T1420</f>
        <v>2.5</v>
      </c>
      <c r="Z1420" s="3">
        <f t="shared" si="1454"/>
        <v>0.5</v>
      </c>
    </row>
    <row r="1421" spans="1:26" x14ac:dyDescent="0.25">
      <c r="A1421">
        <v>9.2025000000000006</v>
      </c>
      <c r="B1421" t="s">
        <v>26</v>
      </c>
      <c r="C1421" t="s">
        <v>897</v>
      </c>
      <c r="D1421" t="s">
        <v>898</v>
      </c>
      <c r="E1421">
        <v>10503694</v>
      </c>
      <c r="F1421" t="s">
        <v>905</v>
      </c>
      <c r="G1421" t="s">
        <v>348</v>
      </c>
      <c r="H1421" t="s">
        <v>31</v>
      </c>
      <c r="I1421" t="s">
        <v>906</v>
      </c>
      <c r="J1421" t="s">
        <v>907</v>
      </c>
      <c r="K1421" t="s">
        <v>908</v>
      </c>
      <c r="L1421" t="s">
        <v>909</v>
      </c>
      <c r="M1421" t="s">
        <v>910</v>
      </c>
      <c r="N1421">
        <v>2814761898</v>
      </c>
      <c r="O1421" t="s">
        <v>98</v>
      </c>
      <c r="P1421" t="s">
        <v>99</v>
      </c>
      <c r="Q1421" t="s">
        <v>61</v>
      </c>
      <c r="R1421">
        <v>44</v>
      </c>
      <c r="S1421" t="s">
        <v>40</v>
      </c>
      <c r="T1421" t="str">
        <f t="shared" si="1437"/>
        <v>12</v>
      </c>
      <c r="U1421">
        <v>5</v>
      </c>
      <c r="V1421">
        <v>90</v>
      </c>
      <c r="W1421">
        <v>3</v>
      </c>
      <c r="X1421" s="3">
        <f t="shared" si="1445"/>
        <v>30</v>
      </c>
      <c r="Y1421" s="3">
        <f t="shared" ref="Y1421:Z1421" si="1455">X1421/T1421</f>
        <v>2.5</v>
      </c>
      <c r="Z1421" s="3">
        <f t="shared" si="1455"/>
        <v>0.5</v>
      </c>
    </row>
    <row r="1422" spans="1:26" x14ac:dyDescent="0.25">
      <c r="A1422">
        <v>9.2025000000000006</v>
      </c>
      <c r="B1422" t="s">
        <v>26</v>
      </c>
      <c r="C1422" t="s">
        <v>897</v>
      </c>
      <c r="D1422" t="s">
        <v>898</v>
      </c>
      <c r="E1422">
        <v>10503694</v>
      </c>
      <c r="F1422" t="s">
        <v>905</v>
      </c>
      <c r="G1422" t="s">
        <v>348</v>
      </c>
      <c r="H1422" t="s">
        <v>31</v>
      </c>
      <c r="I1422" t="s">
        <v>906</v>
      </c>
      <c r="J1422" t="s">
        <v>907</v>
      </c>
      <c r="K1422" t="s">
        <v>908</v>
      </c>
      <c r="L1422" t="s">
        <v>909</v>
      </c>
      <c r="M1422" t="s">
        <v>910</v>
      </c>
      <c r="N1422">
        <v>2814761898</v>
      </c>
      <c r="O1422" t="s">
        <v>224</v>
      </c>
      <c r="P1422" t="s">
        <v>225</v>
      </c>
      <c r="Q1422" t="s">
        <v>61</v>
      </c>
      <c r="R1422">
        <v>44</v>
      </c>
      <c r="S1422" t="s">
        <v>40</v>
      </c>
      <c r="T1422" t="str">
        <f t="shared" si="1437"/>
        <v>12</v>
      </c>
      <c r="U1422">
        <v>5</v>
      </c>
      <c r="V1422">
        <v>30</v>
      </c>
      <c r="W1422">
        <v>1</v>
      </c>
      <c r="X1422" s="3">
        <f t="shared" si="1445"/>
        <v>30</v>
      </c>
      <c r="Y1422" s="3">
        <f t="shared" ref="Y1422:Z1422" si="1456">X1422/T1422</f>
        <v>2.5</v>
      </c>
      <c r="Z1422" s="3">
        <f t="shared" si="1456"/>
        <v>0.5</v>
      </c>
    </row>
    <row r="1423" spans="1:26" x14ac:dyDescent="0.25">
      <c r="A1423">
        <v>9.2025000000000006</v>
      </c>
      <c r="B1423" t="s">
        <v>26</v>
      </c>
      <c r="C1423" t="s">
        <v>897</v>
      </c>
      <c r="D1423" t="s">
        <v>898</v>
      </c>
      <c r="E1423">
        <v>10503694</v>
      </c>
      <c r="F1423" t="s">
        <v>905</v>
      </c>
      <c r="G1423" t="s">
        <v>348</v>
      </c>
      <c r="H1423" t="s">
        <v>31</v>
      </c>
      <c r="I1423" t="s">
        <v>906</v>
      </c>
      <c r="J1423" t="s">
        <v>907</v>
      </c>
      <c r="K1423" t="s">
        <v>908</v>
      </c>
      <c r="L1423" t="s">
        <v>909</v>
      </c>
      <c r="M1423" t="s">
        <v>910</v>
      </c>
      <c r="N1423">
        <v>2814761898</v>
      </c>
      <c r="O1423" t="s">
        <v>59</v>
      </c>
      <c r="P1423" t="s">
        <v>60</v>
      </c>
      <c r="Q1423" t="s">
        <v>61</v>
      </c>
      <c r="R1423">
        <v>44</v>
      </c>
      <c r="S1423" t="s">
        <v>40</v>
      </c>
      <c r="T1423" t="str">
        <f t="shared" si="1437"/>
        <v>12</v>
      </c>
      <c r="U1423">
        <v>4</v>
      </c>
      <c r="V1423">
        <v>90</v>
      </c>
      <c r="W1423">
        <v>3</v>
      </c>
      <c r="X1423" s="3">
        <f t="shared" si="1445"/>
        <v>30</v>
      </c>
      <c r="Y1423" s="3">
        <f t="shared" ref="Y1423:Z1423" si="1457">X1423/T1423</f>
        <v>2.5</v>
      </c>
      <c r="Z1423" s="3">
        <f t="shared" si="1457"/>
        <v>0.625</v>
      </c>
    </row>
    <row r="1424" spans="1:26" x14ac:dyDescent="0.25">
      <c r="A1424">
        <v>9.2025000000000006</v>
      </c>
      <c r="B1424" t="s">
        <v>26</v>
      </c>
      <c r="C1424" t="s">
        <v>897</v>
      </c>
      <c r="D1424" t="s">
        <v>898</v>
      </c>
      <c r="E1424">
        <v>10503695</v>
      </c>
      <c r="F1424" t="s">
        <v>911</v>
      </c>
      <c r="G1424" t="s">
        <v>348</v>
      </c>
      <c r="H1424" t="s">
        <v>31</v>
      </c>
      <c r="I1424" t="s">
        <v>912</v>
      </c>
      <c r="J1424" t="s">
        <v>913</v>
      </c>
      <c r="K1424" t="s">
        <v>908</v>
      </c>
      <c r="L1424" t="s">
        <v>914</v>
      </c>
      <c r="M1424" t="s">
        <v>915</v>
      </c>
      <c r="N1424">
        <v>2819223410</v>
      </c>
      <c r="O1424" t="s">
        <v>74</v>
      </c>
      <c r="P1424" t="s">
        <v>75</v>
      </c>
      <c r="Q1424" t="s">
        <v>61</v>
      </c>
      <c r="R1424">
        <v>44</v>
      </c>
      <c r="S1424" t="s">
        <v>40</v>
      </c>
      <c r="T1424" t="str">
        <f t="shared" si="1437"/>
        <v>12</v>
      </c>
      <c r="U1424">
        <v>5</v>
      </c>
      <c r="V1424">
        <v>120</v>
      </c>
      <c r="W1424">
        <v>4</v>
      </c>
      <c r="X1424" s="3">
        <f t="shared" si="1445"/>
        <v>30</v>
      </c>
      <c r="Y1424" s="3">
        <f t="shared" ref="Y1424:Z1424" si="1458">X1424/T1424</f>
        <v>2.5</v>
      </c>
      <c r="Z1424" s="3">
        <f t="shared" si="1458"/>
        <v>0.5</v>
      </c>
    </row>
    <row r="1425" spans="1:26" x14ac:dyDescent="0.25">
      <c r="A1425">
        <v>9.2025000000000006</v>
      </c>
      <c r="B1425" t="s">
        <v>26</v>
      </c>
      <c r="C1425" t="s">
        <v>897</v>
      </c>
      <c r="D1425" t="s">
        <v>898</v>
      </c>
      <c r="E1425">
        <v>10503695</v>
      </c>
      <c r="F1425" t="s">
        <v>911</v>
      </c>
      <c r="G1425" t="s">
        <v>348</v>
      </c>
      <c r="H1425" t="s">
        <v>31</v>
      </c>
      <c r="I1425" t="s">
        <v>912</v>
      </c>
      <c r="J1425" t="s">
        <v>913</v>
      </c>
      <c r="K1425" t="s">
        <v>908</v>
      </c>
      <c r="L1425" t="s">
        <v>914</v>
      </c>
      <c r="M1425" t="s">
        <v>915</v>
      </c>
      <c r="N1425">
        <v>2819223410</v>
      </c>
      <c r="O1425" t="s">
        <v>670</v>
      </c>
      <c r="P1425" t="s">
        <v>671</v>
      </c>
      <c r="Q1425" t="s">
        <v>61</v>
      </c>
      <c r="R1425">
        <v>44</v>
      </c>
      <c r="S1425" t="s">
        <v>672</v>
      </c>
      <c r="T1425" t="str">
        <f t="shared" si="1437"/>
        <v>12</v>
      </c>
      <c r="U1425">
        <v>7</v>
      </c>
      <c r="V1425">
        <v>113.4</v>
      </c>
      <c r="W1425">
        <v>3</v>
      </c>
      <c r="X1425" s="3">
        <f t="shared" si="1445"/>
        <v>37.800000000000004</v>
      </c>
      <c r="Y1425" s="3">
        <f t="shared" ref="Y1425:Z1425" si="1459">X1425/T1425</f>
        <v>3.1500000000000004</v>
      </c>
      <c r="Z1425" s="3">
        <f t="shared" si="1459"/>
        <v>0.45000000000000007</v>
      </c>
    </row>
    <row r="1426" spans="1:26" x14ac:dyDescent="0.25">
      <c r="A1426">
        <v>9.2025000000000006</v>
      </c>
      <c r="B1426" t="s">
        <v>26</v>
      </c>
      <c r="C1426" t="s">
        <v>897</v>
      </c>
      <c r="D1426" t="s">
        <v>898</v>
      </c>
      <c r="E1426">
        <v>10503695</v>
      </c>
      <c r="F1426" t="s">
        <v>911</v>
      </c>
      <c r="G1426" t="s">
        <v>348</v>
      </c>
      <c r="H1426" t="s">
        <v>31</v>
      </c>
      <c r="I1426" t="s">
        <v>912</v>
      </c>
      <c r="J1426" t="s">
        <v>913</v>
      </c>
      <c r="K1426" t="s">
        <v>908</v>
      </c>
      <c r="L1426" t="s">
        <v>914</v>
      </c>
      <c r="M1426" t="s">
        <v>915</v>
      </c>
      <c r="N1426">
        <v>2819223410</v>
      </c>
      <c r="O1426" t="s">
        <v>98</v>
      </c>
      <c r="P1426" t="s">
        <v>99</v>
      </c>
      <c r="Q1426" t="s">
        <v>61</v>
      </c>
      <c r="R1426">
        <v>44</v>
      </c>
      <c r="S1426" t="s">
        <v>40</v>
      </c>
      <c r="T1426" t="str">
        <f t="shared" si="1437"/>
        <v>12</v>
      </c>
      <c r="U1426">
        <v>5</v>
      </c>
      <c r="V1426">
        <v>150</v>
      </c>
      <c r="W1426">
        <v>5</v>
      </c>
      <c r="X1426" s="3">
        <f t="shared" si="1445"/>
        <v>30</v>
      </c>
      <c r="Y1426" s="3">
        <f t="shared" ref="Y1426:Z1426" si="1460">X1426/T1426</f>
        <v>2.5</v>
      </c>
      <c r="Z1426" s="3">
        <f t="shared" si="1460"/>
        <v>0.5</v>
      </c>
    </row>
    <row r="1427" spans="1:26" x14ac:dyDescent="0.25">
      <c r="A1427">
        <v>9.2025000000000006</v>
      </c>
      <c r="B1427" t="s">
        <v>26</v>
      </c>
      <c r="C1427" t="s">
        <v>897</v>
      </c>
      <c r="D1427" t="s">
        <v>898</v>
      </c>
      <c r="E1427">
        <v>10503695</v>
      </c>
      <c r="F1427" t="s">
        <v>911</v>
      </c>
      <c r="G1427" t="s">
        <v>348</v>
      </c>
      <c r="H1427" t="s">
        <v>31</v>
      </c>
      <c r="I1427" t="s">
        <v>912</v>
      </c>
      <c r="J1427" t="s">
        <v>913</v>
      </c>
      <c r="K1427" t="s">
        <v>908</v>
      </c>
      <c r="L1427" t="s">
        <v>914</v>
      </c>
      <c r="M1427" t="s">
        <v>915</v>
      </c>
      <c r="N1427">
        <v>2819223410</v>
      </c>
      <c r="O1427" t="s">
        <v>224</v>
      </c>
      <c r="P1427" t="s">
        <v>225</v>
      </c>
      <c r="Q1427" t="s">
        <v>61</v>
      </c>
      <c r="R1427">
        <v>44</v>
      </c>
      <c r="S1427" t="s">
        <v>40</v>
      </c>
      <c r="T1427" t="str">
        <f t="shared" si="1437"/>
        <v>12</v>
      </c>
      <c r="U1427">
        <v>5</v>
      </c>
      <c r="V1427">
        <v>150</v>
      </c>
      <c r="W1427">
        <v>5</v>
      </c>
      <c r="X1427" s="3">
        <f t="shared" si="1445"/>
        <v>30</v>
      </c>
      <c r="Y1427" s="3">
        <f t="shared" ref="Y1427:Z1427" si="1461">X1427/T1427</f>
        <v>2.5</v>
      </c>
      <c r="Z1427" s="3">
        <f t="shared" si="1461"/>
        <v>0.5</v>
      </c>
    </row>
    <row r="1428" spans="1:26" x14ac:dyDescent="0.25">
      <c r="A1428">
        <v>9.2025000000000006</v>
      </c>
      <c r="B1428" t="s">
        <v>26</v>
      </c>
      <c r="C1428" t="s">
        <v>897</v>
      </c>
      <c r="D1428" t="s">
        <v>898</v>
      </c>
      <c r="E1428">
        <v>10503695</v>
      </c>
      <c r="F1428" t="s">
        <v>911</v>
      </c>
      <c r="G1428" t="s">
        <v>348</v>
      </c>
      <c r="H1428" t="s">
        <v>31</v>
      </c>
      <c r="I1428" t="s">
        <v>912</v>
      </c>
      <c r="J1428" t="s">
        <v>913</v>
      </c>
      <c r="K1428" t="s">
        <v>908</v>
      </c>
      <c r="L1428" t="s">
        <v>914</v>
      </c>
      <c r="M1428" t="s">
        <v>915</v>
      </c>
      <c r="N1428">
        <v>2819223410</v>
      </c>
      <c r="O1428" t="s">
        <v>59</v>
      </c>
      <c r="P1428" t="s">
        <v>60</v>
      </c>
      <c r="Q1428" t="s">
        <v>61</v>
      </c>
      <c r="R1428">
        <v>44</v>
      </c>
      <c r="S1428" t="s">
        <v>40</v>
      </c>
      <c r="T1428" t="str">
        <f t="shared" si="1437"/>
        <v>12</v>
      </c>
      <c r="U1428">
        <v>4</v>
      </c>
      <c r="V1428">
        <v>150</v>
      </c>
      <c r="W1428">
        <v>5</v>
      </c>
      <c r="X1428" s="3">
        <f t="shared" si="1445"/>
        <v>30</v>
      </c>
      <c r="Y1428" s="3">
        <f t="shared" ref="Y1428:Z1428" si="1462">X1428/T1428</f>
        <v>2.5</v>
      </c>
      <c r="Z1428" s="3">
        <f t="shared" si="1462"/>
        <v>0.625</v>
      </c>
    </row>
    <row r="1429" spans="1:26" x14ac:dyDescent="0.25">
      <c r="A1429">
        <v>9.2025000000000006</v>
      </c>
      <c r="B1429" t="s">
        <v>26</v>
      </c>
      <c r="C1429" t="s">
        <v>897</v>
      </c>
      <c r="D1429" t="s">
        <v>898</v>
      </c>
      <c r="E1429">
        <v>10503696</v>
      </c>
      <c r="F1429" t="s">
        <v>916</v>
      </c>
      <c r="G1429" t="s">
        <v>348</v>
      </c>
      <c r="H1429" t="s">
        <v>31</v>
      </c>
      <c r="I1429" t="s">
        <v>917</v>
      </c>
      <c r="J1429" t="s">
        <v>913</v>
      </c>
      <c r="K1429" t="s">
        <v>908</v>
      </c>
      <c r="L1429" t="s">
        <v>918</v>
      </c>
      <c r="M1429" t="s">
        <v>919</v>
      </c>
      <c r="N1429">
        <v>2814597111</v>
      </c>
      <c r="O1429" t="s">
        <v>74</v>
      </c>
      <c r="P1429" t="s">
        <v>75</v>
      </c>
      <c r="Q1429" t="s">
        <v>61</v>
      </c>
      <c r="R1429">
        <v>44</v>
      </c>
      <c r="S1429" t="s">
        <v>40</v>
      </c>
      <c r="T1429" t="str">
        <f t="shared" si="1437"/>
        <v>12</v>
      </c>
      <c r="U1429">
        <v>5</v>
      </c>
      <c r="V1429">
        <v>30</v>
      </c>
      <c r="W1429">
        <v>1</v>
      </c>
      <c r="X1429" s="3">
        <f t="shared" si="1445"/>
        <v>30</v>
      </c>
      <c r="Y1429" s="3">
        <f t="shared" ref="Y1429:Z1429" si="1463">X1429/T1429</f>
        <v>2.5</v>
      </c>
      <c r="Z1429" s="3">
        <f t="shared" si="1463"/>
        <v>0.5</v>
      </c>
    </row>
    <row r="1430" spans="1:26" x14ac:dyDescent="0.25">
      <c r="A1430">
        <v>9.2025000000000006</v>
      </c>
      <c r="B1430" t="s">
        <v>26</v>
      </c>
      <c r="C1430" t="s">
        <v>897</v>
      </c>
      <c r="D1430" t="s">
        <v>898</v>
      </c>
      <c r="E1430">
        <v>10503696</v>
      </c>
      <c r="F1430" t="s">
        <v>916</v>
      </c>
      <c r="G1430" t="s">
        <v>348</v>
      </c>
      <c r="H1430" t="s">
        <v>31</v>
      </c>
      <c r="I1430" t="s">
        <v>917</v>
      </c>
      <c r="J1430" t="s">
        <v>913</v>
      </c>
      <c r="K1430" t="s">
        <v>908</v>
      </c>
      <c r="L1430" t="s">
        <v>918</v>
      </c>
      <c r="M1430" t="s">
        <v>919</v>
      </c>
      <c r="N1430">
        <v>2814597111</v>
      </c>
      <c r="O1430" t="s">
        <v>670</v>
      </c>
      <c r="P1430" t="s">
        <v>671</v>
      </c>
      <c r="Q1430" t="s">
        <v>61</v>
      </c>
      <c r="R1430">
        <v>44</v>
      </c>
      <c r="S1430" t="s">
        <v>672</v>
      </c>
      <c r="T1430" t="str">
        <f t="shared" si="1437"/>
        <v>12</v>
      </c>
      <c r="U1430">
        <v>7</v>
      </c>
      <c r="V1430">
        <v>75.599999999999994</v>
      </c>
      <c r="W1430">
        <v>2</v>
      </c>
      <c r="X1430" s="3">
        <f t="shared" si="1445"/>
        <v>37.799999999999997</v>
      </c>
      <c r="Y1430" s="3">
        <f t="shared" ref="Y1430:Z1430" si="1464">X1430/T1430</f>
        <v>3.15</v>
      </c>
      <c r="Z1430" s="3">
        <f t="shared" si="1464"/>
        <v>0.45</v>
      </c>
    </row>
    <row r="1431" spans="1:26" x14ac:dyDescent="0.25">
      <c r="A1431">
        <v>9.2025000000000006</v>
      </c>
      <c r="B1431" t="s">
        <v>26</v>
      </c>
      <c r="C1431" t="s">
        <v>897</v>
      </c>
      <c r="D1431" t="s">
        <v>898</v>
      </c>
      <c r="E1431">
        <v>10503696</v>
      </c>
      <c r="F1431" t="s">
        <v>916</v>
      </c>
      <c r="G1431" t="s">
        <v>348</v>
      </c>
      <c r="H1431" t="s">
        <v>31</v>
      </c>
      <c r="I1431" t="s">
        <v>917</v>
      </c>
      <c r="J1431" t="s">
        <v>913</v>
      </c>
      <c r="K1431" t="s">
        <v>908</v>
      </c>
      <c r="L1431" t="s">
        <v>918</v>
      </c>
      <c r="M1431" t="s">
        <v>919</v>
      </c>
      <c r="N1431">
        <v>2814597111</v>
      </c>
      <c r="O1431" t="s">
        <v>98</v>
      </c>
      <c r="P1431" t="s">
        <v>99</v>
      </c>
      <c r="Q1431" t="s">
        <v>61</v>
      </c>
      <c r="R1431">
        <v>44</v>
      </c>
      <c r="S1431" t="s">
        <v>40</v>
      </c>
      <c r="T1431" t="str">
        <f t="shared" si="1437"/>
        <v>12</v>
      </c>
      <c r="U1431">
        <v>5</v>
      </c>
      <c r="V1431">
        <v>60</v>
      </c>
      <c r="W1431">
        <v>2</v>
      </c>
      <c r="X1431" s="3">
        <f t="shared" si="1445"/>
        <v>30</v>
      </c>
      <c r="Y1431" s="3">
        <f t="shared" ref="Y1431:Z1431" si="1465">X1431/T1431</f>
        <v>2.5</v>
      </c>
      <c r="Z1431" s="3">
        <f t="shared" si="1465"/>
        <v>0.5</v>
      </c>
    </row>
    <row r="1432" spans="1:26" x14ac:dyDescent="0.25">
      <c r="A1432">
        <v>9.2025000000000006</v>
      </c>
      <c r="B1432" t="s">
        <v>26</v>
      </c>
      <c r="C1432" t="s">
        <v>897</v>
      </c>
      <c r="D1432" t="s">
        <v>898</v>
      </c>
      <c r="E1432">
        <v>10503696</v>
      </c>
      <c r="F1432" t="s">
        <v>916</v>
      </c>
      <c r="G1432" t="s">
        <v>348</v>
      </c>
      <c r="H1432" t="s">
        <v>31</v>
      </c>
      <c r="I1432" t="s">
        <v>917</v>
      </c>
      <c r="J1432" t="s">
        <v>913</v>
      </c>
      <c r="K1432" t="s">
        <v>908</v>
      </c>
      <c r="L1432" t="s">
        <v>918</v>
      </c>
      <c r="M1432" t="s">
        <v>919</v>
      </c>
      <c r="N1432">
        <v>2814597111</v>
      </c>
      <c r="O1432" t="s">
        <v>224</v>
      </c>
      <c r="P1432" t="s">
        <v>225</v>
      </c>
      <c r="Q1432" t="s">
        <v>61</v>
      </c>
      <c r="R1432">
        <v>44</v>
      </c>
      <c r="S1432" t="s">
        <v>40</v>
      </c>
      <c r="T1432" t="str">
        <f t="shared" si="1437"/>
        <v>12</v>
      </c>
      <c r="U1432">
        <v>5</v>
      </c>
      <c r="V1432">
        <v>60</v>
      </c>
      <c r="W1432">
        <v>2</v>
      </c>
      <c r="X1432" s="3">
        <f t="shared" si="1445"/>
        <v>30</v>
      </c>
      <c r="Y1432" s="3">
        <f t="shared" ref="Y1432:Z1432" si="1466">X1432/T1432</f>
        <v>2.5</v>
      </c>
      <c r="Z1432" s="3">
        <f t="shared" si="1466"/>
        <v>0.5</v>
      </c>
    </row>
    <row r="1433" spans="1:26" x14ac:dyDescent="0.25">
      <c r="A1433">
        <v>9.2025000000000006</v>
      </c>
      <c r="B1433" t="s">
        <v>26</v>
      </c>
      <c r="C1433" t="s">
        <v>897</v>
      </c>
      <c r="D1433" t="s">
        <v>898</v>
      </c>
      <c r="E1433">
        <v>10503696</v>
      </c>
      <c r="F1433" t="s">
        <v>916</v>
      </c>
      <c r="G1433" t="s">
        <v>348</v>
      </c>
      <c r="H1433" t="s">
        <v>31</v>
      </c>
      <c r="I1433" t="s">
        <v>917</v>
      </c>
      <c r="J1433" t="s">
        <v>913</v>
      </c>
      <c r="K1433" t="s">
        <v>908</v>
      </c>
      <c r="L1433" t="s">
        <v>918</v>
      </c>
      <c r="M1433" t="s">
        <v>919</v>
      </c>
      <c r="N1433">
        <v>2814597111</v>
      </c>
      <c r="O1433" t="s">
        <v>59</v>
      </c>
      <c r="P1433" t="s">
        <v>60</v>
      </c>
      <c r="Q1433" t="s">
        <v>61</v>
      </c>
      <c r="R1433">
        <v>44</v>
      </c>
      <c r="S1433" t="s">
        <v>40</v>
      </c>
      <c r="T1433" t="str">
        <f t="shared" si="1437"/>
        <v>12</v>
      </c>
      <c r="U1433">
        <v>4</v>
      </c>
      <c r="V1433">
        <v>60</v>
      </c>
      <c r="W1433">
        <v>2</v>
      </c>
      <c r="X1433" s="3">
        <f t="shared" si="1445"/>
        <v>30</v>
      </c>
      <c r="Y1433" s="3">
        <f t="shared" ref="Y1433:Z1433" si="1467">X1433/T1433</f>
        <v>2.5</v>
      </c>
      <c r="Z1433" s="3">
        <f t="shared" si="1467"/>
        <v>0.625</v>
      </c>
    </row>
    <row r="1434" spans="1:26" x14ac:dyDescent="0.25">
      <c r="A1434">
        <v>9.2025000000000006</v>
      </c>
      <c r="B1434" t="s">
        <v>26</v>
      </c>
      <c r="C1434" t="s">
        <v>27</v>
      </c>
      <c r="D1434" t="s">
        <v>28</v>
      </c>
      <c r="E1434">
        <v>10503650</v>
      </c>
      <c r="F1434" t="s">
        <v>837</v>
      </c>
      <c r="G1434" t="s">
        <v>348</v>
      </c>
      <c r="H1434" t="s">
        <v>31</v>
      </c>
      <c r="I1434" t="s">
        <v>838</v>
      </c>
      <c r="J1434" t="s">
        <v>839</v>
      </c>
      <c r="K1434" t="s">
        <v>151</v>
      </c>
      <c r="L1434" t="s">
        <v>840</v>
      </c>
      <c r="M1434" t="s">
        <v>841</v>
      </c>
      <c r="N1434">
        <v>6077464760</v>
      </c>
      <c r="O1434" t="s">
        <v>74</v>
      </c>
      <c r="P1434" t="s">
        <v>75</v>
      </c>
      <c r="Q1434" t="s">
        <v>61</v>
      </c>
      <c r="R1434">
        <v>44</v>
      </c>
      <c r="S1434" t="s">
        <v>40</v>
      </c>
      <c r="T1434" t="str">
        <f t="shared" si="1437"/>
        <v>12</v>
      </c>
      <c r="U1434">
        <v>5</v>
      </c>
      <c r="V1434">
        <v>150</v>
      </c>
      <c r="W1434">
        <v>5</v>
      </c>
      <c r="X1434" s="3">
        <f t="shared" si="1445"/>
        <v>30</v>
      </c>
      <c r="Y1434" s="3">
        <f t="shared" ref="Y1434:Z1434" si="1468">X1434/T1434</f>
        <v>2.5</v>
      </c>
      <c r="Z1434" s="3">
        <f t="shared" si="1468"/>
        <v>0.5</v>
      </c>
    </row>
    <row r="1435" spans="1:26" x14ac:dyDescent="0.25">
      <c r="A1435">
        <v>9.2025000000000006</v>
      </c>
      <c r="B1435" t="s">
        <v>26</v>
      </c>
      <c r="C1435" t="s">
        <v>27</v>
      </c>
      <c r="D1435" t="s">
        <v>28</v>
      </c>
      <c r="E1435">
        <v>10503650</v>
      </c>
      <c r="F1435" t="s">
        <v>837</v>
      </c>
      <c r="G1435" t="s">
        <v>348</v>
      </c>
      <c r="H1435" t="s">
        <v>31</v>
      </c>
      <c r="I1435" t="s">
        <v>838</v>
      </c>
      <c r="J1435" t="s">
        <v>839</v>
      </c>
      <c r="K1435" t="s">
        <v>151</v>
      </c>
      <c r="L1435" t="s">
        <v>840</v>
      </c>
      <c r="M1435" t="s">
        <v>841</v>
      </c>
      <c r="N1435">
        <v>6077464760</v>
      </c>
      <c r="O1435" t="s">
        <v>670</v>
      </c>
      <c r="P1435" t="s">
        <v>671</v>
      </c>
      <c r="Q1435" t="s">
        <v>61</v>
      </c>
      <c r="R1435">
        <v>44</v>
      </c>
      <c r="S1435" t="s">
        <v>672</v>
      </c>
      <c r="T1435" t="str">
        <f t="shared" si="1437"/>
        <v>12</v>
      </c>
      <c r="U1435">
        <v>7</v>
      </c>
      <c r="V1435">
        <v>113.4</v>
      </c>
      <c r="W1435">
        <v>3</v>
      </c>
      <c r="X1435" s="3">
        <f t="shared" si="1445"/>
        <v>37.800000000000004</v>
      </c>
      <c r="Y1435" s="3">
        <f t="shared" ref="Y1435:Z1435" si="1469">X1435/T1435</f>
        <v>3.1500000000000004</v>
      </c>
      <c r="Z1435" s="3">
        <f t="shared" si="1469"/>
        <v>0.45000000000000007</v>
      </c>
    </row>
    <row r="1436" spans="1:26" x14ac:dyDescent="0.25">
      <c r="A1436">
        <v>9.2025000000000006</v>
      </c>
      <c r="B1436" t="s">
        <v>26</v>
      </c>
      <c r="C1436" t="s">
        <v>27</v>
      </c>
      <c r="D1436" t="s">
        <v>28</v>
      </c>
      <c r="E1436">
        <v>10503650</v>
      </c>
      <c r="F1436" t="s">
        <v>837</v>
      </c>
      <c r="G1436" t="s">
        <v>348</v>
      </c>
      <c r="H1436" t="s">
        <v>31</v>
      </c>
      <c r="I1436" t="s">
        <v>838</v>
      </c>
      <c r="J1436" t="s">
        <v>839</v>
      </c>
      <c r="K1436" t="s">
        <v>151</v>
      </c>
      <c r="L1436" t="s">
        <v>840</v>
      </c>
      <c r="M1436" t="s">
        <v>841</v>
      </c>
      <c r="N1436">
        <v>6077464760</v>
      </c>
      <c r="O1436" t="s">
        <v>98</v>
      </c>
      <c r="P1436" t="s">
        <v>99</v>
      </c>
      <c r="Q1436" t="s">
        <v>61</v>
      </c>
      <c r="R1436">
        <v>44</v>
      </c>
      <c r="S1436" t="s">
        <v>40</v>
      </c>
      <c r="T1436" t="str">
        <f t="shared" si="1437"/>
        <v>12</v>
      </c>
      <c r="U1436">
        <v>5</v>
      </c>
      <c r="V1436">
        <v>204</v>
      </c>
      <c r="W1436">
        <v>7</v>
      </c>
      <c r="X1436" s="3">
        <f t="shared" si="1445"/>
        <v>29.142857142857142</v>
      </c>
      <c r="Y1436" s="3">
        <f t="shared" ref="Y1436:Z1436" si="1470">X1436/T1436</f>
        <v>2.4285714285714284</v>
      </c>
      <c r="Z1436" s="3">
        <f t="shared" si="1470"/>
        <v>0.48571428571428565</v>
      </c>
    </row>
    <row r="1437" spans="1:26" x14ac:dyDescent="0.25">
      <c r="A1437">
        <v>9.2025000000000006</v>
      </c>
      <c r="B1437" t="s">
        <v>26</v>
      </c>
      <c r="C1437" t="s">
        <v>27</v>
      </c>
      <c r="D1437" t="s">
        <v>28</v>
      </c>
      <c r="E1437">
        <v>10503650</v>
      </c>
      <c r="F1437" t="s">
        <v>837</v>
      </c>
      <c r="G1437" t="s">
        <v>348</v>
      </c>
      <c r="H1437" t="s">
        <v>31</v>
      </c>
      <c r="I1437" t="s">
        <v>838</v>
      </c>
      <c r="J1437" t="s">
        <v>839</v>
      </c>
      <c r="K1437" t="s">
        <v>151</v>
      </c>
      <c r="L1437" t="s">
        <v>840</v>
      </c>
      <c r="M1437" t="s">
        <v>841</v>
      </c>
      <c r="N1437">
        <v>6077464760</v>
      </c>
      <c r="O1437" t="s">
        <v>224</v>
      </c>
      <c r="P1437" t="s">
        <v>225</v>
      </c>
      <c r="Q1437" t="s">
        <v>61</v>
      </c>
      <c r="R1437">
        <v>44</v>
      </c>
      <c r="S1437" t="s">
        <v>40</v>
      </c>
      <c r="T1437" t="str">
        <f t="shared" si="1437"/>
        <v>12</v>
      </c>
      <c r="U1437">
        <v>5</v>
      </c>
      <c r="V1437">
        <v>120</v>
      </c>
      <c r="W1437">
        <v>4</v>
      </c>
      <c r="X1437" s="3">
        <f t="shared" si="1445"/>
        <v>30</v>
      </c>
      <c r="Y1437" s="3">
        <f t="shared" ref="Y1437:Z1437" si="1471">X1437/T1437</f>
        <v>2.5</v>
      </c>
      <c r="Z1437" s="3">
        <f t="shared" si="1471"/>
        <v>0.5</v>
      </c>
    </row>
    <row r="1438" spans="1:26" x14ac:dyDescent="0.25">
      <c r="A1438">
        <v>9.2025000000000006</v>
      </c>
      <c r="B1438" t="s">
        <v>26</v>
      </c>
      <c r="C1438" t="s">
        <v>27</v>
      </c>
      <c r="D1438" t="s">
        <v>28</v>
      </c>
      <c r="E1438">
        <v>10503650</v>
      </c>
      <c r="F1438" t="s">
        <v>837</v>
      </c>
      <c r="G1438" t="s">
        <v>348</v>
      </c>
      <c r="H1438" t="s">
        <v>31</v>
      </c>
      <c r="I1438" t="s">
        <v>838</v>
      </c>
      <c r="J1438" t="s">
        <v>839</v>
      </c>
      <c r="K1438" t="s">
        <v>151</v>
      </c>
      <c r="L1438" t="s">
        <v>840</v>
      </c>
      <c r="M1438" t="s">
        <v>841</v>
      </c>
      <c r="N1438">
        <v>6077464760</v>
      </c>
      <c r="O1438" t="s">
        <v>59</v>
      </c>
      <c r="P1438" t="s">
        <v>60</v>
      </c>
      <c r="Q1438" t="s">
        <v>61</v>
      </c>
      <c r="R1438">
        <v>44</v>
      </c>
      <c r="S1438" t="s">
        <v>40</v>
      </c>
      <c r="T1438" t="str">
        <f t="shared" si="1437"/>
        <v>12</v>
      </c>
      <c r="U1438">
        <v>4</v>
      </c>
      <c r="V1438">
        <v>234</v>
      </c>
      <c r="W1438">
        <v>8</v>
      </c>
      <c r="X1438" s="3">
        <f t="shared" si="1445"/>
        <v>29.25</v>
      </c>
      <c r="Y1438" s="3">
        <f t="shared" ref="Y1438:Z1438" si="1472">X1438/T1438</f>
        <v>2.4375</v>
      </c>
      <c r="Z1438" s="3">
        <f t="shared" si="1472"/>
        <v>0.609375</v>
      </c>
    </row>
    <row r="1439" spans="1:26" x14ac:dyDescent="0.25">
      <c r="A1439">
        <v>9.2025000000000006</v>
      </c>
      <c r="B1439" t="s">
        <v>26</v>
      </c>
      <c r="C1439" t="s">
        <v>897</v>
      </c>
      <c r="D1439" t="s">
        <v>898</v>
      </c>
      <c r="E1439">
        <v>10503697</v>
      </c>
      <c r="F1439" t="s">
        <v>920</v>
      </c>
      <c r="G1439" t="s">
        <v>348</v>
      </c>
      <c r="H1439" t="s">
        <v>31</v>
      </c>
      <c r="I1439" t="s">
        <v>921</v>
      </c>
      <c r="J1439" t="s">
        <v>922</v>
      </c>
      <c r="K1439" t="s">
        <v>908</v>
      </c>
      <c r="L1439" t="s">
        <v>923</v>
      </c>
      <c r="M1439" t="s">
        <v>924</v>
      </c>
      <c r="N1439">
        <v>9798458681</v>
      </c>
      <c r="O1439" t="s">
        <v>74</v>
      </c>
      <c r="P1439" t="s">
        <v>75</v>
      </c>
      <c r="Q1439" t="s">
        <v>61</v>
      </c>
      <c r="R1439">
        <v>44</v>
      </c>
      <c r="S1439" t="s">
        <v>40</v>
      </c>
      <c r="T1439" t="str">
        <f t="shared" si="1437"/>
        <v>12</v>
      </c>
      <c r="U1439">
        <v>5</v>
      </c>
      <c r="V1439">
        <v>60</v>
      </c>
      <c r="W1439">
        <v>2</v>
      </c>
      <c r="X1439" s="3">
        <f t="shared" si="1445"/>
        <v>30</v>
      </c>
      <c r="Y1439" s="3">
        <f t="shared" ref="Y1439:Z1439" si="1473">X1439/T1439</f>
        <v>2.5</v>
      </c>
      <c r="Z1439" s="3">
        <f t="shared" si="1473"/>
        <v>0.5</v>
      </c>
    </row>
    <row r="1440" spans="1:26" x14ac:dyDescent="0.25">
      <c r="A1440">
        <v>9.2025000000000006</v>
      </c>
      <c r="B1440" t="s">
        <v>26</v>
      </c>
      <c r="C1440" t="s">
        <v>897</v>
      </c>
      <c r="D1440" t="s">
        <v>898</v>
      </c>
      <c r="E1440">
        <v>10503697</v>
      </c>
      <c r="F1440" t="s">
        <v>920</v>
      </c>
      <c r="G1440" t="s">
        <v>348</v>
      </c>
      <c r="H1440" t="s">
        <v>31</v>
      </c>
      <c r="I1440" t="s">
        <v>921</v>
      </c>
      <c r="J1440" t="s">
        <v>922</v>
      </c>
      <c r="K1440" t="s">
        <v>908</v>
      </c>
      <c r="L1440" t="s">
        <v>923</v>
      </c>
      <c r="M1440" t="s">
        <v>924</v>
      </c>
      <c r="N1440">
        <v>9798458681</v>
      </c>
      <c r="O1440" t="s">
        <v>670</v>
      </c>
      <c r="P1440" t="s">
        <v>671</v>
      </c>
      <c r="Q1440" t="s">
        <v>61</v>
      </c>
      <c r="R1440">
        <v>44</v>
      </c>
      <c r="S1440" t="s">
        <v>672</v>
      </c>
      <c r="T1440" t="str">
        <f t="shared" si="1437"/>
        <v>12</v>
      </c>
      <c r="U1440">
        <v>7</v>
      </c>
      <c r="V1440">
        <v>226.8</v>
      </c>
      <c r="W1440">
        <v>6</v>
      </c>
      <c r="X1440" s="3">
        <f t="shared" si="1445"/>
        <v>37.800000000000004</v>
      </c>
      <c r="Y1440" s="3">
        <f t="shared" ref="Y1440:Z1440" si="1474">X1440/T1440</f>
        <v>3.1500000000000004</v>
      </c>
      <c r="Z1440" s="3">
        <f t="shared" si="1474"/>
        <v>0.45000000000000007</v>
      </c>
    </row>
    <row r="1441" spans="1:26" x14ac:dyDescent="0.25">
      <c r="A1441">
        <v>9.2025000000000006</v>
      </c>
      <c r="B1441" t="s">
        <v>26</v>
      </c>
      <c r="C1441" t="s">
        <v>897</v>
      </c>
      <c r="D1441" t="s">
        <v>898</v>
      </c>
      <c r="E1441">
        <v>10503697</v>
      </c>
      <c r="F1441" t="s">
        <v>920</v>
      </c>
      <c r="G1441" t="s">
        <v>348</v>
      </c>
      <c r="H1441" t="s">
        <v>31</v>
      </c>
      <c r="I1441" t="s">
        <v>921</v>
      </c>
      <c r="J1441" t="s">
        <v>922</v>
      </c>
      <c r="K1441" t="s">
        <v>908</v>
      </c>
      <c r="L1441" t="s">
        <v>923</v>
      </c>
      <c r="M1441" t="s">
        <v>924</v>
      </c>
      <c r="N1441">
        <v>9798458681</v>
      </c>
      <c r="O1441" t="s">
        <v>98</v>
      </c>
      <c r="P1441" t="s">
        <v>99</v>
      </c>
      <c r="Q1441" t="s">
        <v>61</v>
      </c>
      <c r="R1441">
        <v>44</v>
      </c>
      <c r="S1441" t="s">
        <v>40</v>
      </c>
      <c r="T1441" t="str">
        <f t="shared" si="1437"/>
        <v>12</v>
      </c>
      <c r="U1441">
        <v>5</v>
      </c>
      <c r="V1441">
        <v>240</v>
      </c>
      <c r="W1441">
        <v>8</v>
      </c>
      <c r="X1441" s="3">
        <f t="shared" si="1445"/>
        <v>30</v>
      </c>
      <c r="Y1441" s="3">
        <f t="shared" ref="Y1441:Z1441" si="1475">X1441/T1441</f>
        <v>2.5</v>
      </c>
      <c r="Z1441" s="3">
        <f t="shared" si="1475"/>
        <v>0.5</v>
      </c>
    </row>
    <row r="1442" spans="1:26" x14ac:dyDescent="0.25">
      <c r="A1442">
        <v>9.2025000000000006</v>
      </c>
      <c r="B1442" t="s">
        <v>26</v>
      </c>
      <c r="C1442" t="s">
        <v>897</v>
      </c>
      <c r="D1442" t="s">
        <v>898</v>
      </c>
      <c r="E1442">
        <v>10503697</v>
      </c>
      <c r="F1442" t="s">
        <v>920</v>
      </c>
      <c r="G1442" t="s">
        <v>348</v>
      </c>
      <c r="H1442" t="s">
        <v>31</v>
      </c>
      <c r="I1442" t="s">
        <v>921</v>
      </c>
      <c r="J1442" t="s">
        <v>922</v>
      </c>
      <c r="K1442" t="s">
        <v>908</v>
      </c>
      <c r="L1442" t="s">
        <v>923</v>
      </c>
      <c r="M1442" t="s">
        <v>924</v>
      </c>
      <c r="N1442">
        <v>9798458681</v>
      </c>
      <c r="O1442" t="s">
        <v>224</v>
      </c>
      <c r="P1442" t="s">
        <v>225</v>
      </c>
      <c r="Q1442" t="s">
        <v>61</v>
      </c>
      <c r="R1442">
        <v>44</v>
      </c>
      <c r="S1442" t="s">
        <v>40</v>
      </c>
      <c r="T1442" t="str">
        <f t="shared" si="1437"/>
        <v>12</v>
      </c>
      <c r="U1442">
        <v>5</v>
      </c>
      <c r="V1442">
        <v>180</v>
      </c>
      <c r="W1442">
        <v>6</v>
      </c>
      <c r="X1442" s="3">
        <f t="shared" si="1445"/>
        <v>30</v>
      </c>
      <c r="Y1442" s="3">
        <f t="shared" ref="Y1442:Z1442" si="1476">X1442/T1442</f>
        <v>2.5</v>
      </c>
      <c r="Z1442" s="3">
        <f t="shared" si="1476"/>
        <v>0.5</v>
      </c>
    </row>
    <row r="1443" spans="1:26" x14ac:dyDescent="0.25">
      <c r="A1443">
        <v>9.2025000000000006</v>
      </c>
      <c r="B1443" t="s">
        <v>26</v>
      </c>
      <c r="C1443" t="s">
        <v>897</v>
      </c>
      <c r="D1443" t="s">
        <v>898</v>
      </c>
      <c r="E1443">
        <v>10503697</v>
      </c>
      <c r="F1443" t="s">
        <v>920</v>
      </c>
      <c r="G1443" t="s">
        <v>348</v>
      </c>
      <c r="H1443" t="s">
        <v>31</v>
      </c>
      <c r="I1443" t="s">
        <v>921</v>
      </c>
      <c r="J1443" t="s">
        <v>922</v>
      </c>
      <c r="K1443" t="s">
        <v>908</v>
      </c>
      <c r="L1443" t="s">
        <v>923</v>
      </c>
      <c r="M1443" t="s">
        <v>924</v>
      </c>
      <c r="N1443">
        <v>9798458681</v>
      </c>
      <c r="O1443" t="s">
        <v>59</v>
      </c>
      <c r="P1443" t="s">
        <v>60</v>
      </c>
      <c r="Q1443" t="s">
        <v>61</v>
      </c>
      <c r="R1443">
        <v>44</v>
      </c>
      <c r="S1443" t="s">
        <v>40</v>
      </c>
      <c r="T1443" t="str">
        <f t="shared" si="1437"/>
        <v>12</v>
      </c>
      <c r="U1443">
        <v>4</v>
      </c>
      <c r="V1443">
        <v>270</v>
      </c>
      <c r="W1443">
        <v>9</v>
      </c>
      <c r="X1443" s="3">
        <f t="shared" si="1445"/>
        <v>30</v>
      </c>
      <c r="Y1443" s="3">
        <f t="shared" ref="Y1443:Z1443" si="1477">X1443/T1443</f>
        <v>2.5</v>
      </c>
      <c r="Z1443" s="3">
        <f t="shared" si="1477"/>
        <v>0.625</v>
      </c>
    </row>
    <row r="1444" spans="1:26" x14ac:dyDescent="0.25">
      <c r="A1444">
        <v>9.2025000000000006</v>
      </c>
      <c r="B1444" t="s">
        <v>26</v>
      </c>
      <c r="C1444" t="s">
        <v>852</v>
      </c>
      <c r="D1444" t="s">
        <v>853</v>
      </c>
      <c r="E1444">
        <v>10503665</v>
      </c>
      <c r="F1444" t="s">
        <v>2181</v>
      </c>
      <c r="G1444" t="s">
        <v>348</v>
      </c>
      <c r="H1444" t="s">
        <v>31</v>
      </c>
      <c r="I1444" t="s">
        <v>2182</v>
      </c>
      <c r="J1444" t="s">
        <v>861</v>
      </c>
      <c r="K1444" t="s">
        <v>862</v>
      </c>
      <c r="L1444" t="s">
        <v>2183</v>
      </c>
      <c r="M1444" t="s">
        <v>2184</v>
      </c>
      <c r="N1444">
        <v>3042937461</v>
      </c>
      <c r="O1444" t="s">
        <v>74</v>
      </c>
      <c r="P1444" t="s">
        <v>75</v>
      </c>
      <c r="Q1444" t="s">
        <v>61</v>
      </c>
      <c r="R1444">
        <v>44</v>
      </c>
      <c r="S1444" t="s">
        <v>40</v>
      </c>
      <c r="T1444" t="str">
        <f t="shared" si="1437"/>
        <v>12</v>
      </c>
      <c r="U1444">
        <v>5</v>
      </c>
      <c r="V1444">
        <v>120</v>
      </c>
      <c r="W1444">
        <v>4</v>
      </c>
      <c r="X1444" s="3">
        <f t="shared" si="1445"/>
        <v>30</v>
      </c>
      <c r="Y1444" s="3">
        <f t="shared" ref="Y1444:Z1444" si="1478">X1444/T1444</f>
        <v>2.5</v>
      </c>
      <c r="Z1444" s="3">
        <f t="shared" si="1478"/>
        <v>0.5</v>
      </c>
    </row>
    <row r="1445" spans="1:26" x14ac:dyDescent="0.25">
      <c r="A1445">
        <v>9.2025000000000006</v>
      </c>
      <c r="B1445" t="s">
        <v>26</v>
      </c>
      <c r="C1445" t="s">
        <v>852</v>
      </c>
      <c r="D1445" t="s">
        <v>853</v>
      </c>
      <c r="E1445">
        <v>10503665</v>
      </c>
      <c r="F1445" t="s">
        <v>2181</v>
      </c>
      <c r="G1445" t="s">
        <v>348</v>
      </c>
      <c r="H1445" t="s">
        <v>31</v>
      </c>
      <c r="I1445" t="s">
        <v>2182</v>
      </c>
      <c r="J1445" t="s">
        <v>861</v>
      </c>
      <c r="K1445" t="s">
        <v>862</v>
      </c>
      <c r="L1445" t="s">
        <v>2183</v>
      </c>
      <c r="M1445" t="s">
        <v>2184</v>
      </c>
      <c r="N1445">
        <v>3042937461</v>
      </c>
      <c r="O1445" t="s">
        <v>670</v>
      </c>
      <c r="P1445" t="s">
        <v>671</v>
      </c>
      <c r="Q1445" t="s">
        <v>61</v>
      </c>
      <c r="R1445">
        <v>44</v>
      </c>
      <c r="S1445" t="s">
        <v>672</v>
      </c>
      <c r="T1445" t="str">
        <f t="shared" si="1437"/>
        <v>12</v>
      </c>
      <c r="U1445">
        <v>7</v>
      </c>
      <c r="V1445">
        <v>151.19999999999999</v>
      </c>
      <c r="W1445">
        <v>4</v>
      </c>
      <c r="X1445" s="3">
        <f t="shared" si="1445"/>
        <v>37.799999999999997</v>
      </c>
      <c r="Y1445" s="3">
        <f t="shared" ref="Y1445:Z1445" si="1479">X1445/T1445</f>
        <v>3.15</v>
      </c>
      <c r="Z1445" s="3">
        <f t="shared" si="1479"/>
        <v>0.45</v>
      </c>
    </row>
    <row r="1446" spans="1:26" x14ac:dyDescent="0.25">
      <c r="A1446">
        <v>9.2025000000000006</v>
      </c>
      <c r="B1446" t="s">
        <v>26</v>
      </c>
      <c r="C1446" t="s">
        <v>852</v>
      </c>
      <c r="D1446" t="s">
        <v>853</v>
      </c>
      <c r="E1446">
        <v>10503665</v>
      </c>
      <c r="F1446" t="s">
        <v>2181</v>
      </c>
      <c r="G1446" t="s">
        <v>348</v>
      </c>
      <c r="H1446" t="s">
        <v>31</v>
      </c>
      <c r="I1446" t="s">
        <v>2182</v>
      </c>
      <c r="J1446" t="s">
        <v>861</v>
      </c>
      <c r="K1446" t="s">
        <v>862</v>
      </c>
      <c r="L1446" t="s">
        <v>2183</v>
      </c>
      <c r="M1446" t="s">
        <v>2184</v>
      </c>
      <c r="N1446">
        <v>3042937461</v>
      </c>
      <c r="O1446" t="s">
        <v>98</v>
      </c>
      <c r="P1446" t="s">
        <v>99</v>
      </c>
      <c r="Q1446" t="s">
        <v>61</v>
      </c>
      <c r="R1446">
        <v>44</v>
      </c>
      <c r="S1446" t="s">
        <v>40</v>
      </c>
      <c r="T1446" t="str">
        <f t="shared" si="1437"/>
        <v>12</v>
      </c>
      <c r="U1446">
        <v>5</v>
      </c>
      <c r="V1446">
        <v>150</v>
      </c>
      <c r="W1446">
        <v>5</v>
      </c>
      <c r="X1446" s="3">
        <f t="shared" si="1445"/>
        <v>30</v>
      </c>
      <c r="Y1446" s="3">
        <f t="shared" ref="Y1446:Z1446" si="1480">X1446/T1446</f>
        <v>2.5</v>
      </c>
      <c r="Z1446" s="3">
        <f t="shared" si="1480"/>
        <v>0.5</v>
      </c>
    </row>
    <row r="1447" spans="1:26" x14ac:dyDescent="0.25">
      <c r="A1447">
        <v>9.2025000000000006</v>
      </c>
      <c r="B1447" t="s">
        <v>26</v>
      </c>
      <c r="C1447" t="s">
        <v>852</v>
      </c>
      <c r="D1447" t="s">
        <v>853</v>
      </c>
      <c r="E1447">
        <v>10503665</v>
      </c>
      <c r="F1447" t="s">
        <v>2181</v>
      </c>
      <c r="G1447" t="s">
        <v>348</v>
      </c>
      <c r="H1447" t="s">
        <v>31</v>
      </c>
      <c r="I1447" t="s">
        <v>2182</v>
      </c>
      <c r="J1447" t="s">
        <v>861</v>
      </c>
      <c r="K1447" t="s">
        <v>862</v>
      </c>
      <c r="L1447" t="s">
        <v>2183</v>
      </c>
      <c r="M1447" t="s">
        <v>2184</v>
      </c>
      <c r="N1447">
        <v>3042937461</v>
      </c>
      <c r="O1447" t="s">
        <v>224</v>
      </c>
      <c r="P1447" t="s">
        <v>225</v>
      </c>
      <c r="Q1447" t="s">
        <v>61</v>
      </c>
      <c r="R1447">
        <v>44</v>
      </c>
      <c r="S1447" t="s">
        <v>40</v>
      </c>
      <c r="T1447" t="str">
        <f t="shared" si="1437"/>
        <v>12</v>
      </c>
      <c r="U1447">
        <v>5</v>
      </c>
      <c r="V1447">
        <v>120</v>
      </c>
      <c r="W1447">
        <v>4</v>
      </c>
      <c r="X1447" s="3">
        <f t="shared" si="1445"/>
        <v>30</v>
      </c>
      <c r="Y1447" s="3">
        <f t="shared" ref="Y1447:Z1447" si="1481">X1447/T1447</f>
        <v>2.5</v>
      </c>
      <c r="Z1447" s="3">
        <f t="shared" si="1481"/>
        <v>0.5</v>
      </c>
    </row>
    <row r="1448" spans="1:26" x14ac:dyDescent="0.25">
      <c r="A1448">
        <v>9.2025000000000006</v>
      </c>
      <c r="B1448" t="s">
        <v>26</v>
      </c>
      <c r="C1448" t="s">
        <v>852</v>
      </c>
      <c r="D1448" t="s">
        <v>853</v>
      </c>
      <c r="E1448">
        <v>10503665</v>
      </c>
      <c r="F1448" t="s">
        <v>2181</v>
      </c>
      <c r="G1448" t="s">
        <v>348</v>
      </c>
      <c r="H1448" t="s">
        <v>31</v>
      </c>
      <c r="I1448" t="s">
        <v>2182</v>
      </c>
      <c r="J1448" t="s">
        <v>861</v>
      </c>
      <c r="K1448" t="s">
        <v>862</v>
      </c>
      <c r="L1448" t="s">
        <v>2183</v>
      </c>
      <c r="M1448" t="s">
        <v>2184</v>
      </c>
      <c r="N1448">
        <v>3042937461</v>
      </c>
      <c r="O1448" t="s">
        <v>59</v>
      </c>
      <c r="P1448" t="s">
        <v>60</v>
      </c>
      <c r="Q1448" t="s">
        <v>61</v>
      </c>
      <c r="R1448">
        <v>44</v>
      </c>
      <c r="S1448" t="s">
        <v>40</v>
      </c>
      <c r="T1448" t="str">
        <f t="shared" si="1437"/>
        <v>12</v>
      </c>
      <c r="U1448">
        <v>4</v>
      </c>
      <c r="V1448">
        <v>150</v>
      </c>
      <c r="W1448">
        <v>5</v>
      </c>
      <c r="X1448" s="3">
        <f t="shared" si="1445"/>
        <v>30</v>
      </c>
      <c r="Y1448" s="3">
        <f t="shared" ref="Y1448:Z1448" si="1482">X1448/T1448</f>
        <v>2.5</v>
      </c>
      <c r="Z1448" s="3">
        <f t="shared" si="1482"/>
        <v>0.625</v>
      </c>
    </row>
    <row r="1449" spans="1:26" x14ac:dyDescent="0.25">
      <c r="A1449">
        <v>9.2025000000000006</v>
      </c>
      <c r="B1449" t="s">
        <v>26</v>
      </c>
      <c r="C1449" t="s">
        <v>852</v>
      </c>
      <c r="D1449" t="s">
        <v>853</v>
      </c>
      <c r="E1449">
        <v>10503666</v>
      </c>
      <c r="F1449" t="s">
        <v>859</v>
      </c>
      <c r="G1449" t="s">
        <v>348</v>
      </c>
      <c r="H1449" t="s">
        <v>31</v>
      </c>
      <c r="I1449" t="s">
        <v>860</v>
      </c>
      <c r="J1449" t="s">
        <v>861</v>
      </c>
      <c r="K1449" t="s">
        <v>862</v>
      </c>
      <c r="L1449" t="s">
        <v>863</v>
      </c>
      <c r="M1449" t="s">
        <v>353</v>
      </c>
      <c r="N1449">
        <v>3044406650</v>
      </c>
      <c r="O1449" t="s">
        <v>74</v>
      </c>
      <c r="P1449" t="s">
        <v>75</v>
      </c>
      <c r="Q1449" t="s">
        <v>61</v>
      </c>
      <c r="R1449">
        <v>44</v>
      </c>
      <c r="S1449" t="s">
        <v>40</v>
      </c>
      <c r="T1449" t="str">
        <f t="shared" si="1437"/>
        <v>12</v>
      </c>
      <c r="U1449">
        <v>5</v>
      </c>
      <c r="V1449">
        <v>60</v>
      </c>
      <c r="W1449">
        <v>2</v>
      </c>
      <c r="X1449" s="3">
        <f t="shared" si="1445"/>
        <v>30</v>
      </c>
      <c r="Y1449" s="3">
        <f t="shared" ref="Y1449:Z1449" si="1483">X1449/T1449</f>
        <v>2.5</v>
      </c>
      <c r="Z1449" s="3">
        <f t="shared" si="1483"/>
        <v>0.5</v>
      </c>
    </row>
    <row r="1450" spans="1:26" x14ac:dyDescent="0.25">
      <c r="A1450">
        <v>9.2025000000000006</v>
      </c>
      <c r="B1450" t="s">
        <v>26</v>
      </c>
      <c r="C1450" t="s">
        <v>852</v>
      </c>
      <c r="D1450" t="s">
        <v>853</v>
      </c>
      <c r="E1450">
        <v>10503666</v>
      </c>
      <c r="F1450" t="s">
        <v>859</v>
      </c>
      <c r="G1450" t="s">
        <v>348</v>
      </c>
      <c r="H1450" t="s">
        <v>31</v>
      </c>
      <c r="I1450" t="s">
        <v>860</v>
      </c>
      <c r="J1450" t="s">
        <v>861</v>
      </c>
      <c r="K1450" t="s">
        <v>862</v>
      </c>
      <c r="L1450" t="s">
        <v>863</v>
      </c>
      <c r="M1450" t="s">
        <v>353</v>
      </c>
      <c r="N1450">
        <v>3044406650</v>
      </c>
      <c r="O1450" t="s">
        <v>670</v>
      </c>
      <c r="P1450" t="s">
        <v>671</v>
      </c>
      <c r="Q1450" t="s">
        <v>61</v>
      </c>
      <c r="R1450">
        <v>44</v>
      </c>
      <c r="S1450" t="s">
        <v>672</v>
      </c>
      <c r="T1450" t="str">
        <f t="shared" si="1437"/>
        <v>12</v>
      </c>
      <c r="U1450">
        <v>7</v>
      </c>
      <c r="V1450">
        <v>75.599999999999994</v>
      </c>
      <c r="W1450">
        <v>2</v>
      </c>
      <c r="X1450" s="3">
        <f t="shared" si="1445"/>
        <v>37.799999999999997</v>
      </c>
      <c r="Y1450" s="3">
        <f t="shared" ref="Y1450:Z1450" si="1484">X1450/T1450</f>
        <v>3.15</v>
      </c>
      <c r="Z1450" s="3">
        <f t="shared" si="1484"/>
        <v>0.45</v>
      </c>
    </row>
    <row r="1451" spans="1:26" x14ac:dyDescent="0.25">
      <c r="A1451">
        <v>9.2025000000000006</v>
      </c>
      <c r="B1451" t="s">
        <v>26</v>
      </c>
      <c r="C1451" t="s">
        <v>852</v>
      </c>
      <c r="D1451" t="s">
        <v>853</v>
      </c>
      <c r="E1451">
        <v>10503666</v>
      </c>
      <c r="F1451" t="s">
        <v>859</v>
      </c>
      <c r="G1451" t="s">
        <v>348</v>
      </c>
      <c r="H1451" t="s">
        <v>31</v>
      </c>
      <c r="I1451" t="s">
        <v>860</v>
      </c>
      <c r="J1451" t="s">
        <v>861</v>
      </c>
      <c r="K1451" t="s">
        <v>862</v>
      </c>
      <c r="L1451" t="s">
        <v>863</v>
      </c>
      <c r="M1451" t="s">
        <v>353</v>
      </c>
      <c r="N1451">
        <v>3044406650</v>
      </c>
      <c r="O1451" t="s">
        <v>98</v>
      </c>
      <c r="P1451" t="s">
        <v>99</v>
      </c>
      <c r="Q1451" t="s">
        <v>61</v>
      </c>
      <c r="R1451">
        <v>44</v>
      </c>
      <c r="S1451" t="s">
        <v>40</v>
      </c>
      <c r="T1451" t="str">
        <f t="shared" si="1437"/>
        <v>12</v>
      </c>
      <c r="U1451">
        <v>5</v>
      </c>
      <c r="V1451">
        <v>90</v>
      </c>
      <c r="W1451">
        <v>3</v>
      </c>
      <c r="X1451" s="3">
        <f t="shared" si="1445"/>
        <v>30</v>
      </c>
      <c r="Y1451" s="3">
        <f t="shared" ref="Y1451:Z1451" si="1485">X1451/T1451</f>
        <v>2.5</v>
      </c>
      <c r="Z1451" s="3">
        <f t="shared" si="1485"/>
        <v>0.5</v>
      </c>
    </row>
    <row r="1452" spans="1:26" x14ac:dyDescent="0.25">
      <c r="A1452">
        <v>9.2025000000000006</v>
      </c>
      <c r="B1452" t="s">
        <v>26</v>
      </c>
      <c r="C1452" t="s">
        <v>852</v>
      </c>
      <c r="D1452" t="s">
        <v>853</v>
      </c>
      <c r="E1452">
        <v>10503666</v>
      </c>
      <c r="F1452" t="s">
        <v>859</v>
      </c>
      <c r="G1452" t="s">
        <v>348</v>
      </c>
      <c r="H1452" t="s">
        <v>31</v>
      </c>
      <c r="I1452" t="s">
        <v>860</v>
      </c>
      <c r="J1452" t="s">
        <v>861</v>
      </c>
      <c r="K1452" t="s">
        <v>862</v>
      </c>
      <c r="L1452" t="s">
        <v>863</v>
      </c>
      <c r="M1452" t="s">
        <v>353</v>
      </c>
      <c r="N1452">
        <v>3044406650</v>
      </c>
      <c r="O1452" t="s">
        <v>224</v>
      </c>
      <c r="P1452" t="s">
        <v>225</v>
      </c>
      <c r="Q1452" t="s">
        <v>61</v>
      </c>
      <c r="R1452">
        <v>44</v>
      </c>
      <c r="S1452" t="s">
        <v>40</v>
      </c>
      <c r="T1452" t="str">
        <f t="shared" si="1437"/>
        <v>12</v>
      </c>
      <c r="U1452">
        <v>5</v>
      </c>
      <c r="V1452">
        <v>30</v>
      </c>
      <c r="W1452">
        <v>1</v>
      </c>
      <c r="X1452" s="3">
        <f t="shared" si="1445"/>
        <v>30</v>
      </c>
      <c r="Y1452" s="3">
        <f t="shared" ref="Y1452:Z1452" si="1486">X1452/T1452</f>
        <v>2.5</v>
      </c>
      <c r="Z1452" s="3">
        <f t="shared" si="1486"/>
        <v>0.5</v>
      </c>
    </row>
    <row r="1453" spans="1:26" x14ac:dyDescent="0.25">
      <c r="A1453">
        <v>9.2025000000000006</v>
      </c>
      <c r="B1453" t="s">
        <v>26</v>
      </c>
      <c r="C1453" t="s">
        <v>852</v>
      </c>
      <c r="D1453" t="s">
        <v>853</v>
      </c>
      <c r="E1453">
        <v>10503666</v>
      </c>
      <c r="F1453" t="s">
        <v>859</v>
      </c>
      <c r="G1453" t="s">
        <v>348</v>
      </c>
      <c r="H1453" t="s">
        <v>31</v>
      </c>
      <c r="I1453" t="s">
        <v>860</v>
      </c>
      <c r="J1453" t="s">
        <v>861</v>
      </c>
      <c r="K1453" t="s">
        <v>862</v>
      </c>
      <c r="L1453" t="s">
        <v>863</v>
      </c>
      <c r="M1453" t="s">
        <v>353</v>
      </c>
      <c r="N1453">
        <v>3044406650</v>
      </c>
      <c r="O1453" t="s">
        <v>59</v>
      </c>
      <c r="P1453" t="s">
        <v>60</v>
      </c>
      <c r="Q1453" t="s">
        <v>61</v>
      </c>
      <c r="R1453">
        <v>44</v>
      </c>
      <c r="S1453" t="s">
        <v>40</v>
      </c>
      <c r="T1453" t="str">
        <f t="shared" si="1437"/>
        <v>12</v>
      </c>
      <c r="U1453">
        <v>4</v>
      </c>
      <c r="V1453">
        <v>90</v>
      </c>
      <c r="W1453">
        <v>3</v>
      </c>
      <c r="X1453" s="3">
        <f t="shared" si="1445"/>
        <v>30</v>
      </c>
      <c r="Y1453" s="3">
        <f t="shared" ref="Y1453:Z1453" si="1487">X1453/T1453</f>
        <v>2.5</v>
      </c>
      <c r="Z1453" s="3">
        <f t="shared" si="1487"/>
        <v>0.625</v>
      </c>
    </row>
    <row r="1454" spans="1:26" x14ac:dyDescent="0.25">
      <c r="A1454">
        <v>9.2025000000000006</v>
      </c>
      <c r="B1454" t="s">
        <v>26</v>
      </c>
      <c r="C1454" t="s">
        <v>51</v>
      </c>
      <c r="D1454" t="s">
        <v>52</v>
      </c>
      <c r="E1454">
        <v>10503629</v>
      </c>
      <c r="F1454" t="s">
        <v>2107</v>
      </c>
      <c r="G1454" t="s">
        <v>348</v>
      </c>
      <c r="H1454" t="s">
        <v>31</v>
      </c>
      <c r="I1454" t="s">
        <v>2108</v>
      </c>
      <c r="J1454" t="s">
        <v>2109</v>
      </c>
      <c r="K1454" t="s">
        <v>34</v>
      </c>
      <c r="L1454" t="s">
        <v>2110</v>
      </c>
      <c r="M1454" t="s">
        <v>2111</v>
      </c>
      <c r="N1454">
        <v>8568815960</v>
      </c>
      <c r="O1454" t="s">
        <v>74</v>
      </c>
      <c r="P1454" t="s">
        <v>75</v>
      </c>
      <c r="Q1454" t="s">
        <v>61</v>
      </c>
      <c r="R1454">
        <v>44</v>
      </c>
      <c r="S1454" t="s">
        <v>40</v>
      </c>
      <c r="T1454" t="str">
        <f t="shared" si="1437"/>
        <v>12</v>
      </c>
      <c r="U1454">
        <v>5</v>
      </c>
      <c r="V1454">
        <v>150</v>
      </c>
      <c r="W1454">
        <v>5</v>
      </c>
      <c r="X1454" s="3">
        <f t="shared" si="1445"/>
        <v>30</v>
      </c>
      <c r="Y1454" s="3">
        <f t="shared" ref="Y1454:Z1454" si="1488">X1454/T1454</f>
        <v>2.5</v>
      </c>
      <c r="Z1454" s="3">
        <f t="shared" si="1488"/>
        <v>0.5</v>
      </c>
    </row>
    <row r="1455" spans="1:26" x14ac:dyDescent="0.25">
      <c r="A1455">
        <v>9.2025000000000006</v>
      </c>
      <c r="B1455" t="s">
        <v>26</v>
      </c>
      <c r="C1455" t="s">
        <v>51</v>
      </c>
      <c r="D1455" t="s">
        <v>52</v>
      </c>
      <c r="E1455">
        <v>10503629</v>
      </c>
      <c r="F1455" t="s">
        <v>2107</v>
      </c>
      <c r="G1455" t="s">
        <v>348</v>
      </c>
      <c r="H1455" t="s">
        <v>31</v>
      </c>
      <c r="I1455" t="s">
        <v>2108</v>
      </c>
      <c r="J1455" t="s">
        <v>2109</v>
      </c>
      <c r="K1455" t="s">
        <v>34</v>
      </c>
      <c r="L1455" t="s">
        <v>2110</v>
      </c>
      <c r="M1455" t="s">
        <v>2111</v>
      </c>
      <c r="N1455">
        <v>8568815960</v>
      </c>
      <c r="O1455" t="s">
        <v>670</v>
      </c>
      <c r="P1455" t="s">
        <v>671</v>
      </c>
      <c r="Q1455" t="s">
        <v>61</v>
      </c>
      <c r="R1455">
        <v>44</v>
      </c>
      <c r="S1455" t="s">
        <v>672</v>
      </c>
      <c r="T1455" t="str">
        <f t="shared" si="1437"/>
        <v>12</v>
      </c>
      <c r="U1455">
        <v>7</v>
      </c>
      <c r="V1455">
        <v>75.599999999999994</v>
      </c>
      <c r="W1455">
        <v>2</v>
      </c>
      <c r="X1455" s="3">
        <f t="shared" si="1445"/>
        <v>37.799999999999997</v>
      </c>
      <c r="Y1455" s="3">
        <f t="shared" ref="Y1455:Z1455" si="1489">X1455/T1455</f>
        <v>3.15</v>
      </c>
      <c r="Z1455" s="3">
        <f t="shared" si="1489"/>
        <v>0.45</v>
      </c>
    </row>
    <row r="1456" spans="1:26" x14ac:dyDescent="0.25">
      <c r="A1456">
        <v>9.2025000000000006</v>
      </c>
      <c r="B1456" t="s">
        <v>26</v>
      </c>
      <c r="C1456" t="s">
        <v>51</v>
      </c>
      <c r="D1456" t="s">
        <v>52</v>
      </c>
      <c r="E1456">
        <v>10503629</v>
      </c>
      <c r="F1456" t="s">
        <v>2107</v>
      </c>
      <c r="G1456" t="s">
        <v>348</v>
      </c>
      <c r="H1456" t="s">
        <v>31</v>
      </c>
      <c r="I1456" t="s">
        <v>2108</v>
      </c>
      <c r="J1456" t="s">
        <v>2109</v>
      </c>
      <c r="K1456" t="s">
        <v>34</v>
      </c>
      <c r="L1456" t="s">
        <v>2110</v>
      </c>
      <c r="M1456" t="s">
        <v>2111</v>
      </c>
      <c r="N1456">
        <v>8568815960</v>
      </c>
      <c r="O1456" t="s">
        <v>98</v>
      </c>
      <c r="P1456" t="s">
        <v>99</v>
      </c>
      <c r="Q1456" t="s">
        <v>61</v>
      </c>
      <c r="R1456">
        <v>44</v>
      </c>
      <c r="S1456" t="s">
        <v>40</v>
      </c>
      <c r="T1456" t="str">
        <f t="shared" si="1437"/>
        <v>12</v>
      </c>
      <c r="U1456">
        <v>5</v>
      </c>
      <c r="V1456">
        <v>150</v>
      </c>
      <c r="W1456">
        <v>5</v>
      </c>
      <c r="X1456" s="3">
        <f t="shared" si="1445"/>
        <v>30</v>
      </c>
      <c r="Y1456" s="3">
        <f t="shared" ref="Y1456:Z1456" si="1490">X1456/T1456</f>
        <v>2.5</v>
      </c>
      <c r="Z1456" s="3">
        <f t="shared" si="1490"/>
        <v>0.5</v>
      </c>
    </row>
    <row r="1457" spans="1:26" x14ac:dyDescent="0.25">
      <c r="A1457">
        <v>9.2025000000000006</v>
      </c>
      <c r="B1457" t="s">
        <v>26</v>
      </c>
      <c r="C1457" t="s">
        <v>51</v>
      </c>
      <c r="D1457" t="s">
        <v>52</v>
      </c>
      <c r="E1457">
        <v>10503629</v>
      </c>
      <c r="F1457" t="s">
        <v>2107</v>
      </c>
      <c r="G1457" t="s">
        <v>348</v>
      </c>
      <c r="H1457" t="s">
        <v>31</v>
      </c>
      <c r="I1457" t="s">
        <v>2108</v>
      </c>
      <c r="J1457" t="s">
        <v>2109</v>
      </c>
      <c r="K1457" t="s">
        <v>34</v>
      </c>
      <c r="L1457" t="s">
        <v>2110</v>
      </c>
      <c r="M1457" t="s">
        <v>2111</v>
      </c>
      <c r="N1457">
        <v>8568815960</v>
      </c>
      <c r="O1457" t="s">
        <v>224</v>
      </c>
      <c r="P1457" t="s">
        <v>225</v>
      </c>
      <c r="Q1457" t="s">
        <v>61</v>
      </c>
      <c r="R1457">
        <v>44</v>
      </c>
      <c r="S1457" t="s">
        <v>40</v>
      </c>
      <c r="T1457" t="str">
        <f t="shared" si="1437"/>
        <v>12</v>
      </c>
      <c r="U1457">
        <v>5</v>
      </c>
      <c r="V1457">
        <v>57.6</v>
      </c>
      <c r="W1457">
        <v>2</v>
      </c>
      <c r="X1457" s="3">
        <f t="shared" si="1445"/>
        <v>28.8</v>
      </c>
      <c r="Y1457" s="3">
        <f t="shared" ref="Y1457:Z1457" si="1491">X1457/T1457</f>
        <v>2.4</v>
      </c>
      <c r="Z1457" s="3">
        <f t="shared" si="1491"/>
        <v>0.48</v>
      </c>
    </row>
    <row r="1458" spans="1:26" x14ac:dyDescent="0.25">
      <c r="A1458">
        <v>9.2025000000000006</v>
      </c>
      <c r="B1458" t="s">
        <v>26</v>
      </c>
      <c r="C1458" t="s">
        <v>51</v>
      </c>
      <c r="D1458" t="s">
        <v>52</v>
      </c>
      <c r="E1458">
        <v>10503629</v>
      </c>
      <c r="F1458" t="s">
        <v>2107</v>
      </c>
      <c r="G1458" t="s">
        <v>348</v>
      </c>
      <c r="H1458" t="s">
        <v>31</v>
      </c>
      <c r="I1458" t="s">
        <v>2108</v>
      </c>
      <c r="J1458" t="s">
        <v>2109</v>
      </c>
      <c r="K1458" t="s">
        <v>34</v>
      </c>
      <c r="L1458" t="s">
        <v>2110</v>
      </c>
      <c r="M1458" t="s">
        <v>2111</v>
      </c>
      <c r="N1458">
        <v>8568815960</v>
      </c>
      <c r="O1458" t="s">
        <v>59</v>
      </c>
      <c r="P1458" t="s">
        <v>60</v>
      </c>
      <c r="Q1458" t="s">
        <v>61</v>
      </c>
      <c r="R1458">
        <v>44</v>
      </c>
      <c r="S1458" t="s">
        <v>40</v>
      </c>
      <c r="T1458" t="str">
        <f t="shared" si="1437"/>
        <v>12</v>
      </c>
      <c r="U1458">
        <v>4</v>
      </c>
      <c r="V1458">
        <v>201.6</v>
      </c>
      <c r="W1458">
        <v>7</v>
      </c>
      <c r="X1458" s="3">
        <f t="shared" si="1445"/>
        <v>28.8</v>
      </c>
      <c r="Y1458" s="3">
        <f t="shared" ref="Y1458:Z1458" si="1492">X1458/T1458</f>
        <v>2.4</v>
      </c>
      <c r="Z1458" s="3">
        <f t="shared" si="1492"/>
        <v>0.6</v>
      </c>
    </row>
    <row r="1459" spans="1:26" x14ac:dyDescent="0.25">
      <c r="A1459">
        <v>9.2025000000000006</v>
      </c>
      <c r="B1459" t="s">
        <v>26</v>
      </c>
      <c r="C1459" t="s">
        <v>381</v>
      </c>
      <c r="D1459" t="s">
        <v>382</v>
      </c>
      <c r="E1459">
        <v>10503600</v>
      </c>
      <c r="F1459" t="s">
        <v>697</v>
      </c>
      <c r="G1459" t="s">
        <v>348</v>
      </c>
      <c r="H1459" t="s">
        <v>31</v>
      </c>
      <c r="I1459" t="s">
        <v>698</v>
      </c>
      <c r="J1459" t="s">
        <v>699</v>
      </c>
      <c r="K1459" t="s">
        <v>700</v>
      </c>
      <c r="L1459">
        <v>23284</v>
      </c>
      <c r="M1459" t="s">
        <v>701</v>
      </c>
      <c r="N1459">
        <v>8048281678</v>
      </c>
      <c r="O1459" t="s">
        <v>74</v>
      </c>
      <c r="P1459" t="s">
        <v>75</v>
      </c>
      <c r="Q1459" t="s">
        <v>61</v>
      </c>
      <c r="R1459">
        <v>44</v>
      </c>
      <c r="S1459" t="s">
        <v>40</v>
      </c>
      <c r="T1459" t="str">
        <f t="shared" si="1437"/>
        <v>12</v>
      </c>
      <c r="U1459">
        <v>5</v>
      </c>
      <c r="V1459">
        <v>28.8</v>
      </c>
      <c r="W1459">
        <v>1</v>
      </c>
      <c r="X1459" s="3">
        <f t="shared" si="1445"/>
        <v>28.8</v>
      </c>
      <c r="Y1459" s="3">
        <f t="shared" ref="Y1459:Z1459" si="1493">X1459/T1459</f>
        <v>2.4</v>
      </c>
      <c r="Z1459" s="3">
        <f t="shared" si="1493"/>
        <v>0.48</v>
      </c>
    </row>
    <row r="1460" spans="1:26" x14ac:dyDescent="0.25">
      <c r="A1460">
        <v>9.2025000000000006</v>
      </c>
      <c r="B1460" t="s">
        <v>26</v>
      </c>
      <c r="C1460" t="s">
        <v>381</v>
      </c>
      <c r="D1460" t="s">
        <v>382</v>
      </c>
      <c r="E1460">
        <v>10503600</v>
      </c>
      <c r="F1460" t="s">
        <v>697</v>
      </c>
      <c r="G1460" t="s">
        <v>348</v>
      </c>
      <c r="H1460" t="s">
        <v>31</v>
      </c>
      <c r="I1460" t="s">
        <v>698</v>
      </c>
      <c r="J1460" t="s">
        <v>699</v>
      </c>
      <c r="K1460" t="s">
        <v>700</v>
      </c>
      <c r="L1460">
        <v>23284</v>
      </c>
      <c r="M1460" t="s">
        <v>701</v>
      </c>
      <c r="N1460">
        <v>8048281678</v>
      </c>
      <c r="O1460" t="s">
        <v>224</v>
      </c>
      <c r="P1460" t="s">
        <v>225</v>
      </c>
      <c r="Q1460" t="s">
        <v>61</v>
      </c>
      <c r="R1460">
        <v>44</v>
      </c>
      <c r="S1460" t="s">
        <v>40</v>
      </c>
      <c r="T1460" t="str">
        <f t="shared" si="1437"/>
        <v>12</v>
      </c>
      <c r="U1460">
        <v>5</v>
      </c>
      <c r="V1460">
        <v>57.6</v>
      </c>
      <c r="W1460">
        <v>2</v>
      </c>
      <c r="X1460" s="3">
        <f t="shared" si="1445"/>
        <v>28.8</v>
      </c>
      <c r="Y1460" s="3">
        <f t="shared" ref="Y1460:Z1460" si="1494">X1460/T1460</f>
        <v>2.4</v>
      </c>
      <c r="Z1460" s="3">
        <f t="shared" si="1494"/>
        <v>0.48</v>
      </c>
    </row>
    <row r="1461" spans="1:26" x14ac:dyDescent="0.25">
      <c r="A1461">
        <v>9.2025000000000006</v>
      </c>
      <c r="B1461" t="s">
        <v>26</v>
      </c>
      <c r="C1461" t="s">
        <v>381</v>
      </c>
      <c r="D1461" t="s">
        <v>382</v>
      </c>
      <c r="E1461">
        <v>10503600</v>
      </c>
      <c r="F1461" t="s">
        <v>697</v>
      </c>
      <c r="G1461" t="s">
        <v>348</v>
      </c>
      <c r="H1461" t="s">
        <v>31</v>
      </c>
      <c r="I1461" t="s">
        <v>698</v>
      </c>
      <c r="J1461" t="s">
        <v>699</v>
      </c>
      <c r="K1461" t="s">
        <v>700</v>
      </c>
      <c r="L1461">
        <v>23284</v>
      </c>
      <c r="M1461" t="s">
        <v>701</v>
      </c>
      <c r="N1461">
        <v>8048281678</v>
      </c>
      <c r="O1461" t="s">
        <v>59</v>
      </c>
      <c r="P1461" t="s">
        <v>60</v>
      </c>
      <c r="Q1461" t="s">
        <v>61</v>
      </c>
      <c r="R1461">
        <v>44</v>
      </c>
      <c r="S1461" t="s">
        <v>40</v>
      </c>
      <c r="T1461" t="str">
        <f t="shared" si="1437"/>
        <v>12</v>
      </c>
      <c r="U1461">
        <v>4</v>
      </c>
      <c r="V1461">
        <v>-28.8</v>
      </c>
      <c r="W1461">
        <v>-1</v>
      </c>
      <c r="X1461" s="3">
        <f t="shared" si="1445"/>
        <v>28.8</v>
      </c>
      <c r="Y1461" s="3">
        <f t="shared" ref="Y1461:Z1461" si="1495">X1461/T1461</f>
        <v>2.4</v>
      </c>
      <c r="Z1461" s="3">
        <f t="shared" si="1495"/>
        <v>0.6</v>
      </c>
    </row>
    <row r="1462" spans="1:26" x14ac:dyDescent="0.25">
      <c r="A1462">
        <v>9.2025000000000006</v>
      </c>
      <c r="B1462" t="s">
        <v>26</v>
      </c>
      <c r="C1462" t="s">
        <v>51</v>
      </c>
      <c r="D1462" t="s">
        <v>52</v>
      </c>
      <c r="E1462">
        <v>10503630</v>
      </c>
      <c r="F1462" t="s">
        <v>2112</v>
      </c>
      <c r="G1462" t="s">
        <v>348</v>
      </c>
      <c r="H1462" t="s">
        <v>31</v>
      </c>
      <c r="I1462" t="s">
        <v>2113</v>
      </c>
      <c r="J1462" t="s">
        <v>2114</v>
      </c>
      <c r="K1462" t="s">
        <v>700</v>
      </c>
      <c r="L1462" t="s">
        <v>2115</v>
      </c>
      <c r="M1462" t="s">
        <v>2116</v>
      </c>
      <c r="N1462">
        <v>7036710043</v>
      </c>
      <c r="O1462" t="s">
        <v>74</v>
      </c>
      <c r="P1462" t="s">
        <v>75</v>
      </c>
      <c r="Q1462" t="s">
        <v>61</v>
      </c>
      <c r="R1462">
        <v>44</v>
      </c>
      <c r="S1462" t="s">
        <v>40</v>
      </c>
      <c r="T1462" t="str">
        <f t="shared" si="1437"/>
        <v>12</v>
      </c>
      <c r="U1462">
        <v>5</v>
      </c>
      <c r="V1462">
        <v>90</v>
      </c>
      <c r="W1462">
        <v>3</v>
      </c>
      <c r="X1462" s="3">
        <f t="shared" si="1445"/>
        <v>30</v>
      </c>
      <c r="Y1462" s="3">
        <f t="shared" ref="Y1462:Z1462" si="1496">X1462/T1462</f>
        <v>2.5</v>
      </c>
      <c r="Z1462" s="3">
        <f t="shared" si="1496"/>
        <v>0.5</v>
      </c>
    </row>
    <row r="1463" spans="1:26" x14ac:dyDescent="0.25">
      <c r="A1463">
        <v>9.2025000000000006</v>
      </c>
      <c r="B1463" t="s">
        <v>26</v>
      </c>
      <c r="C1463" t="s">
        <v>51</v>
      </c>
      <c r="D1463" t="s">
        <v>52</v>
      </c>
      <c r="E1463">
        <v>10503630</v>
      </c>
      <c r="F1463" t="s">
        <v>2112</v>
      </c>
      <c r="G1463" t="s">
        <v>348</v>
      </c>
      <c r="H1463" t="s">
        <v>31</v>
      </c>
      <c r="I1463" t="s">
        <v>2113</v>
      </c>
      <c r="J1463" t="s">
        <v>2114</v>
      </c>
      <c r="K1463" t="s">
        <v>700</v>
      </c>
      <c r="L1463" t="s">
        <v>2115</v>
      </c>
      <c r="M1463" t="s">
        <v>2116</v>
      </c>
      <c r="N1463">
        <v>7036710043</v>
      </c>
      <c r="O1463" t="s">
        <v>670</v>
      </c>
      <c r="P1463" t="s">
        <v>671</v>
      </c>
      <c r="Q1463" t="s">
        <v>61</v>
      </c>
      <c r="R1463">
        <v>44</v>
      </c>
      <c r="S1463" t="s">
        <v>672</v>
      </c>
      <c r="T1463" t="str">
        <f t="shared" si="1437"/>
        <v>12</v>
      </c>
      <c r="U1463">
        <v>7</v>
      </c>
      <c r="V1463">
        <v>113.4</v>
      </c>
      <c r="W1463">
        <v>3</v>
      </c>
      <c r="X1463" s="3">
        <f t="shared" si="1445"/>
        <v>37.800000000000004</v>
      </c>
      <c r="Y1463" s="3">
        <f t="shared" ref="Y1463:Z1463" si="1497">X1463/T1463</f>
        <v>3.1500000000000004</v>
      </c>
      <c r="Z1463" s="3">
        <f t="shared" si="1497"/>
        <v>0.45000000000000007</v>
      </c>
    </row>
    <row r="1464" spans="1:26" x14ac:dyDescent="0.25">
      <c r="A1464">
        <v>9.2025000000000006</v>
      </c>
      <c r="B1464" t="s">
        <v>26</v>
      </c>
      <c r="C1464" t="s">
        <v>51</v>
      </c>
      <c r="D1464" t="s">
        <v>52</v>
      </c>
      <c r="E1464">
        <v>10503630</v>
      </c>
      <c r="F1464" t="s">
        <v>2112</v>
      </c>
      <c r="G1464" t="s">
        <v>348</v>
      </c>
      <c r="H1464" t="s">
        <v>31</v>
      </c>
      <c r="I1464" t="s">
        <v>2113</v>
      </c>
      <c r="J1464" t="s">
        <v>2114</v>
      </c>
      <c r="K1464" t="s">
        <v>700</v>
      </c>
      <c r="L1464" t="s">
        <v>2115</v>
      </c>
      <c r="M1464" t="s">
        <v>2116</v>
      </c>
      <c r="N1464">
        <v>7036710043</v>
      </c>
      <c r="O1464" t="s">
        <v>98</v>
      </c>
      <c r="P1464" t="s">
        <v>99</v>
      </c>
      <c r="Q1464" t="s">
        <v>61</v>
      </c>
      <c r="R1464">
        <v>44</v>
      </c>
      <c r="S1464" t="s">
        <v>40</v>
      </c>
      <c r="T1464" t="str">
        <f t="shared" si="1437"/>
        <v>12</v>
      </c>
      <c r="U1464">
        <v>5</v>
      </c>
      <c r="V1464">
        <v>90</v>
      </c>
      <c r="W1464">
        <v>3</v>
      </c>
      <c r="X1464" s="3">
        <f t="shared" si="1445"/>
        <v>30</v>
      </c>
      <c r="Y1464" s="3">
        <f t="shared" ref="Y1464:Z1464" si="1498">X1464/T1464</f>
        <v>2.5</v>
      </c>
      <c r="Z1464" s="3">
        <f t="shared" si="1498"/>
        <v>0.5</v>
      </c>
    </row>
    <row r="1465" spans="1:26" x14ac:dyDescent="0.25">
      <c r="A1465">
        <v>9.2025000000000006</v>
      </c>
      <c r="B1465" t="s">
        <v>26</v>
      </c>
      <c r="C1465" t="s">
        <v>51</v>
      </c>
      <c r="D1465" t="s">
        <v>52</v>
      </c>
      <c r="E1465">
        <v>10503630</v>
      </c>
      <c r="F1465" t="s">
        <v>2112</v>
      </c>
      <c r="G1465" t="s">
        <v>348</v>
      </c>
      <c r="H1465" t="s">
        <v>31</v>
      </c>
      <c r="I1465" t="s">
        <v>2113</v>
      </c>
      <c r="J1465" t="s">
        <v>2114</v>
      </c>
      <c r="K1465" t="s">
        <v>700</v>
      </c>
      <c r="L1465" t="s">
        <v>2115</v>
      </c>
      <c r="M1465" t="s">
        <v>2116</v>
      </c>
      <c r="N1465">
        <v>7036710043</v>
      </c>
      <c r="O1465" t="s">
        <v>224</v>
      </c>
      <c r="P1465" t="s">
        <v>225</v>
      </c>
      <c r="Q1465" t="s">
        <v>61</v>
      </c>
      <c r="R1465">
        <v>44</v>
      </c>
      <c r="S1465" t="s">
        <v>40</v>
      </c>
      <c r="T1465" t="str">
        <f t="shared" si="1437"/>
        <v>12</v>
      </c>
      <c r="U1465">
        <v>5</v>
      </c>
      <c r="V1465">
        <v>86.4</v>
      </c>
      <c r="W1465">
        <v>3</v>
      </c>
      <c r="X1465" s="3">
        <f t="shared" si="1445"/>
        <v>28.8</v>
      </c>
      <c r="Y1465" s="3">
        <f t="shared" ref="Y1465:Z1465" si="1499">X1465/T1465</f>
        <v>2.4</v>
      </c>
      <c r="Z1465" s="3">
        <f t="shared" si="1499"/>
        <v>0.48</v>
      </c>
    </row>
    <row r="1466" spans="1:26" x14ac:dyDescent="0.25">
      <c r="A1466">
        <v>9.2025000000000006</v>
      </c>
      <c r="B1466" t="s">
        <v>26</v>
      </c>
      <c r="C1466" t="s">
        <v>51</v>
      </c>
      <c r="D1466" t="s">
        <v>52</v>
      </c>
      <c r="E1466">
        <v>10503630</v>
      </c>
      <c r="F1466" t="s">
        <v>2112</v>
      </c>
      <c r="G1466" t="s">
        <v>348</v>
      </c>
      <c r="H1466" t="s">
        <v>31</v>
      </c>
      <c r="I1466" t="s">
        <v>2113</v>
      </c>
      <c r="J1466" t="s">
        <v>2114</v>
      </c>
      <c r="K1466" t="s">
        <v>700</v>
      </c>
      <c r="L1466" t="s">
        <v>2115</v>
      </c>
      <c r="M1466" t="s">
        <v>2116</v>
      </c>
      <c r="N1466">
        <v>7036710043</v>
      </c>
      <c r="O1466" t="s">
        <v>59</v>
      </c>
      <c r="P1466" t="s">
        <v>60</v>
      </c>
      <c r="Q1466" t="s">
        <v>61</v>
      </c>
      <c r="R1466">
        <v>44</v>
      </c>
      <c r="S1466" t="s">
        <v>40</v>
      </c>
      <c r="T1466" t="str">
        <f t="shared" si="1437"/>
        <v>12</v>
      </c>
      <c r="U1466">
        <v>4</v>
      </c>
      <c r="V1466">
        <v>86.4</v>
      </c>
      <c r="W1466">
        <v>3</v>
      </c>
      <c r="X1466" s="3">
        <f t="shared" si="1445"/>
        <v>28.8</v>
      </c>
      <c r="Y1466" s="3">
        <f t="shared" ref="Y1466:Z1466" si="1500">X1466/T1466</f>
        <v>2.4</v>
      </c>
      <c r="Z1466" s="3">
        <f t="shared" si="1500"/>
        <v>0.6</v>
      </c>
    </row>
    <row r="1467" spans="1:26" x14ac:dyDescent="0.25">
      <c r="A1467">
        <v>9.2025000000000006</v>
      </c>
      <c r="B1467" t="s">
        <v>26</v>
      </c>
      <c r="C1467" t="s">
        <v>51</v>
      </c>
      <c r="D1467" t="s">
        <v>52</v>
      </c>
      <c r="E1467">
        <v>10503631</v>
      </c>
      <c r="F1467" t="s">
        <v>2117</v>
      </c>
      <c r="G1467" t="s">
        <v>348</v>
      </c>
      <c r="H1467" t="s">
        <v>31</v>
      </c>
      <c r="I1467" t="s">
        <v>2118</v>
      </c>
      <c r="J1467" t="s">
        <v>2119</v>
      </c>
      <c r="K1467" t="s">
        <v>700</v>
      </c>
      <c r="L1467" t="s">
        <v>2120</v>
      </c>
      <c r="M1467" t="s">
        <v>2121</v>
      </c>
      <c r="N1467">
        <v>7034252558</v>
      </c>
      <c r="O1467" t="s">
        <v>74</v>
      </c>
      <c r="P1467" t="s">
        <v>75</v>
      </c>
      <c r="Q1467" t="s">
        <v>61</v>
      </c>
      <c r="R1467">
        <v>44</v>
      </c>
      <c r="S1467" t="s">
        <v>40</v>
      </c>
      <c r="T1467" t="str">
        <f t="shared" si="1437"/>
        <v>12</v>
      </c>
      <c r="U1467">
        <v>5</v>
      </c>
      <c r="V1467">
        <v>90</v>
      </c>
      <c r="W1467">
        <v>3</v>
      </c>
      <c r="X1467" s="3">
        <f t="shared" si="1445"/>
        <v>30</v>
      </c>
      <c r="Y1467" s="3">
        <f t="shared" ref="Y1467:Z1467" si="1501">X1467/T1467</f>
        <v>2.5</v>
      </c>
      <c r="Z1467" s="3">
        <f t="shared" si="1501"/>
        <v>0.5</v>
      </c>
    </row>
    <row r="1468" spans="1:26" x14ac:dyDescent="0.25">
      <c r="A1468">
        <v>9.2025000000000006</v>
      </c>
      <c r="B1468" t="s">
        <v>26</v>
      </c>
      <c r="C1468" t="s">
        <v>51</v>
      </c>
      <c r="D1468" t="s">
        <v>52</v>
      </c>
      <c r="E1468">
        <v>10503631</v>
      </c>
      <c r="F1468" t="s">
        <v>2117</v>
      </c>
      <c r="G1468" t="s">
        <v>348</v>
      </c>
      <c r="H1468" t="s">
        <v>31</v>
      </c>
      <c r="I1468" t="s">
        <v>2118</v>
      </c>
      <c r="J1468" t="s">
        <v>2119</v>
      </c>
      <c r="K1468" t="s">
        <v>700</v>
      </c>
      <c r="L1468" t="s">
        <v>2120</v>
      </c>
      <c r="M1468" t="s">
        <v>2121</v>
      </c>
      <c r="N1468">
        <v>7034252558</v>
      </c>
      <c r="O1468" t="s">
        <v>670</v>
      </c>
      <c r="P1468" t="s">
        <v>671</v>
      </c>
      <c r="Q1468" t="s">
        <v>61</v>
      </c>
      <c r="R1468">
        <v>44</v>
      </c>
      <c r="S1468" t="s">
        <v>672</v>
      </c>
      <c r="T1468" t="str">
        <f t="shared" si="1437"/>
        <v>12</v>
      </c>
      <c r="U1468">
        <v>7</v>
      </c>
      <c r="V1468">
        <v>75.599999999999994</v>
      </c>
      <c r="W1468">
        <v>2</v>
      </c>
      <c r="X1468" s="3">
        <f t="shared" si="1445"/>
        <v>37.799999999999997</v>
      </c>
      <c r="Y1468" s="3">
        <f t="shared" ref="Y1468:Z1468" si="1502">X1468/T1468</f>
        <v>3.15</v>
      </c>
      <c r="Z1468" s="3">
        <f t="shared" si="1502"/>
        <v>0.45</v>
      </c>
    </row>
    <row r="1469" spans="1:26" x14ac:dyDescent="0.25">
      <c r="A1469">
        <v>9.2025000000000006</v>
      </c>
      <c r="B1469" t="s">
        <v>26</v>
      </c>
      <c r="C1469" t="s">
        <v>51</v>
      </c>
      <c r="D1469" t="s">
        <v>52</v>
      </c>
      <c r="E1469">
        <v>10503631</v>
      </c>
      <c r="F1469" t="s">
        <v>2117</v>
      </c>
      <c r="G1469" t="s">
        <v>348</v>
      </c>
      <c r="H1469" t="s">
        <v>31</v>
      </c>
      <c r="I1469" t="s">
        <v>2118</v>
      </c>
      <c r="J1469" t="s">
        <v>2119</v>
      </c>
      <c r="K1469" t="s">
        <v>700</v>
      </c>
      <c r="L1469" t="s">
        <v>2120</v>
      </c>
      <c r="M1469" t="s">
        <v>2121</v>
      </c>
      <c r="N1469">
        <v>7034252558</v>
      </c>
      <c r="O1469" t="s">
        <v>98</v>
      </c>
      <c r="P1469" t="s">
        <v>99</v>
      </c>
      <c r="Q1469" t="s">
        <v>61</v>
      </c>
      <c r="R1469">
        <v>44</v>
      </c>
      <c r="S1469" t="s">
        <v>40</v>
      </c>
      <c r="T1469" t="str">
        <f t="shared" ref="T1469:T1532" si="1503">"12"</f>
        <v>12</v>
      </c>
      <c r="U1469">
        <v>5</v>
      </c>
      <c r="V1469">
        <v>90</v>
      </c>
      <c r="W1469">
        <v>3</v>
      </c>
      <c r="X1469" s="3">
        <f t="shared" si="1445"/>
        <v>30</v>
      </c>
      <c r="Y1469" s="3">
        <f t="shared" ref="Y1469:Z1469" si="1504">X1469/T1469</f>
        <v>2.5</v>
      </c>
      <c r="Z1469" s="3">
        <f t="shared" si="1504"/>
        <v>0.5</v>
      </c>
    </row>
    <row r="1470" spans="1:26" x14ac:dyDescent="0.25">
      <c r="A1470">
        <v>9.2025000000000006</v>
      </c>
      <c r="B1470" t="s">
        <v>26</v>
      </c>
      <c r="C1470" t="s">
        <v>51</v>
      </c>
      <c r="D1470" t="s">
        <v>52</v>
      </c>
      <c r="E1470">
        <v>10503631</v>
      </c>
      <c r="F1470" t="s">
        <v>2117</v>
      </c>
      <c r="G1470" t="s">
        <v>348</v>
      </c>
      <c r="H1470" t="s">
        <v>31</v>
      </c>
      <c r="I1470" t="s">
        <v>2118</v>
      </c>
      <c r="J1470" t="s">
        <v>2119</v>
      </c>
      <c r="K1470" t="s">
        <v>700</v>
      </c>
      <c r="L1470" t="s">
        <v>2120</v>
      </c>
      <c r="M1470" t="s">
        <v>2121</v>
      </c>
      <c r="N1470">
        <v>7034252558</v>
      </c>
      <c r="O1470" t="s">
        <v>224</v>
      </c>
      <c r="P1470" t="s">
        <v>225</v>
      </c>
      <c r="Q1470" t="s">
        <v>61</v>
      </c>
      <c r="R1470">
        <v>44</v>
      </c>
      <c r="S1470" t="s">
        <v>40</v>
      </c>
      <c r="T1470" t="str">
        <f t="shared" si="1503"/>
        <v>12</v>
      </c>
      <c r="U1470">
        <v>5</v>
      </c>
      <c r="V1470">
        <v>86.4</v>
      </c>
      <c r="W1470">
        <v>3</v>
      </c>
      <c r="X1470" s="3">
        <f t="shared" si="1445"/>
        <v>28.8</v>
      </c>
      <c r="Y1470" s="3">
        <f t="shared" ref="Y1470:Z1470" si="1505">X1470/T1470</f>
        <v>2.4</v>
      </c>
      <c r="Z1470" s="3">
        <f t="shared" si="1505"/>
        <v>0.48</v>
      </c>
    </row>
    <row r="1471" spans="1:26" x14ac:dyDescent="0.25">
      <c r="A1471">
        <v>9.2025000000000006</v>
      </c>
      <c r="B1471" t="s">
        <v>26</v>
      </c>
      <c r="C1471" t="s">
        <v>51</v>
      </c>
      <c r="D1471" t="s">
        <v>52</v>
      </c>
      <c r="E1471">
        <v>10503631</v>
      </c>
      <c r="F1471" t="s">
        <v>2117</v>
      </c>
      <c r="G1471" t="s">
        <v>348</v>
      </c>
      <c r="H1471" t="s">
        <v>31</v>
      </c>
      <c r="I1471" t="s">
        <v>2118</v>
      </c>
      <c r="J1471" t="s">
        <v>2119</v>
      </c>
      <c r="K1471" t="s">
        <v>700</v>
      </c>
      <c r="L1471" t="s">
        <v>2120</v>
      </c>
      <c r="M1471" t="s">
        <v>2121</v>
      </c>
      <c r="N1471">
        <v>7034252558</v>
      </c>
      <c r="O1471" t="s">
        <v>59</v>
      </c>
      <c r="P1471" t="s">
        <v>60</v>
      </c>
      <c r="Q1471" t="s">
        <v>61</v>
      </c>
      <c r="R1471">
        <v>44</v>
      </c>
      <c r="S1471" t="s">
        <v>40</v>
      </c>
      <c r="T1471" t="str">
        <f t="shared" si="1503"/>
        <v>12</v>
      </c>
      <c r="U1471">
        <v>4</v>
      </c>
      <c r="V1471">
        <v>86.4</v>
      </c>
      <c r="W1471">
        <v>3</v>
      </c>
      <c r="X1471" s="3">
        <f t="shared" si="1445"/>
        <v>28.8</v>
      </c>
      <c r="Y1471" s="3">
        <f t="shared" ref="Y1471:Z1471" si="1506">X1471/T1471</f>
        <v>2.4</v>
      </c>
      <c r="Z1471" s="3">
        <f t="shared" si="1506"/>
        <v>0.6</v>
      </c>
    </row>
    <row r="1472" spans="1:26" x14ac:dyDescent="0.25">
      <c r="A1472">
        <v>9.2025000000000006</v>
      </c>
      <c r="B1472" t="s">
        <v>26</v>
      </c>
      <c r="C1472" t="s">
        <v>51</v>
      </c>
      <c r="D1472" t="s">
        <v>52</v>
      </c>
      <c r="E1472">
        <v>10503632</v>
      </c>
      <c r="F1472" t="s">
        <v>2122</v>
      </c>
      <c r="G1472" t="s">
        <v>348</v>
      </c>
      <c r="H1472" t="s">
        <v>31</v>
      </c>
      <c r="I1472" t="s">
        <v>2123</v>
      </c>
      <c r="J1472" t="s">
        <v>2124</v>
      </c>
      <c r="K1472" t="s">
        <v>700</v>
      </c>
      <c r="L1472" t="s">
        <v>2125</v>
      </c>
      <c r="M1472" t="s">
        <v>2126</v>
      </c>
      <c r="N1472">
        <v>5713871020</v>
      </c>
      <c r="O1472" t="s">
        <v>74</v>
      </c>
      <c r="P1472" t="s">
        <v>75</v>
      </c>
      <c r="Q1472" t="s">
        <v>61</v>
      </c>
      <c r="R1472">
        <v>44</v>
      </c>
      <c r="S1472" t="s">
        <v>40</v>
      </c>
      <c r="T1472" t="str">
        <f t="shared" si="1503"/>
        <v>12</v>
      </c>
      <c r="U1472">
        <v>5</v>
      </c>
      <c r="V1472">
        <v>90</v>
      </c>
      <c r="W1472">
        <v>3</v>
      </c>
      <c r="X1472" s="3">
        <f t="shared" si="1445"/>
        <v>30</v>
      </c>
      <c r="Y1472" s="3">
        <f t="shared" ref="Y1472:Z1472" si="1507">X1472/T1472</f>
        <v>2.5</v>
      </c>
      <c r="Z1472" s="3">
        <f t="shared" si="1507"/>
        <v>0.5</v>
      </c>
    </row>
    <row r="1473" spans="1:26" x14ac:dyDescent="0.25">
      <c r="A1473">
        <v>9.2025000000000006</v>
      </c>
      <c r="B1473" t="s">
        <v>26</v>
      </c>
      <c r="C1473" t="s">
        <v>51</v>
      </c>
      <c r="D1473" t="s">
        <v>52</v>
      </c>
      <c r="E1473">
        <v>10503632</v>
      </c>
      <c r="F1473" t="s">
        <v>2122</v>
      </c>
      <c r="G1473" t="s">
        <v>348</v>
      </c>
      <c r="H1473" t="s">
        <v>31</v>
      </c>
      <c r="I1473" t="s">
        <v>2123</v>
      </c>
      <c r="J1473" t="s">
        <v>2124</v>
      </c>
      <c r="K1473" t="s">
        <v>700</v>
      </c>
      <c r="L1473" t="s">
        <v>2125</v>
      </c>
      <c r="M1473" t="s">
        <v>2126</v>
      </c>
      <c r="N1473">
        <v>5713871020</v>
      </c>
      <c r="O1473" t="s">
        <v>670</v>
      </c>
      <c r="P1473" t="s">
        <v>671</v>
      </c>
      <c r="Q1473" t="s">
        <v>61</v>
      </c>
      <c r="R1473">
        <v>44</v>
      </c>
      <c r="S1473" t="s">
        <v>672</v>
      </c>
      <c r="T1473" t="str">
        <f t="shared" si="1503"/>
        <v>12</v>
      </c>
      <c r="U1473">
        <v>7</v>
      </c>
      <c r="V1473">
        <v>113.4</v>
      </c>
      <c r="W1473">
        <v>3</v>
      </c>
      <c r="X1473" s="3">
        <f t="shared" si="1445"/>
        <v>37.800000000000004</v>
      </c>
      <c r="Y1473" s="3">
        <f t="shared" ref="Y1473:Z1473" si="1508">X1473/T1473</f>
        <v>3.1500000000000004</v>
      </c>
      <c r="Z1473" s="3">
        <f t="shared" si="1508"/>
        <v>0.45000000000000007</v>
      </c>
    </row>
    <row r="1474" spans="1:26" x14ac:dyDescent="0.25">
      <c r="A1474">
        <v>9.2025000000000006</v>
      </c>
      <c r="B1474" t="s">
        <v>26</v>
      </c>
      <c r="C1474" t="s">
        <v>51</v>
      </c>
      <c r="D1474" t="s">
        <v>52</v>
      </c>
      <c r="E1474">
        <v>10503632</v>
      </c>
      <c r="F1474" t="s">
        <v>2122</v>
      </c>
      <c r="G1474" t="s">
        <v>348</v>
      </c>
      <c r="H1474" t="s">
        <v>31</v>
      </c>
      <c r="I1474" t="s">
        <v>2123</v>
      </c>
      <c r="J1474" t="s">
        <v>2124</v>
      </c>
      <c r="K1474" t="s">
        <v>700</v>
      </c>
      <c r="L1474" t="s">
        <v>2125</v>
      </c>
      <c r="M1474" t="s">
        <v>2126</v>
      </c>
      <c r="N1474">
        <v>5713871020</v>
      </c>
      <c r="O1474" t="s">
        <v>98</v>
      </c>
      <c r="P1474" t="s">
        <v>99</v>
      </c>
      <c r="Q1474" t="s">
        <v>61</v>
      </c>
      <c r="R1474">
        <v>44</v>
      </c>
      <c r="S1474" t="s">
        <v>40</v>
      </c>
      <c r="T1474" t="str">
        <f t="shared" si="1503"/>
        <v>12</v>
      </c>
      <c r="U1474">
        <v>5</v>
      </c>
      <c r="V1474">
        <v>90</v>
      </c>
      <c r="W1474">
        <v>3</v>
      </c>
      <c r="X1474" s="3">
        <f t="shared" si="1445"/>
        <v>30</v>
      </c>
      <c r="Y1474" s="3">
        <f t="shared" ref="Y1474:Z1474" si="1509">X1474/T1474</f>
        <v>2.5</v>
      </c>
      <c r="Z1474" s="3">
        <f t="shared" si="1509"/>
        <v>0.5</v>
      </c>
    </row>
    <row r="1475" spans="1:26" x14ac:dyDescent="0.25">
      <c r="A1475">
        <v>9.2025000000000006</v>
      </c>
      <c r="B1475" t="s">
        <v>26</v>
      </c>
      <c r="C1475" t="s">
        <v>51</v>
      </c>
      <c r="D1475" t="s">
        <v>52</v>
      </c>
      <c r="E1475">
        <v>10503632</v>
      </c>
      <c r="F1475" t="s">
        <v>2122</v>
      </c>
      <c r="G1475" t="s">
        <v>348</v>
      </c>
      <c r="H1475" t="s">
        <v>31</v>
      </c>
      <c r="I1475" t="s">
        <v>2123</v>
      </c>
      <c r="J1475" t="s">
        <v>2124</v>
      </c>
      <c r="K1475" t="s">
        <v>700</v>
      </c>
      <c r="L1475" t="s">
        <v>2125</v>
      </c>
      <c r="M1475" t="s">
        <v>2126</v>
      </c>
      <c r="N1475">
        <v>5713871020</v>
      </c>
      <c r="O1475" t="s">
        <v>224</v>
      </c>
      <c r="P1475" t="s">
        <v>225</v>
      </c>
      <c r="Q1475" t="s">
        <v>61</v>
      </c>
      <c r="R1475">
        <v>44</v>
      </c>
      <c r="S1475" t="s">
        <v>40</v>
      </c>
      <c r="T1475" t="str">
        <f t="shared" si="1503"/>
        <v>12</v>
      </c>
      <c r="U1475">
        <v>5</v>
      </c>
      <c r="V1475">
        <v>86.4</v>
      </c>
      <c r="W1475">
        <v>3</v>
      </c>
      <c r="X1475" s="3">
        <f t="shared" si="1445"/>
        <v>28.8</v>
      </c>
      <c r="Y1475" s="3">
        <f t="shared" ref="Y1475:Z1475" si="1510">X1475/T1475</f>
        <v>2.4</v>
      </c>
      <c r="Z1475" s="3">
        <f t="shared" si="1510"/>
        <v>0.48</v>
      </c>
    </row>
    <row r="1476" spans="1:26" x14ac:dyDescent="0.25">
      <c r="A1476">
        <v>9.2025000000000006</v>
      </c>
      <c r="B1476" t="s">
        <v>26</v>
      </c>
      <c r="C1476" t="s">
        <v>51</v>
      </c>
      <c r="D1476" t="s">
        <v>52</v>
      </c>
      <c r="E1476">
        <v>10503632</v>
      </c>
      <c r="F1476" t="s">
        <v>2122</v>
      </c>
      <c r="G1476" t="s">
        <v>348</v>
      </c>
      <c r="H1476" t="s">
        <v>31</v>
      </c>
      <c r="I1476" t="s">
        <v>2123</v>
      </c>
      <c r="J1476" t="s">
        <v>2124</v>
      </c>
      <c r="K1476" t="s">
        <v>700</v>
      </c>
      <c r="L1476" t="s">
        <v>2125</v>
      </c>
      <c r="M1476" t="s">
        <v>2126</v>
      </c>
      <c r="N1476">
        <v>5713871020</v>
      </c>
      <c r="O1476" t="s">
        <v>59</v>
      </c>
      <c r="P1476" t="s">
        <v>60</v>
      </c>
      <c r="Q1476" t="s">
        <v>61</v>
      </c>
      <c r="R1476">
        <v>44</v>
      </c>
      <c r="S1476" t="s">
        <v>40</v>
      </c>
      <c r="T1476" t="str">
        <f t="shared" si="1503"/>
        <v>12</v>
      </c>
      <c r="U1476">
        <v>4</v>
      </c>
      <c r="V1476">
        <v>86.4</v>
      </c>
      <c r="W1476">
        <v>3</v>
      </c>
      <c r="X1476" s="3">
        <f t="shared" ref="X1476:X1539" si="1511">V1476/W1476</f>
        <v>28.8</v>
      </c>
      <c r="Y1476" s="3">
        <f t="shared" ref="Y1476:Z1476" si="1512">X1476/T1476</f>
        <v>2.4</v>
      </c>
      <c r="Z1476" s="3">
        <f t="shared" si="1512"/>
        <v>0.6</v>
      </c>
    </row>
    <row r="1477" spans="1:26" x14ac:dyDescent="0.25">
      <c r="A1477">
        <v>9.2025000000000006</v>
      </c>
      <c r="B1477" t="s">
        <v>26</v>
      </c>
      <c r="C1477" t="s">
        <v>51</v>
      </c>
      <c r="D1477" t="s">
        <v>52</v>
      </c>
      <c r="E1477">
        <v>10503633</v>
      </c>
      <c r="F1477" t="s">
        <v>766</v>
      </c>
      <c r="G1477" t="s">
        <v>348</v>
      </c>
      <c r="H1477" t="s">
        <v>31</v>
      </c>
      <c r="I1477" t="s">
        <v>767</v>
      </c>
      <c r="J1477" t="s">
        <v>768</v>
      </c>
      <c r="K1477" t="s">
        <v>700</v>
      </c>
      <c r="L1477" t="s">
        <v>769</v>
      </c>
      <c r="M1477" t="s">
        <v>770</v>
      </c>
      <c r="N1477">
        <v>7033688554</v>
      </c>
      <c r="O1477" t="s">
        <v>74</v>
      </c>
      <c r="P1477" t="s">
        <v>75</v>
      </c>
      <c r="Q1477" t="s">
        <v>61</v>
      </c>
      <c r="R1477">
        <v>44</v>
      </c>
      <c r="S1477" t="s">
        <v>40</v>
      </c>
      <c r="T1477" t="str">
        <f t="shared" si="1503"/>
        <v>12</v>
      </c>
      <c r="U1477">
        <v>5</v>
      </c>
      <c r="V1477">
        <v>60</v>
      </c>
      <c r="W1477">
        <v>2</v>
      </c>
      <c r="X1477" s="3">
        <f t="shared" si="1511"/>
        <v>30</v>
      </c>
      <c r="Y1477" s="3">
        <f t="shared" ref="Y1477:Z1477" si="1513">X1477/T1477</f>
        <v>2.5</v>
      </c>
      <c r="Z1477" s="3">
        <f t="shared" si="1513"/>
        <v>0.5</v>
      </c>
    </row>
    <row r="1478" spans="1:26" x14ac:dyDescent="0.25">
      <c r="A1478">
        <v>9.2025000000000006</v>
      </c>
      <c r="B1478" t="s">
        <v>26</v>
      </c>
      <c r="C1478" t="s">
        <v>51</v>
      </c>
      <c r="D1478" t="s">
        <v>52</v>
      </c>
      <c r="E1478">
        <v>10503633</v>
      </c>
      <c r="F1478" t="s">
        <v>766</v>
      </c>
      <c r="G1478" t="s">
        <v>348</v>
      </c>
      <c r="H1478" t="s">
        <v>31</v>
      </c>
      <c r="I1478" t="s">
        <v>767</v>
      </c>
      <c r="J1478" t="s">
        <v>768</v>
      </c>
      <c r="K1478" t="s">
        <v>700</v>
      </c>
      <c r="L1478" t="s">
        <v>769</v>
      </c>
      <c r="M1478" t="s">
        <v>770</v>
      </c>
      <c r="N1478">
        <v>7033688554</v>
      </c>
      <c r="O1478" t="s">
        <v>670</v>
      </c>
      <c r="P1478" t="s">
        <v>671</v>
      </c>
      <c r="Q1478" t="s">
        <v>61</v>
      </c>
      <c r="R1478">
        <v>44</v>
      </c>
      <c r="S1478" t="s">
        <v>672</v>
      </c>
      <c r="T1478" t="str">
        <f t="shared" si="1503"/>
        <v>12</v>
      </c>
      <c r="U1478">
        <v>7</v>
      </c>
      <c r="V1478">
        <v>75.599999999999994</v>
      </c>
      <c r="W1478">
        <v>2</v>
      </c>
      <c r="X1478" s="3">
        <f t="shared" si="1511"/>
        <v>37.799999999999997</v>
      </c>
      <c r="Y1478" s="3">
        <f t="shared" ref="Y1478:Z1478" si="1514">X1478/T1478</f>
        <v>3.15</v>
      </c>
      <c r="Z1478" s="3">
        <f t="shared" si="1514"/>
        <v>0.45</v>
      </c>
    </row>
    <row r="1479" spans="1:26" x14ac:dyDescent="0.25">
      <c r="A1479">
        <v>9.2025000000000006</v>
      </c>
      <c r="B1479" t="s">
        <v>26</v>
      </c>
      <c r="C1479" t="s">
        <v>51</v>
      </c>
      <c r="D1479" t="s">
        <v>52</v>
      </c>
      <c r="E1479">
        <v>10503633</v>
      </c>
      <c r="F1479" t="s">
        <v>766</v>
      </c>
      <c r="G1479" t="s">
        <v>348</v>
      </c>
      <c r="H1479" t="s">
        <v>31</v>
      </c>
      <c r="I1479" t="s">
        <v>767</v>
      </c>
      <c r="J1479" t="s">
        <v>768</v>
      </c>
      <c r="K1479" t="s">
        <v>700</v>
      </c>
      <c r="L1479" t="s">
        <v>769</v>
      </c>
      <c r="M1479" t="s">
        <v>770</v>
      </c>
      <c r="N1479">
        <v>7033688554</v>
      </c>
      <c r="O1479" t="s">
        <v>98</v>
      </c>
      <c r="P1479" t="s">
        <v>99</v>
      </c>
      <c r="Q1479" t="s">
        <v>61</v>
      </c>
      <c r="R1479">
        <v>44</v>
      </c>
      <c r="S1479" t="s">
        <v>40</v>
      </c>
      <c r="T1479" t="str">
        <f t="shared" si="1503"/>
        <v>12</v>
      </c>
      <c r="U1479">
        <v>5</v>
      </c>
      <c r="V1479">
        <v>60</v>
      </c>
      <c r="W1479">
        <v>2</v>
      </c>
      <c r="X1479" s="3">
        <f t="shared" si="1511"/>
        <v>30</v>
      </c>
      <c r="Y1479" s="3">
        <f t="shared" ref="Y1479:Z1479" si="1515">X1479/T1479</f>
        <v>2.5</v>
      </c>
      <c r="Z1479" s="3">
        <f t="shared" si="1515"/>
        <v>0.5</v>
      </c>
    </row>
    <row r="1480" spans="1:26" x14ac:dyDescent="0.25">
      <c r="A1480">
        <v>9.2025000000000006</v>
      </c>
      <c r="B1480" t="s">
        <v>26</v>
      </c>
      <c r="C1480" t="s">
        <v>51</v>
      </c>
      <c r="D1480" t="s">
        <v>52</v>
      </c>
      <c r="E1480">
        <v>10503633</v>
      </c>
      <c r="F1480" t="s">
        <v>766</v>
      </c>
      <c r="G1480" t="s">
        <v>348</v>
      </c>
      <c r="H1480" t="s">
        <v>31</v>
      </c>
      <c r="I1480" t="s">
        <v>767</v>
      </c>
      <c r="J1480" t="s">
        <v>768</v>
      </c>
      <c r="K1480" t="s">
        <v>700</v>
      </c>
      <c r="L1480" t="s">
        <v>769</v>
      </c>
      <c r="M1480" t="s">
        <v>770</v>
      </c>
      <c r="N1480">
        <v>7033688554</v>
      </c>
      <c r="O1480" t="s">
        <v>224</v>
      </c>
      <c r="P1480" t="s">
        <v>225</v>
      </c>
      <c r="Q1480" t="s">
        <v>61</v>
      </c>
      <c r="R1480">
        <v>44</v>
      </c>
      <c r="S1480" t="s">
        <v>40</v>
      </c>
      <c r="T1480" t="str">
        <f t="shared" si="1503"/>
        <v>12</v>
      </c>
      <c r="U1480">
        <v>5</v>
      </c>
      <c r="V1480">
        <v>57.6</v>
      </c>
      <c r="W1480">
        <v>2</v>
      </c>
      <c r="X1480" s="3">
        <f t="shared" si="1511"/>
        <v>28.8</v>
      </c>
      <c r="Y1480" s="3">
        <f t="shared" ref="Y1480:Z1480" si="1516">X1480/T1480</f>
        <v>2.4</v>
      </c>
      <c r="Z1480" s="3">
        <f t="shared" si="1516"/>
        <v>0.48</v>
      </c>
    </row>
    <row r="1481" spans="1:26" x14ac:dyDescent="0.25">
      <c r="A1481">
        <v>9.2025000000000006</v>
      </c>
      <c r="B1481" t="s">
        <v>26</v>
      </c>
      <c r="C1481" t="s">
        <v>51</v>
      </c>
      <c r="D1481" t="s">
        <v>52</v>
      </c>
      <c r="E1481">
        <v>10503633</v>
      </c>
      <c r="F1481" t="s">
        <v>766</v>
      </c>
      <c r="G1481" t="s">
        <v>348</v>
      </c>
      <c r="H1481" t="s">
        <v>31</v>
      </c>
      <c r="I1481" t="s">
        <v>767</v>
      </c>
      <c r="J1481" t="s">
        <v>768</v>
      </c>
      <c r="K1481" t="s">
        <v>700</v>
      </c>
      <c r="L1481" t="s">
        <v>769</v>
      </c>
      <c r="M1481" t="s">
        <v>770</v>
      </c>
      <c r="N1481">
        <v>7033688554</v>
      </c>
      <c r="O1481" t="s">
        <v>59</v>
      </c>
      <c r="P1481" t="s">
        <v>60</v>
      </c>
      <c r="Q1481" t="s">
        <v>61</v>
      </c>
      <c r="R1481">
        <v>44</v>
      </c>
      <c r="S1481" t="s">
        <v>40</v>
      </c>
      <c r="T1481" t="str">
        <f t="shared" si="1503"/>
        <v>12</v>
      </c>
      <c r="U1481">
        <v>4</v>
      </c>
      <c r="V1481">
        <v>57.6</v>
      </c>
      <c r="W1481">
        <v>2</v>
      </c>
      <c r="X1481" s="3">
        <f t="shared" si="1511"/>
        <v>28.8</v>
      </c>
      <c r="Y1481" s="3">
        <f t="shared" ref="Y1481:Z1481" si="1517">X1481/T1481</f>
        <v>2.4</v>
      </c>
      <c r="Z1481" s="3">
        <f t="shared" si="1517"/>
        <v>0.6</v>
      </c>
    </row>
    <row r="1482" spans="1:26" x14ac:dyDescent="0.25">
      <c r="A1482">
        <v>9.2025000000000006</v>
      </c>
      <c r="B1482" t="s">
        <v>26</v>
      </c>
      <c r="C1482" t="s">
        <v>27</v>
      </c>
      <c r="D1482" t="s">
        <v>28</v>
      </c>
      <c r="E1482">
        <v>10503659</v>
      </c>
      <c r="F1482" t="s">
        <v>842</v>
      </c>
      <c r="G1482" t="s">
        <v>348</v>
      </c>
      <c r="H1482" t="s">
        <v>31</v>
      </c>
      <c r="I1482" t="s">
        <v>843</v>
      </c>
      <c r="J1482" t="s">
        <v>844</v>
      </c>
      <c r="K1482" t="s">
        <v>34</v>
      </c>
      <c r="L1482" t="s">
        <v>845</v>
      </c>
      <c r="M1482" t="s">
        <v>846</v>
      </c>
      <c r="N1482">
        <v>7322468448</v>
      </c>
      <c r="O1482" t="s">
        <v>74</v>
      </c>
      <c r="P1482" t="s">
        <v>75</v>
      </c>
      <c r="Q1482" t="s">
        <v>61</v>
      </c>
      <c r="R1482">
        <v>44</v>
      </c>
      <c r="S1482" t="s">
        <v>40</v>
      </c>
      <c r="T1482" t="str">
        <f t="shared" si="1503"/>
        <v>12</v>
      </c>
      <c r="U1482">
        <v>5</v>
      </c>
      <c r="V1482">
        <v>30</v>
      </c>
      <c r="W1482">
        <v>1</v>
      </c>
      <c r="X1482" s="3">
        <f t="shared" si="1511"/>
        <v>30</v>
      </c>
      <c r="Y1482" s="3">
        <f t="shared" ref="Y1482:Z1482" si="1518">X1482/T1482</f>
        <v>2.5</v>
      </c>
      <c r="Z1482" s="3">
        <f t="shared" si="1518"/>
        <v>0.5</v>
      </c>
    </row>
    <row r="1483" spans="1:26" x14ac:dyDescent="0.25">
      <c r="A1483">
        <v>9.2025000000000006</v>
      </c>
      <c r="B1483" t="s">
        <v>26</v>
      </c>
      <c r="C1483" t="s">
        <v>27</v>
      </c>
      <c r="D1483" t="s">
        <v>28</v>
      </c>
      <c r="E1483">
        <v>10503659</v>
      </c>
      <c r="F1483" t="s">
        <v>842</v>
      </c>
      <c r="G1483" t="s">
        <v>348</v>
      </c>
      <c r="H1483" t="s">
        <v>31</v>
      </c>
      <c r="I1483" t="s">
        <v>843</v>
      </c>
      <c r="J1483" t="s">
        <v>844</v>
      </c>
      <c r="K1483" t="s">
        <v>34</v>
      </c>
      <c r="L1483" t="s">
        <v>845</v>
      </c>
      <c r="M1483" t="s">
        <v>846</v>
      </c>
      <c r="N1483">
        <v>7322468448</v>
      </c>
      <c r="O1483" t="s">
        <v>670</v>
      </c>
      <c r="P1483" t="s">
        <v>671</v>
      </c>
      <c r="Q1483" t="s">
        <v>61</v>
      </c>
      <c r="R1483">
        <v>44</v>
      </c>
      <c r="S1483" t="s">
        <v>672</v>
      </c>
      <c r="T1483" t="str">
        <f t="shared" si="1503"/>
        <v>12</v>
      </c>
      <c r="U1483">
        <v>7</v>
      </c>
      <c r="V1483">
        <v>37.799999999999997</v>
      </c>
      <c r="W1483">
        <v>1</v>
      </c>
      <c r="X1483" s="3">
        <f t="shared" si="1511"/>
        <v>37.799999999999997</v>
      </c>
      <c r="Y1483" s="3">
        <f t="shared" ref="Y1483:Z1483" si="1519">X1483/T1483</f>
        <v>3.15</v>
      </c>
      <c r="Z1483" s="3">
        <f t="shared" si="1519"/>
        <v>0.45</v>
      </c>
    </row>
    <row r="1484" spans="1:26" x14ac:dyDescent="0.25">
      <c r="A1484">
        <v>9.2025000000000006</v>
      </c>
      <c r="B1484" t="s">
        <v>26</v>
      </c>
      <c r="C1484" t="s">
        <v>27</v>
      </c>
      <c r="D1484" t="s">
        <v>28</v>
      </c>
      <c r="E1484">
        <v>10503659</v>
      </c>
      <c r="F1484" t="s">
        <v>842</v>
      </c>
      <c r="G1484" t="s">
        <v>348</v>
      </c>
      <c r="H1484" t="s">
        <v>31</v>
      </c>
      <c r="I1484" t="s">
        <v>843</v>
      </c>
      <c r="J1484" t="s">
        <v>844</v>
      </c>
      <c r="K1484" t="s">
        <v>34</v>
      </c>
      <c r="L1484" t="s">
        <v>845</v>
      </c>
      <c r="M1484" t="s">
        <v>846</v>
      </c>
      <c r="N1484">
        <v>7322468448</v>
      </c>
      <c r="O1484" t="s">
        <v>98</v>
      </c>
      <c r="P1484" t="s">
        <v>99</v>
      </c>
      <c r="Q1484" t="s">
        <v>61</v>
      </c>
      <c r="R1484">
        <v>44</v>
      </c>
      <c r="S1484" t="s">
        <v>40</v>
      </c>
      <c r="T1484" t="str">
        <f t="shared" si="1503"/>
        <v>12</v>
      </c>
      <c r="U1484">
        <v>5</v>
      </c>
      <c r="V1484">
        <v>28.8</v>
      </c>
      <c r="W1484">
        <v>1</v>
      </c>
      <c r="X1484" s="3">
        <f t="shared" si="1511"/>
        <v>28.8</v>
      </c>
      <c r="Y1484" s="3">
        <f t="shared" ref="Y1484:Z1484" si="1520">X1484/T1484</f>
        <v>2.4</v>
      </c>
      <c r="Z1484" s="3">
        <f t="shared" si="1520"/>
        <v>0.48</v>
      </c>
    </row>
    <row r="1485" spans="1:26" x14ac:dyDescent="0.25">
      <c r="A1485">
        <v>9.2025000000000006</v>
      </c>
      <c r="B1485" t="s">
        <v>26</v>
      </c>
      <c r="C1485" t="s">
        <v>27</v>
      </c>
      <c r="D1485" t="s">
        <v>28</v>
      </c>
      <c r="E1485">
        <v>10503659</v>
      </c>
      <c r="F1485" t="s">
        <v>842</v>
      </c>
      <c r="G1485" t="s">
        <v>348</v>
      </c>
      <c r="H1485" t="s">
        <v>31</v>
      </c>
      <c r="I1485" t="s">
        <v>843</v>
      </c>
      <c r="J1485" t="s">
        <v>844</v>
      </c>
      <c r="K1485" t="s">
        <v>34</v>
      </c>
      <c r="L1485" t="s">
        <v>845</v>
      </c>
      <c r="M1485" t="s">
        <v>846</v>
      </c>
      <c r="N1485">
        <v>7322468448</v>
      </c>
      <c r="O1485" t="s">
        <v>224</v>
      </c>
      <c r="P1485" t="s">
        <v>225</v>
      </c>
      <c r="Q1485" t="s">
        <v>61</v>
      </c>
      <c r="R1485">
        <v>44</v>
      </c>
      <c r="S1485" t="s">
        <v>40</v>
      </c>
      <c r="T1485" t="str">
        <f t="shared" si="1503"/>
        <v>12</v>
      </c>
      <c r="U1485">
        <v>5</v>
      </c>
      <c r="V1485">
        <v>30</v>
      </c>
      <c r="W1485">
        <v>1</v>
      </c>
      <c r="X1485" s="3">
        <f t="shared" si="1511"/>
        <v>30</v>
      </c>
      <c r="Y1485" s="3">
        <f t="shared" ref="Y1485:Z1485" si="1521">X1485/T1485</f>
        <v>2.5</v>
      </c>
      <c r="Z1485" s="3">
        <f t="shared" si="1521"/>
        <v>0.5</v>
      </c>
    </row>
    <row r="1486" spans="1:26" x14ac:dyDescent="0.25">
      <c r="A1486">
        <v>9.2025000000000006</v>
      </c>
      <c r="B1486" t="s">
        <v>26</v>
      </c>
      <c r="C1486" t="s">
        <v>27</v>
      </c>
      <c r="D1486" t="s">
        <v>28</v>
      </c>
      <c r="E1486">
        <v>10503659</v>
      </c>
      <c r="F1486" t="s">
        <v>842</v>
      </c>
      <c r="G1486" t="s">
        <v>348</v>
      </c>
      <c r="H1486" t="s">
        <v>31</v>
      </c>
      <c r="I1486" t="s">
        <v>843</v>
      </c>
      <c r="J1486" t="s">
        <v>844</v>
      </c>
      <c r="K1486" t="s">
        <v>34</v>
      </c>
      <c r="L1486" t="s">
        <v>845</v>
      </c>
      <c r="M1486" t="s">
        <v>846</v>
      </c>
      <c r="N1486">
        <v>7322468448</v>
      </c>
      <c r="O1486" t="s">
        <v>59</v>
      </c>
      <c r="P1486" t="s">
        <v>60</v>
      </c>
      <c r="Q1486" t="s">
        <v>61</v>
      </c>
      <c r="R1486">
        <v>44</v>
      </c>
      <c r="S1486" t="s">
        <v>40</v>
      </c>
      <c r="T1486" t="str">
        <f t="shared" si="1503"/>
        <v>12</v>
      </c>
      <c r="U1486">
        <v>4</v>
      </c>
      <c r="V1486">
        <v>28.8</v>
      </c>
      <c r="W1486">
        <v>1</v>
      </c>
      <c r="X1486" s="3">
        <f t="shared" si="1511"/>
        <v>28.8</v>
      </c>
      <c r="Y1486" s="3">
        <f t="shared" ref="Y1486:Z1486" si="1522">X1486/T1486</f>
        <v>2.4</v>
      </c>
      <c r="Z1486" s="3">
        <f t="shared" si="1522"/>
        <v>0.6</v>
      </c>
    </row>
    <row r="1487" spans="1:26" x14ac:dyDescent="0.25">
      <c r="A1487">
        <v>9.2025000000000006</v>
      </c>
      <c r="B1487" t="s">
        <v>26</v>
      </c>
      <c r="C1487" t="s">
        <v>62</v>
      </c>
      <c r="D1487" t="s">
        <v>63</v>
      </c>
      <c r="E1487">
        <v>10503671</v>
      </c>
      <c r="F1487" t="s">
        <v>2429</v>
      </c>
      <c r="G1487" t="s">
        <v>348</v>
      </c>
      <c r="H1487" t="s">
        <v>31</v>
      </c>
      <c r="I1487" t="s">
        <v>2430</v>
      </c>
      <c r="J1487" t="s">
        <v>264</v>
      </c>
      <c r="K1487" t="s">
        <v>67</v>
      </c>
      <c r="L1487" t="s">
        <v>2431</v>
      </c>
      <c r="M1487" t="s">
        <v>2432</v>
      </c>
      <c r="N1487">
        <v>3233432500</v>
      </c>
      <c r="O1487" t="s">
        <v>74</v>
      </c>
      <c r="P1487" t="s">
        <v>75</v>
      </c>
      <c r="Q1487" t="s">
        <v>61</v>
      </c>
      <c r="R1487">
        <v>44</v>
      </c>
      <c r="S1487" t="s">
        <v>40</v>
      </c>
      <c r="T1487" t="str">
        <f t="shared" si="1503"/>
        <v>12</v>
      </c>
      <c r="U1487">
        <v>5</v>
      </c>
      <c r="V1487">
        <v>90</v>
      </c>
      <c r="W1487">
        <v>3</v>
      </c>
      <c r="X1487" s="3">
        <f t="shared" si="1511"/>
        <v>30</v>
      </c>
      <c r="Y1487" s="3">
        <f t="shared" ref="Y1487:Z1487" si="1523">X1487/T1487</f>
        <v>2.5</v>
      </c>
      <c r="Z1487" s="3">
        <f t="shared" si="1523"/>
        <v>0.5</v>
      </c>
    </row>
    <row r="1488" spans="1:26" x14ac:dyDescent="0.25">
      <c r="A1488">
        <v>9.2025000000000006</v>
      </c>
      <c r="B1488" t="s">
        <v>26</v>
      </c>
      <c r="C1488" t="s">
        <v>62</v>
      </c>
      <c r="D1488" t="s">
        <v>63</v>
      </c>
      <c r="E1488">
        <v>10503671</v>
      </c>
      <c r="F1488" t="s">
        <v>2429</v>
      </c>
      <c r="G1488" t="s">
        <v>348</v>
      </c>
      <c r="H1488" t="s">
        <v>31</v>
      </c>
      <c r="I1488" t="s">
        <v>2430</v>
      </c>
      <c r="J1488" t="s">
        <v>264</v>
      </c>
      <c r="K1488" t="s">
        <v>67</v>
      </c>
      <c r="L1488" t="s">
        <v>2431</v>
      </c>
      <c r="M1488" t="s">
        <v>2432</v>
      </c>
      <c r="N1488">
        <v>3233432500</v>
      </c>
      <c r="O1488" t="s">
        <v>670</v>
      </c>
      <c r="P1488" t="s">
        <v>671</v>
      </c>
      <c r="Q1488" t="s">
        <v>61</v>
      </c>
      <c r="R1488">
        <v>44</v>
      </c>
      <c r="S1488" t="s">
        <v>672</v>
      </c>
      <c r="T1488" t="str">
        <f t="shared" si="1503"/>
        <v>12</v>
      </c>
      <c r="U1488">
        <v>7</v>
      </c>
      <c r="V1488">
        <v>113.4</v>
      </c>
      <c r="W1488">
        <v>3</v>
      </c>
      <c r="X1488" s="3">
        <f t="shared" si="1511"/>
        <v>37.800000000000004</v>
      </c>
      <c r="Y1488" s="3">
        <f t="shared" ref="Y1488:Z1488" si="1524">X1488/T1488</f>
        <v>3.1500000000000004</v>
      </c>
      <c r="Z1488" s="3">
        <f t="shared" si="1524"/>
        <v>0.45000000000000007</v>
      </c>
    </row>
    <row r="1489" spans="1:26" x14ac:dyDescent="0.25">
      <c r="A1489">
        <v>9.2025000000000006</v>
      </c>
      <c r="B1489" t="s">
        <v>26</v>
      </c>
      <c r="C1489" t="s">
        <v>62</v>
      </c>
      <c r="D1489" t="s">
        <v>63</v>
      </c>
      <c r="E1489">
        <v>10503671</v>
      </c>
      <c r="F1489" t="s">
        <v>2429</v>
      </c>
      <c r="G1489" t="s">
        <v>348</v>
      </c>
      <c r="H1489" t="s">
        <v>31</v>
      </c>
      <c r="I1489" t="s">
        <v>2430</v>
      </c>
      <c r="J1489" t="s">
        <v>264</v>
      </c>
      <c r="K1489" t="s">
        <v>67</v>
      </c>
      <c r="L1489" t="s">
        <v>2431</v>
      </c>
      <c r="M1489" t="s">
        <v>2432</v>
      </c>
      <c r="N1489">
        <v>3233432500</v>
      </c>
      <c r="O1489" t="s">
        <v>98</v>
      </c>
      <c r="P1489" t="s">
        <v>99</v>
      </c>
      <c r="Q1489" t="s">
        <v>61</v>
      </c>
      <c r="R1489">
        <v>44</v>
      </c>
      <c r="S1489" t="s">
        <v>40</v>
      </c>
      <c r="T1489" t="str">
        <f t="shared" si="1503"/>
        <v>12</v>
      </c>
      <c r="U1489">
        <v>5</v>
      </c>
      <c r="V1489">
        <v>30</v>
      </c>
      <c r="W1489">
        <v>1</v>
      </c>
      <c r="X1489" s="3">
        <f t="shared" si="1511"/>
        <v>30</v>
      </c>
      <c r="Y1489" s="3">
        <f t="shared" ref="Y1489:Z1489" si="1525">X1489/T1489</f>
        <v>2.5</v>
      </c>
      <c r="Z1489" s="3">
        <f t="shared" si="1525"/>
        <v>0.5</v>
      </c>
    </row>
    <row r="1490" spans="1:26" x14ac:dyDescent="0.25">
      <c r="A1490">
        <v>9.2025000000000006</v>
      </c>
      <c r="B1490" t="s">
        <v>26</v>
      </c>
      <c r="C1490" t="s">
        <v>62</v>
      </c>
      <c r="D1490" t="s">
        <v>63</v>
      </c>
      <c r="E1490">
        <v>10503671</v>
      </c>
      <c r="F1490" t="s">
        <v>2429</v>
      </c>
      <c r="G1490" t="s">
        <v>348</v>
      </c>
      <c r="H1490" t="s">
        <v>31</v>
      </c>
      <c r="I1490" t="s">
        <v>2430</v>
      </c>
      <c r="J1490" t="s">
        <v>264</v>
      </c>
      <c r="K1490" t="s">
        <v>67</v>
      </c>
      <c r="L1490" t="s">
        <v>2431</v>
      </c>
      <c r="M1490" t="s">
        <v>2432</v>
      </c>
      <c r="N1490">
        <v>3233432500</v>
      </c>
      <c r="O1490" t="s">
        <v>224</v>
      </c>
      <c r="P1490" t="s">
        <v>225</v>
      </c>
      <c r="Q1490" t="s">
        <v>61</v>
      </c>
      <c r="R1490">
        <v>44</v>
      </c>
      <c r="S1490" t="s">
        <v>40</v>
      </c>
      <c r="T1490" t="str">
        <f t="shared" si="1503"/>
        <v>12</v>
      </c>
      <c r="U1490">
        <v>5</v>
      </c>
      <c r="V1490">
        <v>90</v>
      </c>
      <c r="W1490">
        <v>3</v>
      </c>
      <c r="X1490" s="3">
        <f t="shared" si="1511"/>
        <v>30</v>
      </c>
      <c r="Y1490" s="3">
        <f t="shared" ref="Y1490:Z1490" si="1526">X1490/T1490</f>
        <v>2.5</v>
      </c>
      <c r="Z1490" s="3">
        <f t="shared" si="1526"/>
        <v>0.5</v>
      </c>
    </row>
    <row r="1491" spans="1:26" x14ac:dyDescent="0.25">
      <c r="A1491">
        <v>9.2025000000000006</v>
      </c>
      <c r="B1491" t="s">
        <v>26</v>
      </c>
      <c r="C1491" t="s">
        <v>62</v>
      </c>
      <c r="D1491" t="s">
        <v>63</v>
      </c>
      <c r="E1491">
        <v>10503671</v>
      </c>
      <c r="F1491" t="s">
        <v>2429</v>
      </c>
      <c r="G1491" t="s">
        <v>348</v>
      </c>
      <c r="H1491" t="s">
        <v>31</v>
      </c>
      <c r="I1491" t="s">
        <v>2430</v>
      </c>
      <c r="J1491" t="s">
        <v>264</v>
      </c>
      <c r="K1491" t="s">
        <v>67</v>
      </c>
      <c r="L1491" t="s">
        <v>2431</v>
      </c>
      <c r="M1491" t="s">
        <v>2432</v>
      </c>
      <c r="N1491">
        <v>3233432500</v>
      </c>
      <c r="O1491" t="s">
        <v>59</v>
      </c>
      <c r="P1491" t="s">
        <v>60</v>
      </c>
      <c r="Q1491" t="s">
        <v>61</v>
      </c>
      <c r="R1491">
        <v>44</v>
      </c>
      <c r="S1491" t="s">
        <v>40</v>
      </c>
      <c r="T1491" t="str">
        <f t="shared" si="1503"/>
        <v>12</v>
      </c>
      <c r="U1491">
        <v>4</v>
      </c>
      <c r="V1491">
        <v>90</v>
      </c>
      <c r="W1491">
        <v>3</v>
      </c>
      <c r="X1491" s="3">
        <f t="shared" si="1511"/>
        <v>30</v>
      </c>
      <c r="Y1491" s="3">
        <f t="shared" ref="Y1491:Z1491" si="1527">X1491/T1491</f>
        <v>2.5</v>
      </c>
      <c r="Z1491" s="3">
        <f t="shared" si="1527"/>
        <v>0.625</v>
      </c>
    </row>
    <row r="1492" spans="1:26" x14ac:dyDescent="0.25">
      <c r="A1492">
        <v>9.2025000000000006</v>
      </c>
      <c r="B1492" t="s">
        <v>26</v>
      </c>
      <c r="C1492" t="s">
        <v>381</v>
      </c>
      <c r="D1492" t="s">
        <v>382</v>
      </c>
      <c r="E1492">
        <v>10503601</v>
      </c>
      <c r="F1492" t="s">
        <v>702</v>
      </c>
      <c r="G1492" t="s">
        <v>348</v>
      </c>
      <c r="H1492" t="s">
        <v>31</v>
      </c>
      <c r="I1492" t="s">
        <v>703</v>
      </c>
      <c r="J1492" t="s">
        <v>704</v>
      </c>
      <c r="K1492" t="s">
        <v>528</v>
      </c>
      <c r="L1492" t="s">
        <v>705</v>
      </c>
      <c r="M1492" t="s">
        <v>706</v>
      </c>
      <c r="N1492">
        <v>3363345563</v>
      </c>
      <c r="O1492" t="s">
        <v>74</v>
      </c>
      <c r="P1492" t="s">
        <v>75</v>
      </c>
      <c r="Q1492" t="s">
        <v>61</v>
      </c>
      <c r="R1492">
        <v>44</v>
      </c>
      <c r="S1492" t="s">
        <v>40</v>
      </c>
      <c r="T1492" t="str">
        <f t="shared" si="1503"/>
        <v>12</v>
      </c>
      <c r="U1492">
        <v>5</v>
      </c>
      <c r="V1492">
        <v>202.8</v>
      </c>
      <c r="W1492">
        <v>7</v>
      </c>
      <c r="X1492" s="3">
        <f t="shared" si="1511"/>
        <v>28.971428571428572</v>
      </c>
      <c r="Y1492" s="3">
        <f t="shared" ref="Y1492:Z1492" si="1528">X1492/T1492</f>
        <v>2.4142857142857141</v>
      </c>
      <c r="Z1492" s="3">
        <f t="shared" si="1528"/>
        <v>0.48285714285714282</v>
      </c>
    </row>
    <row r="1493" spans="1:26" x14ac:dyDescent="0.25">
      <c r="A1493">
        <v>9.2025000000000006</v>
      </c>
      <c r="B1493" t="s">
        <v>26</v>
      </c>
      <c r="C1493" t="s">
        <v>381</v>
      </c>
      <c r="D1493" t="s">
        <v>382</v>
      </c>
      <c r="E1493">
        <v>10503601</v>
      </c>
      <c r="F1493" t="s">
        <v>702</v>
      </c>
      <c r="G1493" t="s">
        <v>348</v>
      </c>
      <c r="H1493" t="s">
        <v>31</v>
      </c>
      <c r="I1493" t="s">
        <v>703</v>
      </c>
      <c r="J1493" t="s">
        <v>704</v>
      </c>
      <c r="K1493" t="s">
        <v>528</v>
      </c>
      <c r="L1493" t="s">
        <v>705</v>
      </c>
      <c r="M1493" t="s">
        <v>706</v>
      </c>
      <c r="N1493">
        <v>3363345563</v>
      </c>
      <c r="O1493" t="s">
        <v>670</v>
      </c>
      <c r="P1493" t="s">
        <v>671</v>
      </c>
      <c r="Q1493" t="s">
        <v>61</v>
      </c>
      <c r="R1493">
        <v>44</v>
      </c>
      <c r="S1493" t="s">
        <v>672</v>
      </c>
      <c r="T1493" t="str">
        <f t="shared" si="1503"/>
        <v>12</v>
      </c>
      <c r="U1493">
        <v>7</v>
      </c>
      <c r="V1493">
        <v>75.599999999999994</v>
      </c>
      <c r="W1493">
        <v>2</v>
      </c>
      <c r="X1493" s="3">
        <f t="shared" si="1511"/>
        <v>37.799999999999997</v>
      </c>
      <c r="Y1493" s="3">
        <f t="shared" ref="Y1493:Z1493" si="1529">X1493/T1493</f>
        <v>3.15</v>
      </c>
      <c r="Z1493" s="3">
        <f t="shared" si="1529"/>
        <v>0.45</v>
      </c>
    </row>
    <row r="1494" spans="1:26" x14ac:dyDescent="0.25">
      <c r="A1494">
        <v>9.2025000000000006</v>
      </c>
      <c r="B1494" t="s">
        <v>26</v>
      </c>
      <c r="C1494" t="s">
        <v>381</v>
      </c>
      <c r="D1494" t="s">
        <v>382</v>
      </c>
      <c r="E1494">
        <v>10503601</v>
      </c>
      <c r="F1494" t="s">
        <v>702</v>
      </c>
      <c r="G1494" t="s">
        <v>348</v>
      </c>
      <c r="H1494" t="s">
        <v>31</v>
      </c>
      <c r="I1494" t="s">
        <v>703</v>
      </c>
      <c r="J1494" t="s">
        <v>704</v>
      </c>
      <c r="K1494" t="s">
        <v>528</v>
      </c>
      <c r="L1494" t="s">
        <v>705</v>
      </c>
      <c r="M1494" t="s">
        <v>706</v>
      </c>
      <c r="N1494">
        <v>3363345563</v>
      </c>
      <c r="O1494" t="s">
        <v>98</v>
      </c>
      <c r="P1494" t="s">
        <v>99</v>
      </c>
      <c r="Q1494" t="s">
        <v>61</v>
      </c>
      <c r="R1494">
        <v>44</v>
      </c>
      <c r="S1494" t="s">
        <v>40</v>
      </c>
      <c r="T1494" t="str">
        <f t="shared" si="1503"/>
        <v>12</v>
      </c>
      <c r="U1494">
        <v>5</v>
      </c>
      <c r="V1494">
        <v>352.8</v>
      </c>
      <c r="W1494">
        <v>12</v>
      </c>
      <c r="X1494" s="3">
        <f t="shared" si="1511"/>
        <v>29.400000000000002</v>
      </c>
      <c r="Y1494" s="3">
        <f t="shared" ref="Y1494:Z1494" si="1530">X1494/T1494</f>
        <v>2.4500000000000002</v>
      </c>
      <c r="Z1494" s="3">
        <f t="shared" si="1530"/>
        <v>0.49000000000000005</v>
      </c>
    </row>
    <row r="1495" spans="1:26" x14ac:dyDescent="0.25">
      <c r="A1495">
        <v>9.2025000000000006</v>
      </c>
      <c r="B1495" t="s">
        <v>26</v>
      </c>
      <c r="C1495" t="s">
        <v>381</v>
      </c>
      <c r="D1495" t="s">
        <v>382</v>
      </c>
      <c r="E1495">
        <v>10503601</v>
      </c>
      <c r="F1495" t="s">
        <v>702</v>
      </c>
      <c r="G1495" t="s">
        <v>348</v>
      </c>
      <c r="H1495" t="s">
        <v>31</v>
      </c>
      <c r="I1495" t="s">
        <v>703</v>
      </c>
      <c r="J1495" t="s">
        <v>704</v>
      </c>
      <c r="K1495" t="s">
        <v>528</v>
      </c>
      <c r="L1495" t="s">
        <v>705</v>
      </c>
      <c r="M1495" t="s">
        <v>706</v>
      </c>
      <c r="N1495">
        <v>3363345563</v>
      </c>
      <c r="O1495" t="s">
        <v>224</v>
      </c>
      <c r="P1495" t="s">
        <v>225</v>
      </c>
      <c r="Q1495" t="s">
        <v>61</v>
      </c>
      <c r="R1495">
        <v>44</v>
      </c>
      <c r="S1495" t="s">
        <v>40</v>
      </c>
      <c r="T1495" t="str">
        <f t="shared" si="1503"/>
        <v>12</v>
      </c>
      <c r="U1495">
        <v>5</v>
      </c>
      <c r="V1495">
        <v>352.8</v>
      </c>
      <c r="W1495">
        <v>12</v>
      </c>
      <c r="X1495" s="3">
        <f t="shared" si="1511"/>
        <v>29.400000000000002</v>
      </c>
      <c r="Y1495" s="3">
        <f t="shared" ref="Y1495:Z1495" si="1531">X1495/T1495</f>
        <v>2.4500000000000002</v>
      </c>
      <c r="Z1495" s="3">
        <f t="shared" si="1531"/>
        <v>0.49000000000000005</v>
      </c>
    </row>
    <row r="1496" spans="1:26" x14ac:dyDescent="0.25">
      <c r="A1496">
        <v>9.2025000000000006</v>
      </c>
      <c r="B1496" t="s">
        <v>26</v>
      </c>
      <c r="C1496" t="s">
        <v>381</v>
      </c>
      <c r="D1496" t="s">
        <v>382</v>
      </c>
      <c r="E1496">
        <v>10503601</v>
      </c>
      <c r="F1496" t="s">
        <v>702</v>
      </c>
      <c r="G1496" t="s">
        <v>348</v>
      </c>
      <c r="H1496" t="s">
        <v>31</v>
      </c>
      <c r="I1496" t="s">
        <v>703</v>
      </c>
      <c r="J1496" t="s">
        <v>704</v>
      </c>
      <c r="K1496" t="s">
        <v>528</v>
      </c>
      <c r="L1496" t="s">
        <v>705</v>
      </c>
      <c r="M1496" t="s">
        <v>706</v>
      </c>
      <c r="N1496">
        <v>3363345563</v>
      </c>
      <c r="O1496" t="s">
        <v>59</v>
      </c>
      <c r="P1496" t="s">
        <v>60</v>
      </c>
      <c r="Q1496" t="s">
        <v>61</v>
      </c>
      <c r="R1496">
        <v>44</v>
      </c>
      <c r="S1496" t="s">
        <v>40</v>
      </c>
      <c r="T1496" t="str">
        <f t="shared" si="1503"/>
        <v>12</v>
      </c>
      <c r="U1496">
        <v>4</v>
      </c>
      <c r="V1496">
        <v>172.8</v>
      </c>
      <c r="W1496">
        <v>6</v>
      </c>
      <c r="X1496" s="3">
        <f t="shared" si="1511"/>
        <v>28.8</v>
      </c>
      <c r="Y1496" s="3">
        <f t="shared" ref="Y1496:Z1496" si="1532">X1496/T1496</f>
        <v>2.4</v>
      </c>
      <c r="Z1496" s="3">
        <f t="shared" si="1532"/>
        <v>0.6</v>
      </c>
    </row>
    <row r="1497" spans="1:26" x14ac:dyDescent="0.25">
      <c r="A1497">
        <v>9.2025000000000006</v>
      </c>
      <c r="B1497" t="s">
        <v>26</v>
      </c>
      <c r="C1497" t="s">
        <v>51</v>
      </c>
      <c r="D1497" t="s">
        <v>52</v>
      </c>
      <c r="E1497">
        <v>10503636</v>
      </c>
      <c r="F1497" t="s">
        <v>2127</v>
      </c>
      <c r="G1497" t="s">
        <v>348</v>
      </c>
      <c r="H1497" t="s">
        <v>31</v>
      </c>
      <c r="I1497" t="s">
        <v>2128</v>
      </c>
      <c r="J1497" t="s">
        <v>2129</v>
      </c>
      <c r="K1497" t="s">
        <v>56</v>
      </c>
      <c r="L1497" t="s">
        <v>2130</v>
      </c>
      <c r="M1497" t="s">
        <v>2131</v>
      </c>
      <c r="N1497">
        <v>5705771128</v>
      </c>
      <c r="O1497" t="s">
        <v>74</v>
      </c>
      <c r="P1497" t="s">
        <v>75</v>
      </c>
      <c r="Q1497" t="s">
        <v>61</v>
      </c>
      <c r="R1497">
        <v>44</v>
      </c>
      <c r="S1497" t="s">
        <v>40</v>
      </c>
      <c r="T1497" t="str">
        <f t="shared" si="1503"/>
        <v>12</v>
      </c>
      <c r="U1497">
        <v>5</v>
      </c>
      <c r="V1497">
        <v>90</v>
      </c>
      <c r="W1497">
        <v>3</v>
      </c>
      <c r="X1497" s="3">
        <f t="shared" si="1511"/>
        <v>30</v>
      </c>
      <c r="Y1497" s="3">
        <f t="shared" ref="Y1497:Z1497" si="1533">X1497/T1497</f>
        <v>2.5</v>
      </c>
      <c r="Z1497" s="3">
        <f t="shared" si="1533"/>
        <v>0.5</v>
      </c>
    </row>
    <row r="1498" spans="1:26" x14ac:dyDescent="0.25">
      <c r="A1498">
        <v>9.2025000000000006</v>
      </c>
      <c r="B1498" t="s">
        <v>26</v>
      </c>
      <c r="C1498" t="s">
        <v>51</v>
      </c>
      <c r="D1498" t="s">
        <v>52</v>
      </c>
      <c r="E1498">
        <v>10503636</v>
      </c>
      <c r="F1498" t="s">
        <v>2127</v>
      </c>
      <c r="G1498" t="s">
        <v>348</v>
      </c>
      <c r="H1498" t="s">
        <v>31</v>
      </c>
      <c r="I1498" t="s">
        <v>2128</v>
      </c>
      <c r="J1498" t="s">
        <v>2129</v>
      </c>
      <c r="K1498" t="s">
        <v>56</v>
      </c>
      <c r="L1498" t="s">
        <v>2130</v>
      </c>
      <c r="M1498" t="s">
        <v>2131</v>
      </c>
      <c r="N1498">
        <v>5705771128</v>
      </c>
      <c r="O1498" t="s">
        <v>670</v>
      </c>
      <c r="P1498" t="s">
        <v>671</v>
      </c>
      <c r="Q1498" t="s">
        <v>61</v>
      </c>
      <c r="R1498">
        <v>44</v>
      </c>
      <c r="S1498" t="s">
        <v>672</v>
      </c>
      <c r="T1498" t="str">
        <f t="shared" si="1503"/>
        <v>12</v>
      </c>
      <c r="U1498">
        <v>7</v>
      </c>
      <c r="V1498">
        <v>113.4</v>
      </c>
      <c r="W1498">
        <v>3</v>
      </c>
      <c r="X1498" s="3">
        <f t="shared" si="1511"/>
        <v>37.800000000000004</v>
      </c>
      <c r="Y1498" s="3">
        <f t="shared" ref="Y1498:Z1498" si="1534">X1498/T1498</f>
        <v>3.1500000000000004</v>
      </c>
      <c r="Z1498" s="3">
        <f t="shared" si="1534"/>
        <v>0.45000000000000007</v>
      </c>
    </row>
    <row r="1499" spans="1:26" x14ac:dyDescent="0.25">
      <c r="A1499">
        <v>9.2025000000000006</v>
      </c>
      <c r="B1499" t="s">
        <v>26</v>
      </c>
      <c r="C1499" t="s">
        <v>51</v>
      </c>
      <c r="D1499" t="s">
        <v>52</v>
      </c>
      <c r="E1499">
        <v>10503636</v>
      </c>
      <c r="F1499" t="s">
        <v>2127</v>
      </c>
      <c r="G1499" t="s">
        <v>348</v>
      </c>
      <c r="H1499" t="s">
        <v>31</v>
      </c>
      <c r="I1499" t="s">
        <v>2128</v>
      </c>
      <c r="J1499" t="s">
        <v>2129</v>
      </c>
      <c r="K1499" t="s">
        <v>56</v>
      </c>
      <c r="L1499" t="s">
        <v>2130</v>
      </c>
      <c r="M1499" t="s">
        <v>2131</v>
      </c>
      <c r="N1499">
        <v>5705771128</v>
      </c>
      <c r="O1499" t="s">
        <v>98</v>
      </c>
      <c r="P1499" t="s">
        <v>99</v>
      </c>
      <c r="Q1499" t="s">
        <v>61</v>
      </c>
      <c r="R1499">
        <v>44</v>
      </c>
      <c r="S1499" t="s">
        <v>40</v>
      </c>
      <c r="T1499" t="str">
        <f t="shared" si="1503"/>
        <v>12</v>
      </c>
      <c r="U1499">
        <v>5</v>
      </c>
      <c r="V1499">
        <v>90</v>
      </c>
      <c r="W1499">
        <v>3</v>
      </c>
      <c r="X1499" s="3">
        <f t="shared" si="1511"/>
        <v>30</v>
      </c>
      <c r="Y1499" s="3">
        <f t="shared" ref="Y1499:Z1499" si="1535">X1499/T1499</f>
        <v>2.5</v>
      </c>
      <c r="Z1499" s="3">
        <f t="shared" si="1535"/>
        <v>0.5</v>
      </c>
    </row>
    <row r="1500" spans="1:26" x14ac:dyDescent="0.25">
      <c r="A1500">
        <v>9.2025000000000006</v>
      </c>
      <c r="B1500" t="s">
        <v>26</v>
      </c>
      <c r="C1500" t="s">
        <v>51</v>
      </c>
      <c r="D1500" t="s">
        <v>52</v>
      </c>
      <c r="E1500">
        <v>10503636</v>
      </c>
      <c r="F1500" t="s">
        <v>2127</v>
      </c>
      <c r="G1500" t="s">
        <v>348</v>
      </c>
      <c r="H1500" t="s">
        <v>31</v>
      </c>
      <c r="I1500" t="s">
        <v>2128</v>
      </c>
      <c r="J1500" t="s">
        <v>2129</v>
      </c>
      <c r="K1500" t="s">
        <v>56</v>
      </c>
      <c r="L1500" t="s">
        <v>2130</v>
      </c>
      <c r="M1500" t="s">
        <v>2131</v>
      </c>
      <c r="N1500">
        <v>5705771128</v>
      </c>
      <c r="O1500" t="s">
        <v>224</v>
      </c>
      <c r="P1500" t="s">
        <v>225</v>
      </c>
      <c r="Q1500" t="s">
        <v>61</v>
      </c>
      <c r="R1500">
        <v>44</v>
      </c>
      <c r="S1500" t="s">
        <v>40</v>
      </c>
      <c r="T1500" t="str">
        <f t="shared" si="1503"/>
        <v>12</v>
      </c>
      <c r="U1500">
        <v>5</v>
      </c>
      <c r="V1500">
        <v>86.4</v>
      </c>
      <c r="W1500">
        <v>3</v>
      </c>
      <c r="X1500" s="3">
        <f t="shared" si="1511"/>
        <v>28.8</v>
      </c>
      <c r="Y1500" s="3">
        <f t="shared" ref="Y1500:Z1500" si="1536">X1500/T1500</f>
        <v>2.4</v>
      </c>
      <c r="Z1500" s="3">
        <f t="shared" si="1536"/>
        <v>0.48</v>
      </c>
    </row>
    <row r="1501" spans="1:26" x14ac:dyDescent="0.25">
      <c r="A1501">
        <v>9.2025000000000006</v>
      </c>
      <c r="B1501" t="s">
        <v>26</v>
      </c>
      <c r="C1501" t="s">
        <v>51</v>
      </c>
      <c r="D1501" t="s">
        <v>52</v>
      </c>
      <c r="E1501">
        <v>10503636</v>
      </c>
      <c r="F1501" t="s">
        <v>2127</v>
      </c>
      <c r="G1501" t="s">
        <v>348</v>
      </c>
      <c r="H1501" t="s">
        <v>31</v>
      </c>
      <c r="I1501" t="s">
        <v>2128</v>
      </c>
      <c r="J1501" t="s">
        <v>2129</v>
      </c>
      <c r="K1501" t="s">
        <v>56</v>
      </c>
      <c r="L1501" t="s">
        <v>2130</v>
      </c>
      <c r="M1501" t="s">
        <v>2131</v>
      </c>
      <c r="N1501">
        <v>5705771128</v>
      </c>
      <c r="O1501" t="s">
        <v>59</v>
      </c>
      <c r="P1501" t="s">
        <v>60</v>
      </c>
      <c r="Q1501" t="s">
        <v>61</v>
      </c>
      <c r="R1501">
        <v>44</v>
      </c>
      <c r="S1501" t="s">
        <v>40</v>
      </c>
      <c r="T1501" t="str">
        <f t="shared" si="1503"/>
        <v>12</v>
      </c>
      <c r="U1501">
        <v>4</v>
      </c>
      <c r="V1501">
        <v>86.4</v>
      </c>
      <c r="W1501">
        <v>3</v>
      </c>
      <c r="X1501" s="3">
        <f t="shared" si="1511"/>
        <v>28.8</v>
      </c>
      <c r="Y1501" s="3">
        <f t="shared" ref="Y1501:Z1501" si="1537">X1501/T1501</f>
        <v>2.4</v>
      </c>
      <c r="Z1501" s="3">
        <f t="shared" si="1537"/>
        <v>0.6</v>
      </c>
    </row>
    <row r="1502" spans="1:26" x14ac:dyDescent="0.25">
      <c r="A1502">
        <v>9.2025000000000006</v>
      </c>
      <c r="B1502" t="s">
        <v>26</v>
      </c>
      <c r="C1502" t="s">
        <v>535</v>
      </c>
      <c r="D1502" t="s">
        <v>536</v>
      </c>
      <c r="E1502">
        <v>10503643</v>
      </c>
      <c r="F1502" t="s">
        <v>811</v>
      </c>
      <c r="G1502" t="s">
        <v>348</v>
      </c>
      <c r="H1502" t="s">
        <v>31</v>
      </c>
      <c r="I1502" t="s">
        <v>812</v>
      </c>
      <c r="J1502" t="s">
        <v>813</v>
      </c>
      <c r="K1502" t="s">
        <v>540</v>
      </c>
      <c r="L1502">
        <v>48202</v>
      </c>
      <c r="M1502" t="s">
        <v>814</v>
      </c>
      <c r="N1502">
        <v>3135772436</v>
      </c>
      <c r="O1502" t="s">
        <v>74</v>
      </c>
      <c r="P1502" t="s">
        <v>75</v>
      </c>
      <c r="Q1502" t="s">
        <v>61</v>
      </c>
      <c r="R1502">
        <v>44</v>
      </c>
      <c r="S1502" t="s">
        <v>40</v>
      </c>
      <c r="T1502" t="str">
        <f t="shared" si="1503"/>
        <v>12</v>
      </c>
      <c r="U1502">
        <v>5</v>
      </c>
      <c r="V1502">
        <v>60</v>
      </c>
      <c r="W1502">
        <v>2</v>
      </c>
      <c r="X1502" s="3">
        <f t="shared" si="1511"/>
        <v>30</v>
      </c>
      <c r="Y1502" s="3">
        <f t="shared" ref="Y1502:Z1502" si="1538">X1502/T1502</f>
        <v>2.5</v>
      </c>
      <c r="Z1502" s="3">
        <f t="shared" si="1538"/>
        <v>0.5</v>
      </c>
    </row>
    <row r="1503" spans="1:26" x14ac:dyDescent="0.25">
      <c r="A1503">
        <v>9.2025000000000006</v>
      </c>
      <c r="B1503" t="s">
        <v>26</v>
      </c>
      <c r="C1503" t="s">
        <v>535</v>
      </c>
      <c r="D1503" t="s">
        <v>536</v>
      </c>
      <c r="E1503">
        <v>10503643</v>
      </c>
      <c r="F1503" t="s">
        <v>811</v>
      </c>
      <c r="G1503" t="s">
        <v>348</v>
      </c>
      <c r="H1503" t="s">
        <v>31</v>
      </c>
      <c r="I1503" t="s">
        <v>812</v>
      </c>
      <c r="J1503" t="s">
        <v>813</v>
      </c>
      <c r="K1503" t="s">
        <v>540</v>
      </c>
      <c r="L1503">
        <v>48202</v>
      </c>
      <c r="M1503" t="s">
        <v>814</v>
      </c>
      <c r="N1503">
        <v>3135772436</v>
      </c>
      <c r="O1503" t="s">
        <v>670</v>
      </c>
      <c r="P1503" t="s">
        <v>671</v>
      </c>
      <c r="Q1503" t="s">
        <v>61</v>
      </c>
      <c r="R1503">
        <v>44</v>
      </c>
      <c r="S1503" t="s">
        <v>672</v>
      </c>
      <c r="T1503" t="str">
        <f t="shared" si="1503"/>
        <v>12</v>
      </c>
      <c r="U1503">
        <v>7</v>
      </c>
      <c r="V1503">
        <v>75.599999999999994</v>
      </c>
      <c r="W1503">
        <v>2</v>
      </c>
      <c r="X1503" s="3">
        <f t="shared" si="1511"/>
        <v>37.799999999999997</v>
      </c>
      <c r="Y1503" s="3">
        <f t="shared" ref="Y1503:Z1503" si="1539">X1503/T1503</f>
        <v>3.15</v>
      </c>
      <c r="Z1503" s="3">
        <f t="shared" si="1539"/>
        <v>0.45</v>
      </c>
    </row>
    <row r="1504" spans="1:26" x14ac:dyDescent="0.25">
      <c r="A1504">
        <v>9.2025000000000006</v>
      </c>
      <c r="B1504" t="s">
        <v>26</v>
      </c>
      <c r="C1504" t="s">
        <v>535</v>
      </c>
      <c r="D1504" t="s">
        <v>536</v>
      </c>
      <c r="E1504">
        <v>10503643</v>
      </c>
      <c r="F1504" t="s">
        <v>811</v>
      </c>
      <c r="G1504" t="s">
        <v>348</v>
      </c>
      <c r="H1504" t="s">
        <v>31</v>
      </c>
      <c r="I1504" t="s">
        <v>812</v>
      </c>
      <c r="J1504" t="s">
        <v>813</v>
      </c>
      <c r="K1504" t="s">
        <v>540</v>
      </c>
      <c r="L1504">
        <v>48202</v>
      </c>
      <c r="M1504" t="s">
        <v>814</v>
      </c>
      <c r="N1504">
        <v>3135772436</v>
      </c>
      <c r="O1504" t="s">
        <v>98</v>
      </c>
      <c r="P1504" t="s">
        <v>99</v>
      </c>
      <c r="Q1504" t="s">
        <v>61</v>
      </c>
      <c r="R1504">
        <v>44</v>
      </c>
      <c r="S1504" t="s">
        <v>40</v>
      </c>
      <c r="T1504" t="str">
        <f t="shared" si="1503"/>
        <v>12</v>
      </c>
      <c r="U1504">
        <v>5</v>
      </c>
      <c r="V1504">
        <v>57.6</v>
      </c>
      <c r="W1504">
        <v>2</v>
      </c>
      <c r="X1504" s="3">
        <f t="shared" si="1511"/>
        <v>28.8</v>
      </c>
      <c r="Y1504" s="3">
        <f t="shared" ref="Y1504:Z1504" si="1540">X1504/T1504</f>
        <v>2.4</v>
      </c>
      <c r="Z1504" s="3">
        <f t="shared" si="1540"/>
        <v>0.48</v>
      </c>
    </row>
    <row r="1505" spans="1:26" x14ac:dyDescent="0.25">
      <c r="A1505">
        <v>9.2025000000000006</v>
      </c>
      <c r="B1505" t="s">
        <v>26</v>
      </c>
      <c r="C1505" t="s">
        <v>535</v>
      </c>
      <c r="D1505" t="s">
        <v>536</v>
      </c>
      <c r="E1505">
        <v>10503643</v>
      </c>
      <c r="F1505" t="s">
        <v>811</v>
      </c>
      <c r="G1505" t="s">
        <v>348</v>
      </c>
      <c r="H1505" t="s">
        <v>31</v>
      </c>
      <c r="I1505" t="s">
        <v>812</v>
      </c>
      <c r="J1505" t="s">
        <v>813</v>
      </c>
      <c r="K1505" t="s">
        <v>540</v>
      </c>
      <c r="L1505">
        <v>48202</v>
      </c>
      <c r="M1505" t="s">
        <v>814</v>
      </c>
      <c r="N1505">
        <v>3135772436</v>
      </c>
      <c r="O1505" t="s">
        <v>224</v>
      </c>
      <c r="P1505" t="s">
        <v>225</v>
      </c>
      <c r="Q1505" t="s">
        <v>61</v>
      </c>
      <c r="R1505">
        <v>44</v>
      </c>
      <c r="S1505" t="s">
        <v>40</v>
      </c>
      <c r="T1505" t="str">
        <f t="shared" si="1503"/>
        <v>12</v>
      </c>
      <c r="U1505">
        <v>5</v>
      </c>
      <c r="V1505">
        <v>57.6</v>
      </c>
      <c r="W1505">
        <v>2</v>
      </c>
      <c r="X1505" s="3">
        <f t="shared" si="1511"/>
        <v>28.8</v>
      </c>
      <c r="Y1505" s="3">
        <f t="shared" ref="Y1505:Z1505" si="1541">X1505/T1505</f>
        <v>2.4</v>
      </c>
      <c r="Z1505" s="3">
        <f t="shared" si="1541"/>
        <v>0.48</v>
      </c>
    </row>
    <row r="1506" spans="1:26" x14ac:dyDescent="0.25">
      <c r="A1506">
        <v>9.2025000000000006</v>
      </c>
      <c r="B1506" t="s">
        <v>26</v>
      </c>
      <c r="C1506" t="s">
        <v>535</v>
      </c>
      <c r="D1506" t="s">
        <v>536</v>
      </c>
      <c r="E1506">
        <v>10503643</v>
      </c>
      <c r="F1506" t="s">
        <v>811</v>
      </c>
      <c r="G1506" t="s">
        <v>348</v>
      </c>
      <c r="H1506" t="s">
        <v>31</v>
      </c>
      <c r="I1506" t="s">
        <v>812</v>
      </c>
      <c r="J1506" t="s">
        <v>813</v>
      </c>
      <c r="K1506" t="s">
        <v>540</v>
      </c>
      <c r="L1506">
        <v>48202</v>
      </c>
      <c r="M1506" t="s">
        <v>814</v>
      </c>
      <c r="N1506">
        <v>3135772436</v>
      </c>
      <c r="O1506" t="s">
        <v>59</v>
      </c>
      <c r="P1506" t="s">
        <v>60</v>
      </c>
      <c r="Q1506" t="s">
        <v>61</v>
      </c>
      <c r="R1506">
        <v>44</v>
      </c>
      <c r="S1506" t="s">
        <v>40</v>
      </c>
      <c r="T1506" t="str">
        <f t="shared" si="1503"/>
        <v>12</v>
      </c>
      <c r="U1506">
        <v>4</v>
      </c>
      <c r="V1506">
        <v>60</v>
      </c>
      <c r="W1506">
        <v>2</v>
      </c>
      <c r="X1506" s="3">
        <f t="shared" si="1511"/>
        <v>30</v>
      </c>
      <c r="Y1506" s="3">
        <f t="shared" ref="Y1506:Z1506" si="1542">X1506/T1506</f>
        <v>2.5</v>
      </c>
      <c r="Z1506" s="3">
        <f t="shared" si="1542"/>
        <v>0.625</v>
      </c>
    </row>
    <row r="1507" spans="1:26" x14ac:dyDescent="0.25">
      <c r="A1507">
        <v>9.2025000000000006</v>
      </c>
      <c r="B1507" t="s">
        <v>26</v>
      </c>
      <c r="C1507" t="s">
        <v>51</v>
      </c>
      <c r="D1507" t="s">
        <v>52</v>
      </c>
      <c r="E1507">
        <v>10503637</v>
      </c>
      <c r="F1507" t="s">
        <v>771</v>
      </c>
      <c r="G1507" t="s">
        <v>348</v>
      </c>
      <c r="H1507" t="s">
        <v>31</v>
      </c>
      <c r="I1507" t="s">
        <v>772</v>
      </c>
      <c r="J1507" t="s">
        <v>773</v>
      </c>
      <c r="K1507" t="s">
        <v>34</v>
      </c>
      <c r="L1507" t="s">
        <v>774</v>
      </c>
      <c r="M1507" t="s">
        <v>775</v>
      </c>
      <c r="N1507">
        <v>6093595056</v>
      </c>
      <c r="O1507" t="s">
        <v>74</v>
      </c>
      <c r="P1507" t="s">
        <v>75</v>
      </c>
      <c r="Q1507" t="s">
        <v>61</v>
      </c>
      <c r="R1507">
        <v>44</v>
      </c>
      <c r="S1507" t="s">
        <v>40</v>
      </c>
      <c r="T1507" t="str">
        <f t="shared" si="1503"/>
        <v>12</v>
      </c>
      <c r="U1507">
        <v>5</v>
      </c>
      <c r="V1507">
        <v>90</v>
      </c>
      <c r="W1507">
        <v>3</v>
      </c>
      <c r="X1507" s="3">
        <f t="shared" si="1511"/>
        <v>30</v>
      </c>
      <c r="Y1507" s="3">
        <f t="shared" ref="Y1507:Z1507" si="1543">X1507/T1507</f>
        <v>2.5</v>
      </c>
      <c r="Z1507" s="3">
        <f t="shared" si="1543"/>
        <v>0.5</v>
      </c>
    </row>
    <row r="1508" spans="1:26" x14ac:dyDescent="0.25">
      <c r="A1508">
        <v>9.2025000000000006</v>
      </c>
      <c r="B1508" t="s">
        <v>26</v>
      </c>
      <c r="C1508" t="s">
        <v>51</v>
      </c>
      <c r="D1508" t="s">
        <v>52</v>
      </c>
      <c r="E1508">
        <v>10503637</v>
      </c>
      <c r="F1508" t="s">
        <v>771</v>
      </c>
      <c r="G1508" t="s">
        <v>348</v>
      </c>
      <c r="H1508" t="s">
        <v>31</v>
      </c>
      <c r="I1508" t="s">
        <v>772</v>
      </c>
      <c r="J1508" t="s">
        <v>773</v>
      </c>
      <c r="K1508" t="s">
        <v>34</v>
      </c>
      <c r="L1508" t="s">
        <v>774</v>
      </c>
      <c r="M1508" t="s">
        <v>775</v>
      </c>
      <c r="N1508">
        <v>6093595056</v>
      </c>
      <c r="O1508" t="s">
        <v>670</v>
      </c>
      <c r="P1508" t="s">
        <v>671</v>
      </c>
      <c r="Q1508" t="s">
        <v>61</v>
      </c>
      <c r="R1508">
        <v>44</v>
      </c>
      <c r="S1508" t="s">
        <v>672</v>
      </c>
      <c r="T1508" t="str">
        <f t="shared" si="1503"/>
        <v>12</v>
      </c>
      <c r="U1508">
        <v>7</v>
      </c>
      <c r="V1508">
        <v>113.4</v>
      </c>
      <c r="W1508">
        <v>3</v>
      </c>
      <c r="X1508" s="3">
        <f t="shared" si="1511"/>
        <v>37.800000000000004</v>
      </c>
      <c r="Y1508" s="3">
        <f t="shared" ref="Y1508:Z1508" si="1544">X1508/T1508</f>
        <v>3.1500000000000004</v>
      </c>
      <c r="Z1508" s="3">
        <f t="shared" si="1544"/>
        <v>0.45000000000000007</v>
      </c>
    </row>
    <row r="1509" spans="1:26" x14ac:dyDescent="0.25">
      <c r="A1509">
        <v>9.2025000000000006</v>
      </c>
      <c r="B1509" t="s">
        <v>26</v>
      </c>
      <c r="C1509" t="s">
        <v>51</v>
      </c>
      <c r="D1509" t="s">
        <v>52</v>
      </c>
      <c r="E1509">
        <v>10503637</v>
      </c>
      <c r="F1509" t="s">
        <v>771</v>
      </c>
      <c r="G1509" t="s">
        <v>348</v>
      </c>
      <c r="H1509" t="s">
        <v>31</v>
      </c>
      <c r="I1509" t="s">
        <v>772</v>
      </c>
      <c r="J1509" t="s">
        <v>773</v>
      </c>
      <c r="K1509" t="s">
        <v>34</v>
      </c>
      <c r="L1509" t="s">
        <v>774</v>
      </c>
      <c r="M1509" t="s">
        <v>775</v>
      </c>
      <c r="N1509">
        <v>6093595056</v>
      </c>
      <c r="O1509" t="s">
        <v>98</v>
      </c>
      <c r="P1509" t="s">
        <v>99</v>
      </c>
      <c r="Q1509" t="s">
        <v>61</v>
      </c>
      <c r="R1509">
        <v>44</v>
      </c>
      <c r="S1509" t="s">
        <v>40</v>
      </c>
      <c r="T1509" t="str">
        <f t="shared" si="1503"/>
        <v>12</v>
      </c>
      <c r="U1509">
        <v>5</v>
      </c>
      <c r="V1509">
        <v>90</v>
      </c>
      <c r="W1509">
        <v>3</v>
      </c>
      <c r="X1509" s="3">
        <f t="shared" si="1511"/>
        <v>30</v>
      </c>
      <c r="Y1509" s="3">
        <f t="shared" ref="Y1509:Z1509" si="1545">X1509/T1509</f>
        <v>2.5</v>
      </c>
      <c r="Z1509" s="3">
        <f t="shared" si="1545"/>
        <v>0.5</v>
      </c>
    </row>
    <row r="1510" spans="1:26" x14ac:dyDescent="0.25">
      <c r="A1510">
        <v>9.2025000000000006</v>
      </c>
      <c r="B1510" t="s">
        <v>26</v>
      </c>
      <c r="C1510" t="s">
        <v>51</v>
      </c>
      <c r="D1510" t="s">
        <v>52</v>
      </c>
      <c r="E1510">
        <v>10503637</v>
      </c>
      <c r="F1510" t="s">
        <v>771</v>
      </c>
      <c r="G1510" t="s">
        <v>348</v>
      </c>
      <c r="H1510" t="s">
        <v>31</v>
      </c>
      <c r="I1510" t="s">
        <v>772</v>
      </c>
      <c r="J1510" t="s">
        <v>773</v>
      </c>
      <c r="K1510" t="s">
        <v>34</v>
      </c>
      <c r="L1510" t="s">
        <v>774</v>
      </c>
      <c r="M1510" t="s">
        <v>775</v>
      </c>
      <c r="N1510">
        <v>6093595056</v>
      </c>
      <c r="O1510" t="s">
        <v>224</v>
      </c>
      <c r="P1510" t="s">
        <v>225</v>
      </c>
      <c r="Q1510" t="s">
        <v>61</v>
      </c>
      <c r="R1510">
        <v>44</v>
      </c>
      <c r="S1510" t="s">
        <v>40</v>
      </c>
      <c r="T1510" t="str">
        <f t="shared" si="1503"/>
        <v>12</v>
      </c>
      <c r="U1510">
        <v>5</v>
      </c>
      <c r="V1510">
        <v>86.4</v>
      </c>
      <c r="W1510">
        <v>3</v>
      </c>
      <c r="X1510" s="3">
        <f t="shared" si="1511"/>
        <v>28.8</v>
      </c>
      <c r="Y1510" s="3">
        <f t="shared" ref="Y1510:Z1510" si="1546">X1510/T1510</f>
        <v>2.4</v>
      </c>
      <c r="Z1510" s="3">
        <f t="shared" si="1546"/>
        <v>0.48</v>
      </c>
    </row>
    <row r="1511" spans="1:26" x14ac:dyDescent="0.25">
      <c r="A1511">
        <v>9.2025000000000006</v>
      </c>
      <c r="B1511" t="s">
        <v>26</v>
      </c>
      <c r="C1511" t="s">
        <v>51</v>
      </c>
      <c r="D1511" t="s">
        <v>52</v>
      </c>
      <c r="E1511">
        <v>10503637</v>
      </c>
      <c r="F1511" t="s">
        <v>771</v>
      </c>
      <c r="G1511" t="s">
        <v>348</v>
      </c>
      <c r="H1511" t="s">
        <v>31</v>
      </c>
      <c r="I1511" t="s">
        <v>772</v>
      </c>
      <c r="J1511" t="s">
        <v>773</v>
      </c>
      <c r="K1511" t="s">
        <v>34</v>
      </c>
      <c r="L1511" t="s">
        <v>774</v>
      </c>
      <c r="M1511" t="s">
        <v>775</v>
      </c>
      <c r="N1511">
        <v>6093595056</v>
      </c>
      <c r="O1511" t="s">
        <v>59</v>
      </c>
      <c r="P1511" t="s">
        <v>60</v>
      </c>
      <c r="Q1511" t="s">
        <v>61</v>
      </c>
      <c r="R1511">
        <v>44</v>
      </c>
      <c r="S1511" t="s">
        <v>40</v>
      </c>
      <c r="T1511" t="str">
        <f t="shared" si="1503"/>
        <v>12</v>
      </c>
      <c r="U1511">
        <v>4</v>
      </c>
      <c r="V1511">
        <v>86.4</v>
      </c>
      <c r="W1511">
        <v>3</v>
      </c>
      <c r="X1511" s="3">
        <f t="shared" si="1511"/>
        <v>28.8</v>
      </c>
      <c r="Y1511" s="3">
        <f t="shared" ref="Y1511:Z1511" si="1547">X1511/T1511</f>
        <v>2.4</v>
      </c>
      <c r="Z1511" s="3">
        <f t="shared" si="1547"/>
        <v>0.6</v>
      </c>
    </row>
    <row r="1512" spans="1:26" x14ac:dyDescent="0.25">
      <c r="A1512">
        <v>9.2025000000000006</v>
      </c>
      <c r="B1512" t="s">
        <v>26</v>
      </c>
      <c r="C1512" t="s">
        <v>367</v>
      </c>
      <c r="D1512" t="s">
        <v>368</v>
      </c>
      <c r="E1512">
        <v>10503612</v>
      </c>
      <c r="F1512" t="s">
        <v>744</v>
      </c>
      <c r="G1512" t="s">
        <v>348</v>
      </c>
      <c r="H1512" t="s">
        <v>31</v>
      </c>
      <c r="I1512" t="s">
        <v>745</v>
      </c>
      <c r="J1512" t="s">
        <v>371</v>
      </c>
      <c r="K1512" t="s">
        <v>372</v>
      </c>
      <c r="L1512" t="s">
        <v>746</v>
      </c>
      <c r="M1512" t="s">
        <v>747</v>
      </c>
      <c r="N1512">
        <v>3053482691</v>
      </c>
      <c r="O1512" t="s">
        <v>74</v>
      </c>
      <c r="P1512" t="s">
        <v>75</v>
      </c>
      <c r="Q1512" t="s">
        <v>61</v>
      </c>
      <c r="R1512">
        <v>44</v>
      </c>
      <c r="S1512" t="s">
        <v>40</v>
      </c>
      <c r="T1512" t="str">
        <f t="shared" si="1503"/>
        <v>12</v>
      </c>
      <c r="U1512">
        <v>5</v>
      </c>
      <c r="V1512">
        <v>115.2</v>
      </c>
      <c r="W1512">
        <v>4</v>
      </c>
      <c r="X1512" s="3">
        <f t="shared" si="1511"/>
        <v>28.8</v>
      </c>
      <c r="Y1512" s="3">
        <f t="shared" ref="Y1512:Z1512" si="1548">X1512/T1512</f>
        <v>2.4</v>
      </c>
      <c r="Z1512" s="3">
        <f t="shared" si="1548"/>
        <v>0.48</v>
      </c>
    </row>
    <row r="1513" spans="1:26" x14ac:dyDescent="0.25">
      <c r="A1513">
        <v>9.2025000000000006</v>
      </c>
      <c r="B1513" t="s">
        <v>26</v>
      </c>
      <c r="C1513" t="s">
        <v>367</v>
      </c>
      <c r="D1513" t="s">
        <v>368</v>
      </c>
      <c r="E1513">
        <v>10503612</v>
      </c>
      <c r="F1513" t="s">
        <v>744</v>
      </c>
      <c r="G1513" t="s">
        <v>348</v>
      </c>
      <c r="H1513" t="s">
        <v>31</v>
      </c>
      <c r="I1513" t="s">
        <v>745</v>
      </c>
      <c r="J1513" t="s">
        <v>371</v>
      </c>
      <c r="K1513" t="s">
        <v>372</v>
      </c>
      <c r="L1513" t="s">
        <v>746</v>
      </c>
      <c r="M1513" t="s">
        <v>747</v>
      </c>
      <c r="N1513">
        <v>3053482691</v>
      </c>
      <c r="O1513" t="s">
        <v>670</v>
      </c>
      <c r="P1513" t="s">
        <v>671</v>
      </c>
      <c r="Q1513" t="s">
        <v>61</v>
      </c>
      <c r="R1513">
        <v>44</v>
      </c>
      <c r="S1513" t="s">
        <v>672</v>
      </c>
      <c r="T1513" t="str">
        <f t="shared" si="1503"/>
        <v>12</v>
      </c>
      <c r="U1513">
        <v>7</v>
      </c>
      <c r="V1513">
        <v>113.4</v>
      </c>
      <c r="W1513">
        <v>3</v>
      </c>
      <c r="X1513" s="3">
        <f t="shared" si="1511"/>
        <v>37.800000000000004</v>
      </c>
      <c r="Y1513" s="3">
        <f t="shared" ref="Y1513:Z1513" si="1549">X1513/T1513</f>
        <v>3.1500000000000004</v>
      </c>
      <c r="Z1513" s="3">
        <f t="shared" si="1549"/>
        <v>0.45000000000000007</v>
      </c>
    </row>
    <row r="1514" spans="1:26" x14ac:dyDescent="0.25">
      <c r="A1514">
        <v>9.2025000000000006</v>
      </c>
      <c r="B1514" t="s">
        <v>26</v>
      </c>
      <c r="C1514" t="s">
        <v>367</v>
      </c>
      <c r="D1514" t="s">
        <v>368</v>
      </c>
      <c r="E1514">
        <v>10503612</v>
      </c>
      <c r="F1514" t="s">
        <v>744</v>
      </c>
      <c r="G1514" t="s">
        <v>348</v>
      </c>
      <c r="H1514" t="s">
        <v>31</v>
      </c>
      <c r="I1514" t="s">
        <v>745</v>
      </c>
      <c r="J1514" t="s">
        <v>371</v>
      </c>
      <c r="K1514" t="s">
        <v>372</v>
      </c>
      <c r="L1514" t="s">
        <v>746</v>
      </c>
      <c r="M1514" t="s">
        <v>747</v>
      </c>
      <c r="N1514">
        <v>3053482691</v>
      </c>
      <c r="O1514" t="s">
        <v>98</v>
      </c>
      <c r="P1514" t="s">
        <v>99</v>
      </c>
      <c r="Q1514" t="s">
        <v>61</v>
      </c>
      <c r="R1514">
        <v>44</v>
      </c>
      <c r="S1514" t="s">
        <v>40</v>
      </c>
      <c r="T1514" t="str">
        <f t="shared" si="1503"/>
        <v>12</v>
      </c>
      <c r="U1514">
        <v>5</v>
      </c>
      <c r="V1514">
        <v>115.2</v>
      </c>
      <c r="W1514">
        <v>4</v>
      </c>
      <c r="X1514" s="3">
        <f t="shared" si="1511"/>
        <v>28.8</v>
      </c>
      <c r="Y1514" s="3">
        <f t="shared" ref="Y1514:Z1514" si="1550">X1514/T1514</f>
        <v>2.4</v>
      </c>
      <c r="Z1514" s="3">
        <f t="shared" si="1550"/>
        <v>0.48</v>
      </c>
    </row>
    <row r="1515" spans="1:26" x14ac:dyDescent="0.25">
      <c r="A1515">
        <v>9.2025000000000006</v>
      </c>
      <c r="B1515" t="s">
        <v>26</v>
      </c>
      <c r="C1515" t="s">
        <v>367</v>
      </c>
      <c r="D1515" t="s">
        <v>368</v>
      </c>
      <c r="E1515">
        <v>10503612</v>
      </c>
      <c r="F1515" t="s">
        <v>744</v>
      </c>
      <c r="G1515" t="s">
        <v>348</v>
      </c>
      <c r="H1515" t="s">
        <v>31</v>
      </c>
      <c r="I1515" t="s">
        <v>745</v>
      </c>
      <c r="J1515" t="s">
        <v>371</v>
      </c>
      <c r="K1515" t="s">
        <v>372</v>
      </c>
      <c r="L1515" t="s">
        <v>746</v>
      </c>
      <c r="M1515" t="s">
        <v>747</v>
      </c>
      <c r="N1515">
        <v>3053482691</v>
      </c>
      <c r="O1515" t="s">
        <v>224</v>
      </c>
      <c r="P1515" t="s">
        <v>225</v>
      </c>
      <c r="Q1515" t="s">
        <v>61</v>
      </c>
      <c r="R1515">
        <v>44</v>
      </c>
      <c r="S1515" t="s">
        <v>40</v>
      </c>
      <c r="T1515" t="str">
        <f t="shared" si="1503"/>
        <v>12</v>
      </c>
      <c r="U1515">
        <v>5</v>
      </c>
      <c r="V1515">
        <v>90</v>
      </c>
      <c r="W1515">
        <v>3</v>
      </c>
      <c r="X1515" s="3">
        <f t="shared" si="1511"/>
        <v>30</v>
      </c>
      <c r="Y1515" s="3">
        <f t="shared" ref="Y1515:Z1515" si="1551">X1515/T1515</f>
        <v>2.5</v>
      </c>
      <c r="Z1515" s="3">
        <f t="shared" si="1551"/>
        <v>0.5</v>
      </c>
    </row>
    <row r="1516" spans="1:26" x14ac:dyDescent="0.25">
      <c r="A1516">
        <v>9.2025000000000006</v>
      </c>
      <c r="B1516" t="s">
        <v>26</v>
      </c>
      <c r="C1516" t="s">
        <v>367</v>
      </c>
      <c r="D1516" t="s">
        <v>368</v>
      </c>
      <c r="E1516">
        <v>10503612</v>
      </c>
      <c r="F1516" t="s">
        <v>744</v>
      </c>
      <c r="G1516" t="s">
        <v>348</v>
      </c>
      <c r="H1516" t="s">
        <v>31</v>
      </c>
      <c r="I1516" t="s">
        <v>745</v>
      </c>
      <c r="J1516" t="s">
        <v>371</v>
      </c>
      <c r="K1516" t="s">
        <v>372</v>
      </c>
      <c r="L1516" t="s">
        <v>746</v>
      </c>
      <c r="M1516" t="s">
        <v>747</v>
      </c>
      <c r="N1516">
        <v>3053482691</v>
      </c>
      <c r="O1516" t="s">
        <v>59</v>
      </c>
      <c r="P1516" t="s">
        <v>60</v>
      </c>
      <c r="Q1516" t="s">
        <v>61</v>
      </c>
      <c r="R1516">
        <v>44</v>
      </c>
      <c r="S1516" t="s">
        <v>40</v>
      </c>
      <c r="T1516" t="str">
        <f t="shared" si="1503"/>
        <v>12</v>
      </c>
      <c r="U1516">
        <v>4</v>
      </c>
      <c r="V1516">
        <v>115.2</v>
      </c>
      <c r="W1516">
        <v>4</v>
      </c>
      <c r="X1516" s="3">
        <f t="shared" si="1511"/>
        <v>28.8</v>
      </c>
      <c r="Y1516" s="3">
        <f t="shared" ref="Y1516:Z1516" si="1552">X1516/T1516</f>
        <v>2.4</v>
      </c>
      <c r="Z1516" s="3">
        <f t="shared" si="1552"/>
        <v>0.6</v>
      </c>
    </row>
    <row r="1517" spans="1:26" x14ac:dyDescent="0.25">
      <c r="A1517">
        <v>9.2025000000000006</v>
      </c>
      <c r="B1517" t="s">
        <v>26</v>
      </c>
      <c r="C1517" t="s">
        <v>62</v>
      </c>
      <c r="D1517" t="s">
        <v>63</v>
      </c>
      <c r="E1517">
        <v>10503672</v>
      </c>
      <c r="F1517" t="s">
        <v>2189</v>
      </c>
      <c r="G1517" t="s">
        <v>348</v>
      </c>
      <c r="H1517" t="s">
        <v>31</v>
      </c>
      <c r="I1517" t="s">
        <v>2190</v>
      </c>
      <c r="J1517" t="s">
        <v>1287</v>
      </c>
      <c r="K1517" t="s">
        <v>67</v>
      </c>
      <c r="L1517">
        <v>90808</v>
      </c>
      <c r="M1517" t="s">
        <v>2191</v>
      </c>
      <c r="N1517">
        <v>5629384223</v>
      </c>
      <c r="O1517" t="s">
        <v>74</v>
      </c>
      <c r="P1517" t="s">
        <v>75</v>
      </c>
      <c r="Q1517" t="s">
        <v>61</v>
      </c>
      <c r="R1517">
        <v>44</v>
      </c>
      <c r="S1517" t="s">
        <v>40</v>
      </c>
      <c r="T1517" t="str">
        <f t="shared" si="1503"/>
        <v>12</v>
      </c>
      <c r="U1517">
        <v>5</v>
      </c>
      <c r="V1517">
        <v>60</v>
      </c>
      <c r="W1517">
        <v>2</v>
      </c>
      <c r="X1517" s="3">
        <f t="shared" si="1511"/>
        <v>30</v>
      </c>
      <c r="Y1517" s="3">
        <f t="shared" ref="Y1517:Z1517" si="1553">X1517/T1517</f>
        <v>2.5</v>
      </c>
      <c r="Z1517" s="3">
        <f t="shared" si="1553"/>
        <v>0.5</v>
      </c>
    </row>
    <row r="1518" spans="1:26" x14ac:dyDescent="0.25">
      <c r="A1518">
        <v>9.2025000000000006</v>
      </c>
      <c r="B1518" t="s">
        <v>26</v>
      </c>
      <c r="C1518" t="s">
        <v>62</v>
      </c>
      <c r="D1518" t="s">
        <v>63</v>
      </c>
      <c r="E1518">
        <v>10503672</v>
      </c>
      <c r="F1518" t="s">
        <v>2189</v>
      </c>
      <c r="G1518" t="s">
        <v>348</v>
      </c>
      <c r="H1518" t="s">
        <v>31</v>
      </c>
      <c r="I1518" t="s">
        <v>2190</v>
      </c>
      <c r="J1518" t="s">
        <v>1287</v>
      </c>
      <c r="K1518" t="s">
        <v>67</v>
      </c>
      <c r="L1518">
        <v>90808</v>
      </c>
      <c r="M1518" t="s">
        <v>2191</v>
      </c>
      <c r="N1518">
        <v>5629384223</v>
      </c>
      <c r="O1518" t="s">
        <v>670</v>
      </c>
      <c r="P1518" t="s">
        <v>671</v>
      </c>
      <c r="Q1518" t="s">
        <v>61</v>
      </c>
      <c r="R1518">
        <v>44</v>
      </c>
      <c r="S1518" t="s">
        <v>672</v>
      </c>
      <c r="T1518" t="str">
        <f t="shared" si="1503"/>
        <v>12</v>
      </c>
      <c r="U1518">
        <v>7</v>
      </c>
      <c r="V1518">
        <v>75.599999999999994</v>
      </c>
      <c r="W1518">
        <v>2</v>
      </c>
      <c r="X1518" s="3">
        <f t="shared" si="1511"/>
        <v>37.799999999999997</v>
      </c>
      <c r="Y1518" s="3">
        <f t="shared" ref="Y1518:Z1518" si="1554">X1518/T1518</f>
        <v>3.15</v>
      </c>
      <c r="Z1518" s="3">
        <f t="shared" si="1554"/>
        <v>0.45</v>
      </c>
    </row>
    <row r="1519" spans="1:26" x14ac:dyDescent="0.25">
      <c r="A1519">
        <v>9.2025000000000006</v>
      </c>
      <c r="B1519" t="s">
        <v>26</v>
      </c>
      <c r="C1519" t="s">
        <v>62</v>
      </c>
      <c r="D1519" t="s">
        <v>63</v>
      </c>
      <c r="E1519">
        <v>10503672</v>
      </c>
      <c r="F1519" t="s">
        <v>2189</v>
      </c>
      <c r="G1519" t="s">
        <v>348</v>
      </c>
      <c r="H1519" t="s">
        <v>31</v>
      </c>
      <c r="I1519" t="s">
        <v>2190</v>
      </c>
      <c r="J1519" t="s">
        <v>1287</v>
      </c>
      <c r="K1519" t="s">
        <v>67</v>
      </c>
      <c r="L1519">
        <v>90808</v>
      </c>
      <c r="M1519" t="s">
        <v>2191</v>
      </c>
      <c r="N1519">
        <v>5629384223</v>
      </c>
      <c r="O1519" t="s">
        <v>98</v>
      </c>
      <c r="P1519" t="s">
        <v>99</v>
      </c>
      <c r="Q1519" t="s">
        <v>61</v>
      </c>
      <c r="R1519">
        <v>44</v>
      </c>
      <c r="S1519" t="s">
        <v>40</v>
      </c>
      <c r="T1519" t="str">
        <f t="shared" si="1503"/>
        <v>12</v>
      </c>
      <c r="U1519">
        <v>5</v>
      </c>
      <c r="V1519">
        <v>30</v>
      </c>
      <c r="W1519">
        <v>1</v>
      </c>
      <c r="X1519" s="3">
        <f t="shared" si="1511"/>
        <v>30</v>
      </c>
      <c r="Y1519" s="3">
        <f t="shared" ref="Y1519:Z1519" si="1555">X1519/T1519</f>
        <v>2.5</v>
      </c>
      <c r="Z1519" s="3">
        <f t="shared" si="1555"/>
        <v>0.5</v>
      </c>
    </row>
    <row r="1520" spans="1:26" x14ac:dyDescent="0.25">
      <c r="A1520">
        <v>9.2025000000000006</v>
      </c>
      <c r="B1520" t="s">
        <v>26</v>
      </c>
      <c r="C1520" t="s">
        <v>62</v>
      </c>
      <c r="D1520" t="s">
        <v>63</v>
      </c>
      <c r="E1520">
        <v>10503672</v>
      </c>
      <c r="F1520" t="s">
        <v>2189</v>
      </c>
      <c r="G1520" t="s">
        <v>348</v>
      </c>
      <c r="H1520" t="s">
        <v>31</v>
      </c>
      <c r="I1520" t="s">
        <v>2190</v>
      </c>
      <c r="J1520" t="s">
        <v>1287</v>
      </c>
      <c r="K1520" t="s">
        <v>67</v>
      </c>
      <c r="L1520">
        <v>90808</v>
      </c>
      <c r="M1520" t="s">
        <v>2191</v>
      </c>
      <c r="N1520">
        <v>5629384223</v>
      </c>
      <c r="O1520" t="s">
        <v>224</v>
      </c>
      <c r="P1520" t="s">
        <v>225</v>
      </c>
      <c r="Q1520" t="s">
        <v>61</v>
      </c>
      <c r="R1520">
        <v>44</v>
      </c>
      <c r="S1520" t="s">
        <v>40</v>
      </c>
      <c r="T1520" t="str">
        <f t="shared" si="1503"/>
        <v>12</v>
      </c>
      <c r="U1520">
        <v>5</v>
      </c>
      <c r="V1520">
        <v>30</v>
      </c>
      <c r="W1520">
        <v>1</v>
      </c>
      <c r="X1520" s="3">
        <f t="shared" si="1511"/>
        <v>30</v>
      </c>
      <c r="Y1520" s="3">
        <f t="shared" ref="Y1520:Z1520" si="1556">X1520/T1520</f>
        <v>2.5</v>
      </c>
      <c r="Z1520" s="3">
        <f t="shared" si="1556"/>
        <v>0.5</v>
      </c>
    </row>
    <row r="1521" spans="1:26" x14ac:dyDescent="0.25">
      <c r="A1521">
        <v>9.2025000000000006</v>
      </c>
      <c r="B1521" t="s">
        <v>26</v>
      </c>
      <c r="C1521" t="s">
        <v>62</v>
      </c>
      <c r="D1521" t="s">
        <v>63</v>
      </c>
      <c r="E1521">
        <v>10503672</v>
      </c>
      <c r="F1521" t="s">
        <v>2189</v>
      </c>
      <c r="G1521" t="s">
        <v>348</v>
      </c>
      <c r="H1521" t="s">
        <v>31</v>
      </c>
      <c r="I1521" t="s">
        <v>2190</v>
      </c>
      <c r="J1521" t="s">
        <v>1287</v>
      </c>
      <c r="K1521" t="s">
        <v>67</v>
      </c>
      <c r="L1521">
        <v>90808</v>
      </c>
      <c r="M1521" t="s">
        <v>2191</v>
      </c>
      <c r="N1521">
        <v>5629384223</v>
      </c>
      <c r="O1521" t="s">
        <v>59</v>
      </c>
      <c r="P1521" t="s">
        <v>60</v>
      </c>
      <c r="Q1521" t="s">
        <v>61</v>
      </c>
      <c r="R1521">
        <v>44</v>
      </c>
      <c r="S1521" t="s">
        <v>40</v>
      </c>
      <c r="T1521" t="str">
        <f t="shared" si="1503"/>
        <v>12</v>
      </c>
      <c r="U1521">
        <v>4</v>
      </c>
      <c r="V1521">
        <v>60</v>
      </c>
      <c r="W1521">
        <v>2</v>
      </c>
      <c r="X1521" s="3">
        <f t="shared" si="1511"/>
        <v>30</v>
      </c>
      <c r="Y1521" s="3">
        <f t="shared" ref="Y1521:Z1521" si="1557">X1521/T1521</f>
        <v>2.5</v>
      </c>
      <c r="Z1521" s="3">
        <f t="shared" si="1557"/>
        <v>0.625</v>
      </c>
    </row>
    <row r="1522" spans="1:26" x14ac:dyDescent="0.25">
      <c r="A1522">
        <v>9.2025000000000006</v>
      </c>
      <c r="B1522" t="s">
        <v>26</v>
      </c>
      <c r="C1522" t="s">
        <v>663</v>
      </c>
      <c r="D1522" t="s">
        <v>664</v>
      </c>
      <c r="E1522">
        <v>10503613</v>
      </c>
      <c r="F1522" t="s">
        <v>665</v>
      </c>
      <c r="G1522" t="s">
        <v>348</v>
      </c>
      <c r="H1522" t="s">
        <v>31</v>
      </c>
      <c r="I1522" t="s">
        <v>666</v>
      </c>
      <c r="J1522" t="s">
        <v>667</v>
      </c>
      <c r="K1522" t="s">
        <v>372</v>
      </c>
      <c r="L1522" t="s">
        <v>668</v>
      </c>
      <c r="M1522" t="s">
        <v>669</v>
      </c>
      <c r="N1522">
        <v>8507295384</v>
      </c>
      <c r="O1522" t="s">
        <v>74</v>
      </c>
      <c r="P1522" t="s">
        <v>75</v>
      </c>
      <c r="Q1522" t="s">
        <v>61</v>
      </c>
      <c r="R1522">
        <v>44</v>
      </c>
      <c r="S1522" t="s">
        <v>40</v>
      </c>
      <c r="T1522" t="str">
        <f t="shared" si="1503"/>
        <v>12</v>
      </c>
      <c r="U1522">
        <v>5</v>
      </c>
      <c r="V1522">
        <v>57.6</v>
      </c>
      <c r="W1522">
        <v>2</v>
      </c>
      <c r="X1522" s="3">
        <f t="shared" si="1511"/>
        <v>28.8</v>
      </c>
      <c r="Y1522" s="3">
        <f t="shared" ref="Y1522:Z1522" si="1558">X1522/T1522</f>
        <v>2.4</v>
      </c>
      <c r="Z1522" s="3">
        <f t="shared" si="1558"/>
        <v>0.48</v>
      </c>
    </row>
    <row r="1523" spans="1:26" x14ac:dyDescent="0.25">
      <c r="A1523">
        <v>9.2025000000000006</v>
      </c>
      <c r="B1523" t="s">
        <v>26</v>
      </c>
      <c r="C1523" t="s">
        <v>663</v>
      </c>
      <c r="D1523" t="s">
        <v>664</v>
      </c>
      <c r="E1523">
        <v>10503613</v>
      </c>
      <c r="F1523" t="s">
        <v>665</v>
      </c>
      <c r="G1523" t="s">
        <v>348</v>
      </c>
      <c r="H1523" t="s">
        <v>31</v>
      </c>
      <c r="I1523" t="s">
        <v>666</v>
      </c>
      <c r="J1523" t="s">
        <v>667</v>
      </c>
      <c r="K1523" t="s">
        <v>372</v>
      </c>
      <c r="L1523" t="s">
        <v>668</v>
      </c>
      <c r="M1523" t="s">
        <v>669</v>
      </c>
      <c r="N1523">
        <v>8507295384</v>
      </c>
      <c r="O1523" t="s">
        <v>670</v>
      </c>
      <c r="P1523" t="s">
        <v>671</v>
      </c>
      <c r="Q1523" t="s">
        <v>61</v>
      </c>
      <c r="R1523">
        <v>44</v>
      </c>
      <c r="S1523" t="s">
        <v>672</v>
      </c>
      <c r="T1523" t="str">
        <f t="shared" si="1503"/>
        <v>12</v>
      </c>
      <c r="U1523">
        <v>7</v>
      </c>
      <c r="V1523">
        <v>75.599999999999994</v>
      </c>
      <c r="W1523">
        <v>2</v>
      </c>
      <c r="X1523" s="3">
        <f t="shared" si="1511"/>
        <v>37.799999999999997</v>
      </c>
      <c r="Y1523" s="3">
        <f t="shared" ref="Y1523:Z1523" si="1559">X1523/T1523</f>
        <v>3.15</v>
      </c>
      <c r="Z1523" s="3">
        <f t="shared" si="1559"/>
        <v>0.45</v>
      </c>
    </row>
    <row r="1524" spans="1:26" x14ac:dyDescent="0.25">
      <c r="A1524">
        <v>9.2025000000000006</v>
      </c>
      <c r="B1524" t="s">
        <v>26</v>
      </c>
      <c r="C1524" t="s">
        <v>663</v>
      </c>
      <c r="D1524" t="s">
        <v>664</v>
      </c>
      <c r="E1524">
        <v>10503613</v>
      </c>
      <c r="F1524" t="s">
        <v>665</v>
      </c>
      <c r="G1524" t="s">
        <v>348</v>
      </c>
      <c r="H1524" t="s">
        <v>31</v>
      </c>
      <c r="I1524" t="s">
        <v>666</v>
      </c>
      <c r="J1524" t="s">
        <v>667</v>
      </c>
      <c r="K1524" t="s">
        <v>372</v>
      </c>
      <c r="L1524" t="s">
        <v>668</v>
      </c>
      <c r="M1524" t="s">
        <v>669</v>
      </c>
      <c r="N1524">
        <v>8507295384</v>
      </c>
      <c r="O1524" t="s">
        <v>98</v>
      </c>
      <c r="P1524" t="s">
        <v>99</v>
      </c>
      <c r="Q1524" t="s">
        <v>61</v>
      </c>
      <c r="R1524">
        <v>44</v>
      </c>
      <c r="S1524" t="s">
        <v>40</v>
      </c>
      <c r="T1524" t="str">
        <f t="shared" si="1503"/>
        <v>12</v>
      </c>
      <c r="U1524">
        <v>5</v>
      </c>
      <c r="V1524">
        <v>60</v>
      </c>
      <c r="W1524">
        <v>2</v>
      </c>
      <c r="X1524" s="3">
        <f t="shared" si="1511"/>
        <v>30</v>
      </c>
      <c r="Y1524" s="3">
        <f t="shared" ref="Y1524:Z1524" si="1560">X1524/T1524</f>
        <v>2.5</v>
      </c>
      <c r="Z1524" s="3">
        <f t="shared" si="1560"/>
        <v>0.5</v>
      </c>
    </row>
    <row r="1525" spans="1:26" x14ac:dyDescent="0.25">
      <c r="A1525">
        <v>9.2025000000000006</v>
      </c>
      <c r="B1525" t="s">
        <v>26</v>
      </c>
      <c r="C1525" t="s">
        <v>663</v>
      </c>
      <c r="D1525" t="s">
        <v>664</v>
      </c>
      <c r="E1525">
        <v>10503613</v>
      </c>
      <c r="F1525" t="s">
        <v>665</v>
      </c>
      <c r="G1525" t="s">
        <v>348</v>
      </c>
      <c r="H1525" t="s">
        <v>31</v>
      </c>
      <c r="I1525" t="s">
        <v>666</v>
      </c>
      <c r="J1525" t="s">
        <v>667</v>
      </c>
      <c r="K1525" t="s">
        <v>372</v>
      </c>
      <c r="L1525" t="s">
        <v>668</v>
      </c>
      <c r="M1525" t="s">
        <v>669</v>
      </c>
      <c r="N1525">
        <v>8507295384</v>
      </c>
      <c r="O1525" t="s">
        <v>224</v>
      </c>
      <c r="P1525" t="s">
        <v>225</v>
      </c>
      <c r="Q1525" t="s">
        <v>61</v>
      </c>
      <c r="R1525">
        <v>44</v>
      </c>
      <c r="S1525" t="s">
        <v>40</v>
      </c>
      <c r="T1525" t="str">
        <f t="shared" si="1503"/>
        <v>12</v>
      </c>
      <c r="U1525">
        <v>5</v>
      </c>
      <c r="V1525">
        <v>57.6</v>
      </c>
      <c r="W1525">
        <v>2</v>
      </c>
      <c r="X1525" s="3">
        <f t="shared" si="1511"/>
        <v>28.8</v>
      </c>
      <c r="Y1525" s="3">
        <f t="shared" ref="Y1525:Z1525" si="1561">X1525/T1525</f>
        <v>2.4</v>
      </c>
      <c r="Z1525" s="3">
        <f t="shared" si="1561"/>
        <v>0.48</v>
      </c>
    </row>
    <row r="1526" spans="1:26" x14ac:dyDescent="0.25">
      <c r="A1526">
        <v>9.2025000000000006</v>
      </c>
      <c r="B1526" t="s">
        <v>26</v>
      </c>
      <c r="C1526" t="s">
        <v>663</v>
      </c>
      <c r="D1526" t="s">
        <v>664</v>
      </c>
      <c r="E1526">
        <v>10503613</v>
      </c>
      <c r="F1526" t="s">
        <v>665</v>
      </c>
      <c r="G1526" t="s">
        <v>348</v>
      </c>
      <c r="H1526" t="s">
        <v>31</v>
      </c>
      <c r="I1526" t="s">
        <v>666</v>
      </c>
      <c r="J1526" t="s">
        <v>667</v>
      </c>
      <c r="K1526" t="s">
        <v>372</v>
      </c>
      <c r="L1526" t="s">
        <v>668</v>
      </c>
      <c r="M1526" t="s">
        <v>669</v>
      </c>
      <c r="N1526">
        <v>8507295384</v>
      </c>
      <c r="O1526" t="s">
        <v>59</v>
      </c>
      <c r="P1526" t="s">
        <v>60</v>
      </c>
      <c r="Q1526" t="s">
        <v>61</v>
      </c>
      <c r="R1526">
        <v>44</v>
      </c>
      <c r="S1526" t="s">
        <v>40</v>
      </c>
      <c r="T1526" t="str">
        <f t="shared" si="1503"/>
        <v>12</v>
      </c>
      <c r="U1526">
        <v>4</v>
      </c>
      <c r="V1526">
        <v>57.6</v>
      </c>
      <c r="W1526">
        <v>2</v>
      </c>
      <c r="X1526" s="3">
        <f t="shared" si="1511"/>
        <v>28.8</v>
      </c>
      <c r="Y1526" s="3">
        <f t="shared" ref="Y1526:Z1526" si="1562">X1526/T1526</f>
        <v>2.4</v>
      </c>
      <c r="Z1526" s="3">
        <f t="shared" si="1562"/>
        <v>0.6</v>
      </c>
    </row>
    <row r="1527" spans="1:26" x14ac:dyDescent="0.25">
      <c r="A1527">
        <v>9.2025000000000006</v>
      </c>
      <c r="B1527" t="s">
        <v>26</v>
      </c>
      <c r="C1527" t="s">
        <v>663</v>
      </c>
      <c r="D1527" t="s">
        <v>664</v>
      </c>
      <c r="E1527">
        <v>10503587</v>
      </c>
      <c r="F1527" t="s">
        <v>2275</v>
      </c>
      <c r="G1527" t="s">
        <v>348</v>
      </c>
      <c r="H1527" t="s">
        <v>31</v>
      </c>
      <c r="I1527" t="s">
        <v>2276</v>
      </c>
      <c r="J1527" t="s">
        <v>2277</v>
      </c>
      <c r="K1527" t="s">
        <v>676</v>
      </c>
      <c r="L1527" t="s">
        <v>2278</v>
      </c>
      <c r="M1527" t="s">
        <v>2279</v>
      </c>
      <c r="N1527">
        <v>2515802211</v>
      </c>
      <c r="O1527" t="s">
        <v>74</v>
      </c>
      <c r="P1527" t="s">
        <v>75</v>
      </c>
      <c r="Q1527" t="s">
        <v>61</v>
      </c>
      <c r="R1527">
        <v>44</v>
      </c>
      <c r="S1527" t="s">
        <v>40</v>
      </c>
      <c r="T1527" t="str">
        <f t="shared" si="1503"/>
        <v>12</v>
      </c>
      <c r="U1527">
        <v>5</v>
      </c>
      <c r="V1527">
        <v>28.8</v>
      </c>
      <c r="W1527">
        <v>1</v>
      </c>
      <c r="X1527" s="3">
        <f t="shared" si="1511"/>
        <v>28.8</v>
      </c>
      <c r="Y1527" s="3">
        <f t="shared" ref="Y1527:Z1527" si="1563">X1527/T1527</f>
        <v>2.4</v>
      </c>
      <c r="Z1527" s="3">
        <f t="shared" si="1563"/>
        <v>0.48</v>
      </c>
    </row>
    <row r="1528" spans="1:26" x14ac:dyDescent="0.25">
      <c r="A1528">
        <v>9.2025000000000006</v>
      </c>
      <c r="B1528" t="s">
        <v>26</v>
      </c>
      <c r="C1528" t="s">
        <v>663</v>
      </c>
      <c r="D1528" t="s">
        <v>664</v>
      </c>
      <c r="E1528">
        <v>10503587</v>
      </c>
      <c r="F1528" t="s">
        <v>2275</v>
      </c>
      <c r="G1528" t="s">
        <v>348</v>
      </c>
      <c r="H1528" t="s">
        <v>31</v>
      </c>
      <c r="I1528" t="s">
        <v>2276</v>
      </c>
      <c r="J1528" t="s">
        <v>2277</v>
      </c>
      <c r="K1528" t="s">
        <v>676</v>
      </c>
      <c r="L1528" t="s">
        <v>2278</v>
      </c>
      <c r="M1528" t="s">
        <v>2279</v>
      </c>
      <c r="N1528">
        <v>2515802211</v>
      </c>
      <c r="O1528" t="s">
        <v>670</v>
      </c>
      <c r="P1528" t="s">
        <v>671</v>
      </c>
      <c r="Q1528" t="s">
        <v>61</v>
      </c>
      <c r="R1528">
        <v>44</v>
      </c>
      <c r="S1528" t="s">
        <v>672</v>
      </c>
      <c r="T1528" t="str">
        <f t="shared" si="1503"/>
        <v>12</v>
      </c>
      <c r="U1528">
        <v>7</v>
      </c>
      <c r="V1528">
        <v>37.799999999999997</v>
      </c>
      <c r="W1528">
        <v>1</v>
      </c>
      <c r="X1528" s="3">
        <f t="shared" si="1511"/>
        <v>37.799999999999997</v>
      </c>
      <c r="Y1528" s="3">
        <f t="shared" ref="Y1528:Z1528" si="1564">X1528/T1528</f>
        <v>3.15</v>
      </c>
      <c r="Z1528" s="3">
        <f t="shared" si="1564"/>
        <v>0.45</v>
      </c>
    </row>
    <row r="1529" spans="1:26" x14ac:dyDescent="0.25">
      <c r="A1529">
        <v>9.2025000000000006</v>
      </c>
      <c r="B1529" t="s">
        <v>26</v>
      </c>
      <c r="C1529" t="s">
        <v>663</v>
      </c>
      <c r="D1529" t="s">
        <v>664</v>
      </c>
      <c r="E1529">
        <v>10503587</v>
      </c>
      <c r="F1529" t="s">
        <v>2275</v>
      </c>
      <c r="G1529" t="s">
        <v>348</v>
      </c>
      <c r="H1529" t="s">
        <v>31</v>
      </c>
      <c r="I1529" t="s">
        <v>2276</v>
      </c>
      <c r="J1529" t="s">
        <v>2277</v>
      </c>
      <c r="K1529" t="s">
        <v>676</v>
      </c>
      <c r="L1529" t="s">
        <v>2278</v>
      </c>
      <c r="M1529" t="s">
        <v>2279</v>
      </c>
      <c r="N1529">
        <v>2515802211</v>
      </c>
      <c r="O1529" t="s">
        <v>98</v>
      </c>
      <c r="P1529" t="s">
        <v>99</v>
      </c>
      <c r="Q1529" t="s">
        <v>61</v>
      </c>
      <c r="R1529">
        <v>44</v>
      </c>
      <c r="S1529" t="s">
        <v>40</v>
      </c>
      <c r="T1529" t="str">
        <f t="shared" si="1503"/>
        <v>12</v>
      </c>
      <c r="U1529">
        <v>5</v>
      </c>
      <c r="V1529">
        <v>30</v>
      </c>
      <c r="W1529">
        <v>1</v>
      </c>
      <c r="X1529" s="3">
        <f t="shared" si="1511"/>
        <v>30</v>
      </c>
      <c r="Y1529" s="3">
        <f t="shared" ref="Y1529:Z1529" si="1565">X1529/T1529</f>
        <v>2.5</v>
      </c>
      <c r="Z1529" s="3">
        <f t="shared" si="1565"/>
        <v>0.5</v>
      </c>
    </row>
    <row r="1530" spans="1:26" x14ac:dyDescent="0.25">
      <c r="A1530">
        <v>9.2025000000000006</v>
      </c>
      <c r="B1530" t="s">
        <v>26</v>
      </c>
      <c r="C1530" t="s">
        <v>663</v>
      </c>
      <c r="D1530" t="s">
        <v>664</v>
      </c>
      <c r="E1530">
        <v>10503587</v>
      </c>
      <c r="F1530" t="s">
        <v>2275</v>
      </c>
      <c r="G1530" t="s">
        <v>348</v>
      </c>
      <c r="H1530" t="s">
        <v>31</v>
      </c>
      <c r="I1530" t="s">
        <v>2276</v>
      </c>
      <c r="J1530" t="s">
        <v>2277</v>
      </c>
      <c r="K1530" t="s">
        <v>676</v>
      </c>
      <c r="L1530" t="s">
        <v>2278</v>
      </c>
      <c r="M1530" t="s">
        <v>2279</v>
      </c>
      <c r="N1530">
        <v>2515802211</v>
      </c>
      <c r="O1530" t="s">
        <v>224</v>
      </c>
      <c r="P1530" t="s">
        <v>225</v>
      </c>
      <c r="Q1530" t="s">
        <v>61</v>
      </c>
      <c r="R1530">
        <v>44</v>
      </c>
      <c r="S1530" t="s">
        <v>40</v>
      </c>
      <c r="T1530" t="str">
        <f t="shared" si="1503"/>
        <v>12</v>
      </c>
      <c r="U1530">
        <v>5</v>
      </c>
      <c r="V1530">
        <v>28.8</v>
      </c>
      <c r="W1530">
        <v>1</v>
      </c>
      <c r="X1530" s="3">
        <f t="shared" si="1511"/>
        <v>28.8</v>
      </c>
      <c r="Y1530" s="3">
        <f t="shared" ref="Y1530:Z1530" si="1566">X1530/T1530</f>
        <v>2.4</v>
      </c>
      <c r="Z1530" s="3">
        <f t="shared" si="1566"/>
        <v>0.48</v>
      </c>
    </row>
    <row r="1531" spans="1:26" x14ac:dyDescent="0.25">
      <c r="A1531">
        <v>9.2025000000000006</v>
      </c>
      <c r="B1531" t="s">
        <v>26</v>
      </c>
      <c r="C1531" t="s">
        <v>663</v>
      </c>
      <c r="D1531" t="s">
        <v>664</v>
      </c>
      <c r="E1531">
        <v>10503587</v>
      </c>
      <c r="F1531" t="s">
        <v>2275</v>
      </c>
      <c r="G1531" t="s">
        <v>348</v>
      </c>
      <c r="H1531" t="s">
        <v>31</v>
      </c>
      <c r="I1531" t="s">
        <v>2276</v>
      </c>
      <c r="J1531" t="s">
        <v>2277</v>
      </c>
      <c r="K1531" t="s">
        <v>676</v>
      </c>
      <c r="L1531" t="s">
        <v>2278</v>
      </c>
      <c r="M1531" t="s">
        <v>2279</v>
      </c>
      <c r="N1531">
        <v>2515802211</v>
      </c>
      <c r="O1531" t="s">
        <v>59</v>
      </c>
      <c r="P1531" t="s">
        <v>60</v>
      </c>
      <c r="Q1531" t="s">
        <v>61</v>
      </c>
      <c r="R1531">
        <v>44</v>
      </c>
      <c r="S1531" t="s">
        <v>40</v>
      </c>
      <c r="T1531" t="str">
        <f t="shared" si="1503"/>
        <v>12</v>
      </c>
      <c r="U1531">
        <v>4</v>
      </c>
      <c r="V1531">
        <v>28.8</v>
      </c>
      <c r="W1531">
        <v>1</v>
      </c>
      <c r="X1531" s="3">
        <f t="shared" si="1511"/>
        <v>28.8</v>
      </c>
      <c r="Y1531" s="3">
        <f t="shared" ref="Y1531:Z1531" si="1567">X1531/T1531</f>
        <v>2.4</v>
      </c>
      <c r="Z1531" s="3">
        <f t="shared" si="1567"/>
        <v>0.6</v>
      </c>
    </row>
    <row r="1532" spans="1:26" x14ac:dyDescent="0.25">
      <c r="A1532">
        <v>9.2025000000000006</v>
      </c>
      <c r="B1532" t="s">
        <v>26</v>
      </c>
      <c r="C1532" t="s">
        <v>663</v>
      </c>
      <c r="D1532" t="s">
        <v>664</v>
      </c>
      <c r="E1532">
        <v>10503588</v>
      </c>
      <c r="F1532" t="s">
        <v>2280</v>
      </c>
      <c r="G1532" t="s">
        <v>348</v>
      </c>
      <c r="H1532" t="s">
        <v>31</v>
      </c>
      <c r="I1532" t="s">
        <v>2281</v>
      </c>
      <c r="J1532" t="s">
        <v>2282</v>
      </c>
      <c r="K1532" t="s">
        <v>2019</v>
      </c>
      <c r="L1532" t="s">
        <v>2283</v>
      </c>
      <c r="M1532" t="s">
        <v>2284</v>
      </c>
      <c r="N1532">
        <v>4784458398</v>
      </c>
      <c r="O1532" t="s">
        <v>74</v>
      </c>
      <c r="P1532" t="s">
        <v>75</v>
      </c>
      <c r="Q1532" t="s">
        <v>61</v>
      </c>
      <c r="R1532">
        <v>44</v>
      </c>
      <c r="S1532" t="s">
        <v>40</v>
      </c>
      <c r="T1532" t="str">
        <f t="shared" si="1503"/>
        <v>12</v>
      </c>
      <c r="U1532">
        <v>5</v>
      </c>
      <c r="V1532">
        <v>28.8</v>
      </c>
      <c r="W1532">
        <v>1</v>
      </c>
      <c r="X1532" s="3">
        <f t="shared" si="1511"/>
        <v>28.8</v>
      </c>
      <c r="Y1532" s="3">
        <f t="shared" ref="Y1532:Z1532" si="1568">X1532/T1532</f>
        <v>2.4</v>
      </c>
      <c r="Z1532" s="3">
        <f t="shared" si="1568"/>
        <v>0.48</v>
      </c>
    </row>
    <row r="1533" spans="1:26" x14ac:dyDescent="0.25">
      <c r="A1533">
        <v>9.2025000000000006</v>
      </c>
      <c r="B1533" t="s">
        <v>26</v>
      </c>
      <c r="C1533" t="s">
        <v>663</v>
      </c>
      <c r="D1533" t="s">
        <v>664</v>
      </c>
      <c r="E1533">
        <v>10503588</v>
      </c>
      <c r="F1533" t="s">
        <v>2280</v>
      </c>
      <c r="G1533" t="s">
        <v>348</v>
      </c>
      <c r="H1533" t="s">
        <v>31</v>
      </c>
      <c r="I1533" t="s">
        <v>2281</v>
      </c>
      <c r="J1533" t="s">
        <v>2282</v>
      </c>
      <c r="K1533" t="s">
        <v>2019</v>
      </c>
      <c r="L1533" t="s">
        <v>2283</v>
      </c>
      <c r="M1533" t="s">
        <v>2284</v>
      </c>
      <c r="N1533">
        <v>4784458398</v>
      </c>
      <c r="O1533" t="s">
        <v>670</v>
      </c>
      <c r="P1533" t="s">
        <v>671</v>
      </c>
      <c r="Q1533" t="s">
        <v>61</v>
      </c>
      <c r="R1533">
        <v>44</v>
      </c>
      <c r="S1533" t="s">
        <v>672</v>
      </c>
      <c r="T1533" t="str">
        <f t="shared" ref="T1533:T1596" si="1569">"12"</f>
        <v>12</v>
      </c>
      <c r="U1533">
        <v>7</v>
      </c>
      <c r="V1533">
        <v>37.799999999999997</v>
      </c>
      <c r="W1533">
        <v>1</v>
      </c>
      <c r="X1533" s="3">
        <f t="shared" si="1511"/>
        <v>37.799999999999997</v>
      </c>
      <c r="Y1533" s="3">
        <f t="shared" ref="Y1533:Z1533" si="1570">X1533/T1533</f>
        <v>3.15</v>
      </c>
      <c r="Z1533" s="3">
        <f t="shared" si="1570"/>
        <v>0.45</v>
      </c>
    </row>
    <row r="1534" spans="1:26" x14ac:dyDescent="0.25">
      <c r="A1534">
        <v>9.2025000000000006</v>
      </c>
      <c r="B1534" t="s">
        <v>26</v>
      </c>
      <c r="C1534" t="s">
        <v>663</v>
      </c>
      <c r="D1534" t="s">
        <v>664</v>
      </c>
      <c r="E1534">
        <v>10503588</v>
      </c>
      <c r="F1534" t="s">
        <v>2280</v>
      </c>
      <c r="G1534" t="s">
        <v>348</v>
      </c>
      <c r="H1534" t="s">
        <v>31</v>
      </c>
      <c r="I1534" t="s">
        <v>2281</v>
      </c>
      <c r="J1534" t="s">
        <v>2282</v>
      </c>
      <c r="K1534" t="s">
        <v>2019</v>
      </c>
      <c r="L1534" t="s">
        <v>2283</v>
      </c>
      <c r="M1534" t="s">
        <v>2284</v>
      </c>
      <c r="N1534">
        <v>4784458398</v>
      </c>
      <c r="O1534" t="s">
        <v>98</v>
      </c>
      <c r="P1534" t="s">
        <v>99</v>
      </c>
      <c r="Q1534" t="s">
        <v>61</v>
      </c>
      <c r="R1534">
        <v>44</v>
      </c>
      <c r="S1534" t="s">
        <v>40</v>
      </c>
      <c r="T1534" t="str">
        <f t="shared" si="1569"/>
        <v>12</v>
      </c>
      <c r="U1534">
        <v>5</v>
      </c>
      <c r="V1534">
        <v>30</v>
      </c>
      <c r="W1534">
        <v>1</v>
      </c>
      <c r="X1534" s="3">
        <f t="shared" si="1511"/>
        <v>30</v>
      </c>
      <c r="Y1534" s="3">
        <f t="shared" ref="Y1534:Z1534" si="1571">X1534/T1534</f>
        <v>2.5</v>
      </c>
      <c r="Z1534" s="3">
        <f t="shared" si="1571"/>
        <v>0.5</v>
      </c>
    </row>
    <row r="1535" spans="1:26" x14ac:dyDescent="0.25">
      <c r="A1535">
        <v>9.2025000000000006</v>
      </c>
      <c r="B1535" t="s">
        <v>26</v>
      </c>
      <c r="C1535" t="s">
        <v>663</v>
      </c>
      <c r="D1535" t="s">
        <v>664</v>
      </c>
      <c r="E1535">
        <v>10503588</v>
      </c>
      <c r="F1535" t="s">
        <v>2280</v>
      </c>
      <c r="G1535" t="s">
        <v>348</v>
      </c>
      <c r="H1535" t="s">
        <v>31</v>
      </c>
      <c r="I1535" t="s">
        <v>2281</v>
      </c>
      <c r="J1535" t="s">
        <v>2282</v>
      </c>
      <c r="K1535" t="s">
        <v>2019</v>
      </c>
      <c r="L1535" t="s">
        <v>2283</v>
      </c>
      <c r="M1535" t="s">
        <v>2284</v>
      </c>
      <c r="N1535">
        <v>4784458398</v>
      </c>
      <c r="O1535" t="s">
        <v>224</v>
      </c>
      <c r="P1535" t="s">
        <v>225</v>
      </c>
      <c r="Q1535" t="s">
        <v>61</v>
      </c>
      <c r="R1535">
        <v>44</v>
      </c>
      <c r="S1535" t="s">
        <v>40</v>
      </c>
      <c r="T1535" t="str">
        <f t="shared" si="1569"/>
        <v>12</v>
      </c>
      <c r="U1535">
        <v>5</v>
      </c>
      <c r="V1535">
        <v>28.8</v>
      </c>
      <c r="W1535">
        <v>1</v>
      </c>
      <c r="X1535" s="3">
        <f t="shared" si="1511"/>
        <v>28.8</v>
      </c>
      <c r="Y1535" s="3">
        <f t="shared" ref="Y1535:Z1535" si="1572">X1535/T1535</f>
        <v>2.4</v>
      </c>
      <c r="Z1535" s="3">
        <f t="shared" si="1572"/>
        <v>0.48</v>
      </c>
    </row>
    <row r="1536" spans="1:26" x14ac:dyDescent="0.25">
      <c r="A1536">
        <v>9.2025000000000006</v>
      </c>
      <c r="B1536" t="s">
        <v>26</v>
      </c>
      <c r="C1536" t="s">
        <v>663</v>
      </c>
      <c r="D1536" t="s">
        <v>664</v>
      </c>
      <c r="E1536">
        <v>10503588</v>
      </c>
      <c r="F1536" t="s">
        <v>2280</v>
      </c>
      <c r="G1536" t="s">
        <v>348</v>
      </c>
      <c r="H1536" t="s">
        <v>31</v>
      </c>
      <c r="I1536" t="s">
        <v>2281</v>
      </c>
      <c r="J1536" t="s">
        <v>2282</v>
      </c>
      <c r="K1536" t="s">
        <v>2019</v>
      </c>
      <c r="L1536" t="s">
        <v>2283</v>
      </c>
      <c r="M1536" t="s">
        <v>2284</v>
      </c>
      <c r="N1536">
        <v>4784458398</v>
      </c>
      <c r="O1536" t="s">
        <v>59</v>
      </c>
      <c r="P1536" t="s">
        <v>60</v>
      </c>
      <c r="Q1536" t="s">
        <v>61</v>
      </c>
      <c r="R1536">
        <v>44</v>
      </c>
      <c r="S1536" t="s">
        <v>40</v>
      </c>
      <c r="T1536" t="str">
        <f t="shared" si="1569"/>
        <v>12</v>
      </c>
      <c r="U1536">
        <v>4</v>
      </c>
      <c r="V1536">
        <v>28.8</v>
      </c>
      <c r="W1536">
        <v>1</v>
      </c>
      <c r="X1536" s="3">
        <f t="shared" si="1511"/>
        <v>28.8</v>
      </c>
      <c r="Y1536" s="3">
        <f t="shared" ref="Y1536:Z1536" si="1573">X1536/T1536</f>
        <v>2.4</v>
      </c>
      <c r="Z1536" s="3">
        <f t="shared" si="1573"/>
        <v>0.6</v>
      </c>
    </row>
    <row r="1537" spans="1:26" x14ac:dyDescent="0.25">
      <c r="A1537">
        <v>9.2025000000000006</v>
      </c>
      <c r="B1537" t="s">
        <v>26</v>
      </c>
      <c r="C1537" t="s">
        <v>154</v>
      </c>
      <c r="D1537" t="s">
        <v>155</v>
      </c>
      <c r="E1537">
        <v>10503706</v>
      </c>
      <c r="F1537" t="s">
        <v>2460</v>
      </c>
      <c r="G1537" t="s">
        <v>348</v>
      </c>
      <c r="H1537" t="s">
        <v>31</v>
      </c>
      <c r="I1537" t="s">
        <v>2461</v>
      </c>
      <c r="J1537" t="s">
        <v>957</v>
      </c>
      <c r="K1537" t="s">
        <v>210</v>
      </c>
      <c r="L1537" t="s">
        <v>2462</v>
      </c>
      <c r="M1537" t="s">
        <v>2463</v>
      </c>
      <c r="N1537">
        <v>5095744625</v>
      </c>
      <c r="O1537" t="s">
        <v>74</v>
      </c>
      <c r="P1537" t="s">
        <v>75</v>
      </c>
      <c r="Q1537" t="s">
        <v>61</v>
      </c>
      <c r="R1537">
        <v>44</v>
      </c>
      <c r="S1537" t="s">
        <v>40</v>
      </c>
      <c r="T1537" t="str">
        <f t="shared" si="1569"/>
        <v>12</v>
      </c>
      <c r="U1537">
        <v>5</v>
      </c>
      <c r="V1537">
        <v>30</v>
      </c>
      <c r="W1537">
        <v>1</v>
      </c>
      <c r="X1537" s="3">
        <f t="shared" si="1511"/>
        <v>30</v>
      </c>
      <c r="Y1537" s="3">
        <f t="shared" ref="Y1537:Z1537" si="1574">X1537/T1537</f>
        <v>2.5</v>
      </c>
      <c r="Z1537" s="3">
        <f t="shared" si="1574"/>
        <v>0.5</v>
      </c>
    </row>
    <row r="1538" spans="1:26" x14ac:dyDescent="0.25">
      <c r="A1538">
        <v>9.2025000000000006</v>
      </c>
      <c r="B1538" t="s">
        <v>26</v>
      </c>
      <c r="C1538" t="s">
        <v>154</v>
      </c>
      <c r="D1538" t="s">
        <v>155</v>
      </c>
      <c r="E1538">
        <v>10503706</v>
      </c>
      <c r="F1538" t="s">
        <v>2460</v>
      </c>
      <c r="G1538" t="s">
        <v>348</v>
      </c>
      <c r="H1538" t="s">
        <v>31</v>
      </c>
      <c r="I1538" t="s">
        <v>2461</v>
      </c>
      <c r="J1538" t="s">
        <v>957</v>
      </c>
      <c r="K1538" t="s">
        <v>210</v>
      </c>
      <c r="L1538" t="s">
        <v>2462</v>
      </c>
      <c r="M1538" t="s">
        <v>2463</v>
      </c>
      <c r="N1538">
        <v>5095744625</v>
      </c>
      <c r="O1538" t="s">
        <v>670</v>
      </c>
      <c r="P1538" t="s">
        <v>671</v>
      </c>
      <c r="Q1538" t="s">
        <v>61</v>
      </c>
      <c r="R1538">
        <v>44</v>
      </c>
      <c r="S1538" t="s">
        <v>672</v>
      </c>
      <c r="T1538" t="str">
        <f t="shared" si="1569"/>
        <v>12</v>
      </c>
      <c r="U1538">
        <v>7</v>
      </c>
      <c r="V1538">
        <v>37.799999999999997</v>
      </c>
      <c r="W1538">
        <v>1</v>
      </c>
      <c r="X1538" s="3">
        <f t="shared" si="1511"/>
        <v>37.799999999999997</v>
      </c>
      <c r="Y1538" s="3">
        <f t="shared" ref="Y1538:Z1538" si="1575">X1538/T1538</f>
        <v>3.15</v>
      </c>
      <c r="Z1538" s="3">
        <f t="shared" si="1575"/>
        <v>0.45</v>
      </c>
    </row>
    <row r="1539" spans="1:26" x14ac:dyDescent="0.25">
      <c r="A1539">
        <v>9.2025000000000006</v>
      </c>
      <c r="B1539" t="s">
        <v>26</v>
      </c>
      <c r="C1539" t="s">
        <v>154</v>
      </c>
      <c r="D1539" t="s">
        <v>155</v>
      </c>
      <c r="E1539">
        <v>10503706</v>
      </c>
      <c r="F1539" t="s">
        <v>2460</v>
      </c>
      <c r="G1539" t="s">
        <v>348</v>
      </c>
      <c r="H1539" t="s">
        <v>31</v>
      </c>
      <c r="I1539" t="s">
        <v>2461</v>
      </c>
      <c r="J1539" t="s">
        <v>957</v>
      </c>
      <c r="K1539" t="s">
        <v>210</v>
      </c>
      <c r="L1539" t="s">
        <v>2462</v>
      </c>
      <c r="M1539" t="s">
        <v>2463</v>
      </c>
      <c r="N1539">
        <v>5095744625</v>
      </c>
      <c r="O1539" t="s">
        <v>98</v>
      </c>
      <c r="P1539" t="s">
        <v>99</v>
      </c>
      <c r="Q1539" t="s">
        <v>61</v>
      </c>
      <c r="R1539">
        <v>44</v>
      </c>
      <c r="S1539" t="s">
        <v>40</v>
      </c>
      <c r="T1539" t="str">
        <f t="shared" si="1569"/>
        <v>12</v>
      </c>
      <c r="U1539">
        <v>5</v>
      </c>
      <c r="V1539">
        <v>30</v>
      </c>
      <c r="W1539">
        <v>1</v>
      </c>
      <c r="X1539" s="3">
        <f t="shared" si="1511"/>
        <v>30</v>
      </c>
      <c r="Y1539" s="3">
        <f t="shared" ref="Y1539:Z1539" si="1576">X1539/T1539</f>
        <v>2.5</v>
      </c>
      <c r="Z1539" s="3">
        <f t="shared" si="1576"/>
        <v>0.5</v>
      </c>
    </row>
    <row r="1540" spans="1:26" x14ac:dyDescent="0.25">
      <c r="A1540">
        <v>9.2025000000000006</v>
      </c>
      <c r="B1540" t="s">
        <v>26</v>
      </c>
      <c r="C1540" t="s">
        <v>154</v>
      </c>
      <c r="D1540" t="s">
        <v>155</v>
      </c>
      <c r="E1540">
        <v>10503706</v>
      </c>
      <c r="F1540" t="s">
        <v>2460</v>
      </c>
      <c r="G1540" t="s">
        <v>348</v>
      </c>
      <c r="H1540" t="s">
        <v>31</v>
      </c>
      <c r="I1540" t="s">
        <v>2461</v>
      </c>
      <c r="J1540" t="s">
        <v>957</v>
      </c>
      <c r="K1540" t="s">
        <v>210</v>
      </c>
      <c r="L1540" t="s">
        <v>2462</v>
      </c>
      <c r="M1540" t="s">
        <v>2463</v>
      </c>
      <c r="N1540">
        <v>5095744625</v>
      </c>
      <c r="O1540" t="s">
        <v>224</v>
      </c>
      <c r="P1540" t="s">
        <v>225</v>
      </c>
      <c r="Q1540" t="s">
        <v>61</v>
      </c>
      <c r="R1540">
        <v>44</v>
      </c>
      <c r="S1540" t="s">
        <v>40</v>
      </c>
      <c r="T1540" t="str">
        <f t="shared" si="1569"/>
        <v>12</v>
      </c>
      <c r="U1540">
        <v>5</v>
      </c>
      <c r="V1540">
        <v>30</v>
      </c>
      <c r="W1540">
        <v>1</v>
      </c>
      <c r="X1540" s="3">
        <f t="shared" ref="X1540:X1603" si="1577">V1540/W1540</f>
        <v>30</v>
      </c>
      <c r="Y1540" s="3">
        <f t="shared" ref="Y1540:Z1540" si="1578">X1540/T1540</f>
        <v>2.5</v>
      </c>
      <c r="Z1540" s="3">
        <f t="shared" si="1578"/>
        <v>0.5</v>
      </c>
    </row>
    <row r="1541" spans="1:26" x14ac:dyDescent="0.25">
      <c r="A1541">
        <v>9.2025000000000006</v>
      </c>
      <c r="B1541" t="s">
        <v>26</v>
      </c>
      <c r="C1541" t="s">
        <v>154</v>
      </c>
      <c r="D1541" t="s">
        <v>155</v>
      </c>
      <c r="E1541">
        <v>10503706</v>
      </c>
      <c r="F1541" t="s">
        <v>2460</v>
      </c>
      <c r="G1541" t="s">
        <v>348</v>
      </c>
      <c r="H1541" t="s">
        <v>31</v>
      </c>
      <c r="I1541" t="s">
        <v>2461</v>
      </c>
      <c r="J1541" t="s">
        <v>957</v>
      </c>
      <c r="K1541" t="s">
        <v>210</v>
      </c>
      <c r="L1541" t="s">
        <v>2462</v>
      </c>
      <c r="M1541" t="s">
        <v>2463</v>
      </c>
      <c r="N1541">
        <v>5095744625</v>
      </c>
      <c r="O1541" t="s">
        <v>59</v>
      </c>
      <c r="P1541" t="s">
        <v>60</v>
      </c>
      <c r="Q1541" t="s">
        <v>61</v>
      </c>
      <c r="R1541">
        <v>44</v>
      </c>
      <c r="S1541" t="s">
        <v>40</v>
      </c>
      <c r="T1541" t="str">
        <f t="shared" si="1569"/>
        <v>12</v>
      </c>
      <c r="U1541">
        <v>4</v>
      </c>
      <c r="V1541">
        <v>30</v>
      </c>
      <c r="W1541">
        <v>1</v>
      </c>
      <c r="X1541" s="3">
        <f t="shared" si="1577"/>
        <v>30</v>
      </c>
      <c r="Y1541" s="3">
        <f t="shared" ref="Y1541:Z1541" si="1579">X1541/T1541</f>
        <v>2.5</v>
      </c>
      <c r="Z1541" s="3">
        <f t="shared" si="1579"/>
        <v>0.625</v>
      </c>
    </row>
    <row r="1542" spans="1:26" x14ac:dyDescent="0.25">
      <c r="A1542">
        <v>9.2025000000000006</v>
      </c>
      <c r="B1542" t="s">
        <v>26</v>
      </c>
      <c r="C1542" t="s">
        <v>852</v>
      </c>
      <c r="D1542" t="s">
        <v>853</v>
      </c>
      <c r="E1542">
        <v>10503669</v>
      </c>
      <c r="F1542" t="s">
        <v>2185</v>
      </c>
      <c r="G1542" t="s">
        <v>348</v>
      </c>
      <c r="H1542" t="s">
        <v>31</v>
      </c>
      <c r="I1542" t="s">
        <v>2186</v>
      </c>
      <c r="J1542" t="s">
        <v>2187</v>
      </c>
      <c r="K1542" t="s">
        <v>1277</v>
      </c>
      <c r="L1542">
        <v>44502</v>
      </c>
      <c r="M1542" t="s">
        <v>2188</v>
      </c>
      <c r="N1542">
        <v>3303183331</v>
      </c>
      <c r="O1542" t="s">
        <v>74</v>
      </c>
      <c r="P1542" t="s">
        <v>75</v>
      </c>
      <c r="Q1542" t="s">
        <v>61</v>
      </c>
      <c r="R1542">
        <v>44</v>
      </c>
      <c r="S1542" t="s">
        <v>40</v>
      </c>
      <c r="T1542" t="str">
        <f t="shared" si="1569"/>
        <v>12</v>
      </c>
      <c r="U1542">
        <v>5</v>
      </c>
      <c r="V1542">
        <v>60</v>
      </c>
      <c r="W1542">
        <v>2</v>
      </c>
      <c r="X1542" s="3">
        <f t="shared" si="1577"/>
        <v>30</v>
      </c>
      <c r="Y1542" s="3">
        <f t="shared" ref="Y1542:Z1542" si="1580">X1542/T1542</f>
        <v>2.5</v>
      </c>
      <c r="Z1542" s="3">
        <f t="shared" si="1580"/>
        <v>0.5</v>
      </c>
    </row>
    <row r="1543" spans="1:26" x14ac:dyDescent="0.25">
      <c r="A1543">
        <v>9.2025000000000006</v>
      </c>
      <c r="B1543" t="s">
        <v>26</v>
      </c>
      <c r="C1543" t="s">
        <v>852</v>
      </c>
      <c r="D1543" t="s">
        <v>853</v>
      </c>
      <c r="E1543">
        <v>10503669</v>
      </c>
      <c r="F1543" t="s">
        <v>2185</v>
      </c>
      <c r="G1543" t="s">
        <v>348</v>
      </c>
      <c r="H1543" t="s">
        <v>31</v>
      </c>
      <c r="I1543" t="s">
        <v>2186</v>
      </c>
      <c r="J1543" t="s">
        <v>2187</v>
      </c>
      <c r="K1543" t="s">
        <v>1277</v>
      </c>
      <c r="L1543">
        <v>44502</v>
      </c>
      <c r="M1543" t="s">
        <v>2188</v>
      </c>
      <c r="N1543">
        <v>3303183331</v>
      </c>
      <c r="O1543" t="s">
        <v>670</v>
      </c>
      <c r="P1543" t="s">
        <v>671</v>
      </c>
      <c r="Q1543" t="s">
        <v>61</v>
      </c>
      <c r="R1543">
        <v>44</v>
      </c>
      <c r="S1543" t="s">
        <v>672</v>
      </c>
      <c r="T1543" t="str">
        <f t="shared" si="1569"/>
        <v>12</v>
      </c>
      <c r="U1543">
        <v>7</v>
      </c>
      <c r="V1543">
        <v>75.599999999999994</v>
      </c>
      <c r="W1543">
        <v>2</v>
      </c>
      <c r="X1543" s="3">
        <f t="shared" si="1577"/>
        <v>37.799999999999997</v>
      </c>
      <c r="Y1543" s="3">
        <f t="shared" ref="Y1543:Z1543" si="1581">X1543/T1543</f>
        <v>3.15</v>
      </c>
      <c r="Z1543" s="3">
        <f t="shared" si="1581"/>
        <v>0.45</v>
      </c>
    </row>
    <row r="1544" spans="1:26" x14ac:dyDescent="0.25">
      <c r="A1544">
        <v>9.2025000000000006</v>
      </c>
      <c r="B1544" t="s">
        <v>26</v>
      </c>
      <c r="C1544" t="s">
        <v>852</v>
      </c>
      <c r="D1544" t="s">
        <v>853</v>
      </c>
      <c r="E1544">
        <v>10503669</v>
      </c>
      <c r="F1544" t="s">
        <v>2185</v>
      </c>
      <c r="G1544" t="s">
        <v>348</v>
      </c>
      <c r="H1544" t="s">
        <v>31</v>
      </c>
      <c r="I1544" t="s">
        <v>2186</v>
      </c>
      <c r="J1544" t="s">
        <v>2187</v>
      </c>
      <c r="K1544" t="s">
        <v>1277</v>
      </c>
      <c r="L1544">
        <v>44502</v>
      </c>
      <c r="M1544" t="s">
        <v>2188</v>
      </c>
      <c r="N1544">
        <v>3303183331</v>
      </c>
      <c r="O1544" t="s">
        <v>98</v>
      </c>
      <c r="P1544" t="s">
        <v>99</v>
      </c>
      <c r="Q1544" t="s">
        <v>61</v>
      </c>
      <c r="R1544">
        <v>44</v>
      </c>
      <c r="S1544" t="s">
        <v>40</v>
      </c>
      <c r="T1544" t="str">
        <f t="shared" si="1569"/>
        <v>12</v>
      </c>
      <c r="U1544">
        <v>5</v>
      </c>
      <c r="V1544">
        <v>60</v>
      </c>
      <c r="W1544">
        <v>2</v>
      </c>
      <c r="X1544" s="3">
        <f t="shared" si="1577"/>
        <v>30</v>
      </c>
      <c r="Y1544" s="3">
        <f t="shared" ref="Y1544:Z1544" si="1582">X1544/T1544</f>
        <v>2.5</v>
      </c>
      <c r="Z1544" s="3">
        <f t="shared" si="1582"/>
        <v>0.5</v>
      </c>
    </row>
    <row r="1545" spans="1:26" x14ac:dyDescent="0.25">
      <c r="A1545">
        <v>9.2025000000000006</v>
      </c>
      <c r="B1545" t="s">
        <v>26</v>
      </c>
      <c r="C1545" t="s">
        <v>852</v>
      </c>
      <c r="D1545" t="s">
        <v>853</v>
      </c>
      <c r="E1545">
        <v>10503669</v>
      </c>
      <c r="F1545" t="s">
        <v>2185</v>
      </c>
      <c r="G1545" t="s">
        <v>348</v>
      </c>
      <c r="H1545" t="s">
        <v>31</v>
      </c>
      <c r="I1545" t="s">
        <v>2186</v>
      </c>
      <c r="J1545" t="s">
        <v>2187</v>
      </c>
      <c r="K1545" t="s">
        <v>1277</v>
      </c>
      <c r="L1545">
        <v>44502</v>
      </c>
      <c r="M1545" t="s">
        <v>2188</v>
      </c>
      <c r="N1545">
        <v>3303183331</v>
      </c>
      <c r="O1545" t="s">
        <v>224</v>
      </c>
      <c r="P1545" t="s">
        <v>225</v>
      </c>
      <c r="Q1545" t="s">
        <v>61</v>
      </c>
      <c r="R1545">
        <v>44</v>
      </c>
      <c r="S1545" t="s">
        <v>40</v>
      </c>
      <c r="T1545" t="str">
        <f t="shared" si="1569"/>
        <v>12</v>
      </c>
      <c r="U1545">
        <v>5</v>
      </c>
      <c r="V1545">
        <v>60</v>
      </c>
      <c r="W1545">
        <v>2</v>
      </c>
      <c r="X1545" s="3">
        <f t="shared" si="1577"/>
        <v>30</v>
      </c>
      <c r="Y1545" s="3">
        <f t="shared" ref="Y1545:Z1545" si="1583">X1545/T1545</f>
        <v>2.5</v>
      </c>
      <c r="Z1545" s="3">
        <f t="shared" si="1583"/>
        <v>0.5</v>
      </c>
    </row>
    <row r="1546" spans="1:26" x14ac:dyDescent="0.25">
      <c r="A1546">
        <v>9.2025000000000006</v>
      </c>
      <c r="B1546" t="s">
        <v>26</v>
      </c>
      <c r="C1546" t="s">
        <v>852</v>
      </c>
      <c r="D1546" t="s">
        <v>853</v>
      </c>
      <c r="E1546">
        <v>10503669</v>
      </c>
      <c r="F1546" t="s">
        <v>2185</v>
      </c>
      <c r="G1546" t="s">
        <v>348</v>
      </c>
      <c r="H1546" t="s">
        <v>31</v>
      </c>
      <c r="I1546" t="s">
        <v>2186</v>
      </c>
      <c r="J1546" t="s">
        <v>2187</v>
      </c>
      <c r="K1546" t="s">
        <v>1277</v>
      </c>
      <c r="L1546">
        <v>44502</v>
      </c>
      <c r="M1546" t="s">
        <v>2188</v>
      </c>
      <c r="N1546">
        <v>3303183331</v>
      </c>
      <c r="O1546" t="s">
        <v>59</v>
      </c>
      <c r="P1546" t="s">
        <v>60</v>
      </c>
      <c r="Q1546" t="s">
        <v>61</v>
      </c>
      <c r="R1546">
        <v>44</v>
      </c>
      <c r="S1546" t="s">
        <v>40</v>
      </c>
      <c r="T1546" t="str">
        <f t="shared" si="1569"/>
        <v>12</v>
      </c>
      <c r="U1546">
        <v>4</v>
      </c>
      <c r="V1546">
        <v>60</v>
      </c>
      <c r="W1546">
        <v>2</v>
      </c>
      <c r="X1546" s="3">
        <f t="shared" si="1577"/>
        <v>30</v>
      </c>
      <c r="Y1546" s="3">
        <f t="shared" ref="Y1546:Z1546" si="1584">X1546/T1546</f>
        <v>2.5</v>
      </c>
      <c r="Z1546" s="3">
        <f t="shared" si="1584"/>
        <v>0.625</v>
      </c>
    </row>
    <row r="1547" spans="1:26" x14ac:dyDescent="0.25">
      <c r="A1547">
        <v>9.2025000000000006</v>
      </c>
      <c r="B1547" t="s">
        <v>26</v>
      </c>
      <c r="C1547" t="s">
        <v>889</v>
      </c>
      <c r="D1547" t="s">
        <v>890</v>
      </c>
      <c r="E1547">
        <v>10503681</v>
      </c>
      <c r="F1547" t="s">
        <v>2201</v>
      </c>
      <c r="G1547" t="s">
        <v>348</v>
      </c>
      <c r="H1547" t="s">
        <v>31</v>
      </c>
      <c r="I1547" t="s">
        <v>2202</v>
      </c>
      <c r="J1547" t="s">
        <v>2203</v>
      </c>
      <c r="K1547" t="s">
        <v>1864</v>
      </c>
      <c r="L1547" t="s">
        <v>2204</v>
      </c>
      <c r="M1547" t="s">
        <v>2205</v>
      </c>
      <c r="N1547">
        <v>9312217655</v>
      </c>
      <c r="O1547" t="s">
        <v>670</v>
      </c>
      <c r="P1547" t="s">
        <v>671</v>
      </c>
      <c r="Q1547" t="s">
        <v>61</v>
      </c>
      <c r="R1547">
        <v>44</v>
      </c>
      <c r="S1547" t="s">
        <v>672</v>
      </c>
      <c r="T1547" t="str">
        <f t="shared" si="1569"/>
        <v>12</v>
      </c>
      <c r="U1547">
        <v>7</v>
      </c>
      <c r="V1547">
        <v>37.799999999999997</v>
      </c>
      <c r="W1547">
        <v>1</v>
      </c>
      <c r="X1547" s="3">
        <f t="shared" si="1577"/>
        <v>37.799999999999997</v>
      </c>
      <c r="Y1547" s="3">
        <f t="shared" ref="Y1547:Z1547" si="1585">X1547/T1547</f>
        <v>3.15</v>
      </c>
      <c r="Z1547" s="3">
        <f t="shared" si="1585"/>
        <v>0.45</v>
      </c>
    </row>
    <row r="1548" spans="1:26" x14ac:dyDescent="0.25">
      <c r="A1548">
        <v>9.2025000000000006</v>
      </c>
      <c r="B1548" t="s">
        <v>26</v>
      </c>
      <c r="C1548" t="s">
        <v>889</v>
      </c>
      <c r="D1548" t="s">
        <v>890</v>
      </c>
      <c r="E1548">
        <v>10503681</v>
      </c>
      <c r="F1548" t="s">
        <v>2201</v>
      </c>
      <c r="G1548" t="s">
        <v>348</v>
      </c>
      <c r="H1548" t="s">
        <v>31</v>
      </c>
      <c r="I1548" t="s">
        <v>2202</v>
      </c>
      <c r="J1548" t="s">
        <v>2203</v>
      </c>
      <c r="K1548" t="s">
        <v>1864</v>
      </c>
      <c r="L1548" t="s">
        <v>2204</v>
      </c>
      <c r="M1548" t="s">
        <v>2205</v>
      </c>
      <c r="N1548">
        <v>9312217655</v>
      </c>
      <c r="O1548" t="s">
        <v>59</v>
      </c>
      <c r="P1548" t="s">
        <v>60</v>
      </c>
      <c r="Q1548" t="s">
        <v>61</v>
      </c>
      <c r="R1548">
        <v>44</v>
      </c>
      <c r="S1548" t="s">
        <v>40</v>
      </c>
      <c r="T1548" t="str">
        <f t="shared" si="1569"/>
        <v>12</v>
      </c>
      <c r="U1548">
        <v>4</v>
      </c>
      <c r="V1548">
        <v>30</v>
      </c>
      <c r="W1548">
        <v>1</v>
      </c>
      <c r="X1548" s="3">
        <f t="shared" si="1577"/>
        <v>30</v>
      </c>
      <c r="Y1548" s="3">
        <f t="shared" ref="Y1548:Z1548" si="1586">X1548/T1548</f>
        <v>2.5</v>
      </c>
      <c r="Z1548" s="3">
        <f t="shared" si="1586"/>
        <v>0.625</v>
      </c>
    </row>
    <row r="1549" spans="1:26" x14ac:dyDescent="0.25">
      <c r="A1549">
        <v>9.2025000000000006</v>
      </c>
      <c r="B1549" t="s">
        <v>26</v>
      </c>
      <c r="C1549" t="s">
        <v>51</v>
      </c>
      <c r="D1549" t="s">
        <v>52</v>
      </c>
      <c r="E1549">
        <v>10503639</v>
      </c>
      <c r="F1549" t="s">
        <v>776</v>
      </c>
      <c r="G1549" t="s">
        <v>348</v>
      </c>
      <c r="H1549" t="s">
        <v>31</v>
      </c>
      <c r="I1549" t="s">
        <v>777</v>
      </c>
      <c r="J1549" t="s">
        <v>778</v>
      </c>
      <c r="K1549" t="s">
        <v>779</v>
      </c>
      <c r="L1549" t="s">
        <v>780</v>
      </c>
      <c r="M1549" t="s">
        <v>781</v>
      </c>
      <c r="N1549">
        <v>4438404320</v>
      </c>
      <c r="O1549" t="s">
        <v>74</v>
      </c>
      <c r="P1549" t="s">
        <v>75</v>
      </c>
      <c r="Q1549" t="s">
        <v>61</v>
      </c>
      <c r="R1549">
        <v>44</v>
      </c>
      <c r="S1549" t="s">
        <v>40</v>
      </c>
      <c r="T1549" t="str">
        <f t="shared" si="1569"/>
        <v>12</v>
      </c>
      <c r="U1549">
        <v>5</v>
      </c>
      <c r="V1549">
        <v>60</v>
      </c>
      <c r="W1549">
        <v>2</v>
      </c>
      <c r="X1549" s="3">
        <f t="shared" si="1577"/>
        <v>30</v>
      </c>
      <c r="Y1549" s="3">
        <f t="shared" ref="Y1549:Z1549" si="1587">X1549/T1549</f>
        <v>2.5</v>
      </c>
      <c r="Z1549" s="3">
        <f t="shared" si="1587"/>
        <v>0.5</v>
      </c>
    </row>
    <row r="1550" spans="1:26" x14ac:dyDescent="0.25">
      <c r="A1550">
        <v>9.2025000000000006</v>
      </c>
      <c r="B1550" t="s">
        <v>26</v>
      </c>
      <c r="C1550" t="s">
        <v>51</v>
      </c>
      <c r="D1550" t="s">
        <v>52</v>
      </c>
      <c r="E1550">
        <v>10503639</v>
      </c>
      <c r="F1550" t="s">
        <v>776</v>
      </c>
      <c r="G1550" t="s">
        <v>348</v>
      </c>
      <c r="H1550" t="s">
        <v>31</v>
      </c>
      <c r="I1550" t="s">
        <v>777</v>
      </c>
      <c r="J1550" t="s">
        <v>778</v>
      </c>
      <c r="K1550" t="s">
        <v>779</v>
      </c>
      <c r="L1550" t="s">
        <v>780</v>
      </c>
      <c r="M1550" t="s">
        <v>781</v>
      </c>
      <c r="N1550">
        <v>4438404320</v>
      </c>
      <c r="O1550" t="s">
        <v>670</v>
      </c>
      <c r="P1550" t="s">
        <v>671</v>
      </c>
      <c r="Q1550" t="s">
        <v>61</v>
      </c>
      <c r="R1550">
        <v>44</v>
      </c>
      <c r="S1550" t="s">
        <v>672</v>
      </c>
      <c r="T1550" t="str">
        <f t="shared" si="1569"/>
        <v>12</v>
      </c>
      <c r="U1550">
        <v>7</v>
      </c>
      <c r="V1550">
        <v>75.599999999999994</v>
      </c>
      <c r="W1550">
        <v>2</v>
      </c>
      <c r="X1550" s="3">
        <f t="shared" si="1577"/>
        <v>37.799999999999997</v>
      </c>
      <c r="Y1550" s="3">
        <f t="shared" ref="Y1550:Z1550" si="1588">X1550/T1550</f>
        <v>3.15</v>
      </c>
      <c r="Z1550" s="3">
        <f t="shared" si="1588"/>
        <v>0.45</v>
      </c>
    </row>
    <row r="1551" spans="1:26" x14ac:dyDescent="0.25">
      <c r="A1551">
        <v>9.2025000000000006</v>
      </c>
      <c r="B1551" t="s">
        <v>26</v>
      </c>
      <c r="C1551" t="s">
        <v>51</v>
      </c>
      <c r="D1551" t="s">
        <v>52</v>
      </c>
      <c r="E1551">
        <v>10503639</v>
      </c>
      <c r="F1551" t="s">
        <v>776</v>
      </c>
      <c r="G1551" t="s">
        <v>348</v>
      </c>
      <c r="H1551" t="s">
        <v>31</v>
      </c>
      <c r="I1551" t="s">
        <v>777</v>
      </c>
      <c r="J1551" t="s">
        <v>778</v>
      </c>
      <c r="K1551" t="s">
        <v>779</v>
      </c>
      <c r="L1551" t="s">
        <v>780</v>
      </c>
      <c r="M1551" t="s">
        <v>781</v>
      </c>
      <c r="N1551">
        <v>4438404320</v>
      </c>
      <c r="O1551" t="s">
        <v>98</v>
      </c>
      <c r="P1551" t="s">
        <v>99</v>
      </c>
      <c r="Q1551" t="s">
        <v>61</v>
      </c>
      <c r="R1551">
        <v>44</v>
      </c>
      <c r="S1551" t="s">
        <v>40</v>
      </c>
      <c r="T1551" t="str">
        <f t="shared" si="1569"/>
        <v>12</v>
      </c>
      <c r="U1551">
        <v>5</v>
      </c>
      <c r="V1551">
        <v>60</v>
      </c>
      <c r="W1551">
        <v>2</v>
      </c>
      <c r="X1551" s="3">
        <f t="shared" si="1577"/>
        <v>30</v>
      </c>
      <c r="Y1551" s="3">
        <f t="shared" ref="Y1551:Z1551" si="1589">X1551/T1551</f>
        <v>2.5</v>
      </c>
      <c r="Z1551" s="3">
        <f t="shared" si="1589"/>
        <v>0.5</v>
      </c>
    </row>
    <row r="1552" spans="1:26" x14ac:dyDescent="0.25">
      <c r="A1552">
        <v>9.2025000000000006</v>
      </c>
      <c r="B1552" t="s">
        <v>26</v>
      </c>
      <c r="C1552" t="s">
        <v>51</v>
      </c>
      <c r="D1552" t="s">
        <v>52</v>
      </c>
      <c r="E1552">
        <v>10503639</v>
      </c>
      <c r="F1552" t="s">
        <v>776</v>
      </c>
      <c r="G1552" t="s">
        <v>348</v>
      </c>
      <c r="H1552" t="s">
        <v>31</v>
      </c>
      <c r="I1552" t="s">
        <v>777</v>
      </c>
      <c r="J1552" t="s">
        <v>778</v>
      </c>
      <c r="K1552" t="s">
        <v>779</v>
      </c>
      <c r="L1552" t="s">
        <v>780</v>
      </c>
      <c r="M1552" t="s">
        <v>781</v>
      </c>
      <c r="N1552">
        <v>4438404320</v>
      </c>
      <c r="O1552" t="s">
        <v>224</v>
      </c>
      <c r="P1552" t="s">
        <v>225</v>
      </c>
      <c r="Q1552" t="s">
        <v>61</v>
      </c>
      <c r="R1552">
        <v>44</v>
      </c>
      <c r="S1552" t="s">
        <v>40</v>
      </c>
      <c r="T1552" t="str">
        <f t="shared" si="1569"/>
        <v>12</v>
      </c>
      <c r="U1552">
        <v>5</v>
      </c>
      <c r="V1552">
        <v>57.6</v>
      </c>
      <c r="W1552">
        <v>2</v>
      </c>
      <c r="X1552" s="3">
        <f t="shared" si="1577"/>
        <v>28.8</v>
      </c>
      <c r="Y1552" s="3">
        <f t="shared" ref="Y1552:Z1552" si="1590">X1552/T1552</f>
        <v>2.4</v>
      </c>
      <c r="Z1552" s="3">
        <f t="shared" si="1590"/>
        <v>0.48</v>
      </c>
    </row>
    <row r="1553" spans="1:26" x14ac:dyDescent="0.25">
      <c r="A1553">
        <v>9.2025000000000006</v>
      </c>
      <c r="B1553" t="s">
        <v>26</v>
      </c>
      <c r="C1553" t="s">
        <v>51</v>
      </c>
      <c r="D1553" t="s">
        <v>52</v>
      </c>
      <c r="E1553">
        <v>10503639</v>
      </c>
      <c r="F1553" t="s">
        <v>776</v>
      </c>
      <c r="G1553" t="s">
        <v>348</v>
      </c>
      <c r="H1553" t="s">
        <v>31</v>
      </c>
      <c r="I1553" t="s">
        <v>777</v>
      </c>
      <c r="J1553" t="s">
        <v>778</v>
      </c>
      <c r="K1553" t="s">
        <v>779</v>
      </c>
      <c r="L1553" t="s">
        <v>780</v>
      </c>
      <c r="M1553" t="s">
        <v>781</v>
      </c>
      <c r="N1553">
        <v>4438404320</v>
      </c>
      <c r="O1553" t="s">
        <v>59</v>
      </c>
      <c r="P1553" t="s">
        <v>60</v>
      </c>
      <c r="Q1553" t="s">
        <v>61</v>
      </c>
      <c r="R1553">
        <v>44</v>
      </c>
      <c r="S1553" t="s">
        <v>40</v>
      </c>
      <c r="T1553" t="str">
        <f t="shared" si="1569"/>
        <v>12</v>
      </c>
      <c r="U1553">
        <v>4</v>
      </c>
      <c r="V1553">
        <v>57.6</v>
      </c>
      <c r="W1553">
        <v>2</v>
      </c>
      <c r="X1553" s="3">
        <f t="shared" si="1577"/>
        <v>28.8</v>
      </c>
      <c r="Y1553" s="3">
        <f t="shared" ref="Y1553:Z1553" si="1591">X1553/T1553</f>
        <v>2.4</v>
      </c>
      <c r="Z1553" s="3">
        <f t="shared" si="1591"/>
        <v>0.6</v>
      </c>
    </row>
    <row r="1554" spans="1:26" x14ac:dyDescent="0.25">
      <c r="A1554">
        <v>9.2025000000000006</v>
      </c>
      <c r="B1554" t="s">
        <v>26</v>
      </c>
      <c r="C1554" t="s">
        <v>51</v>
      </c>
      <c r="D1554" t="s">
        <v>52</v>
      </c>
      <c r="E1554">
        <v>10503640</v>
      </c>
      <c r="F1554" t="s">
        <v>782</v>
      </c>
      <c r="G1554" t="s">
        <v>348</v>
      </c>
      <c r="H1554" t="s">
        <v>31</v>
      </c>
      <c r="I1554" t="s">
        <v>783</v>
      </c>
      <c r="J1554" t="s">
        <v>784</v>
      </c>
      <c r="K1554" t="s">
        <v>779</v>
      </c>
      <c r="L1554" t="s">
        <v>785</v>
      </c>
      <c r="M1554" t="s">
        <v>786</v>
      </c>
      <c r="N1554">
        <v>4438401944</v>
      </c>
      <c r="O1554" t="s">
        <v>74</v>
      </c>
      <c r="P1554" t="s">
        <v>75</v>
      </c>
      <c r="Q1554" t="s">
        <v>61</v>
      </c>
      <c r="R1554">
        <v>44</v>
      </c>
      <c r="S1554" t="s">
        <v>40</v>
      </c>
      <c r="T1554" t="str">
        <f t="shared" si="1569"/>
        <v>12</v>
      </c>
      <c r="U1554">
        <v>5</v>
      </c>
      <c r="V1554">
        <v>60</v>
      </c>
      <c r="W1554">
        <v>2</v>
      </c>
      <c r="X1554" s="3">
        <f t="shared" si="1577"/>
        <v>30</v>
      </c>
      <c r="Y1554" s="3">
        <f t="shared" ref="Y1554:Z1554" si="1592">X1554/T1554</f>
        <v>2.5</v>
      </c>
      <c r="Z1554" s="3">
        <f t="shared" si="1592"/>
        <v>0.5</v>
      </c>
    </row>
    <row r="1555" spans="1:26" x14ac:dyDescent="0.25">
      <c r="A1555">
        <v>9.2025000000000006</v>
      </c>
      <c r="B1555" t="s">
        <v>26</v>
      </c>
      <c r="C1555" t="s">
        <v>51</v>
      </c>
      <c r="D1555" t="s">
        <v>52</v>
      </c>
      <c r="E1555">
        <v>10503640</v>
      </c>
      <c r="F1555" t="s">
        <v>782</v>
      </c>
      <c r="G1555" t="s">
        <v>348</v>
      </c>
      <c r="H1555" t="s">
        <v>31</v>
      </c>
      <c r="I1555" t="s">
        <v>783</v>
      </c>
      <c r="J1555" t="s">
        <v>784</v>
      </c>
      <c r="K1555" t="s">
        <v>779</v>
      </c>
      <c r="L1555" t="s">
        <v>785</v>
      </c>
      <c r="M1555" t="s">
        <v>786</v>
      </c>
      <c r="N1555">
        <v>4438401944</v>
      </c>
      <c r="O1555" t="s">
        <v>670</v>
      </c>
      <c r="P1555" t="s">
        <v>671</v>
      </c>
      <c r="Q1555" t="s">
        <v>61</v>
      </c>
      <c r="R1555">
        <v>44</v>
      </c>
      <c r="S1555" t="s">
        <v>672</v>
      </c>
      <c r="T1555" t="str">
        <f t="shared" si="1569"/>
        <v>12</v>
      </c>
      <c r="U1555">
        <v>7</v>
      </c>
      <c r="V1555">
        <v>75.599999999999994</v>
      </c>
      <c r="W1555">
        <v>2</v>
      </c>
      <c r="X1555" s="3">
        <f t="shared" si="1577"/>
        <v>37.799999999999997</v>
      </c>
      <c r="Y1555" s="3">
        <f t="shared" ref="Y1555:Z1555" si="1593">X1555/T1555</f>
        <v>3.15</v>
      </c>
      <c r="Z1555" s="3">
        <f t="shared" si="1593"/>
        <v>0.45</v>
      </c>
    </row>
    <row r="1556" spans="1:26" x14ac:dyDescent="0.25">
      <c r="A1556">
        <v>9.2025000000000006</v>
      </c>
      <c r="B1556" t="s">
        <v>26</v>
      </c>
      <c r="C1556" t="s">
        <v>51</v>
      </c>
      <c r="D1556" t="s">
        <v>52</v>
      </c>
      <c r="E1556">
        <v>10503640</v>
      </c>
      <c r="F1556" t="s">
        <v>782</v>
      </c>
      <c r="G1556" t="s">
        <v>348</v>
      </c>
      <c r="H1556" t="s">
        <v>31</v>
      </c>
      <c r="I1556" t="s">
        <v>783</v>
      </c>
      <c r="J1556" t="s">
        <v>784</v>
      </c>
      <c r="K1556" t="s">
        <v>779</v>
      </c>
      <c r="L1556" t="s">
        <v>785</v>
      </c>
      <c r="M1556" t="s">
        <v>786</v>
      </c>
      <c r="N1556">
        <v>4438401944</v>
      </c>
      <c r="O1556" t="s">
        <v>98</v>
      </c>
      <c r="P1556" t="s">
        <v>99</v>
      </c>
      <c r="Q1556" t="s">
        <v>61</v>
      </c>
      <c r="R1556">
        <v>44</v>
      </c>
      <c r="S1556" t="s">
        <v>40</v>
      </c>
      <c r="T1556" t="str">
        <f t="shared" si="1569"/>
        <v>12</v>
      </c>
      <c r="U1556">
        <v>5</v>
      </c>
      <c r="V1556">
        <v>60</v>
      </c>
      <c r="W1556">
        <v>2</v>
      </c>
      <c r="X1556" s="3">
        <f t="shared" si="1577"/>
        <v>30</v>
      </c>
      <c r="Y1556" s="3">
        <f t="shared" ref="Y1556:Z1556" si="1594">X1556/T1556</f>
        <v>2.5</v>
      </c>
      <c r="Z1556" s="3">
        <f t="shared" si="1594"/>
        <v>0.5</v>
      </c>
    </row>
    <row r="1557" spans="1:26" x14ac:dyDescent="0.25">
      <c r="A1557">
        <v>9.2025000000000006</v>
      </c>
      <c r="B1557" t="s">
        <v>26</v>
      </c>
      <c r="C1557" t="s">
        <v>51</v>
      </c>
      <c r="D1557" t="s">
        <v>52</v>
      </c>
      <c r="E1557">
        <v>10503640</v>
      </c>
      <c r="F1557" t="s">
        <v>782</v>
      </c>
      <c r="G1557" t="s">
        <v>348</v>
      </c>
      <c r="H1557" t="s">
        <v>31</v>
      </c>
      <c r="I1557" t="s">
        <v>783</v>
      </c>
      <c r="J1557" t="s">
        <v>784</v>
      </c>
      <c r="K1557" t="s">
        <v>779</v>
      </c>
      <c r="L1557" t="s">
        <v>785</v>
      </c>
      <c r="M1557" t="s">
        <v>786</v>
      </c>
      <c r="N1557">
        <v>4438401944</v>
      </c>
      <c r="O1557" t="s">
        <v>224</v>
      </c>
      <c r="P1557" t="s">
        <v>225</v>
      </c>
      <c r="Q1557" t="s">
        <v>61</v>
      </c>
      <c r="R1557">
        <v>44</v>
      </c>
      <c r="S1557" t="s">
        <v>40</v>
      </c>
      <c r="T1557" t="str">
        <f t="shared" si="1569"/>
        <v>12</v>
      </c>
      <c r="U1557">
        <v>5</v>
      </c>
      <c r="V1557">
        <v>57.6</v>
      </c>
      <c r="W1557">
        <v>2</v>
      </c>
      <c r="X1557" s="3">
        <f t="shared" si="1577"/>
        <v>28.8</v>
      </c>
      <c r="Y1557" s="3">
        <f t="shared" ref="Y1557:Z1557" si="1595">X1557/T1557</f>
        <v>2.4</v>
      </c>
      <c r="Z1557" s="3">
        <f t="shared" si="1595"/>
        <v>0.48</v>
      </c>
    </row>
    <row r="1558" spans="1:26" x14ac:dyDescent="0.25">
      <c r="A1558">
        <v>9.2025000000000006</v>
      </c>
      <c r="B1558" t="s">
        <v>26</v>
      </c>
      <c r="C1558" t="s">
        <v>51</v>
      </c>
      <c r="D1558" t="s">
        <v>52</v>
      </c>
      <c r="E1558">
        <v>10503640</v>
      </c>
      <c r="F1558" t="s">
        <v>782</v>
      </c>
      <c r="G1558" t="s">
        <v>348</v>
      </c>
      <c r="H1558" t="s">
        <v>31</v>
      </c>
      <c r="I1558" t="s">
        <v>783</v>
      </c>
      <c r="J1558" t="s">
        <v>784</v>
      </c>
      <c r="K1558" t="s">
        <v>779</v>
      </c>
      <c r="L1558" t="s">
        <v>785</v>
      </c>
      <c r="M1558" t="s">
        <v>786</v>
      </c>
      <c r="N1558">
        <v>4438401944</v>
      </c>
      <c r="O1558" t="s">
        <v>59</v>
      </c>
      <c r="P1558" t="s">
        <v>60</v>
      </c>
      <c r="Q1558" t="s">
        <v>61</v>
      </c>
      <c r="R1558">
        <v>44</v>
      </c>
      <c r="S1558" t="s">
        <v>40</v>
      </c>
      <c r="T1558" t="str">
        <f t="shared" si="1569"/>
        <v>12</v>
      </c>
      <c r="U1558">
        <v>4</v>
      </c>
      <c r="V1558">
        <v>57.6</v>
      </c>
      <c r="W1558">
        <v>2</v>
      </c>
      <c r="X1558" s="3">
        <f t="shared" si="1577"/>
        <v>28.8</v>
      </c>
      <c r="Y1558" s="3">
        <f t="shared" ref="Y1558:Z1558" si="1596">X1558/T1558</f>
        <v>2.4</v>
      </c>
      <c r="Z1558" s="3">
        <f t="shared" si="1596"/>
        <v>0.6</v>
      </c>
    </row>
    <row r="1559" spans="1:26" x14ac:dyDescent="0.25">
      <c r="A1559">
        <v>9.2025000000000006</v>
      </c>
      <c r="B1559" t="s">
        <v>26</v>
      </c>
      <c r="C1559" t="s">
        <v>84</v>
      </c>
      <c r="D1559" t="s">
        <v>85</v>
      </c>
      <c r="E1559">
        <v>10503648</v>
      </c>
      <c r="F1559" t="s">
        <v>2156</v>
      </c>
      <c r="G1559" t="s">
        <v>348</v>
      </c>
      <c r="H1559" t="s">
        <v>31</v>
      </c>
      <c r="I1559" t="s">
        <v>2157</v>
      </c>
      <c r="J1559" t="s">
        <v>594</v>
      </c>
      <c r="K1559" t="s">
        <v>96</v>
      </c>
      <c r="L1559" t="s">
        <v>1693</v>
      </c>
      <c r="M1559" t="s">
        <v>2158</v>
      </c>
      <c r="N1559">
        <v>7757846597</v>
      </c>
      <c r="O1559" t="s">
        <v>74</v>
      </c>
      <c r="P1559" t="s">
        <v>75</v>
      </c>
      <c r="Q1559" t="s">
        <v>61</v>
      </c>
      <c r="R1559">
        <v>44</v>
      </c>
      <c r="S1559" t="s">
        <v>40</v>
      </c>
      <c r="T1559" t="str">
        <f t="shared" si="1569"/>
        <v>12</v>
      </c>
      <c r="U1559">
        <v>5</v>
      </c>
      <c r="V1559">
        <v>90</v>
      </c>
      <c r="W1559">
        <v>3</v>
      </c>
      <c r="X1559" s="3">
        <f t="shared" si="1577"/>
        <v>30</v>
      </c>
      <c r="Y1559" s="3">
        <f t="shared" ref="Y1559:Z1559" si="1597">X1559/T1559</f>
        <v>2.5</v>
      </c>
      <c r="Z1559" s="3">
        <f t="shared" si="1597"/>
        <v>0.5</v>
      </c>
    </row>
    <row r="1560" spans="1:26" x14ac:dyDescent="0.25">
      <c r="A1560">
        <v>9.2025000000000006</v>
      </c>
      <c r="B1560" t="s">
        <v>26</v>
      </c>
      <c r="C1560" t="s">
        <v>84</v>
      </c>
      <c r="D1560" t="s">
        <v>85</v>
      </c>
      <c r="E1560">
        <v>10503648</v>
      </c>
      <c r="F1560" t="s">
        <v>2156</v>
      </c>
      <c r="G1560" t="s">
        <v>348</v>
      </c>
      <c r="H1560" t="s">
        <v>31</v>
      </c>
      <c r="I1560" t="s">
        <v>2157</v>
      </c>
      <c r="J1560" t="s">
        <v>594</v>
      </c>
      <c r="K1560" t="s">
        <v>96</v>
      </c>
      <c r="L1560" t="s">
        <v>1693</v>
      </c>
      <c r="M1560" t="s">
        <v>2158</v>
      </c>
      <c r="N1560">
        <v>7757846597</v>
      </c>
      <c r="O1560" t="s">
        <v>98</v>
      </c>
      <c r="P1560" t="s">
        <v>99</v>
      </c>
      <c r="Q1560" t="s">
        <v>61</v>
      </c>
      <c r="R1560">
        <v>44</v>
      </c>
      <c r="S1560" t="s">
        <v>40</v>
      </c>
      <c r="T1560" t="str">
        <f t="shared" si="1569"/>
        <v>12</v>
      </c>
      <c r="U1560">
        <v>5</v>
      </c>
      <c r="V1560">
        <v>90</v>
      </c>
      <c r="W1560">
        <v>3</v>
      </c>
      <c r="X1560" s="3">
        <f t="shared" si="1577"/>
        <v>30</v>
      </c>
      <c r="Y1560" s="3">
        <f t="shared" ref="Y1560:Z1560" si="1598">X1560/T1560</f>
        <v>2.5</v>
      </c>
      <c r="Z1560" s="3">
        <f t="shared" si="1598"/>
        <v>0.5</v>
      </c>
    </row>
    <row r="1561" spans="1:26" x14ac:dyDescent="0.25">
      <c r="A1561">
        <v>9.2025000000000006</v>
      </c>
      <c r="B1561" t="s">
        <v>26</v>
      </c>
      <c r="C1561" t="s">
        <v>84</v>
      </c>
      <c r="D1561" t="s">
        <v>85</v>
      </c>
      <c r="E1561">
        <v>10503648</v>
      </c>
      <c r="F1561" t="s">
        <v>2156</v>
      </c>
      <c r="G1561" t="s">
        <v>348</v>
      </c>
      <c r="H1561" t="s">
        <v>31</v>
      </c>
      <c r="I1561" t="s">
        <v>2157</v>
      </c>
      <c r="J1561" t="s">
        <v>594</v>
      </c>
      <c r="K1561" t="s">
        <v>96</v>
      </c>
      <c r="L1561" t="s">
        <v>1693</v>
      </c>
      <c r="M1561" t="s">
        <v>2158</v>
      </c>
      <c r="N1561">
        <v>7757846597</v>
      </c>
      <c r="O1561" t="s">
        <v>224</v>
      </c>
      <c r="P1561" t="s">
        <v>225</v>
      </c>
      <c r="Q1561" t="s">
        <v>61</v>
      </c>
      <c r="R1561">
        <v>44</v>
      </c>
      <c r="S1561" t="s">
        <v>40</v>
      </c>
      <c r="T1561" t="str">
        <f t="shared" si="1569"/>
        <v>12</v>
      </c>
      <c r="U1561">
        <v>5</v>
      </c>
      <c r="V1561">
        <v>90</v>
      </c>
      <c r="W1561">
        <v>3</v>
      </c>
      <c r="X1561" s="3">
        <f t="shared" si="1577"/>
        <v>30</v>
      </c>
      <c r="Y1561" s="3">
        <f t="shared" ref="Y1561:Z1561" si="1599">X1561/T1561</f>
        <v>2.5</v>
      </c>
      <c r="Z1561" s="3">
        <f t="shared" si="1599"/>
        <v>0.5</v>
      </c>
    </row>
    <row r="1562" spans="1:26" x14ac:dyDescent="0.25">
      <c r="A1562">
        <v>9.2025000000000006</v>
      </c>
      <c r="B1562" t="s">
        <v>26</v>
      </c>
      <c r="C1562" t="s">
        <v>84</v>
      </c>
      <c r="D1562" t="s">
        <v>85</v>
      </c>
      <c r="E1562">
        <v>10503648</v>
      </c>
      <c r="F1562" t="s">
        <v>2156</v>
      </c>
      <c r="G1562" t="s">
        <v>348</v>
      </c>
      <c r="H1562" t="s">
        <v>31</v>
      </c>
      <c r="I1562" t="s">
        <v>2157</v>
      </c>
      <c r="J1562" t="s">
        <v>594</v>
      </c>
      <c r="K1562" t="s">
        <v>96</v>
      </c>
      <c r="L1562" t="s">
        <v>1693</v>
      </c>
      <c r="M1562" t="s">
        <v>2158</v>
      </c>
      <c r="N1562">
        <v>7757846597</v>
      </c>
      <c r="O1562" t="s">
        <v>59</v>
      </c>
      <c r="P1562" t="s">
        <v>60</v>
      </c>
      <c r="Q1562" t="s">
        <v>61</v>
      </c>
      <c r="R1562">
        <v>44</v>
      </c>
      <c r="S1562" t="s">
        <v>40</v>
      </c>
      <c r="T1562" t="str">
        <f t="shared" si="1569"/>
        <v>12</v>
      </c>
      <c r="U1562">
        <v>4</v>
      </c>
      <c r="V1562">
        <v>90</v>
      </c>
      <c r="W1562">
        <v>3</v>
      </c>
      <c r="X1562" s="3">
        <f t="shared" si="1577"/>
        <v>30</v>
      </c>
      <c r="Y1562" s="3">
        <f t="shared" ref="Y1562:Z1562" si="1600">X1562/T1562</f>
        <v>2.5</v>
      </c>
      <c r="Z1562" s="3">
        <f t="shared" si="1600"/>
        <v>0.625</v>
      </c>
    </row>
    <row r="1563" spans="1:26" x14ac:dyDescent="0.25">
      <c r="A1563">
        <v>9.2025000000000006</v>
      </c>
      <c r="B1563" t="s">
        <v>26</v>
      </c>
      <c r="C1563" t="s">
        <v>107</v>
      </c>
      <c r="D1563" t="s">
        <v>108</v>
      </c>
      <c r="E1563">
        <v>10544471</v>
      </c>
      <c r="F1563" t="s">
        <v>2086</v>
      </c>
      <c r="G1563" t="s">
        <v>348</v>
      </c>
      <c r="H1563" t="s">
        <v>31</v>
      </c>
      <c r="I1563" t="s">
        <v>2087</v>
      </c>
      <c r="J1563" t="s">
        <v>2088</v>
      </c>
      <c r="K1563" t="s">
        <v>193</v>
      </c>
      <c r="L1563">
        <v>46556</v>
      </c>
      <c r="M1563" t="s">
        <v>2089</v>
      </c>
      <c r="N1563">
        <v>5746316316</v>
      </c>
      <c r="O1563" t="s">
        <v>74</v>
      </c>
      <c r="P1563" t="s">
        <v>75</v>
      </c>
      <c r="Q1563" t="s">
        <v>61</v>
      </c>
      <c r="R1563">
        <v>44</v>
      </c>
      <c r="S1563" t="s">
        <v>40</v>
      </c>
      <c r="T1563" t="str">
        <f t="shared" si="1569"/>
        <v>12</v>
      </c>
      <c r="U1563">
        <v>5</v>
      </c>
      <c r="V1563">
        <v>30</v>
      </c>
      <c r="W1563">
        <v>1</v>
      </c>
      <c r="X1563" s="3">
        <f t="shared" si="1577"/>
        <v>30</v>
      </c>
      <c r="Y1563" s="3">
        <f t="shared" ref="Y1563:Z1563" si="1601">X1563/T1563</f>
        <v>2.5</v>
      </c>
      <c r="Z1563" s="3">
        <f t="shared" si="1601"/>
        <v>0.5</v>
      </c>
    </row>
    <row r="1564" spans="1:26" x14ac:dyDescent="0.25">
      <c r="A1564">
        <v>9.2025000000000006</v>
      </c>
      <c r="B1564" t="s">
        <v>26</v>
      </c>
      <c r="C1564" t="s">
        <v>107</v>
      </c>
      <c r="D1564" t="s">
        <v>108</v>
      </c>
      <c r="E1564">
        <v>10544471</v>
      </c>
      <c r="F1564" t="s">
        <v>2086</v>
      </c>
      <c r="G1564" t="s">
        <v>348</v>
      </c>
      <c r="H1564" t="s">
        <v>31</v>
      </c>
      <c r="I1564" t="s">
        <v>2087</v>
      </c>
      <c r="J1564" t="s">
        <v>2088</v>
      </c>
      <c r="K1564" t="s">
        <v>193</v>
      </c>
      <c r="L1564">
        <v>46556</v>
      </c>
      <c r="M1564" t="s">
        <v>2089</v>
      </c>
      <c r="N1564">
        <v>5746316316</v>
      </c>
      <c r="O1564" t="s">
        <v>670</v>
      </c>
      <c r="P1564" t="s">
        <v>671</v>
      </c>
      <c r="Q1564" t="s">
        <v>61</v>
      </c>
      <c r="R1564">
        <v>44</v>
      </c>
      <c r="S1564" t="s">
        <v>672</v>
      </c>
      <c r="T1564" t="str">
        <f t="shared" si="1569"/>
        <v>12</v>
      </c>
      <c r="U1564">
        <v>7</v>
      </c>
      <c r="V1564">
        <v>75.599999999999994</v>
      </c>
      <c r="W1564">
        <v>2</v>
      </c>
      <c r="X1564" s="3">
        <f t="shared" si="1577"/>
        <v>37.799999999999997</v>
      </c>
      <c r="Y1564" s="3">
        <f t="shared" ref="Y1564:Z1564" si="1602">X1564/T1564</f>
        <v>3.15</v>
      </c>
      <c r="Z1564" s="3">
        <f t="shared" si="1602"/>
        <v>0.45</v>
      </c>
    </row>
    <row r="1565" spans="1:26" x14ac:dyDescent="0.25">
      <c r="A1565">
        <v>9.2025000000000006</v>
      </c>
      <c r="B1565" t="s">
        <v>26</v>
      </c>
      <c r="C1565" t="s">
        <v>107</v>
      </c>
      <c r="D1565" t="s">
        <v>108</v>
      </c>
      <c r="E1565">
        <v>10544471</v>
      </c>
      <c r="F1565" t="s">
        <v>2086</v>
      </c>
      <c r="G1565" t="s">
        <v>348</v>
      </c>
      <c r="H1565" t="s">
        <v>31</v>
      </c>
      <c r="I1565" t="s">
        <v>2087</v>
      </c>
      <c r="J1565" t="s">
        <v>2088</v>
      </c>
      <c r="K1565" t="s">
        <v>193</v>
      </c>
      <c r="L1565">
        <v>46556</v>
      </c>
      <c r="M1565" t="s">
        <v>2089</v>
      </c>
      <c r="N1565">
        <v>5746316316</v>
      </c>
      <c r="O1565" t="s">
        <v>98</v>
      </c>
      <c r="P1565" t="s">
        <v>99</v>
      </c>
      <c r="Q1565" t="s">
        <v>61</v>
      </c>
      <c r="R1565">
        <v>44</v>
      </c>
      <c r="S1565" t="s">
        <v>40</v>
      </c>
      <c r="T1565" t="str">
        <f t="shared" si="1569"/>
        <v>12</v>
      </c>
      <c r="U1565">
        <v>5</v>
      </c>
      <c r="V1565">
        <v>60</v>
      </c>
      <c r="W1565">
        <v>2</v>
      </c>
      <c r="X1565" s="3">
        <f t="shared" si="1577"/>
        <v>30</v>
      </c>
      <c r="Y1565" s="3">
        <f t="shared" ref="Y1565:Z1565" si="1603">X1565/T1565</f>
        <v>2.5</v>
      </c>
      <c r="Z1565" s="3">
        <f t="shared" si="1603"/>
        <v>0.5</v>
      </c>
    </row>
    <row r="1566" spans="1:26" x14ac:dyDescent="0.25">
      <c r="A1566">
        <v>9.2025000000000006</v>
      </c>
      <c r="B1566" t="s">
        <v>26</v>
      </c>
      <c r="C1566" t="s">
        <v>107</v>
      </c>
      <c r="D1566" t="s">
        <v>108</v>
      </c>
      <c r="E1566">
        <v>10544471</v>
      </c>
      <c r="F1566" t="s">
        <v>2086</v>
      </c>
      <c r="G1566" t="s">
        <v>348</v>
      </c>
      <c r="H1566" t="s">
        <v>31</v>
      </c>
      <c r="I1566" t="s">
        <v>2087</v>
      </c>
      <c r="J1566" t="s">
        <v>2088</v>
      </c>
      <c r="K1566" t="s">
        <v>193</v>
      </c>
      <c r="L1566">
        <v>46556</v>
      </c>
      <c r="M1566" t="s">
        <v>2089</v>
      </c>
      <c r="N1566">
        <v>5746316316</v>
      </c>
      <c r="O1566" t="s">
        <v>59</v>
      </c>
      <c r="P1566" t="s">
        <v>60</v>
      </c>
      <c r="Q1566" t="s">
        <v>61</v>
      </c>
      <c r="R1566">
        <v>44</v>
      </c>
      <c r="S1566" t="s">
        <v>40</v>
      </c>
      <c r="T1566" t="str">
        <f t="shared" si="1569"/>
        <v>12</v>
      </c>
      <c r="U1566">
        <v>4</v>
      </c>
      <c r="V1566">
        <v>60</v>
      </c>
      <c r="W1566">
        <v>2</v>
      </c>
      <c r="X1566" s="3">
        <f t="shared" si="1577"/>
        <v>30</v>
      </c>
      <c r="Y1566" s="3">
        <f t="shared" ref="Y1566:Z1566" si="1604">X1566/T1566</f>
        <v>2.5</v>
      </c>
      <c r="Z1566" s="3">
        <f t="shared" si="1604"/>
        <v>0.625</v>
      </c>
    </row>
    <row r="1567" spans="1:26" x14ac:dyDescent="0.25">
      <c r="A1567">
        <v>9.2025000000000006</v>
      </c>
      <c r="B1567" t="s">
        <v>26</v>
      </c>
      <c r="C1567" t="s">
        <v>326</v>
      </c>
      <c r="D1567" t="s">
        <v>327</v>
      </c>
      <c r="E1567">
        <v>10503592</v>
      </c>
      <c r="F1567" t="s">
        <v>2036</v>
      </c>
      <c r="G1567" t="s">
        <v>348</v>
      </c>
      <c r="H1567" t="s">
        <v>31</v>
      </c>
      <c r="I1567" t="s">
        <v>2037</v>
      </c>
      <c r="J1567" t="s">
        <v>330</v>
      </c>
      <c r="K1567" t="s">
        <v>331</v>
      </c>
      <c r="L1567">
        <v>85730</v>
      </c>
      <c r="M1567" t="s">
        <v>2038</v>
      </c>
      <c r="N1567">
        <v>5208868837</v>
      </c>
      <c r="O1567" t="s">
        <v>74</v>
      </c>
      <c r="P1567" t="s">
        <v>75</v>
      </c>
      <c r="Q1567" t="s">
        <v>61</v>
      </c>
      <c r="R1567">
        <v>44</v>
      </c>
      <c r="S1567" t="s">
        <v>40</v>
      </c>
      <c r="T1567" t="str">
        <f t="shared" si="1569"/>
        <v>12</v>
      </c>
      <c r="U1567">
        <v>5</v>
      </c>
      <c r="V1567">
        <v>28.8</v>
      </c>
      <c r="W1567">
        <v>1</v>
      </c>
      <c r="X1567" s="3">
        <f t="shared" si="1577"/>
        <v>28.8</v>
      </c>
      <c r="Y1567" s="3">
        <f t="shared" ref="Y1567:Z1567" si="1605">X1567/T1567</f>
        <v>2.4</v>
      </c>
      <c r="Z1567" s="3">
        <f t="shared" si="1605"/>
        <v>0.48</v>
      </c>
    </row>
    <row r="1568" spans="1:26" x14ac:dyDescent="0.25">
      <c r="A1568">
        <v>9.2025000000000006</v>
      </c>
      <c r="B1568" t="s">
        <v>26</v>
      </c>
      <c r="C1568" t="s">
        <v>381</v>
      </c>
      <c r="D1568" t="s">
        <v>382</v>
      </c>
      <c r="E1568">
        <v>10521532</v>
      </c>
      <c r="F1568" t="s">
        <v>2058</v>
      </c>
      <c r="G1568" t="s">
        <v>348</v>
      </c>
      <c r="H1568" t="s">
        <v>31</v>
      </c>
      <c r="I1568" t="s">
        <v>2059</v>
      </c>
      <c r="J1568" t="s">
        <v>704</v>
      </c>
      <c r="K1568" t="s">
        <v>528</v>
      </c>
      <c r="L1568" t="s">
        <v>2060</v>
      </c>
      <c r="M1568" t="s">
        <v>2061</v>
      </c>
      <c r="N1568">
        <v>3363347593</v>
      </c>
      <c r="O1568" t="s">
        <v>74</v>
      </c>
      <c r="P1568" t="s">
        <v>75</v>
      </c>
      <c r="Q1568" t="s">
        <v>61</v>
      </c>
      <c r="R1568">
        <v>44</v>
      </c>
      <c r="S1568" t="s">
        <v>40</v>
      </c>
      <c r="T1568" t="str">
        <f t="shared" si="1569"/>
        <v>12</v>
      </c>
      <c r="U1568">
        <v>5</v>
      </c>
      <c r="V1568">
        <v>176.4</v>
      </c>
      <c r="W1568">
        <v>6</v>
      </c>
      <c r="X1568" s="3">
        <f t="shared" si="1577"/>
        <v>29.400000000000002</v>
      </c>
      <c r="Y1568" s="3">
        <f t="shared" ref="Y1568:Z1568" si="1606">X1568/T1568</f>
        <v>2.4500000000000002</v>
      </c>
      <c r="Z1568" s="3">
        <f t="shared" si="1606"/>
        <v>0.49000000000000005</v>
      </c>
    </row>
    <row r="1569" spans="1:26" x14ac:dyDescent="0.25">
      <c r="A1569">
        <v>9.2025000000000006</v>
      </c>
      <c r="B1569" t="s">
        <v>26</v>
      </c>
      <c r="C1569" t="s">
        <v>381</v>
      </c>
      <c r="D1569" t="s">
        <v>382</v>
      </c>
      <c r="E1569">
        <v>10521532</v>
      </c>
      <c r="F1569" t="s">
        <v>2058</v>
      </c>
      <c r="G1569" t="s">
        <v>348</v>
      </c>
      <c r="H1569" t="s">
        <v>31</v>
      </c>
      <c r="I1569" t="s">
        <v>2059</v>
      </c>
      <c r="J1569" t="s">
        <v>704</v>
      </c>
      <c r="K1569" t="s">
        <v>528</v>
      </c>
      <c r="L1569" t="s">
        <v>2060</v>
      </c>
      <c r="M1569" t="s">
        <v>2061</v>
      </c>
      <c r="N1569">
        <v>3363347593</v>
      </c>
      <c r="O1569" t="s">
        <v>670</v>
      </c>
      <c r="P1569" t="s">
        <v>671</v>
      </c>
      <c r="Q1569" t="s">
        <v>61</v>
      </c>
      <c r="R1569">
        <v>44</v>
      </c>
      <c r="S1569" t="s">
        <v>672</v>
      </c>
      <c r="T1569" t="str">
        <f t="shared" si="1569"/>
        <v>12</v>
      </c>
      <c r="U1569">
        <v>7</v>
      </c>
      <c r="V1569">
        <v>37.799999999999997</v>
      </c>
      <c r="W1569">
        <v>1</v>
      </c>
      <c r="X1569" s="3">
        <f t="shared" si="1577"/>
        <v>37.799999999999997</v>
      </c>
      <c r="Y1569" s="3">
        <f t="shared" ref="Y1569:Z1569" si="1607">X1569/T1569</f>
        <v>3.15</v>
      </c>
      <c r="Z1569" s="3">
        <f t="shared" si="1607"/>
        <v>0.45</v>
      </c>
    </row>
    <row r="1570" spans="1:26" x14ac:dyDescent="0.25">
      <c r="A1570">
        <v>9.2025000000000006</v>
      </c>
      <c r="B1570" t="s">
        <v>26</v>
      </c>
      <c r="C1570" t="s">
        <v>381</v>
      </c>
      <c r="D1570" t="s">
        <v>382</v>
      </c>
      <c r="E1570">
        <v>10521532</v>
      </c>
      <c r="F1570" t="s">
        <v>2058</v>
      </c>
      <c r="G1570" t="s">
        <v>348</v>
      </c>
      <c r="H1570" t="s">
        <v>31</v>
      </c>
      <c r="I1570" t="s">
        <v>2059</v>
      </c>
      <c r="J1570" t="s">
        <v>704</v>
      </c>
      <c r="K1570" t="s">
        <v>528</v>
      </c>
      <c r="L1570" t="s">
        <v>2060</v>
      </c>
      <c r="M1570" t="s">
        <v>2061</v>
      </c>
      <c r="N1570">
        <v>3363347593</v>
      </c>
      <c r="O1570" t="s">
        <v>98</v>
      </c>
      <c r="P1570" t="s">
        <v>99</v>
      </c>
      <c r="Q1570" t="s">
        <v>61</v>
      </c>
      <c r="R1570">
        <v>44</v>
      </c>
      <c r="S1570" t="s">
        <v>40</v>
      </c>
      <c r="T1570" t="str">
        <f t="shared" si="1569"/>
        <v>12</v>
      </c>
      <c r="U1570">
        <v>5</v>
      </c>
      <c r="V1570">
        <v>178.8</v>
      </c>
      <c r="W1570">
        <v>6</v>
      </c>
      <c r="X1570" s="3">
        <f t="shared" si="1577"/>
        <v>29.8</v>
      </c>
      <c r="Y1570" s="3">
        <f t="shared" ref="Y1570:Z1570" si="1608">X1570/T1570</f>
        <v>2.4833333333333334</v>
      </c>
      <c r="Z1570" s="3">
        <f t="shared" si="1608"/>
        <v>0.4966666666666667</v>
      </c>
    </row>
    <row r="1571" spans="1:26" x14ac:dyDescent="0.25">
      <c r="A1571">
        <v>9.2025000000000006</v>
      </c>
      <c r="B1571" t="s">
        <v>26</v>
      </c>
      <c r="C1571" t="s">
        <v>381</v>
      </c>
      <c r="D1571" t="s">
        <v>382</v>
      </c>
      <c r="E1571">
        <v>10521532</v>
      </c>
      <c r="F1571" t="s">
        <v>2058</v>
      </c>
      <c r="G1571" t="s">
        <v>348</v>
      </c>
      <c r="H1571" t="s">
        <v>31</v>
      </c>
      <c r="I1571" t="s">
        <v>2059</v>
      </c>
      <c r="J1571" t="s">
        <v>704</v>
      </c>
      <c r="K1571" t="s">
        <v>528</v>
      </c>
      <c r="L1571" t="s">
        <v>2060</v>
      </c>
      <c r="M1571" t="s">
        <v>2061</v>
      </c>
      <c r="N1571">
        <v>3363347593</v>
      </c>
      <c r="O1571" t="s">
        <v>224</v>
      </c>
      <c r="P1571" t="s">
        <v>225</v>
      </c>
      <c r="Q1571" t="s">
        <v>61</v>
      </c>
      <c r="R1571">
        <v>44</v>
      </c>
      <c r="S1571" t="s">
        <v>40</v>
      </c>
      <c r="T1571" t="str">
        <f t="shared" si="1569"/>
        <v>12</v>
      </c>
      <c r="U1571">
        <v>5</v>
      </c>
      <c r="V1571">
        <v>28.8</v>
      </c>
      <c r="W1571">
        <v>1</v>
      </c>
      <c r="X1571" s="3">
        <f t="shared" si="1577"/>
        <v>28.8</v>
      </c>
      <c r="Y1571" s="3">
        <f t="shared" ref="Y1571:Z1571" si="1609">X1571/T1571</f>
        <v>2.4</v>
      </c>
      <c r="Z1571" s="3">
        <f t="shared" si="1609"/>
        <v>0.48</v>
      </c>
    </row>
    <row r="1572" spans="1:26" x14ac:dyDescent="0.25">
      <c r="A1572">
        <v>9.2025000000000006</v>
      </c>
      <c r="B1572" t="s">
        <v>26</v>
      </c>
      <c r="C1572" t="s">
        <v>381</v>
      </c>
      <c r="D1572" t="s">
        <v>382</v>
      </c>
      <c r="E1572">
        <v>10521532</v>
      </c>
      <c r="F1572" t="s">
        <v>2058</v>
      </c>
      <c r="G1572" t="s">
        <v>348</v>
      </c>
      <c r="H1572" t="s">
        <v>31</v>
      </c>
      <c r="I1572" t="s">
        <v>2059</v>
      </c>
      <c r="J1572" t="s">
        <v>704</v>
      </c>
      <c r="K1572" t="s">
        <v>528</v>
      </c>
      <c r="L1572" t="s">
        <v>2060</v>
      </c>
      <c r="M1572" t="s">
        <v>2061</v>
      </c>
      <c r="N1572">
        <v>3363347593</v>
      </c>
      <c r="O1572" t="s">
        <v>59</v>
      </c>
      <c r="P1572" t="s">
        <v>60</v>
      </c>
      <c r="Q1572" t="s">
        <v>61</v>
      </c>
      <c r="R1572">
        <v>44</v>
      </c>
      <c r="S1572" t="s">
        <v>40</v>
      </c>
      <c r="T1572" t="str">
        <f t="shared" si="1569"/>
        <v>12</v>
      </c>
      <c r="U1572">
        <v>4</v>
      </c>
      <c r="V1572">
        <v>28.8</v>
      </c>
      <c r="W1572">
        <v>1</v>
      </c>
      <c r="X1572" s="3">
        <f t="shared" si="1577"/>
        <v>28.8</v>
      </c>
      <c r="Y1572" s="3">
        <f t="shared" ref="Y1572:Z1572" si="1610">X1572/T1572</f>
        <v>2.4</v>
      </c>
      <c r="Z1572" s="3">
        <f t="shared" si="1610"/>
        <v>0.6</v>
      </c>
    </row>
    <row r="1573" spans="1:26" x14ac:dyDescent="0.25">
      <c r="A1573">
        <v>9.2025000000000006</v>
      </c>
      <c r="B1573" t="s">
        <v>26</v>
      </c>
      <c r="C1573" t="s">
        <v>722</v>
      </c>
      <c r="D1573" t="s">
        <v>723</v>
      </c>
      <c r="E1573">
        <v>10538437</v>
      </c>
      <c r="F1573" t="s">
        <v>724</v>
      </c>
      <c r="G1573" t="s">
        <v>348</v>
      </c>
      <c r="H1573" t="s">
        <v>31</v>
      </c>
      <c r="I1573" t="s">
        <v>725</v>
      </c>
      <c r="J1573" t="s">
        <v>726</v>
      </c>
      <c r="K1573" t="s">
        <v>727</v>
      </c>
      <c r="L1573" t="s">
        <v>728</v>
      </c>
      <c r="M1573" t="s">
        <v>500</v>
      </c>
      <c r="N1573">
        <v>3037975676</v>
      </c>
      <c r="O1573" t="s">
        <v>74</v>
      </c>
      <c r="P1573" t="s">
        <v>75</v>
      </c>
      <c r="Q1573" t="s">
        <v>61</v>
      </c>
      <c r="R1573">
        <v>44</v>
      </c>
      <c r="S1573" t="s">
        <v>40</v>
      </c>
      <c r="T1573" t="str">
        <f t="shared" si="1569"/>
        <v>12</v>
      </c>
      <c r="U1573">
        <v>5</v>
      </c>
      <c r="V1573">
        <v>86.4</v>
      </c>
      <c r="W1573">
        <v>3</v>
      </c>
      <c r="X1573" s="3">
        <f t="shared" si="1577"/>
        <v>28.8</v>
      </c>
      <c r="Y1573" s="3">
        <f t="shared" ref="Y1573:Z1573" si="1611">X1573/T1573</f>
        <v>2.4</v>
      </c>
      <c r="Z1573" s="3">
        <f t="shared" si="1611"/>
        <v>0.48</v>
      </c>
    </row>
    <row r="1574" spans="1:26" x14ac:dyDescent="0.25">
      <c r="A1574">
        <v>9.2025000000000006</v>
      </c>
      <c r="B1574" t="s">
        <v>26</v>
      </c>
      <c r="C1574" t="s">
        <v>722</v>
      </c>
      <c r="D1574" t="s">
        <v>723</v>
      </c>
      <c r="E1574">
        <v>10538437</v>
      </c>
      <c r="F1574" t="s">
        <v>724</v>
      </c>
      <c r="G1574" t="s">
        <v>348</v>
      </c>
      <c r="H1574" t="s">
        <v>31</v>
      </c>
      <c r="I1574" t="s">
        <v>725</v>
      </c>
      <c r="J1574" t="s">
        <v>726</v>
      </c>
      <c r="K1574" t="s">
        <v>727</v>
      </c>
      <c r="L1574" t="s">
        <v>728</v>
      </c>
      <c r="M1574" t="s">
        <v>500</v>
      </c>
      <c r="N1574">
        <v>3037975676</v>
      </c>
      <c r="O1574" t="s">
        <v>670</v>
      </c>
      <c r="P1574" t="s">
        <v>671</v>
      </c>
      <c r="Q1574" t="s">
        <v>61</v>
      </c>
      <c r="R1574">
        <v>44</v>
      </c>
      <c r="S1574" t="s">
        <v>672</v>
      </c>
      <c r="T1574" t="str">
        <f t="shared" si="1569"/>
        <v>12</v>
      </c>
      <c r="U1574">
        <v>7</v>
      </c>
      <c r="V1574">
        <v>75.599999999999994</v>
      </c>
      <c r="W1574">
        <v>2</v>
      </c>
      <c r="X1574" s="3">
        <f t="shared" si="1577"/>
        <v>37.799999999999997</v>
      </c>
      <c r="Y1574" s="3">
        <f t="shared" ref="Y1574:Z1574" si="1612">X1574/T1574</f>
        <v>3.15</v>
      </c>
      <c r="Z1574" s="3">
        <f t="shared" si="1612"/>
        <v>0.45</v>
      </c>
    </row>
    <row r="1575" spans="1:26" x14ac:dyDescent="0.25">
      <c r="A1575">
        <v>9.2025000000000006</v>
      </c>
      <c r="B1575" t="s">
        <v>26</v>
      </c>
      <c r="C1575" t="s">
        <v>722</v>
      </c>
      <c r="D1575" t="s">
        <v>723</v>
      </c>
      <c r="E1575">
        <v>10538437</v>
      </c>
      <c r="F1575" t="s">
        <v>724</v>
      </c>
      <c r="G1575" t="s">
        <v>348</v>
      </c>
      <c r="H1575" t="s">
        <v>31</v>
      </c>
      <c r="I1575" t="s">
        <v>725</v>
      </c>
      <c r="J1575" t="s">
        <v>726</v>
      </c>
      <c r="K1575" t="s">
        <v>727</v>
      </c>
      <c r="L1575" t="s">
        <v>728</v>
      </c>
      <c r="M1575" t="s">
        <v>500</v>
      </c>
      <c r="N1575">
        <v>3037975676</v>
      </c>
      <c r="O1575" t="s">
        <v>98</v>
      </c>
      <c r="P1575" t="s">
        <v>99</v>
      </c>
      <c r="Q1575" t="s">
        <v>61</v>
      </c>
      <c r="R1575">
        <v>44</v>
      </c>
      <c r="S1575" t="s">
        <v>40</v>
      </c>
      <c r="T1575" t="str">
        <f t="shared" si="1569"/>
        <v>12</v>
      </c>
      <c r="U1575">
        <v>5</v>
      </c>
      <c r="V1575">
        <v>86.4</v>
      </c>
      <c r="W1575">
        <v>3</v>
      </c>
      <c r="X1575" s="3">
        <f t="shared" si="1577"/>
        <v>28.8</v>
      </c>
      <c r="Y1575" s="3">
        <f t="shared" ref="Y1575:Z1575" si="1613">X1575/T1575</f>
        <v>2.4</v>
      </c>
      <c r="Z1575" s="3">
        <f t="shared" si="1613"/>
        <v>0.48</v>
      </c>
    </row>
    <row r="1576" spans="1:26" x14ac:dyDescent="0.25">
      <c r="A1576">
        <v>9.2025000000000006</v>
      </c>
      <c r="B1576" t="s">
        <v>26</v>
      </c>
      <c r="C1576" t="s">
        <v>722</v>
      </c>
      <c r="D1576" t="s">
        <v>723</v>
      </c>
      <c r="E1576">
        <v>10538437</v>
      </c>
      <c r="F1576" t="s">
        <v>724</v>
      </c>
      <c r="G1576" t="s">
        <v>348</v>
      </c>
      <c r="H1576" t="s">
        <v>31</v>
      </c>
      <c r="I1576" t="s">
        <v>725</v>
      </c>
      <c r="J1576" t="s">
        <v>726</v>
      </c>
      <c r="K1576" t="s">
        <v>727</v>
      </c>
      <c r="L1576" t="s">
        <v>728</v>
      </c>
      <c r="M1576" t="s">
        <v>500</v>
      </c>
      <c r="N1576">
        <v>3037975676</v>
      </c>
      <c r="O1576" t="s">
        <v>224</v>
      </c>
      <c r="P1576" t="s">
        <v>225</v>
      </c>
      <c r="Q1576" t="s">
        <v>61</v>
      </c>
      <c r="R1576">
        <v>44</v>
      </c>
      <c r="S1576" t="s">
        <v>40</v>
      </c>
      <c r="T1576" t="str">
        <f t="shared" si="1569"/>
        <v>12</v>
      </c>
      <c r="U1576">
        <v>5</v>
      </c>
      <c r="V1576">
        <v>86.4</v>
      </c>
      <c r="W1576">
        <v>3</v>
      </c>
      <c r="X1576" s="3">
        <f t="shared" si="1577"/>
        <v>28.8</v>
      </c>
      <c r="Y1576" s="3">
        <f t="shared" ref="Y1576:Z1576" si="1614">X1576/T1576</f>
        <v>2.4</v>
      </c>
      <c r="Z1576" s="3">
        <f t="shared" si="1614"/>
        <v>0.48</v>
      </c>
    </row>
    <row r="1577" spans="1:26" x14ac:dyDescent="0.25">
      <c r="A1577">
        <v>9.2025000000000006</v>
      </c>
      <c r="B1577" t="s">
        <v>26</v>
      </c>
      <c r="C1577" t="s">
        <v>722</v>
      </c>
      <c r="D1577" t="s">
        <v>723</v>
      </c>
      <c r="E1577">
        <v>10538437</v>
      </c>
      <c r="F1577" t="s">
        <v>724</v>
      </c>
      <c r="G1577" t="s">
        <v>348</v>
      </c>
      <c r="H1577" t="s">
        <v>31</v>
      </c>
      <c r="I1577" t="s">
        <v>725</v>
      </c>
      <c r="J1577" t="s">
        <v>726</v>
      </c>
      <c r="K1577" t="s">
        <v>727</v>
      </c>
      <c r="L1577" t="s">
        <v>728</v>
      </c>
      <c r="M1577" t="s">
        <v>500</v>
      </c>
      <c r="N1577">
        <v>3037975676</v>
      </c>
      <c r="O1577" t="s">
        <v>59</v>
      </c>
      <c r="P1577" t="s">
        <v>60</v>
      </c>
      <c r="Q1577" t="s">
        <v>61</v>
      </c>
      <c r="R1577">
        <v>44</v>
      </c>
      <c r="S1577" t="s">
        <v>40</v>
      </c>
      <c r="T1577" t="str">
        <f t="shared" si="1569"/>
        <v>12</v>
      </c>
      <c r="U1577">
        <v>4</v>
      </c>
      <c r="V1577">
        <v>86.4</v>
      </c>
      <c r="W1577">
        <v>3</v>
      </c>
      <c r="X1577" s="3">
        <f t="shared" si="1577"/>
        <v>28.8</v>
      </c>
      <c r="Y1577" s="3">
        <f t="shared" ref="Y1577:Z1577" si="1615">X1577/T1577</f>
        <v>2.4</v>
      </c>
      <c r="Z1577" s="3">
        <f t="shared" si="1615"/>
        <v>0.6</v>
      </c>
    </row>
    <row r="1578" spans="1:26" x14ac:dyDescent="0.25">
      <c r="A1578">
        <v>9.2025000000000006</v>
      </c>
      <c r="B1578" t="s">
        <v>26</v>
      </c>
      <c r="C1578" t="s">
        <v>62</v>
      </c>
      <c r="D1578" t="s">
        <v>63</v>
      </c>
      <c r="E1578">
        <v>10338593</v>
      </c>
      <c r="F1578" t="s">
        <v>458</v>
      </c>
      <c r="G1578" t="s">
        <v>30</v>
      </c>
      <c r="H1578" t="s">
        <v>31</v>
      </c>
      <c r="I1578" t="s">
        <v>459</v>
      </c>
      <c r="J1578" t="s">
        <v>460</v>
      </c>
      <c r="K1578" t="s">
        <v>67</v>
      </c>
      <c r="L1578" t="s">
        <v>461</v>
      </c>
      <c r="M1578" t="s">
        <v>462</v>
      </c>
      <c r="N1578">
        <v>6612109436</v>
      </c>
      <c r="O1578" t="s">
        <v>224</v>
      </c>
      <c r="P1578" t="s">
        <v>225</v>
      </c>
      <c r="Q1578" t="s">
        <v>61</v>
      </c>
      <c r="R1578">
        <v>44</v>
      </c>
      <c r="S1578" t="s">
        <v>40</v>
      </c>
      <c r="T1578" t="str">
        <f t="shared" si="1569"/>
        <v>12</v>
      </c>
      <c r="U1578">
        <v>5</v>
      </c>
      <c r="V1578">
        <v>60</v>
      </c>
      <c r="W1578">
        <v>2</v>
      </c>
      <c r="X1578" s="3">
        <f t="shared" si="1577"/>
        <v>30</v>
      </c>
      <c r="Y1578" s="3">
        <f t="shared" ref="Y1578:Z1578" si="1616">X1578/T1578</f>
        <v>2.5</v>
      </c>
      <c r="Z1578" s="3">
        <f t="shared" si="1616"/>
        <v>0.5</v>
      </c>
    </row>
    <row r="1579" spans="1:26" x14ac:dyDescent="0.25">
      <c r="A1579">
        <v>9.2025000000000006</v>
      </c>
      <c r="B1579" t="s">
        <v>26</v>
      </c>
      <c r="C1579" t="s">
        <v>62</v>
      </c>
      <c r="D1579" t="s">
        <v>63</v>
      </c>
      <c r="E1579">
        <v>10338593</v>
      </c>
      <c r="F1579" t="s">
        <v>458</v>
      </c>
      <c r="G1579" t="s">
        <v>30</v>
      </c>
      <c r="H1579" t="s">
        <v>31</v>
      </c>
      <c r="I1579" t="s">
        <v>459</v>
      </c>
      <c r="J1579" t="s">
        <v>460</v>
      </c>
      <c r="K1579" t="s">
        <v>67</v>
      </c>
      <c r="L1579" t="s">
        <v>461</v>
      </c>
      <c r="M1579" t="s">
        <v>462</v>
      </c>
      <c r="N1579">
        <v>6612109436</v>
      </c>
      <c r="O1579" t="s">
        <v>59</v>
      </c>
      <c r="P1579" t="s">
        <v>60</v>
      </c>
      <c r="Q1579" t="s">
        <v>61</v>
      </c>
      <c r="R1579">
        <v>44</v>
      </c>
      <c r="S1579" t="s">
        <v>40</v>
      </c>
      <c r="T1579" t="str">
        <f t="shared" si="1569"/>
        <v>12</v>
      </c>
      <c r="U1579">
        <v>4</v>
      </c>
      <c r="V1579">
        <v>60</v>
      </c>
      <c r="W1579">
        <v>2</v>
      </c>
      <c r="X1579" s="3">
        <f t="shared" si="1577"/>
        <v>30</v>
      </c>
      <c r="Y1579" s="3">
        <f t="shared" ref="Y1579:Z1579" si="1617">X1579/T1579</f>
        <v>2.5</v>
      </c>
      <c r="Z1579" s="3">
        <f t="shared" si="1617"/>
        <v>0.625</v>
      </c>
    </row>
    <row r="1580" spans="1:26" x14ac:dyDescent="0.25">
      <c r="A1580">
        <v>9.2025000000000006</v>
      </c>
      <c r="B1580" t="s">
        <v>26</v>
      </c>
      <c r="C1580" t="s">
        <v>84</v>
      </c>
      <c r="D1580" t="s">
        <v>85</v>
      </c>
      <c r="E1580">
        <v>10019540</v>
      </c>
      <c r="F1580" t="s">
        <v>463</v>
      </c>
      <c r="G1580" t="s">
        <v>30</v>
      </c>
      <c r="H1580" t="s">
        <v>31</v>
      </c>
      <c r="I1580" t="s">
        <v>464</v>
      </c>
      <c r="J1580" t="s">
        <v>465</v>
      </c>
      <c r="K1580" t="s">
        <v>67</v>
      </c>
      <c r="L1580">
        <v>94080</v>
      </c>
      <c r="M1580" t="s">
        <v>466</v>
      </c>
      <c r="N1580">
        <v>6505895252</v>
      </c>
      <c r="O1580" t="s">
        <v>122</v>
      </c>
      <c r="P1580" t="s">
        <v>123</v>
      </c>
      <c r="Q1580" t="s">
        <v>124</v>
      </c>
      <c r="R1580">
        <v>44</v>
      </c>
      <c r="S1580" t="s">
        <v>40</v>
      </c>
      <c r="T1580" t="str">
        <f t="shared" si="1569"/>
        <v>12</v>
      </c>
      <c r="U1580">
        <v>4.5</v>
      </c>
      <c r="V1580">
        <v>21</v>
      </c>
      <c r="W1580">
        <v>1</v>
      </c>
      <c r="X1580" s="3">
        <f t="shared" si="1577"/>
        <v>21</v>
      </c>
      <c r="Y1580" s="3">
        <f t="shared" ref="Y1580:Z1580" si="1618">X1580/T1580</f>
        <v>1.75</v>
      </c>
      <c r="Z1580" s="3">
        <f t="shared" si="1618"/>
        <v>0.3888888888888889</v>
      </c>
    </row>
    <row r="1581" spans="1:26" x14ac:dyDescent="0.25">
      <c r="A1581">
        <v>9.2025000000000006</v>
      </c>
      <c r="B1581" t="s">
        <v>26</v>
      </c>
      <c r="C1581" t="s">
        <v>84</v>
      </c>
      <c r="D1581" t="s">
        <v>85</v>
      </c>
      <c r="E1581">
        <v>10019540</v>
      </c>
      <c r="F1581" t="s">
        <v>463</v>
      </c>
      <c r="G1581" t="s">
        <v>30</v>
      </c>
      <c r="H1581" t="s">
        <v>31</v>
      </c>
      <c r="I1581" t="s">
        <v>464</v>
      </c>
      <c r="J1581" t="s">
        <v>465</v>
      </c>
      <c r="K1581" t="s">
        <v>67</v>
      </c>
      <c r="L1581">
        <v>94080</v>
      </c>
      <c r="M1581" t="s">
        <v>466</v>
      </c>
      <c r="N1581">
        <v>6505895252</v>
      </c>
      <c r="O1581" t="s">
        <v>115</v>
      </c>
      <c r="P1581" t="s">
        <v>116</v>
      </c>
      <c r="Q1581" t="s">
        <v>39</v>
      </c>
      <c r="R1581">
        <v>44</v>
      </c>
      <c r="S1581" t="s">
        <v>40</v>
      </c>
      <c r="T1581" t="str">
        <f t="shared" si="1569"/>
        <v>12</v>
      </c>
      <c r="U1581">
        <v>5</v>
      </c>
      <c r="V1581">
        <v>42</v>
      </c>
      <c r="W1581">
        <v>2</v>
      </c>
      <c r="X1581" s="3">
        <f t="shared" si="1577"/>
        <v>21</v>
      </c>
      <c r="Y1581" s="3">
        <f t="shared" ref="Y1581:Z1581" si="1619">X1581/T1581</f>
        <v>1.75</v>
      </c>
      <c r="Z1581" s="3">
        <f t="shared" si="1619"/>
        <v>0.35</v>
      </c>
    </row>
    <row r="1582" spans="1:26" x14ac:dyDescent="0.25">
      <c r="A1582">
        <v>9.2025000000000006</v>
      </c>
      <c r="B1582" t="s">
        <v>26</v>
      </c>
      <c r="C1582" t="s">
        <v>84</v>
      </c>
      <c r="D1582" t="s">
        <v>85</v>
      </c>
      <c r="E1582">
        <v>10019540</v>
      </c>
      <c r="F1582" t="s">
        <v>463</v>
      </c>
      <c r="G1582" t="s">
        <v>30</v>
      </c>
      <c r="H1582" t="s">
        <v>31</v>
      </c>
      <c r="I1582" t="s">
        <v>464</v>
      </c>
      <c r="J1582" t="s">
        <v>465</v>
      </c>
      <c r="K1582" t="s">
        <v>67</v>
      </c>
      <c r="L1582">
        <v>94080</v>
      </c>
      <c r="M1582" t="s">
        <v>466</v>
      </c>
      <c r="N1582">
        <v>6505895252</v>
      </c>
      <c r="O1582" t="s">
        <v>49</v>
      </c>
      <c r="P1582" t="s">
        <v>50</v>
      </c>
      <c r="Q1582" t="s">
        <v>39</v>
      </c>
      <c r="R1582">
        <v>44</v>
      </c>
      <c r="S1582" t="s">
        <v>40</v>
      </c>
      <c r="T1582" t="str">
        <f t="shared" si="1569"/>
        <v>12</v>
      </c>
      <c r="U1582">
        <v>5</v>
      </c>
      <c r="V1582">
        <v>42</v>
      </c>
      <c r="W1582">
        <v>2</v>
      </c>
      <c r="X1582" s="3">
        <f t="shared" si="1577"/>
        <v>21</v>
      </c>
      <c r="Y1582" s="3">
        <f t="shared" ref="Y1582:Z1582" si="1620">X1582/T1582</f>
        <v>1.75</v>
      </c>
      <c r="Z1582" s="3">
        <f t="shared" si="1620"/>
        <v>0.35</v>
      </c>
    </row>
    <row r="1583" spans="1:26" x14ac:dyDescent="0.25">
      <c r="A1583">
        <v>9.2025000000000006</v>
      </c>
      <c r="B1583" t="s">
        <v>26</v>
      </c>
      <c r="C1583" t="s">
        <v>154</v>
      </c>
      <c r="D1583" t="s">
        <v>155</v>
      </c>
      <c r="E1583">
        <v>10480576</v>
      </c>
      <c r="F1583" t="s">
        <v>2469</v>
      </c>
      <c r="G1583" t="s">
        <v>362</v>
      </c>
      <c r="H1583" t="s">
        <v>31</v>
      </c>
      <c r="I1583" t="s">
        <v>2470</v>
      </c>
      <c r="J1583" t="s">
        <v>2471</v>
      </c>
      <c r="K1583" t="s">
        <v>159</v>
      </c>
      <c r="L1583" t="s">
        <v>2472</v>
      </c>
      <c r="M1583" t="s">
        <v>2473</v>
      </c>
      <c r="N1583">
        <v>5412659411</v>
      </c>
      <c r="O1583" t="s">
        <v>49</v>
      </c>
      <c r="P1583" t="s">
        <v>50</v>
      </c>
      <c r="Q1583" t="s">
        <v>39</v>
      </c>
      <c r="R1583">
        <v>44</v>
      </c>
      <c r="S1583" t="s">
        <v>40</v>
      </c>
      <c r="T1583" t="str">
        <f t="shared" si="1569"/>
        <v>12</v>
      </c>
      <c r="U1583">
        <v>5</v>
      </c>
      <c r="V1583">
        <v>19.8</v>
      </c>
      <c r="W1583">
        <v>1</v>
      </c>
      <c r="X1583" s="3">
        <f t="shared" si="1577"/>
        <v>19.8</v>
      </c>
      <c r="Y1583" s="3">
        <f t="shared" ref="Y1583:Z1583" si="1621">X1583/T1583</f>
        <v>1.6500000000000001</v>
      </c>
      <c r="Z1583" s="3">
        <f t="shared" si="1621"/>
        <v>0.33</v>
      </c>
    </row>
    <row r="1584" spans="1:26" x14ac:dyDescent="0.25">
      <c r="A1584">
        <v>9.2025000000000006</v>
      </c>
      <c r="B1584" t="s">
        <v>26</v>
      </c>
      <c r="C1584" t="s">
        <v>51</v>
      </c>
      <c r="D1584" t="s">
        <v>52</v>
      </c>
      <c r="E1584">
        <v>10003045</v>
      </c>
      <c r="F1584" t="s">
        <v>125</v>
      </c>
      <c r="G1584" t="s">
        <v>30</v>
      </c>
      <c r="H1584" t="s">
        <v>31</v>
      </c>
      <c r="I1584" t="s">
        <v>126</v>
      </c>
      <c r="J1584" t="s">
        <v>127</v>
      </c>
      <c r="K1584" t="s">
        <v>34</v>
      </c>
      <c r="L1584" s="4" t="s">
        <v>128</v>
      </c>
      <c r="M1584" t="s">
        <v>129</v>
      </c>
      <c r="N1584">
        <v>6098354400</v>
      </c>
      <c r="O1584" t="s">
        <v>74</v>
      </c>
      <c r="P1584" t="s">
        <v>75</v>
      </c>
      <c r="Q1584" t="s">
        <v>61</v>
      </c>
      <c r="R1584">
        <v>44</v>
      </c>
      <c r="S1584" t="s">
        <v>40</v>
      </c>
      <c r="T1584" t="str">
        <f t="shared" si="1569"/>
        <v>12</v>
      </c>
      <c r="U1584">
        <v>5</v>
      </c>
      <c r="V1584">
        <v>180</v>
      </c>
      <c r="W1584">
        <v>6</v>
      </c>
      <c r="X1584" s="3">
        <f t="shared" si="1577"/>
        <v>30</v>
      </c>
      <c r="Y1584" s="3">
        <f t="shared" ref="Y1584:Z1584" si="1622">X1584/T1584</f>
        <v>2.5</v>
      </c>
      <c r="Z1584" s="3">
        <f t="shared" si="1622"/>
        <v>0.5</v>
      </c>
    </row>
    <row r="1585" spans="1:26" x14ac:dyDescent="0.25">
      <c r="A1585">
        <v>9.2025000000000006</v>
      </c>
      <c r="B1585" t="s">
        <v>26</v>
      </c>
      <c r="C1585" t="s">
        <v>51</v>
      </c>
      <c r="D1585" t="s">
        <v>52</v>
      </c>
      <c r="E1585">
        <v>10003045</v>
      </c>
      <c r="F1585" t="s">
        <v>125</v>
      </c>
      <c r="G1585" t="s">
        <v>30</v>
      </c>
      <c r="H1585" t="s">
        <v>31</v>
      </c>
      <c r="I1585" t="s">
        <v>126</v>
      </c>
      <c r="J1585" t="s">
        <v>127</v>
      </c>
      <c r="K1585" t="s">
        <v>34</v>
      </c>
      <c r="L1585" s="4" t="s">
        <v>128</v>
      </c>
      <c r="M1585" t="s">
        <v>129</v>
      </c>
      <c r="N1585">
        <v>6098354400</v>
      </c>
      <c r="O1585" t="s">
        <v>81</v>
      </c>
      <c r="P1585" t="s">
        <v>82</v>
      </c>
      <c r="Q1585" t="s">
        <v>83</v>
      </c>
      <c r="R1585">
        <v>44</v>
      </c>
      <c r="S1585" t="s">
        <v>40</v>
      </c>
      <c r="T1585" t="str">
        <f t="shared" si="1569"/>
        <v>12</v>
      </c>
      <c r="U1585">
        <v>8</v>
      </c>
      <c r="V1585">
        <v>60</v>
      </c>
      <c r="W1585">
        <v>2</v>
      </c>
      <c r="X1585" s="3">
        <f t="shared" si="1577"/>
        <v>30</v>
      </c>
      <c r="Y1585" s="3">
        <f t="shared" ref="Y1585:Z1585" si="1623">X1585/T1585</f>
        <v>2.5</v>
      </c>
      <c r="Z1585" s="3">
        <f t="shared" si="1623"/>
        <v>0.3125</v>
      </c>
    </row>
    <row r="1586" spans="1:26" x14ac:dyDescent="0.25">
      <c r="A1586">
        <v>9.2025000000000006</v>
      </c>
      <c r="B1586" t="s">
        <v>26</v>
      </c>
      <c r="C1586" t="s">
        <v>51</v>
      </c>
      <c r="D1586" t="s">
        <v>52</v>
      </c>
      <c r="E1586">
        <v>10003045</v>
      </c>
      <c r="F1586" t="s">
        <v>125</v>
      </c>
      <c r="G1586" t="s">
        <v>30</v>
      </c>
      <c r="H1586" t="s">
        <v>31</v>
      </c>
      <c r="I1586" t="s">
        <v>126</v>
      </c>
      <c r="J1586" t="s">
        <v>127</v>
      </c>
      <c r="K1586" t="s">
        <v>34</v>
      </c>
      <c r="L1586" s="4" t="s">
        <v>128</v>
      </c>
      <c r="M1586" t="s">
        <v>129</v>
      </c>
      <c r="N1586">
        <v>6098354400</v>
      </c>
      <c r="O1586" t="s">
        <v>37</v>
      </c>
      <c r="P1586" t="s">
        <v>38</v>
      </c>
      <c r="Q1586" t="s">
        <v>39</v>
      </c>
      <c r="R1586">
        <v>44</v>
      </c>
      <c r="S1586" t="s">
        <v>40</v>
      </c>
      <c r="T1586" t="str">
        <f t="shared" si="1569"/>
        <v>12</v>
      </c>
      <c r="U1586">
        <v>5</v>
      </c>
      <c r="V1586">
        <v>84</v>
      </c>
      <c r="W1586">
        <v>4</v>
      </c>
      <c r="X1586" s="3">
        <f t="shared" si="1577"/>
        <v>21</v>
      </c>
      <c r="Y1586" s="3">
        <f t="shared" ref="Y1586:Z1586" si="1624">X1586/T1586</f>
        <v>1.75</v>
      </c>
      <c r="Z1586" s="3">
        <f t="shared" si="1624"/>
        <v>0.35</v>
      </c>
    </row>
    <row r="1587" spans="1:26" x14ac:dyDescent="0.25">
      <c r="A1587">
        <v>9.2025000000000006</v>
      </c>
      <c r="B1587" t="s">
        <v>26</v>
      </c>
      <c r="C1587" t="s">
        <v>51</v>
      </c>
      <c r="D1587" t="s">
        <v>52</v>
      </c>
      <c r="E1587">
        <v>10003045</v>
      </c>
      <c r="F1587" t="s">
        <v>125</v>
      </c>
      <c r="G1587" t="s">
        <v>30</v>
      </c>
      <c r="H1587" t="s">
        <v>31</v>
      </c>
      <c r="I1587" t="s">
        <v>126</v>
      </c>
      <c r="J1587" t="s">
        <v>127</v>
      </c>
      <c r="K1587" t="s">
        <v>34</v>
      </c>
      <c r="L1587" s="4" t="s">
        <v>128</v>
      </c>
      <c r="M1587" t="s">
        <v>129</v>
      </c>
      <c r="N1587">
        <v>6098354400</v>
      </c>
      <c r="O1587" t="s">
        <v>98</v>
      </c>
      <c r="P1587" t="s">
        <v>99</v>
      </c>
      <c r="Q1587" t="s">
        <v>61</v>
      </c>
      <c r="R1587">
        <v>44</v>
      </c>
      <c r="S1587" t="s">
        <v>40</v>
      </c>
      <c r="T1587" t="str">
        <f t="shared" si="1569"/>
        <v>12</v>
      </c>
      <c r="U1587">
        <v>5</v>
      </c>
      <c r="V1587">
        <v>240</v>
      </c>
      <c r="W1587">
        <v>8</v>
      </c>
      <c r="X1587" s="3">
        <f t="shared" si="1577"/>
        <v>30</v>
      </c>
      <c r="Y1587" s="3">
        <f t="shared" ref="Y1587:Z1587" si="1625">X1587/T1587</f>
        <v>2.5</v>
      </c>
      <c r="Z1587" s="3">
        <f t="shared" si="1625"/>
        <v>0.5</v>
      </c>
    </row>
    <row r="1588" spans="1:26" x14ac:dyDescent="0.25">
      <c r="A1588">
        <v>9.2025000000000006</v>
      </c>
      <c r="B1588" t="s">
        <v>26</v>
      </c>
      <c r="C1588" t="s">
        <v>51</v>
      </c>
      <c r="D1588" t="s">
        <v>52</v>
      </c>
      <c r="E1588">
        <v>10003045</v>
      </c>
      <c r="F1588" t="s">
        <v>125</v>
      </c>
      <c r="G1588" t="s">
        <v>30</v>
      </c>
      <c r="H1588" t="s">
        <v>31</v>
      </c>
      <c r="I1588" t="s">
        <v>126</v>
      </c>
      <c r="J1588" t="s">
        <v>127</v>
      </c>
      <c r="K1588" t="s">
        <v>34</v>
      </c>
      <c r="L1588" s="4" t="s">
        <v>128</v>
      </c>
      <c r="M1588" t="s">
        <v>129</v>
      </c>
      <c r="N1588">
        <v>6098354400</v>
      </c>
      <c r="O1588" t="s">
        <v>59</v>
      </c>
      <c r="P1588" t="s">
        <v>60</v>
      </c>
      <c r="Q1588" t="s">
        <v>61</v>
      </c>
      <c r="R1588">
        <v>44</v>
      </c>
      <c r="S1588" t="s">
        <v>40</v>
      </c>
      <c r="T1588" t="str">
        <f t="shared" si="1569"/>
        <v>12</v>
      </c>
      <c r="U1588">
        <v>4</v>
      </c>
      <c r="V1588">
        <v>144</v>
      </c>
      <c r="W1588">
        <v>5</v>
      </c>
      <c r="X1588" s="3">
        <f t="shared" si="1577"/>
        <v>28.8</v>
      </c>
      <c r="Y1588" s="3">
        <f t="shared" ref="Y1588:Z1588" si="1626">X1588/T1588</f>
        <v>2.4</v>
      </c>
      <c r="Z1588" s="3">
        <f t="shared" si="1626"/>
        <v>0.6</v>
      </c>
    </row>
    <row r="1589" spans="1:26" x14ac:dyDescent="0.25">
      <c r="A1589">
        <v>9.2025000000000006</v>
      </c>
      <c r="B1589" t="s">
        <v>26</v>
      </c>
      <c r="C1589" t="s">
        <v>51</v>
      </c>
      <c r="D1589" t="s">
        <v>52</v>
      </c>
      <c r="E1589">
        <v>10375813</v>
      </c>
      <c r="F1589" t="s">
        <v>2361</v>
      </c>
      <c r="G1589" t="s">
        <v>362</v>
      </c>
      <c r="H1589" t="s">
        <v>31</v>
      </c>
      <c r="I1589" t="s">
        <v>2362</v>
      </c>
      <c r="J1589" t="s">
        <v>2363</v>
      </c>
      <c r="K1589" t="s">
        <v>56</v>
      </c>
      <c r="L1589" t="s">
        <v>2364</v>
      </c>
      <c r="M1589" t="s">
        <v>2365</v>
      </c>
      <c r="N1589">
        <v>2157325500</v>
      </c>
      <c r="O1589" t="s">
        <v>81</v>
      </c>
      <c r="P1589" t="s">
        <v>82</v>
      </c>
      <c r="Q1589" t="s">
        <v>83</v>
      </c>
      <c r="R1589">
        <v>44</v>
      </c>
      <c r="S1589" t="s">
        <v>40</v>
      </c>
      <c r="T1589" t="str">
        <f t="shared" si="1569"/>
        <v>12</v>
      </c>
      <c r="U1589">
        <v>8</v>
      </c>
      <c r="V1589">
        <v>30</v>
      </c>
      <c r="W1589">
        <v>1</v>
      </c>
      <c r="X1589" s="3">
        <f t="shared" si="1577"/>
        <v>30</v>
      </c>
      <c r="Y1589" s="3">
        <f t="shared" ref="Y1589:Z1589" si="1627">X1589/T1589</f>
        <v>2.5</v>
      </c>
      <c r="Z1589" s="3">
        <f t="shared" si="1627"/>
        <v>0.3125</v>
      </c>
    </row>
    <row r="1590" spans="1:26" x14ac:dyDescent="0.25">
      <c r="A1590">
        <v>9.2025000000000006</v>
      </c>
      <c r="B1590" t="s">
        <v>26</v>
      </c>
      <c r="C1590" t="s">
        <v>154</v>
      </c>
      <c r="D1590" t="s">
        <v>155</v>
      </c>
      <c r="E1590">
        <v>10257196</v>
      </c>
      <c r="F1590" t="s">
        <v>2474</v>
      </c>
      <c r="G1590" t="s">
        <v>362</v>
      </c>
      <c r="H1590" t="s">
        <v>31</v>
      </c>
      <c r="I1590" t="s">
        <v>2475</v>
      </c>
      <c r="J1590" t="s">
        <v>356</v>
      </c>
      <c r="K1590" t="s">
        <v>239</v>
      </c>
      <c r="L1590">
        <v>83704</v>
      </c>
      <c r="M1590" t="s">
        <v>2476</v>
      </c>
      <c r="N1590">
        <v>2083224300</v>
      </c>
      <c r="O1590" t="s">
        <v>98</v>
      </c>
      <c r="P1590" t="s">
        <v>99</v>
      </c>
      <c r="Q1590" t="s">
        <v>61</v>
      </c>
      <c r="R1590">
        <v>44</v>
      </c>
      <c r="S1590" t="s">
        <v>40</v>
      </c>
      <c r="T1590" t="str">
        <f t="shared" si="1569"/>
        <v>12</v>
      </c>
      <c r="U1590">
        <v>5</v>
      </c>
      <c r="V1590">
        <v>30</v>
      </c>
      <c r="W1590">
        <v>1</v>
      </c>
      <c r="X1590" s="3">
        <f t="shared" si="1577"/>
        <v>30</v>
      </c>
      <c r="Y1590" s="3">
        <f t="shared" ref="Y1590:Z1590" si="1628">X1590/T1590</f>
        <v>2.5</v>
      </c>
      <c r="Z1590" s="3">
        <f t="shared" si="1628"/>
        <v>0.5</v>
      </c>
    </row>
    <row r="1591" spans="1:26" x14ac:dyDescent="0.25">
      <c r="A1591">
        <v>9.2025000000000006</v>
      </c>
      <c r="B1591" t="s">
        <v>26</v>
      </c>
      <c r="C1591" t="s">
        <v>154</v>
      </c>
      <c r="D1591" t="s">
        <v>155</v>
      </c>
      <c r="E1591">
        <v>10257196</v>
      </c>
      <c r="F1591" t="s">
        <v>2474</v>
      </c>
      <c r="G1591" t="s">
        <v>362</v>
      </c>
      <c r="H1591" t="s">
        <v>31</v>
      </c>
      <c r="I1591" t="s">
        <v>2475</v>
      </c>
      <c r="J1591" t="s">
        <v>356</v>
      </c>
      <c r="K1591" t="s">
        <v>239</v>
      </c>
      <c r="L1591">
        <v>83704</v>
      </c>
      <c r="M1591" t="s">
        <v>2476</v>
      </c>
      <c r="N1591">
        <v>2083224300</v>
      </c>
      <c r="O1591" t="s">
        <v>59</v>
      </c>
      <c r="P1591" t="s">
        <v>60</v>
      </c>
      <c r="Q1591" t="s">
        <v>61</v>
      </c>
      <c r="R1591">
        <v>44</v>
      </c>
      <c r="S1591" t="s">
        <v>40</v>
      </c>
      <c r="T1591" t="str">
        <f t="shared" si="1569"/>
        <v>12</v>
      </c>
      <c r="U1591">
        <v>4</v>
      </c>
      <c r="V1591">
        <v>30</v>
      </c>
      <c r="W1591">
        <v>1</v>
      </c>
      <c r="X1591" s="3">
        <f t="shared" si="1577"/>
        <v>30</v>
      </c>
      <c r="Y1591" s="3">
        <f t="shared" ref="Y1591:Z1591" si="1629">X1591/T1591</f>
        <v>2.5</v>
      </c>
      <c r="Z1591" s="3">
        <f t="shared" si="1629"/>
        <v>0.625</v>
      </c>
    </row>
    <row r="1592" spans="1:26" x14ac:dyDescent="0.25">
      <c r="A1592">
        <v>9.2025000000000006</v>
      </c>
      <c r="B1592" t="s">
        <v>26</v>
      </c>
      <c r="C1592" t="s">
        <v>84</v>
      </c>
      <c r="D1592" t="s">
        <v>85</v>
      </c>
      <c r="E1592">
        <v>10257251</v>
      </c>
      <c r="F1592" t="s">
        <v>520</v>
      </c>
      <c r="G1592" t="s">
        <v>362</v>
      </c>
      <c r="H1592" t="s">
        <v>31</v>
      </c>
      <c r="I1592" t="s">
        <v>521</v>
      </c>
      <c r="J1592" t="s">
        <v>522</v>
      </c>
      <c r="K1592" t="s">
        <v>67</v>
      </c>
      <c r="L1592" t="s">
        <v>523</v>
      </c>
      <c r="M1592" t="s">
        <v>524</v>
      </c>
      <c r="N1592">
        <v>2092501501</v>
      </c>
      <c r="O1592" t="s">
        <v>91</v>
      </c>
      <c r="P1592" t="s">
        <v>92</v>
      </c>
      <c r="Q1592" t="s">
        <v>61</v>
      </c>
      <c r="R1592">
        <v>44</v>
      </c>
      <c r="S1592" t="s">
        <v>40</v>
      </c>
      <c r="T1592" t="str">
        <f t="shared" si="1569"/>
        <v>12</v>
      </c>
      <c r="U1592">
        <v>8</v>
      </c>
      <c r="V1592">
        <v>33.6</v>
      </c>
      <c r="W1592">
        <v>1</v>
      </c>
      <c r="X1592" s="3">
        <f t="shared" si="1577"/>
        <v>33.6</v>
      </c>
      <c r="Y1592" s="3">
        <f t="shared" ref="Y1592:Z1592" si="1630">X1592/T1592</f>
        <v>2.8000000000000003</v>
      </c>
      <c r="Z1592" s="3">
        <f t="shared" si="1630"/>
        <v>0.35000000000000003</v>
      </c>
    </row>
    <row r="1593" spans="1:26" x14ac:dyDescent="0.25">
      <c r="A1593">
        <v>9.2025000000000006</v>
      </c>
      <c r="B1593" t="s">
        <v>26</v>
      </c>
      <c r="C1593" t="s">
        <v>62</v>
      </c>
      <c r="D1593" t="s">
        <v>63</v>
      </c>
      <c r="E1593">
        <v>10241994</v>
      </c>
      <c r="F1593" t="s">
        <v>864</v>
      </c>
      <c r="G1593" t="s">
        <v>30</v>
      </c>
      <c r="H1593" t="s">
        <v>31</v>
      </c>
      <c r="I1593" t="s">
        <v>65</v>
      </c>
      <c r="J1593" t="s">
        <v>66</v>
      </c>
      <c r="K1593" t="s">
        <v>67</v>
      </c>
      <c r="L1593" t="s">
        <v>68</v>
      </c>
      <c r="M1593" t="s">
        <v>69</v>
      </c>
      <c r="N1593">
        <v>9099838425</v>
      </c>
      <c r="O1593" t="s">
        <v>74</v>
      </c>
      <c r="P1593" t="s">
        <v>75</v>
      </c>
      <c r="Q1593" t="s">
        <v>61</v>
      </c>
      <c r="R1593">
        <v>44</v>
      </c>
      <c r="S1593" t="s">
        <v>40</v>
      </c>
      <c r="T1593" t="str">
        <f t="shared" si="1569"/>
        <v>12</v>
      </c>
      <c r="U1593">
        <v>5</v>
      </c>
      <c r="V1593">
        <v>450</v>
      </c>
      <c r="W1593">
        <v>15</v>
      </c>
      <c r="X1593" s="3">
        <f t="shared" si="1577"/>
        <v>30</v>
      </c>
      <c r="Y1593" s="3">
        <f t="shared" ref="Y1593:Z1593" si="1631">X1593/T1593</f>
        <v>2.5</v>
      </c>
      <c r="Z1593" s="3">
        <f t="shared" si="1631"/>
        <v>0.5</v>
      </c>
    </row>
    <row r="1594" spans="1:26" x14ac:dyDescent="0.25">
      <c r="A1594">
        <v>9.2025000000000006</v>
      </c>
      <c r="B1594" t="s">
        <v>26</v>
      </c>
      <c r="C1594" t="s">
        <v>62</v>
      </c>
      <c r="D1594" t="s">
        <v>63</v>
      </c>
      <c r="E1594">
        <v>10241994</v>
      </c>
      <c r="F1594" t="s">
        <v>864</v>
      </c>
      <c r="G1594" t="s">
        <v>30</v>
      </c>
      <c r="H1594" t="s">
        <v>31</v>
      </c>
      <c r="I1594" t="s">
        <v>65</v>
      </c>
      <c r="J1594" t="s">
        <v>66</v>
      </c>
      <c r="K1594" t="s">
        <v>67</v>
      </c>
      <c r="L1594" t="s">
        <v>68</v>
      </c>
      <c r="M1594" t="s">
        <v>69</v>
      </c>
      <c r="N1594">
        <v>9099838425</v>
      </c>
      <c r="O1594" t="s">
        <v>37</v>
      </c>
      <c r="P1594" t="s">
        <v>38</v>
      </c>
      <c r="Q1594" t="s">
        <v>39</v>
      </c>
      <c r="R1594">
        <v>44</v>
      </c>
      <c r="S1594" t="s">
        <v>40</v>
      </c>
      <c r="T1594" t="str">
        <f t="shared" si="1569"/>
        <v>12</v>
      </c>
      <c r="U1594">
        <v>5</v>
      </c>
      <c r="V1594">
        <v>1287</v>
      </c>
      <c r="W1594">
        <v>65</v>
      </c>
      <c r="X1594" s="3">
        <f t="shared" si="1577"/>
        <v>19.8</v>
      </c>
      <c r="Y1594" s="3">
        <f t="shared" ref="Y1594:Z1594" si="1632">X1594/T1594</f>
        <v>1.6500000000000001</v>
      </c>
      <c r="Z1594" s="3">
        <f t="shared" si="1632"/>
        <v>0.33</v>
      </c>
    </row>
    <row r="1595" spans="1:26" x14ac:dyDescent="0.25">
      <c r="A1595">
        <v>9.2025000000000006</v>
      </c>
      <c r="B1595" t="s">
        <v>26</v>
      </c>
      <c r="C1595" t="s">
        <v>62</v>
      </c>
      <c r="D1595" t="s">
        <v>63</v>
      </c>
      <c r="E1595">
        <v>10241994</v>
      </c>
      <c r="F1595" t="s">
        <v>864</v>
      </c>
      <c r="G1595" t="s">
        <v>30</v>
      </c>
      <c r="H1595" t="s">
        <v>31</v>
      </c>
      <c r="I1595" t="s">
        <v>65</v>
      </c>
      <c r="J1595" t="s">
        <v>66</v>
      </c>
      <c r="K1595" t="s">
        <v>67</v>
      </c>
      <c r="L1595" t="s">
        <v>68</v>
      </c>
      <c r="M1595" t="s">
        <v>69</v>
      </c>
      <c r="N1595">
        <v>9099838425</v>
      </c>
      <c r="O1595" t="s">
        <v>70</v>
      </c>
      <c r="P1595" t="s">
        <v>71</v>
      </c>
      <c r="Q1595" t="s">
        <v>61</v>
      </c>
      <c r="R1595">
        <v>44</v>
      </c>
      <c r="S1595" t="s">
        <v>40</v>
      </c>
      <c r="T1595" t="str">
        <f t="shared" si="1569"/>
        <v>12</v>
      </c>
      <c r="U1595">
        <v>8</v>
      </c>
      <c r="V1595">
        <v>1008</v>
      </c>
      <c r="W1595">
        <v>30</v>
      </c>
      <c r="X1595" s="3">
        <f t="shared" si="1577"/>
        <v>33.6</v>
      </c>
      <c r="Y1595" s="3">
        <f t="shared" ref="Y1595:Z1595" si="1633">X1595/T1595</f>
        <v>2.8000000000000003</v>
      </c>
      <c r="Z1595" s="3">
        <f t="shared" si="1633"/>
        <v>0.35000000000000003</v>
      </c>
    </row>
    <row r="1596" spans="1:26" x14ac:dyDescent="0.25">
      <c r="A1596">
        <v>9.2025000000000006</v>
      </c>
      <c r="B1596" t="s">
        <v>26</v>
      </c>
      <c r="C1596" t="s">
        <v>62</v>
      </c>
      <c r="D1596" t="s">
        <v>63</v>
      </c>
      <c r="E1596">
        <v>10241994</v>
      </c>
      <c r="F1596" t="s">
        <v>864</v>
      </c>
      <c r="G1596" t="s">
        <v>30</v>
      </c>
      <c r="H1596" t="s">
        <v>31</v>
      </c>
      <c r="I1596" t="s">
        <v>65</v>
      </c>
      <c r="J1596" t="s">
        <v>66</v>
      </c>
      <c r="K1596" t="s">
        <v>67</v>
      </c>
      <c r="L1596" t="s">
        <v>68</v>
      </c>
      <c r="M1596" t="s">
        <v>69</v>
      </c>
      <c r="N1596">
        <v>9099838425</v>
      </c>
      <c r="O1596" t="s">
        <v>72</v>
      </c>
      <c r="P1596" t="s">
        <v>73</v>
      </c>
      <c r="Q1596" t="s">
        <v>61</v>
      </c>
      <c r="R1596">
        <v>44</v>
      </c>
      <c r="S1596" t="s">
        <v>40</v>
      </c>
      <c r="T1596" t="str">
        <f t="shared" si="1569"/>
        <v>12</v>
      </c>
      <c r="U1596">
        <v>8</v>
      </c>
      <c r="V1596">
        <v>1075.2</v>
      </c>
      <c r="W1596">
        <v>32</v>
      </c>
      <c r="X1596" s="3">
        <f t="shared" si="1577"/>
        <v>33.6</v>
      </c>
      <c r="Y1596" s="3">
        <f t="shared" ref="Y1596:Z1596" si="1634">X1596/T1596</f>
        <v>2.8000000000000003</v>
      </c>
      <c r="Z1596" s="3">
        <f t="shared" si="1634"/>
        <v>0.35000000000000003</v>
      </c>
    </row>
    <row r="1597" spans="1:26" x14ac:dyDescent="0.25">
      <c r="A1597">
        <v>9.2025000000000006</v>
      </c>
      <c r="B1597" t="s">
        <v>26</v>
      </c>
      <c r="C1597" t="s">
        <v>51</v>
      </c>
      <c r="D1597" t="s">
        <v>52</v>
      </c>
      <c r="E1597">
        <v>10548418</v>
      </c>
      <c r="F1597" t="s">
        <v>2357</v>
      </c>
      <c r="G1597" t="s">
        <v>30</v>
      </c>
      <c r="H1597" t="s">
        <v>31</v>
      </c>
      <c r="I1597" t="s">
        <v>126</v>
      </c>
      <c r="J1597" t="s">
        <v>2358</v>
      </c>
      <c r="K1597" t="s">
        <v>34</v>
      </c>
      <c r="L1597" t="s">
        <v>2359</v>
      </c>
      <c r="M1597" t="s">
        <v>2360</v>
      </c>
      <c r="N1597">
        <v>6098354400</v>
      </c>
      <c r="O1597" t="s">
        <v>74</v>
      </c>
      <c r="P1597" t="s">
        <v>75</v>
      </c>
      <c r="Q1597" t="s">
        <v>61</v>
      </c>
      <c r="R1597">
        <v>44</v>
      </c>
      <c r="S1597" t="s">
        <v>40</v>
      </c>
      <c r="T1597" t="str">
        <f t="shared" ref="T1597:T1660" si="1635">"12"</f>
        <v>12</v>
      </c>
      <c r="U1597">
        <v>5</v>
      </c>
      <c r="V1597">
        <v>60</v>
      </c>
      <c r="W1597">
        <v>2</v>
      </c>
      <c r="X1597" s="3">
        <f t="shared" si="1577"/>
        <v>30</v>
      </c>
      <c r="Y1597" s="3">
        <f t="shared" ref="Y1597:Z1597" si="1636">X1597/T1597</f>
        <v>2.5</v>
      </c>
      <c r="Z1597" s="3">
        <f t="shared" si="1636"/>
        <v>0.5</v>
      </c>
    </row>
    <row r="1598" spans="1:26" x14ac:dyDescent="0.25">
      <c r="A1598">
        <v>9.2025000000000006</v>
      </c>
      <c r="B1598" t="s">
        <v>26</v>
      </c>
      <c r="C1598" t="s">
        <v>51</v>
      </c>
      <c r="D1598" t="s">
        <v>52</v>
      </c>
      <c r="E1598">
        <v>10548418</v>
      </c>
      <c r="F1598" t="s">
        <v>2357</v>
      </c>
      <c r="G1598" t="s">
        <v>30</v>
      </c>
      <c r="H1598" t="s">
        <v>31</v>
      </c>
      <c r="I1598" t="s">
        <v>126</v>
      </c>
      <c r="J1598" t="s">
        <v>2358</v>
      </c>
      <c r="K1598" t="s">
        <v>34</v>
      </c>
      <c r="L1598" t="s">
        <v>2359</v>
      </c>
      <c r="M1598" t="s">
        <v>2360</v>
      </c>
      <c r="N1598">
        <v>6098354400</v>
      </c>
      <c r="O1598" t="s">
        <v>81</v>
      </c>
      <c r="P1598" t="s">
        <v>82</v>
      </c>
      <c r="Q1598" t="s">
        <v>83</v>
      </c>
      <c r="R1598">
        <v>44</v>
      </c>
      <c r="S1598" t="s">
        <v>40</v>
      </c>
      <c r="T1598" t="str">
        <f t="shared" si="1635"/>
        <v>12</v>
      </c>
      <c r="U1598">
        <v>8</v>
      </c>
      <c r="V1598">
        <v>30</v>
      </c>
      <c r="W1598">
        <v>1</v>
      </c>
      <c r="X1598" s="3">
        <f t="shared" si="1577"/>
        <v>30</v>
      </c>
      <c r="Y1598" s="3">
        <f t="shared" ref="Y1598:Z1598" si="1637">X1598/T1598</f>
        <v>2.5</v>
      </c>
      <c r="Z1598" s="3">
        <f t="shared" si="1637"/>
        <v>0.3125</v>
      </c>
    </row>
    <row r="1599" spans="1:26" x14ac:dyDescent="0.25">
      <c r="A1599">
        <v>9.2025000000000006</v>
      </c>
      <c r="B1599" t="s">
        <v>26</v>
      </c>
      <c r="C1599" t="s">
        <v>51</v>
      </c>
      <c r="D1599" t="s">
        <v>52</v>
      </c>
      <c r="E1599">
        <v>10548418</v>
      </c>
      <c r="F1599" t="s">
        <v>2357</v>
      </c>
      <c r="G1599" t="s">
        <v>30</v>
      </c>
      <c r="H1599" t="s">
        <v>31</v>
      </c>
      <c r="I1599" t="s">
        <v>126</v>
      </c>
      <c r="J1599" t="s">
        <v>2358</v>
      </c>
      <c r="K1599" t="s">
        <v>34</v>
      </c>
      <c r="L1599" t="s">
        <v>2359</v>
      </c>
      <c r="M1599" t="s">
        <v>2360</v>
      </c>
      <c r="N1599">
        <v>6098354400</v>
      </c>
      <c r="O1599" t="s">
        <v>98</v>
      </c>
      <c r="P1599" t="s">
        <v>99</v>
      </c>
      <c r="Q1599" t="s">
        <v>61</v>
      </c>
      <c r="R1599">
        <v>44</v>
      </c>
      <c r="S1599" t="s">
        <v>40</v>
      </c>
      <c r="T1599" t="str">
        <f t="shared" si="1635"/>
        <v>12</v>
      </c>
      <c r="U1599">
        <v>5</v>
      </c>
      <c r="V1599">
        <v>60</v>
      </c>
      <c r="W1599">
        <v>2</v>
      </c>
      <c r="X1599" s="3">
        <f t="shared" si="1577"/>
        <v>30</v>
      </c>
      <c r="Y1599" s="3">
        <f t="shared" ref="Y1599:Z1599" si="1638">X1599/T1599</f>
        <v>2.5</v>
      </c>
      <c r="Z1599" s="3">
        <f t="shared" si="1638"/>
        <v>0.5</v>
      </c>
    </row>
    <row r="1600" spans="1:26" x14ac:dyDescent="0.25">
      <c r="A1600">
        <v>9.2025000000000006</v>
      </c>
      <c r="B1600" t="s">
        <v>26</v>
      </c>
      <c r="C1600" t="s">
        <v>51</v>
      </c>
      <c r="D1600" t="s">
        <v>52</v>
      </c>
      <c r="E1600">
        <v>10548418</v>
      </c>
      <c r="F1600" t="s">
        <v>2357</v>
      </c>
      <c r="G1600" t="s">
        <v>30</v>
      </c>
      <c r="H1600" t="s">
        <v>31</v>
      </c>
      <c r="I1600" t="s">
        <v>126</v>
      </c>
      <c r="J1600" t="s">
        <v>2358</v>
      </c>
      <c r="K1600" t="s">
        <v>34</v>
      </c>
      <c r="L1600" t="s">
        <v>2359</v>
      </c>
      <c r="M1600" t="s">
        <v>2360</v>
      </c>
      <c r="N1600">
        <v>6098354400</v>
      </c>
      <c r="O1600" t="s">
        <v>59</v>
      </c>
      <c r="P1600" t="s">
        <v>60</v>
      </c>
      <c r="Q1600" t="s">
        <v>61</v>
      </c>
      <c r="R1600">
        <v>44</v>
      </c>
      <c r="S1600" t="s">
        <v>40</v>
      </c>
      <c r="T1600" t="str">
        <f t="shared" si="1635"/>
        <v>12</v>
      </c>
      <c r="U1600">
        <v>4</v>
      </c>
      <c r="V1600">
        <v>57.6</v>
      </c>
      <c r="W1600">
        <v>2</v>
      </c>
      <c r="X1600" s="3">
        <f t="shared" si="1577"/>
        <v>28.8</v>
      </c>
      <c r="Y1600" s="3">
        <f t="shared" ref="Y1600:Z1600" si="1639">X1600/T1600</f>
        <v>2.4</v>
      </c>
      <c r="Z1600" s="3">
        <f t="shared" si="1639"/>
        <v>0.6</v>
      </c>
    </row>
    <row r="1601" spans="1:26" x14ac:dyDescent="0.25">
      <c r="A1601">
        <v>9.2025000000000006</v>
      </c>
      <c r="B1601" t="s">
        <v>26</v>
      </c>
      <c r="C1601" t="s">
        <v>84</v>
      </c>
      <c r="D1601" t="s">
        <v>85</v>
      </c>
      <c r="E1601">
        <v>10019784</v>
      </c>
      <c r="F1601" t="s">
        <v>2165</v>
      </c>
      <c r="G1601" t="s">
        <v>30</v>
      </c>
      <c r="H1601" t="s">
        <v>31</v>
      </c>
      <c r="I1601" t="s">
        <v>2166</v>
      </c>
      <c r="J1601" t="s">
        <v>88</v>
      </c>
      <c r="K1601" t="s">
        <v>67</v>
      </c>
      <c r="L1601" t="s">
        <v>89</v>
      </c>
      <c r="M1601" t="s">
        <v>90</v>
      </c>
      <c r="N1601">
        <v>2095295350</v>
      </c>
      <c r="O1601" t="s">
        <v>91</v>
      </c>
      <c r="P1601" t="s">
        <v>92</v>
      </c>
      <c r="Q1601" t="s">
        <v>61</v>
      </c>
      <c r="R1601">
        <v>44</v>
      </c>
      <c r="S1601" t="s">
        <v>40</v>
      </c>
      <c r="T1601" t="str">
        <f t="shared" si="1635"/>
        <v>12</v>
      </c>
      <c r="U1601">
        <v>8</v>
      </c>
      <c r="V1601">
        <v>134.4</v>
      </c>
      <c r="W1601">
        <v>4</v>
      </c>
      <c r="X1601" s="3">
        <f t="shared" si="1577"/>
        <v>33.6</v>
      </c>
      <c r="Y1601" s="3">
        <f t="shared" ref="Y1601:Z1601" si="1640">X1601/T1601</f>
        <v>2.8000000000000003</v>
      </c>
      <c r="Z1601" s="3">
        <f t="shared" si="1640"/>
        <v>0.35000000000000003</v>
      </c>
    </row>
    <row r="1602" spans="1:26" x14ac:dyDescent="0.25">
      <c r="A1602">
        <v>9.2025000000000006</v>
      </c>
      <c r="B1602" t="s">
        <v>26</v>
      </c>
      <c r="C1602" t="s">
        <v>84</v>
      </c>
      <c r="D1602" t="s">
        <v>85</v>
      </c>
      <c r="E1602">
        <v>10019784</v>
      </c>
      <c r="F1602" t="s">
        <v>2165</v>
      </c>
      <c r="G1602" t="s">
        <v>30</v>
      </c>
      <c r="H1602" t="s">
        <v>31</v>
      </c>
      <c r="I1602" t="s">
        <v>2166</v>
      </c>
      <c r="J1602" t="s">
        <v>88</v>
      </c>
      <c r="K1602" t="s">
        <v>67</v>
      </c>
      <c r="L1602" t="s">
        <v>89</v>
      </c>
      <c r="M1602" t="s">
        <v>90</v>
      </c>
      <c r="N1602">
        <v>2095295350</v>
      </c>
      <c r="O1602" t="s">
        <v>70</v>
      </c>
      <c r="P1602" t="s">
        <v>71</v>
      </c>
      <c r="Q1602" t="s">
        <v>61</v>
      </c>
      <c r="R1602">
        <v>44</v>
      </c>
      <c r="S1602" t="s">
        <v>40</v>
      </c>
      <c r="T1602" t="str">
        <f t="shared" si="1635"/>
        <v>12</v>
      </c>
      <c r="U1602">
        <v>8</v>
      </c>
      <c r="V1602">
        <v>134.4</v>
      </c>
      <c r="W1602">
        <v>4</v>
      </c>
      <c r="X1602" s="3">
        <f t="shared" si="1577"/>
        <v>33.6</v>
      </c>
      <c r="Y1602" s="3">
        <f t="shared" ref="Y1602:Z1602" si="1641">X1602/T1602</f>
        <v>2.8000000000000003</v>
      </c>
      <c r="Z1602" s="3">
        <f t="shared" si="1641"/>
        <v>0.35000000000000003</v>
      </c>
    </row>
    <row r="1603" spans="1:26" x14ac:dyDescent="0.25">
      <c r="A1603">
        <v>9.2025000000000006</v>
      </c>
      <c r="B1603" t="s">
        <v>26</v>
      </c>
      <c r="C1603" t="s">
        <v>84</v>
      </c>
      <c r="D1603" t="s">
        <v>85</v>
      </c>
      <c r="E1603">
        <v>10019784</v>
      </c>
      <c r="F1603" t="s">
        <v>2165</v>
      </c>
      <c r="G1603" t="s">
        <v>30</v>
      </c>
      <c r="H1603" t="s">
        <v>31</v>
      </c>
      <c r="I1603" t="s">
        <v>2166</v>
      </c>
      <c r="J1603" t="s">
        <v>88</v>
      </c>
      <c r="K1603" t="s">
        <v>67</v>
      </c>
      <c r="L1603" t="s">
        <v>89</v>
      </c>
      <c r="M1603" t="s">
        <v>90</v>
      </c>
      <c r="N1603">
        <v>2095295350</v>
      </c>
      <c r="O1603" t="s">
        <v>100</v>
      </c>
      <c r="P1603" t="s">
        <v>101</v>
      </c>
      <c r="Q1603" t="s">
        <v>61</v>
      </c>
      <c r="R1603">
        <v>44</v>
      </c>
      <c r="S1603" t="s">
        <v>40</v>
      </c>
      <c r="T1603" t="str">
        <f t="shared" si="1635"/>
        <v>12</v>
      </c>
      <c r="U1603">
        <v>8</v>
      </c>
      <c r="V1603">
        <v>97.2</v>
      </c>
      <c r="W1603">
        <v>3</v>
      </c>
      <c r="X1603" s="3">
        <f t="shared" si="1577"/>
        <v>32.4</v>
      </c>
      <c r="Y1603" s="3">
        <f t="shared" ref="Y1603:Z1603" si="1642">X1603/T1603</f>
        <v>2.6999999999999997</v>
      </c>
      <c r="Z1603" s="3">
        <f t="shared" si="1642"/>
        <v>0.33749999999999997</v>
      </c>
    </row>
    <row r="1604" spans="1:26" x14ac:dyDescent="0.25">
      <c r="A1604">
        <v>9.2025000000000006</v>
      </c>
      <c r="B1604" t="s">
        <v>26</v>
      </c>
      <c r="C1604" t="s">
        <v>84</v>
      </c>
      <c r="D1604" t="s">
        <v>85</v>
      </c>
      <c r="E1604">
        <v>10019758</v>
      </c>
      <c r="F1604" t="s">
        <v>2159</v>
      </c>
      <c r="G1604" t="s">
        <v>30</v>
      </c>
      <c r="H1604" t="s">
        <v>31</v>
      </c>
      <c r="I1604" t="s">
        <v>118</v>
      </c>
      <c r="J1604" t="s">
        <v>119</v>
      </c>
      <c r="K1604" t="s">
        <v>67</v>
      </c>
      <c r="L1604" t="s">
        <v>120</v>
      </c>
      <c r="M1604" t="s">
        <v>2395</v>
      </c>
      <c r="N1604">
        <v>9164524041</v>
      </c>
      <c r="O1604" t="s">
        <v>122</v>
      </c>
      <c r="P1604" t="s">
        <v>123</v>
      </c>
      <c r="Q1604" t="s">
        <v>124</v>
      </c>
      <c r="R1604">
        <v>44</v>
      </c>
      <c r="S1604" t="s">
        <v>40</v>
      </c>
      <c r="T1604" t="str">
        <f t="shared" si="1635"/>
        <v>12</v>
      </c>
      <c r="U1604">
        <v>4.5</v>
      </c>
      <c r="V1604">
        <v>273</v>
      </c>
      <c r="W1604">
        <v>13</v>
      </c>
      <c r="X1604" s="3">
        <f t="shared" ref="X1604:X1667" si="1643">V1604/W1604</f>
        <v>21</v>
      </c>
      <c r="Y1604" s="3">
        <f t="shared" ref="Y1604:Z1604" si="1644">X1604/T1604</f>
        <v>1.75</v>
      </c>
      <c r="Z1604" s="3">
        <f t="shared" si="1644"/>
        <v>0.3888888888888889</v>
      </c>
    </row>
    <row r="1605" spans="1:26" x14ac:dyDescent="0.25">
      <c r="A1605">
        <v>9.2025000000000006</v>
      </c>
      <c r="B1605" t="s">
        <v>26</v>
      </c>
      <c r="C1605" t="s">
        <v>84</v>
      </c>
      <c r="D1605" t="s">
        <v>85</v>
      </c>
      <c r="E1605">
        <v>10019773</v>
      </c>
      <c r="F1605" t="s">
        <v>130</v>
      </c>
      <c r="G1605" t="s">
        <v>30</v>
      </c>
      <c r="H1605" t="s">
        <v>31</v>
      </c>
      <c r="I1605" t="s">
        <v>131</v>
      </c>
      <c r="J1605" t="s">
        <v>132</v>
      </c>
      <c r="K1605" t="s">
        <v>67</v>
      </c>
      <c r="L1605">
        <v>95407</v>
      </c>
      <c r="M1605" t="s">
        <v>133</v>
      </c>
      <c r="N1605">
        <v>7075464544</v>
      </c>
      <c r="O1605" t="s">
        <v>122</v>
      </c>
      <c r="P1605" t="s">
        <v>123</v>
      </c>
      <c r="Q1605" t="s">
        <v>124</v>
      </c>
      <c r="R1605">
        <v>44</v>
      </c>
      <c r="S1605" t="s">
        <v>40</v>
      </c>
      <c r="T1605" t="str">
        <f t="shared" si="1635"/>
        <v>12</v>
      </c>
      <c r="U1605">
        <v>4.5</v>
      </c>
      <c r="V1605">
        <v>42</v>
      </c>
      <c r="W1605">
        <v>2</v>
      </c>
      <c r="X1605" s="3">
        <f t="shared" si="1643"/>
        <v>21</v>
      </c>
      <c r="Y1605" s="3">
        <f t="shared" ref="Y1605:Z1605" si="1645">X1605/T1605</f>
        <v>1.75</v>
      </c>
      <c r="Z1605" s="3">
        <f t="shared" si="1645"/>
        <v>0.3888888888888889</v>
      </c>
    </row>
    <row r="1606" spans="1:26" x14ac:dyDescent="0.25">
      <c r="A1606">
        <v>9.2025000000000006</v>
      </c>
      <c r="B1606" t="s">
        <v>26</v>
      </c>
      <c r="C1606" t="s">
        <v>84</v>
      </c>
      <c r="D1606" t="s">
        <v>85</v>
      </c>
      <c r="E1606">
        <v>10019773</v>
      </c>
      <c r="F1606" t="s">
        <v>130</v>
      </c>
      <c r="G1606" t="s">
        <v>30</v>
      </c>
      <c r="H1606" t="s">
        <v>31</v>
      </c>
      <c r="I1606" t="s">
        <v>131</v>
      </c>
      <c r="J1606" t="s">
        <v>132</v>
      </c>
      <c r="K1606" t="s">
        <v>67</v>
      </c>
      <c r="L1606">
        <v>95407</v>
      </c>
      <c r="M1606" t="s">
        <v>133</v>
      </c>
      <c r="N1606">
        <v>7075464544</v>
      </c>
      <c r="O1606" t="s">
        <v>37</v>
      </c>
      <c r="P1606" t="s">
        <v>38</v>
      </c>
      <c r="Q1606" t="s">
        <v>39</v>
      </c>
      <c r="R1606">
        <v>44</v>
      </c>
      <c r="S1606" t="s">
        <v>40</v>
      </c>
      <c r="T1606" t="str">
        <f t="shared" si="1635"/>
        <v>12</v>
      </c>
      <c r="U1606">
        <v>5</v>
      </c>
      <c r="V1606">
        <v>273</v>
      </c>
      <c r="W1606">
        <v>13</v>
      </c>
      <c r="X1606" s="3">
        <f t="shared" si="1643"/>
        <v>21</v>
      </c>
      <c r="Y1606" s="3">
        <f t="shared" ref="Y1606:Z1606" si="1646">X1606/T1606</f>
        <v>1.75</v>
      </c>
      <c r="Z1606" s="3">
        <f t="shared" si="1646"/>
        <v>0.35</v>
      </c>
    </row>
    <row r="1607" spans="1:26" x14ac:dyDescent="0.25">
      <c r="A1607">
        <v>9.2025000000000006</v>
      </c>
      <c r="B1607" t="s">
        <v>26</v>
      </c>
      <c r="C1607" t="s">
        <v>107</v>
      </c>
      <c r="D1607" t="s">
        <v>108</v>
      </c>
      <c r="E1607">
        <v>10192843</v>
      </c>
      <c r="F1607" t="s">
        <v>248</v>
      </c>
      <c r="G1607" t="s">
        <v>30</v>
      </c>
      <c r="H1607" t="s">
        <v>31</v>
      </c>
      <c r="I1607" t="s">
        <v>249</v>
      </c>
      <c r="J1607" t="s">
        <v>250</v>
      </c>
      <c r="K1607" t="s">
        <v>199</v>
      </c>
      <c r="L1607">
        <v>62305</v>
      </c>
      <c r="M1607" t="s">
        <v>251</v>
      </c>
      <c r="N1607">
        <v>2172223343</v>
      </c>
      <c r="O1607" t="s">
        <v>49</v>
      </c>
      <c r="P1607" t="s">
        <v>50</v>
      </c>
      <c r="Q1607" t="s">
        <v>39</v>
      </c>
      <c r="R1607">
        <v>44</v>
      </c>
      <c r="S1607" t="s">
        <v>40</v>
      </c>
      <c r="T1607" t="str">
        <f t="shared" si="1635"/>
        <v>12</v>
      </c>
      <c r="U1607">
        <v>5</v>
      </c>
      <c r="V1607">
        <v>144.6</v>
      </c>
      <c r="W1607">
        <v>7</v>
      </c>
      <c r="X1607" s="3">
        <f t="shared" si="1643"/>
        <v>20.657142857142855</v>
      </c>
      <c r="Y1607" s="3">
        <f t="shared" ref="Y1607:Z1607" si="1647">X1607/T1607</f>
        <v>1.7214285714285713</v>
      </c>
      <c r="Z1607" s="3">
        <f t="shared" si="1647"/>
        <v>0.34428571428571425</v>
      </c>
    </row>
    <row r="1608" spans="1:26" x14ac:dyDescent="0.25">
      <c r="A1608">
        <v>9.2025000000000006</v>
      </c>
      <c r="B1608" t="s">
        <v>26</v>
      </c>
      <c r="C1608" t="s">
        <v>663</v>
      </c>
      <c r="D1608" t="s">
        <v>664</v>
      </c>
      <c r="E1608">
        <v>10067752</v>
      </c>
      <c r="F1608" t="s">
        <v>2293</v>
      </c>
      <c r="G1608" t="s">
        <v>30</v>
      </c>
      <c r="H1608" t="s">
        <v>31</v>
      </c>
      <c r="I1608" t="s">
        <v>2294</v>
      </c>
      <c r="J1608" t="s">
        <v>2295</v>
      </c>
      <c r="K1608" t="s">
        <v>604</v>
      </c>
      <c r="L1608" t="s">
        <v>2296</v>
      </c>
      <c r="M1608" t="s">
        <v>2297</v>
      </c>
      <c r="N1608">
        <v>8436459006</v>
      </c>
      <c r="O1608" t="s">
        <v>441</v>
      </c>
      <c r="P1608" t="s">
        <v>442</v>
      </c>
      <c r="Q1608" t="s">
        <v>83</v>
      </c>
      <c r="R1608">
        <v>44</v>
      </c>
      <c r="S1608" t="s">
        <v>40</v>
      </c>
      <c r="T1608" t="str">
        <f t="shared" si="1635"/>
        <v>12</v>
      </c>
      <c r="U1608">
        <v>6</v>
      </c>
      <c r="V1608">
        <v>79.2</v>
      </c>
      <c r="W1608">
        <v>3</v>
      </c>
      <c r="X1608" s="3">
        <f t="shared" si="1643"/>
        <v>26.400000000000002</v>
      </c>
      <c r="Y1608" s="3">
        <f t="shared" ref="Y1608:Z1608" si="1648">X1608/T1608</f>
        <v>2.2000000000000002</v>
      </c>
      <c r="Z1608" s="3">
        <f t="shared" si="1648"/>
        <v>0.3666666666666667</v>
      </c>
    </row>
    <row r="1609" spans="1:26" x14ac:dyDescent="0.25">
      <c r="A1609">
        <v>9.2025000000000006</v>
      </c>
      <c r="B1609" t="s">
        <v>26</v>
      </c>
      <c r="C1609" t="s">
        <v>154</v>
      </c>
      <c r="D1609" t="s">
        <v>155</v>
      </c>
      <c r="E1609">
        <v>10090300</v>
      </c>
      <c r="F1609" t="s">
        <v>156</v>
      </c>
      <c r="G1609" t="s">
        <v>30</v>
      </c>
      <c r="H1609" t="s">
        <v>31</v>
      </c>
      <c r="I1609" t="s">
        <v>157</v>
      </c>
      <c r="J1609" t="s">
        <v>158</v>
      </c>
      <c r="K1609" t="s">
        <v>159</v>
      </c>
      <c r="L1609" t="s">
        <v>160</v>
      </c>
      <c r="M1609" t="s">
        <v>161</v>
      </c>
      <c r="N1609">
        <v>5039263474</v>
      </c>
      <c r="O1609" t="s">
        <v>37</v>
      </c>
      <c r="P1609" t="s">
        <v>38</v>
      </c>
      <c r="Q1609" t="s">
        <v>39</v>
      </c>
      <c r="R1609">
        <v>44</v>
      </c>
      <c r="S1609" t="s">
        <v>40</v>
      </c>
      <c r="T1609" t="str">
        <f t="shared" si="1635"/>
        <v>12</v>
      </c>
      <c r="U1609">
        <v>5</v>
      </c>
      <c r="V1609">
        <v>588</v>
      </c>
      <c r="W1609">
        <v>28</v>
      </c>
      <c r="X1609" s="3">
        <f t="shared" si="1643"/>
        <v>21</v>
      </c>
      <c r="Y1609" s="3">
        <f t="shared" ref="Y1609:Z1609" si="1649">X1609/T1609</f>
        <v>1.75</v>
      </c>
      <c r="Z1609" s="3">
        <f t="shared" si="1649"/>
        <v>0.35</v>
      </c>
    </row>
    <row r="1610" spans="1:26" x14ac:dyDescent="0.25">
      <c r="A1610">
        <v>9.2025000000000006</v>
      </c>
      <c r="B1610" t="s">
        <v>26</v>
      </c>
      <c r="C1610" t="s">
        <v>154</v>
      </c>
      <c r="D1610" t="s">
        <v>155</v>
      </c>
      <c r="E1610">
        <v>10472434</v>
      </c>
      <c r="F1610" t="s">
        <v>1076</v>
      </c>
      <c r="G1610" t="s">
        <v>30</v>
      </c>
      <c r="H1610" t="s">
        <v>31</v>
      </c>
      <c r="I1610" t="s">
        <v>1077</v>
      </c>
      <c r="J1610" t="s">
        <v>1078</v>
      </c>
      <c r="K1610" t="s">
        <v>210</v>
      </c>
      <c r="L1610" t="s">
        <v>1079</v>
      </c>
      <c r="M1610" t="s">
        <v>2464</v>
      </c>
      <c r="N1610">
        <v>3607347637</v>
      </c>
      <c r="O1610" t="s">
        <v>115</v>
      </c>
      <c r="P1610" t="s">
        <v>116</v>
      </c>
      <c r="Q1610" t="s">
        <v>39</v>
      </c>
      <c r="R1610">
        <v>44</v>
      </c>
      <c r="S1610" t="s">
        <v>40</v>
      </c>
      <c r="T1610" t="str">
        <f t="shared" si="1635"/>
        <v>12</v>
      </c>
      <c r="U1610">
        <v>5</v>
      </c>
      <c r="V1610">
        <v>19.8</v>
      </c>
      <c r="W1610">
        <v>1</v>
      </c>
      <c r="X1610" s="3">
        <f t="shared" si="1643"/>
        <v>19.8</v>
      </c>
      <c r="Y1610" s="3">
        <f t="shared" ref="Y1610:Z1610" si="1650">X1610/T1610</f>
        <v>1.6500000000000001</v>
      </c>
      <c r="Z1610" s="3">
        <f t="shared" si="1650"/>
        <v>0.33</v>
      </c>
    </row>
    <row r="1611" spans="1:26" x14ac:dyDescent="0.25">
      <c r="A1611">
        <v>9.2025000000000006</v>
      </c>
      <c r="B1611" t="s">
        <v>26</v>
      </c>
      <c r="C1611" t="s">
        <v>51</v>
      </c>
      <c r="D1611" t="s">
        <v>52</v>
      </c>
      <c r="E1611">
        <v>10003144</v>
      </c>
      <c r="F1611" t="s">
        <v>2132</v>
      </c>
      <c r="G1611" t="s">
        <v>30</v>
      </c>
      <c r="H1611" t="s">
        <v>31</v>
      </c>
      <c r="I1611" t="s">
        <v>2133</v>
      </c>
      <c r="J1611" t="s">
        <v>2134</v>
      </c>
      <c r="K1611" t="s">
        <v>2135</v>
      </c>
      <c r="L1611" t="s">
        <v>2136</v>
      </c>
      <c r="M1611" t="s">
        <v>2370</v>
      </c>
      <c r="N1611">
        <v>3027347269</v>
      </c>
      <c r="O1611" t="s">
        <v>37</v>
      </c>
      <c r="P1611" t="s">
        <v>38</v>
      </c>
      <c r="Q1611" t="s">
        <v>39</v>
      </c>
      <c r="R1611">
        <v>44</v>
      </c>
      <c r="S1611" t="s">
        <v>40</v>
      </c>
      <c r="T1611" t="str">
        <f t="shared" si="1635"/>
        <v>12</v>
      </c>
      <c r="U1611">
        <v>5</v>
      </c>
      <c r="V1611">
        <v>252</v>
      </c>
      <c r="W1611">
        <v>12</v>
      </c>
      <c r="X1611" s="3">
        <f t="shared" si="1643"/>
        <v>21</v>
      </c>
      <c r="Y1611" s="3">
        <f t="shared" ref="Y1611:Z1611" si="1651">X1611/T1611</f>
        <v>1.75</v>
      </c>
      <c r="Z1611" s="3">
        <f t="shared" si="1651"/>
        <v>0.35</v>
      </c>
    </row>
    <row r="1612" spans="1:26" x14ac:dyDescent="0.25">
      <c r="A1612">
        <v>9.2025000000000006</v>
      </c>
      <c r="B1612" t="s">
        <v>26</v>
      </c>
      <c r="C1612" t="s">
        <v>51</v>
      </c>
      <c r="D1612" t="s">
        <v>52</v>
      </c>
      <c r="E1612">
        <v>10067691</v>
      </c>
      <c r="F1612" t="s">
        <v>53</v>
      </c>
      <c r="G1612" t="s">
        <v>30</v>
      </c>
      <c r="H1612" t="s">
        <v>31</v>
      </c>
      <c r="I1612" t="s">
        <v>54</v>
      </c>
      <c r="J1612" t="s">
        <v>55</v>
      </c>
      <c r="K1612" t="s">
        <v>56</v>
      </c>
      <c r="L1612" t="s">
        <v>57</v>
      </c>
      <c r="M1612" t="s">
        <v>58</v>
      </c>
      <c r="N1612">
        <v>6109350885</v>
      </c>
      <c r="O1612" t="s">
        <v>81</v>
      </c>
      <c r="P1612" t="s">
        <v>82</v>
      </c>
      <c r="Q1612" t="s">
        <v>83</v>
      </c>
      <c r="R1612">
        <v>44</v>
      </c>
      <c r="S1612" t="s">
        <v>40</v>
      </c>
      <c r="T1612" t="str">
        <f t="shared" si="1635"/>
        <v>12</v>
      </c>
      <c r="U1612">
        <v>8</v>
      </c>
      <c r="V1612">
        <v>180</v>
      </c>
      <c r="W1612">
        <v>6</v>
      </c>
      <c r="X1612" s="3">
        <f t="shared" si="1643"/>
        <v>30</v>
      </c>
      <c r="Y1612" s="3">
        <f t="shared" ref="Y1612:Z1612" si="1652">X1612/T1612</f>
        <v>2.5</v>
      </c>
      <c r="Z1612" s="3">
        <f t="shared" si="1652"/>
        <v>0.3125</v>
      </c>
    </row>
    <row r="1613" spans="1:26" x14ac:dyDescent="0.25">
      <c r="A1613">
        <v>9.2025000000000006</v>
      </c>
      <c r="B1613" t="s">
        <v>26</v>
      </c>
      <c r="C1613" t="s">
        <v>51</v>
      </c>
      <c r="D1613" t="s">
        <v>52</v>
      </c>
      <c r="E1613">
        <v>10067691</v>
      </c>
      <c r="F1613" t="s">
        <v>53</v>
      </c>
      <c r="G1613" t="s">
        <v>30</v>
      </c>
      <c r="H1613" t="s">
        <v>31</v>
      </c>
      <c r="I1613" t="s">
        <v>54</v>
      </c>
      <c r="J1613" t="s">
        <v>55</v>
      </c>
      <c r="K1613" t="s">
        <v>56</v>
      </c>
      <c r="L1613" t="s">
        <v>57</v>
      </c>
      <c r="M1613" t="s">
        <v>58</v>
      </c>
      <c r="N1613">
        <v>6109350885</v>
      </c>
      <c r="O1613" t="s">
        <v>59</v>
      </c>
      <c r="P1613" t="s">
        <v>60</v>
      </c>
      <c r="Q1613" t="s">
        <v>61</v>
      </c>
      <c r="R1613">
        <v>44</v>
      </c>
      <c r="S1613" t="s">
        <v>40</v>
      </c>
      <c r="T1613" t="str">
        <f t="shared" si="1635"/>
        <v>12</v>
      </c>
      <c r="U1613">
        <v>4</v>
      </c>
      <c r="V1613">
        <v>1497.6</v>
      </c>
      <c r="W1613">
        <v>52</v>
      </c>
      <c r="X1613" s="3">
        <f t="shared" si="1643"/>
        <v>28.799999999999997</v>
      </c>
      <c r="Y1613" s="3">
        <f t="shared" ref="Y1613:Z1613" si="1653">X1613/T1613</f>
        <v>2.4</v>
      </c>
      <c r="Z1613" s="3">
        <f t="shared" si="1653"/>
        <v>0.6</v>
      </c>
    </row>
    <row r="1614" spans="1:26" x14ac:dyDescent="0.25">
      <c r="A1614">
        <v>9.2025000000000006</v>
      </c>
      <c r="B1614" t="s">
        <v>26</v>
      </c>
      <c r="C1614" t="s">
        <v>897</v>
      </c>
      <c r="D1614" t="s">
        <v>898</v>
      </c>
      <c r="E1614">
        <v>10038383</v>
      </c>
      <c r="F1614" t="s">
        <v>2445</v>
      </c>
      <c r="G1614" t="s">
        <v>30</v>
      </c>
      <c r="H1614" t="s">
        <v>31</v>
      </c>
      <c r="I1614" t="s">
        <v>2446</v>
      </c>
      <c r="J1614" t="s">
        <v>2447</v>
      </c>
      <c r="K1614" t="s">
        <v>908</v>
      </c>
      <c r="L1614" t="s">
        <v>2448</v>
      </c>
      <c r="M1614" t="s">
        <v>2449</v>
      </c>
      <c r="N1614">
        <v>2814921020</v>
      </c>
      <c r="O1614" t="s">
        <v>74</v>
      </c>
      <c r="P1614" t="s">
        <v>75</v>
      </c>
      <c r="Q1614" t="s">
        <v>61</v>
      </c>
      <c r="R1614">
        <v>44</v>
      </c>
      <c r="S1614" t="s">
        <v>40</v>
      </c>
      <c r="T1614" t="str">
        <f t="shared" si="1635"/>
        <v>12</v>
      </c>
      <c r="U1614">
        <v>5</v>
      </c>
      <c r="V1614">
        <v>360</v>
      </c>
      <c r="W1614">
        <v>12</v>
      </c>
      <c r="X1614" s="3">
        <f t="shared" si="1643"/>
        <v>30</v>
      </c>
      <c r="Y1614" s="3">
        <f t="shared" ref="Y1614:Z1614" si="1654">X1614/T1614</f>
        <v>2.5</v>
      </c>
      <c r="Z1614" s="3">
        <f t="shared" si="1654"/>
        <v>0.5</v>
      </c>
    </row>
    <row r="1615" spans="1:26" x14ac:dyDescent="0.25">
      <c r="A1615">
        <v>9.2025000000000006</v>
      </c>
      <c r="B1615" t="s">
        <v>26</v>
      </c>
      <c r="C1615" t="s">
        <v>897</v>
      </c>
      <c r="D1615" t="s">
        <v>898</v>
      </c>
      <c r="E1615">
        <v>10038383</v>
      </c>
      <c r="F1615" t="s">
        <v>2445</v>
      </c>
      <c r="G1615" t="s">
        <v>30</v>
      </c>
      <c r="H1615" t="s">
        <v>31</v>
      </c>
      <c r="I1615" t="s">
        <v>2446</v>
      </c>
      <c r="J1615" t="s">
        <v>2447</v>
      </c>
      <c r="K1615" t="s">
        <v>908</v>
      </c>
      <c r="L1615" t="s">
        <v>2448</v>
      </c>
      <c r="M1615" t="s">
        <v>2449</v>
      </c>
      <c r="N1615">
        <v>2814921020</v>
      </c>
      <c r="O1615" t="s">
        <v>98</v>
      </c>
      <c r="P1615" t="s">
        <v>99</v>
      </c>
      <c r="Q1615" t="s">
        <v>61</v>
      </c>
      <c r="R1615">
        <v>44</v>
      </c>
      <c r="S1615" t="s">
        <v>40</v>
      </c>
      <c r="T1615" t="str">
        <f t="shared" si="1635"/>
        <v>12</v>
      </c>
      <c r="U1615">
        <v>5</v>
      </c>
      <c r="V1615">
        <v>360</v>
      </c>
      <c r="W1615">
        <v>12</v>
      </c>
      <c r="X1615" s="3">
        <f t="shared" si="1643"/>
        <v>30</v>
      </c>
      <c r="Y1615" s="3">
        <f t="shared" ref="Y1615:Z1615" si="1655">X1615/T1615</f>
        <v>2.5</v>
      </c>
      <c r="Z1615" s="3">
        <f t="shared" si="1655"/>
        <v>0.5</v>
      </c>
    </row>
    <row r="1616" spans="1:26" x14ac:dyDescent="0.25">
      <c r="A1616">
        <v>9.2025000000000006</v>
      </c>
      <c r="B1616" t="s">
        <v>26</v>
      </c>
      <c r="C1616" t="s">
        <v>897</v>
      </c>
      <c r="D1616" t="s">
        <v>898</v>
      </c>
      <c r="E1616">
        <v>10038383</v>
      </c>
      <c r="F1616" t="s">
        <v>2445</v>
      </c>
      <c r="G1616" t="s">
        <v>30</v>
      </c>
      <c r="H1616" t="s">
        <v>31</v>
      </c>
      <c r="I1616" t="s">
        <v>2446</v>
      </c>
      <c r="J1616" t="s">
        <v>2447</v>
      </c>
      <c r="K1616" t="s">
        <v>908</v>
      </c>
      <c r="L1616" t="s">
        <v>2448</v>
      </c>
      <c r="M1616" t="s">
        <v>2449</v>
      </c>
      <c r="N1616">
        <v>2814921020</v>
      </c>
      <c r="O1616" t="s">
        <v>224</v>
      </c>
      <c r="P1616" t="s">
        <v>225</v>
      </c>
      <c r="Q1616" t="s">
        <v>61</v>
      </c>
      <c r="R1616">
        <v>44</v>
      </c>
      <c r="S1616" t="s">
        <v>40</v>
      </c>
      <c r="T1616" t="str">
        <f t="shared" si="1635"/>
        <v>12</v>
      </c>
      <c r="U1616">
        <v>5</v>
      </c>
      <c r="V1616">
        <v>360</v>
      </c>
      <c r="W1616">
        <v>12</v>
      </c>
      <c r="X1616" s="3">
        <f t="shared" si="1643"/>
        <v>30</v>
      </c>
      <c r="Y1616" s="3">
        <f t="shared" ref="Y1616:Z1616" si="1656">X1616/T1616</f>
        <v>2.5</v>
      </c>
      <c r="Z1616" s="3">
        <f t="shared" si="1656"/>
        <v>0.5</v>
      </c>
    </row>
    <row r="1617" spans="1:26" x14ac:dyDescent="0.25">
      <c r="A1617">
        <v>9.2025000000000006</v>
      </c>
      <c r="B1617" t="s">
        <v>26</v>
      </c>
      <c r="C1617" t="s">
        <v>897</v>
      </c>
      <c r="D1617" t="s">
        <v>898</v>
      </c>
      <c r="E1617">
        <v>10038383</v>
      </c>
      <c r="F1617" t="s">
        <v>2445</v>
      </c>
      <c r="G1617" t="s">
        <v>30</v>
      </c>
      <c r="H1617" t="s">
        <v>31</v>
      </c>
      <c r="I1617" t="s">
        <v>2446</v>
      </c>
      <c r="J1617" t="s">
        <v>2447</v>
      </c>
      <c r="K1617" t="s">
        <v>908</v>
      </c>
      <c r="L1617" t="s">
        <v>2448</v>
      </c>
      <c r="M1617" t="s">
        <v>2449</v>
      </c>
      <c r="N1617">
        <v>2814921020</v>
      </c>
      <c r="O1617" t="s">
        <v>91</v>
      </c>
      <c r="P1617" t="s">
        <v>92</v>
      </c>
      <c r="Q1617" t="s">
        <v>61</v>
      </c>
      <c r="R1617">
        <v>44</v>
      </c>
      <c r="S1617" t="s">
        <v>40</v>
      </c>
      <c r="T1617" t="str">
        <f t="shared" si="1635"/>
        <v>12</v>
      </c>
      <c r="U1617">
        <v>8</v>
      </c>
      <c r="V1617">
        <v>369.6</v>
      </c>
      <c r="W1617">
        <v>11</v>
      </c>
      <c r="X1617" s="3">
        <f t="shared" si="1643"/>
        <v>33.6</v>
      </c>
      <c r="Y1617" s="3">
        <f t="shared" ref="Y1617:Z1617" si="1657">X1617/T1617</f>
        <v>2.8000000000000003</v>
      </c>
      <c r="Z1617" s="3">
        <f t="shared" si="1657"/>
        <v>0.35000000000000003</v>
      </c>
    </row>
    <row r="1618" spans="1:26" x14ac:dyDescent="0.25">
      <c r="A1618">
        <v>9.2025000000000006</v>
      </c>
      <c r="B1618" t="s">
        <v>26</v>
      </c>
      <c r="C1618" t="s">
        <v>897</v>
      </c>
      <c r="D1618" t="s">
        <v>898</v>
      </c>
      <c r="E1618">
        <v>10038383</v>
      </c>
      <c r="F1618" t="s">
        <v>2445</v>
      </c>
      <c r="G1618" t="s">
        <v>30</v>
      </c>
      <c r="H1618" t="s">
        <v>31</v>
      </c>
      <c r="I1618" t="s">
        <v>2446</v>
      </c>
      <c r="J1618" t="s">
        <v>2447</v>
      </c>
      <c r="K1618" t="s">
        <v>908</v>
      </c>
      <c r="L1618" t="s">
        <v>2448</v>
      </c>
      <c r="M1618" t="s">
        <v>2449</v>
      </c>
      <c r="N1618">
        <v>2814921020</v>
      </c>
      <c r="O1618" t="s">
        <v>70</v>
      </c>
      <c r="P1618" t="s">
        <v>71</v>
      </c>
      <c r="Q1618" t="s">
        <v>61</v>
      </c>
      <c r="R1618">
        <v>44</v>
      </c>
      <c r="S1618" t="s">
        <v>40</v>
      </c>
      <c r="T1618" t="str">
        <f t="shared" si="1635"/>
        <v>12</v>
      </c>
      <c r="U1618">
        <v>8</v>
      </c>
      <c r="V1618">
        <v>403.2</v>
      </c>
      <c r="W1618">
        <v>12</v>
      </c>
      <c r="X1618" s="3">
        <f t="shared" si="1643"/>
        <v>33.6</v>
      </c>
      <c r="Y1618" s="3">
        <f t="shared" ref="Y1618:Z1618" si="1658">X1618/T1618</f>
        <v>2.8000000000000003</v>
      </c>
      <c r="Z1618" s="3">
        <f t="shared" si="1658"/>
        <v>0.35000000000000003</v>
      </c>
    </row>
    <row r="1619" spans="1:26" x14ac:dyDescent="0.25">
      <c r="A1619">
        <v>9.2025000000000006</v>
      </c>
      <c r="B1619" t="s">
        <v>26</v>
      </c>
      <c r="C1619" t="s">
        <v>897</v>
      </c>
      <c r="D1619" t="s">
        <v>898</v>
      </c>
      <c r="E1619">
        <v>10038383</v>
      </c>
      <c r="F1619" t="s">
        <v>2445</v>
      </c>
      <c r="G1619" t="s">
        <v>30</v>
      </c>
      <c r="H1619" t="s">
        <v>31</v>
      </c>
      <c r="I1619" t="s">
        <v>2446</v>
      </c>
      <c r="J1619" t="s">
        <v>2447</v>
      </c>
      <c r="K1619" t="s">
        <v>908</v>
      </c>
      <c r="L1619" t="s">
        <v>2448</v>
      </c>
      <c r="M1619" t="s">
        <v>2449</v>
      </c>
      <c r="N1619">
        <v>2814921020</v>
      </c>
      <c r="O1619" t="s">
        <v>749</v>
      </c>
      <c r="P1619" t="s">
        <v>750</v>
      </c>
      <c r="Q1619" t="s">
        <v>83</v>
      </c>
      <c r="R1619">
        <v>44</v>
      </c>
      <c r="S1619" t="s">
        <v>40</v>
      </c>
      <c r="T1619" t="str">
        <f t="shared" si="1635"/>
        <v>12</v>
      </c>
      <c r="U1619">
        <v>8</v>
      </c>
      <c r="V1619">
        <v>403.2</v>
      </c>
      <c r="W1619">
        <v>12</v>
      </c>
      <c r="X1619" s="3">
        <f t="shared" si="1643"/>
        <v>33.6</v>
      </c>
      <c r="Y1619" s="3">
        <f t="shared" ref="Y1619:Z1619" si="1659">X1619/T1619</f>
        <v>2.8000000000000003</v>
      </c>
      <c r="Z1619" s="3">
        <f t="shared" si="1659"/>
        <v>0.35000000000000003</v>
      </c>
    </row>
    <row r="1620" spans="1:26" x14ac:dyDescent="0.25">
      <c r="A1620">
        <v>9.2025000000000006</v>
      </c>
      <c r="B1620" t="s">
        <v>26</v>
      </c>
      <c r="C1620" t="s">
        <v>897</v>
      </c>
      <c r="D1620" t="s">
        <v>898</v>
      </c>
      <c r="E1620">
        <v>10038383</v>
      </c>
      <c r="F1620" t="s">
        <v>2445</v>
      </c>
      <c r="G1620" t="s">
        <v>30</v>
      </c>
      <c r="H1620" t="s">
        <v>31</v>
      </c>
      <c r="I1620" t="s">
        <v>2446</v>
      </c>
      <c r="J1620" t="s">
        <v>2447</v>
      </c>
      <c r="K1620" t="s">
        <v>908</v>
      </c>
      <c r="L1620" t="s">
        <v>2448</v>
      </c>
      <c r="M1620" t="s">
        <v>2449</v>
      </c>
      <c r="N1620">
        <v>2814921020</v>
      </c>
      <c r="O1620" t="s">
        <v>100</v>
      </c>
      <c r="P1620" t="s">
        <v>101</v>
      </c>
      <c r="Q1620" t="s">
        <v>61</v>
      </c>
      <c r="R1620">
        <v>44</v>
      </c>
      <c r="S1620" t="s">
        <v>40</v>
      </c>
      <c r="T1620" t="str">
        <f t="shared" si="1635"/>
        <v>12</v>
      </c>
      <c r="U1620">
        <v>8</v>
      </c>
      <c r="V1620">
        <v>403.2</v>
      </c>
      <c r="W1620">
        <v>12</v>
      </c>
      <c r="X1620" s="3">
        <f t="shared" si="1643"/>
        <v>33.6</v>
      </c>
      <c r="Y1620" s="3">
        <f t="shared" ref="Y1620:Z1620" si="1660">X1620/T1620</f>
        <v>2.8000000000000003</v>
      </c>
      <c r="Z1620" s="3">
        <f t="shared" si="1660"/>
        <v>0.35000000000000003</v>
      </c>
    </row>
    <row r="1621" spans="1:26" x14ac:dyDescent="0.25">
      <c r="A1621">
        <v>9.2025000000000006</v>
      </c>
      <c r="B1621" t="s">
        <v>26</v>
      </c>
      <c r="C1621" t="s">
        <v>897</v>
      </c>
      <c r="D1621" t="s">
        <v>898</v>
      </c>
      <c r="E1621">
        <v>10038383</v>
      </c>
      <c r="F1621" t="s">
        <v>2445</v>
      </c>
      <c r="G1621" t="s">
        <v>30</v>
      </c>
      <c r="H1621" t="s">
        <v>31</v>
      </c>
      <c r="I1621" t="s">
        <v>2446</v>
      </c>
      <c r="J1621" t="s">
        <v>2447</v>
      </c>
      <c r="K1621" t="s">
        <v>908</v>
      </c>
      <c r="L1621" t="s">
        <v>2448</v>
      </c>
      <c r="M1621" t="s">
        <v>2449</v>
      </c>
      <c r="N1621">
        <v>2814921020</v>
      </c>
      <c r="O1621" t="s">
        <v>59</v>
      </c>
      <c r="P1621" t="s">
        <v>60</v>
      </c>
      <c r="Q1621" t="s">
        <v>61</v>
      </c>
      <c r="R1621">
        <v>44</v>
      </c>
      <c r="S1621" t="s">
        <v>40</v>
      </c>
      <c r="T1621" t="str">
        <f t="shared" si="1635"/>
        <v>12</v>
      </c>
      <c r="U1621">
        <v>4</v>
      </c>
      <c r="V1621">
        <v>360</v>
      </c>
      <c r="W1621">
        <v>12</v>
      </c>
      <c r="X1621" s="3">
        <f t="shared" si="1643"/>
        <v>30</v>
      </c>
      <c r="Y1621" s="3">
        <f t="shared" ref="Y1621:Z1621" si="1661">X1621/T1621</f>
        <v>2.5</v>
      </c>
      <c r="Z1621" s="3">
        <f t="shared" si="1661"/>
        <v>0.625</v>
      </c>
    </row>
    <row r="1622" spans="1:26" x14ac:dyDescent="0.25">
      <c r="A1622">
        <v>9.2025000000000006</v>
      </c>
      <c r="B1622" t="s">
        <v>26</v>
      </c>
      <c r="C1622" t="s">
        <v>62</v>
      </c>
      <c r="D1622" t="s">
        <v>63</v>
      </c>
      <c r="E1622">
        <v>10053983</v>
      </c>
      <c r="F1622" t="s">
        <v>76</v>
      </c>
      <c r="G1622" t="s">
        <v>30</v>
      </c>
      <c r="H1622" t="s">
        <v>31</v>
      </c>
      <c r="I1622" t="s">
        <v>77</v>
      </c>
      <c r="J1622" t="s">
        <v>78</v>
      </c>
      <c r="K1622" t="s">
        <v>67</v>
      </c>
      <c r="L1622" t="s">
        <v>79</v>
      </c>
      <c r="M1622" t="s">
        <v>80</v>
      </c>
      <c r="N1622">
        <v>8189423379</v>
      </c>
      <c r="O1622" t="s">
        <v>74</v>
      </c>
      <c r="P1622" t="s">
        <v>75</v>
      </c>
      <c r="Q1622" t="s">
        <v>61</v>
      </c>
      <c r="R1622">
        <v>44</v>
      </c>
      <c r="S1622" t="s">
        <v>40</v>
      </c>
      <c r="T1622" t="str">
        <f t="shared" si="1635"/>
        <v>12</v>
      </c>
      <c r="U1622">
        <v>5</v>
      </c>
      <c r="V1622">
        <v>870</v>
      </c>
      <c r="W1622">
        <v>29</v>
      </c>
      <c r="X1622" s="3">
        <f t="shared" si="1643"/>
        <v>30</v>
      </c>
      <c r="Y1622" s="3">
        <f t="shared" ref="Y1622:Z1622" si="1662">X1622/T1622</f>
        <v>2.5</v>
      </c>
      <c r="Z1622" s="3">
        <f t="shared" si="1662"/>
        <v>0.5</v>
      </c>
    </row>
    <row r="1623" spans="1:26" x14ac:dyDescent="0.25">
      <c r="A1623">
        <v>9.2025000000000006</v>
      </c>
      <c r="B1623" t="s">
        <v>26</v>
      </c>
      <c r="C1623" t="s">
        <v>62</v>
      </c>
      <c r="D1623" t="s">
        <v>63</v>
      </c>
      <c r="E1623">
        <v>10053983</v>
      </c>
      <c r="F1623" t="s">
        <v>76</v>
      </c>
      <c r="G1623" t="s">
        <v>30</v>
      </c>
      <c r="H1623" t="s">
        <v>31</v>
      </c>
      <c r="I1623" t="s">
        <v>77</v>
      </c>
      <c r="J1623" t="s">
        <v>78</v>
      </c>
      <c r="K1623" t="s">
        <v>67</v>
      </c>
      <c r="L1623" t="s">
        <v>79</v>
      </c>
      <c r="M1623" t="s">
        <v>80</v>
      </c>
      <c r="N1623">
        <v>8189423379</v>
      </c>
      <c r="O1623" t="s">
        <v>37</v>
      </c>
      <c r="P1623" t="s">
        <v>38</v>
      </c>
      <c r="Q1623" t="s">
        <v>39</v>
      </c>
      <c r="R1623">
        <v>44</v>
      </c>
      <c r="S1623" t="s">
        <v>40</v>
      </c>
      <c r="T1623" t="str">
        <f t="shared" si="1635"/>
        <v>12</v>
      </c>
      <c r="U1623">
        <v>5</v>
      </c>
      <c r="V1623">
        <v>237.6</v>
      </c>
      <c r="W1623">
        <v>12</v>
      </c>
      <c r="X1623" s="3">
        <f t="shared" si="1643"/>
        <v>19.8</v>
      </c>
      <c r="Y1623" s="3">
        <f t="shared" ref="Y1623:Z1623" si="1663">X1623/T1623</f>
        <v>1.6500000000000001</v>
      </c>
      <c r="Z1623" s="3">
        <f t="shared" si="1663"/>
        <v>0.33</v>
      </c>
    </row>
    <row r="1624" spans="1:26" x14ac:dyDescent="0.25">
      <c r="A1624">
        <v>9.2025000000000006</v>
      </c>
      <c r="B1624" t="s">
        <v>26</v>
      </c>
      <c r="C1624" t="s">
        <v>62</v>
      </c>
      <c r="D1624" t="s">
        <v>63</v>
      </c>
      <c r="E1624">
        <v>10053983</v>
      </c>
      <c r="F1624" t="s">
        <v>76</v>
      </c>
      <c r="G1624" t="s">
        <v>30</v>
      </c>
      <c r="H1624" t="s">
        <v>31</v>
      </c>
      <c r="I1624" t="s">
        <v>77</v>
      </c>
      <c r="J1624" t="s">
        <v>78</v>
      </c>
      <c r="K1624" t="s">
        <v>67</v>
      </c>
      <c r="L1624" t="s">
        <v>79</v>
      </c>
      <c r="M1624" t="s">
        <v>80</v>
      </c>
      <c r="N1624">
        <v>8189423379</v>
      </c>
      <c r="O1624" t="s">
        <v>70</v>
      </c>
      <c r="P1624" t="s">
        <v>71</v>
      </c>
      <c r="Q1624" t="s">
        <v>61</v>
      </c>
      <c r="R1624">
        <v>44</v>
      </c>
      <c r="S1624" t="s">
        <v>40</v>
      </c>
      <c r="T1624" t="str">
        <f t="shared" si="1635"/>
        <v>12</v>
      </c>
      <c r="U1624">
        <v>8</v>
      </c>
      <c r="V1624">
        <v>436.8</v>
      </c>
      <c r="W1624">
        <v>13</v>
      </c>
      <c r="X1624" s="3">
        <f t="shared" si="1643"/>
        <v>33.6</v>
      </c>
      <c r="Y1624" s="3">
        <f t="shared" ref="Y1624:Z1624" si="1664">X1624/T1624</f>
        <v>2.8000000000000003</v>
      </c>
      <c r="Z1624" s="3">
        <f t="shared" si="1664"/>
        <v>0.35000000000000003</v>
      </c>
    </row>
    <row r="1625" spans="1:26" x14ac:dyDescent="0.25">
      <c r="A1625">
        <v>9.2025000000000006</v>
      </c>
      <c r="B1625" t="s">
        <v>26</v>
      </c>
      <c r="C1625" t="s">
        <v>62</v>
      </c>
      <c r="D1625" t="s">
        <v>63</v>
      </c>
      <c r="E1625">
        <v>10053983</v>
      </c>
      <c r="F1625" t="s">
        <v>76</v>
      </c>
      <c r="G1625" t="s">
        <v>30</v>
      </c>
      <c r="H1625" t="s">
        <v>31</v>
      </c>
      <c r="I1625" t="s">
        <v>77</v>
      </c>
      <c r="J1625" t="s">
        <v>78</v>
      </c>
      <c r="K1625" t="s">
        <v>67</v>
      </c>
      <c r="L1625" t="s">
        <v>79</v>
      </c>
      <c r="M1625" t="s">
        <v>80</v>
      </c>
      <c r="N1625">
        <v>8189423379</v>
      </c>
      <c r="O1625" t="s">
        <v>72</v>
      </c>
      <c r="P1625" t="s">
        <v>73</v>
      </c>
      <c r="Q1625" t="s">
        <v>61</v>
      </c>
      <c r="R1625">
        <v>44</v>
      </c>
      <c r="S1625" t="s">
        <v>40</v>
      </c>
      <c r="T1625" t="str">
        <f t="shared" si="1635"/>
        <v>12</v>
      </c>
      <c r="U1625">
        <v>8</v>
      </c>
      <c r="V1625">
        <v>134.4</v>
      </c>
      <c r="W1625">
        <v>4</v>
      </c>
      <c r="X1625" s="3">
        <f t="shared" si="1643"/>
        <v>33.6</v>
      </c>
      <c r="Y1625" s="3">
        <f t="shared" ref="Y1625:Z1625" si="1665">X1625/T1625</f>
        <v>2.8000000000000003</v>
      </c>
      <c r="Z1625" s="3">
        <f t="shared" si="1665"/>
        <v>0.35000000000000003</v>
      </c>
    </row>
    <row r="1626" spans="1:26" x14ac:dyDescent="0.25">
      <c r="A1626">
        <v>9.2025000000000006</v>
      </c>
      <c r="B1626" t="s">
        <v>26</v>
      </c>
      <c r="C1626" t="s">
        <v>41</v>
      </c>
      <c r="D1626" t="s">
        <v>42</v>
      </c>
      <c r="E1626">
        <v>10002231</v>
      </c>
      <c r="F1626" t="s">
        <v>43</v>
      </c>
      <c r="G1626" t="s">
        <v>30</v>
      </c>
      <c r="H1626" t="s">
        <v>31</v>
      </c>
      <c r="I1626" t="s">
        <v>44</v>
      </c>
      <c r="J1626" t="s">
        <v>45</v>
      </c>
      <c r="K1626" t="s">
        <v>46</v>
      </c>
      <c r="L1626" t="s">
        <v>47</v>
      </c>
      <c r="M1626" t="s">
        <v>48</v>
      </c>
      <c r="N1626">
        <v>6514880515</v>
      </c>
      <c r="O1626" t="s">
        <v>188</v>
      </c>
      <c r="P1626" t="s">
        <v>189</v>
      </c>
      <c r="Q1626" t="s">
        <v>83</v>
      </c>
      <c r="R1626">
        <v>44</v>
      </c>
      <c r="S1626" t="s">
        <v>40</v>
      </c>
      <c r="T1626" t="str">
        <f t="shared" si="1635"/>
        <v>12</v>
      </c>
      <c r="U1626">
        <v>6</v>
      </c>
      <c r="V1626">
        <v>2534.4</v>
      </c>
      <c r="W1626">
        <v>96</v>
      </c>
      <c r="X1626" s="3">
        <f t="shared" si="1643"/>
        <v>26.400000000000002</v>
      </c>
      <c r="Y1626" s="3">
        <f t="shared" ref="Y1626:Z1626" si="1666">X1626/T1626</f>
        <v>2.2000000000000002</v>
      </c>
      <c r="Z1626" s="3">
        <f t="shared" si="1666"/>
        <v>0.3666666666666667</v>
      </c>
    </row>
    <row r="1627" spans="1:26" x14ac:dyDescent="0.25">
      <c r="A1627">
        <v>9.2025000000000006</v>
      </c>
      <c r="B1627" t="s">
        <v>26</v>
      </c>
      <c r="C1627" t="s">
        <v>41</v>
      </c>
      <c r="D1627" t="s">
        <v>42</v>
      </c>
      <c r="E1627">
        <v>10002231</v>
      </c>
      <c r="F1627" t="s">
        <v>43</v>
      </c>
      <c r="G1627" t="s">
        <v>30</v>
      </c>
      <c r="H1627" t="s">
        <v>31</v>
      </c>
      <c r="I1627" t="s">
        <v>44</v>
      </c>
      <c r="J1627" t="s">
        <v>45</v>
      </c>
      <c r="K1627" t="s">
        <v>46</v>
      </c>
      <c r="L1627" t="s">
        <v>47</v>
      </c>
      <c r="M1627" t="s">
        <v>48</v>
      </c>
      <c r="N1627">
        <v>6514880515</v>
      </c>
      <c r="O1627" t="s">
        <v>49</v>
      </c>
      <c r="P1627" t="s">
        <v>50</v>
      </c>
      <c r="Q1627" t="s">
        <v>39</v>
      </c>
      <c r="R1627">
        <v>44</v>
      </c>
      <c r="S1627" t="s">
        <v>40</v>
      </c>
      <c r="T1627" t="str">
        <f t="shared" si="1635"/>
        <v>12</v>
      </c>
      <c r="U1627">
        <v>5</v>
      </c>
      <c r="V1627">
        <v>2037</v>
      </c>
      <c r="W1627">
        <v>97</v>
      </c>
      <c r="X1627" s="3">
        <f t="shared" si="1643"/>
        <v>21</v>
      </c>
      <c r="Y1627" s="3">
        <f t="shared" ref="Y1627:Z1627" si="1667">X1627/T1627</f>
        <v>1.75</v>
      </c>
      <c r="Z1627" s="3">
        <f t="shared" si="1667"/>
        <v>0.35</v>
      </c>
    </row>
    <row r="1628" spans="1:26" x14ac:dyDescent="0.25">
      <c r="A1628">
        <v>9.2025000000000006</v>
      </c>
      <c r="B1628" t="s">
        <v>26</v>
      </c>
      <c r="C1628" t="s">
        <v>107</v>
      </c>
      <c r="D1628" t="s">
        <v>108</v>
      </c>
      <c r="E1628">
        <v>10536421</v>
      </c>
      <c r="F1628" t="s">
        <v>190</v>
      </c>
      <c r="G1628" t="s">
        <v>30</v>
      </c>
      <c r="H1628" t="s">
        <v>31</v>
      </c>
      <c r="I1628" t="s">
        <v>191</v>
      </c>
      <c r="J1628" t="s">
        <v>192</v>
      </c>
      <c r="K1628" t="s">
        <v>193</v>
      </c>
      <c r="L1628" t="s">
        <v>194</v>
      </c>
      <c r="M1628" t="s">
        <v>195</v>
      </c>
      <c r="N1628">
        <v>2484831954</v>
      </c>
      <c r="O1628" t="s">
        <v>37</v>
      </c>
      <c r="P1628" t="s">
        <v>38</v>
      </c>
      <c r="Q1628" t="s">
        <v>39</v>
      </c>
      <c r="R1628">
        <v>44</v>
      </c>
      <c r="S1628" t="s">
        <v>40</v>
      </c>
      <c r="T1628" t="str">
        <f t="shared" si="1635"/>
        <v>12</v>
      </c>
      <c r="U1628">
        <v>5</v>
      </c>
      <c r="V1628">
        <v>158.4</v>
      </c>
      <c r="W1628">
        <v>8</v>
      </c>
      <c r="X1628" s="3">
        <f t="shared" si="1643"/>
        <v>19.8</v>
      </c>
      <c r="Y1628" s="3">
        <f t="shared" ref="Y1628:Z1628" si="1668">X1628/T1628</f>
        <v>1.6500000000000001</v>
      </c>
      <c r="Z1628" s="3">
        <f t="shared" si="1668"/>
        <v>0.33</v>
      </c>
    </row>
    <row r="1629" spans="1:26" x14ac:dyDescent="0.25">
      <c r="A1629">
        <v>9.2025000000000006</v>
      </c>
      <c r="B1629" t="s">
        <v>26</v>
      </c>
      <c r="C1629" t="s">
        <v>107</v>
      </c>
      <c r="D1629" t="s">
        <v>108</v>
      </c>
      <c r="E1629">
        <v>10536421</v>
      </c>
      <c r="F1629" t="s">
        <v>190</v>
      </c>
      <c r="G1629" t="s">
        <v>30</v>
      </c>
      <c r="H1629" t="s">
        <v>31</v>
      </c>
      <c r="I1629" t="s">
        <v>191</v>
      </c>
      <c r="J1629" t="s">
        <v>192</v>
      </c>
      <c r="K1629" t="s">
        <v>193</v>
      </c>
      <c r="L1629" t="s">
        <v>194</v>
      </c>
      <c r="M1629" t="s">
        <v>195</v>
      </c>
      <c r="N1629">
        <v>2484831954</v>
      </c>
      <c r="O1629" t="s">
        <v>115</v>
      </c>
      <c r="P1629" t="s">
        <v>116</v>
      </c>
      <c r="Q1629" t="s">
        <v>39</v>
      </c>
      <c r="R1629">
        <v>44</v>
      </c>
      <c r="S1629" t="s">
        <v>40</v>
      </c>
      <c r="T1629" t="str">
        <f t="shared" si="1635"/>
        <v>12</v>
      </c>
      <c r="U1629">
        <v>5</v>
      </c>
      <c r="V1629">
        <v>158.4</v>
      </c>
      <c r="W1629">
        <v>8</v>
      </c>
      <c r="X1629" s="3">
        <f t="shared" si="1643"/>
        <v>19.8</v>
      </c>
      <c r="Y1629" s="3">
        <f t="shared" ref="Y1629:Z1629" si="1669">X1629/T1629</f>
        <v>1.6500000000000001</v>
      </c>
      <c r="Z1629" s="3">
        <f t="shared" si="1669"/>
        <v>0.33</v>
      </c>
    </row>
    <row r="1630" spans="1:26" x14ac:dyDescent="0.25">
      <c r="A1630">
        <v>9.2025000000000006</v>
      </c>
      <c r="B1630" t="s">
        <v>26</v>
      </c>
      <c r="C1630" t="s">
        <v>107</v>
      </c>
      <c r="D1630" t="s">
        <v>108</v>
      </c>
      <c r="E1630">
        <v>10536421</v>
      </c>
      <c r="F1630" t="s">
        <v>190</v>
      </c>
      <c r="G1630" t="s">
        <v>30</v>
      </c>
      <c r="H1630" t="s">
        <v>31</v>
      </c>
      <c r="I1630" t="s">
        <v>191</v>
      </c>
      <c r="J1630" t="s">
        <v>192</v>
      </c>
      <c r="K1630" t="s">
        <v>193</v>
      </c>
      <c r="L1630" t="s">
        <v>194</v>
      </c>
      <c r="M1630" t="s">
        <v>195</v>
      </c>
      <c r="N1630">
        <v>2484831954</v>
      </c>
      <c r="O1630" t="s">
        <v>49</v>
      </c>
      <c r="P1630" t="s">
        <v>50</v>
      </c>
      <c r="Q1630" t="s">
        <v>39</v>
      </c>
      <c r="R1630">
        <v>44</v>
      </c>
      <c r="S1630" t="s">
        <v>40</v>
      </c>
      <c r="T1630" t="str">
        <f t="shared" si="1635"/>
        <v>12</v>
      </c>
      <c r="U1630">
        <v>5</v>
      </c>
      <c r="V1630">
        <v>80.400000000000006</v>
      </c>
      <c r="W1630">
        <v>4</v>
      </c>
      <c r="X1630" s="3">
        <f t="shared" si="1643"/>
        <v>20.100000000000001</v>
      </c>
      <c r="Y1630" s="3">
        <f t="shared" ref="Y1630:Z1630" si="1670">X1630/T1630</f>
        <v>1.675</v>
      </c>
      <c r="Z1630" s="3">
        <f t="shared" si="1670"/>
        <v>0.33500000000000002</v>
      </c>
    </row>
    <row r="1631" spans="1:26" x14ac:dyDescent="0.25">
      <c r="A1631">
        <v>9.2025000000000006</v>
      </c>
      <c r="B1631" t="s">
        <v>26</v>
      </c>
      <c r="C1631" t="s">
        <v>107</v>
      </c>
      <c r="D1631" t="s">
        <v>108</v>
      </c>
      <c r="E1631">
        <v>10007086</v>
      </c>
      <c r="F1631" t="s">
        <v>1232</v>
      </c>
      <c r="G1631" t="s">
        <v>30</v>
      </c>
      <c r="H1631" t="s">
        <v>31</v>
      </c>
      <c r="I1631" t="s">
        <v>1233</v>
      </c>
      <c r="J1631" t="s">
        <v>1234</v>
      </c>
      <c r="K1631" t="s">
        <v>112</v>
      </c>
      <c r="L1631" t="s">
        <v>1235</v>
      </c>
      <c r="M1631" t="s">
        <v>1236</v>
      </c>
      <c r="N1631">
        <v>3196658363</v>
      </c>
      <c r="O1631" t="s">
        <v>188</v>
      </c>
      <c r="P1631" t="s">
        <v>189</v>
      </c>
      <c r="Q1631" t="s">
        <v>83</v>
      </c>
      <c r="R1631">
        <v>44</v>
      </c>
      <c r="S1631" t="s">
        <v>40</v>
      </c>
      <c r="T1631" t="str">
        <f t="shared" si="1635"/>
        <v>12</v>
      </c>
      <c r="U1631">
        <v>6</v>
      </c>
      <c r="V1631">
        <v>26.4</v>
      </c>
      <c r="W1631">
        <v>1</v>
      </c>
      <c r="X1631" s="3">
        <f t="shared" si="1643"/>
        <v>26.4</v>
      </c>
      <c r="Y1631" s="3">
        <f t="shared" ref="Y1631:Z1631" si="1671">X1631/T1631</f>
        <v>2.1999999999999997</v>
      </c>
      <c r="Z1631" s="3">
        <f t="shared" si="1671"/>
        <v>0.36666666666666664</v>
      </c>
    </row>
    <row r="1632" spans="1:26" x14ac:dyDescent="0.25">
      <c r="A1632">
        <v>9.2025000000000006</v>
      </c>
      <c r="B1632" t="s">
        <v>26</v>
      </c>
      <c r="C1632" t="s">
        <v>852</v>
      </c>
      <c r="D1632" t="s">
        <v>853</v>
      </c>
      <c r="E1632">
        <v>10005855</v>
      </c>
      <c r="F1632" t="s">
        <v>1915</v>
      </c>
      <c r="G1632" t="s">
        <v>30</v>
      </c>
      <c r="H1632" t="s">
        <v>31</v>
      </c>
      <c r="I1632" t="s">
        <v>1916</v>
      </c>
      <c r="J1632" t="s">
        <v>1917</v>
      </c>
      <c r="K1632" t="s">
        <v>56</v>
      </c>
      <c r="L1632">
        <v>16115</v>
      </c>
      <c r="M1632" t="s">
        <v>1918</v>
      </c>
      <c r="N1632">
        <v>7248566960</v>
      </c>
      <c r="O1632" t="s">
        <v>49</v>
      </c>
      <c r="P1632" t="s">
        <v>50</v>
      </c>
      <c r="Q1632" t="s">
        <v>39</v>
      </c>
      <c r="R1632">
        <v>44</v>
      </c>
      <c r="S1632" t="s">
        <v>40</v>
      </c>
      <c r="T1632" t="str">
        <f t="shared" si="1635"/>
        <v>12</v>
      </c>
      <c r="U1632">
        <v>5</v>
      </c>
      <c r="V1632">
        <v>39.6</v>
      </c>
      <c r="W1632">
        <v>2</v>
      </c>
      <c r="X1632" s="3">
        <f t="shared" si="1643"/>
        <v>19.8</v>
      </c>
      <c r="Y1632" s="3">
        <f t="shared" ref="Y1632:Z1632" si="1672">X1632/T1632</f>
        <v>1.6500000000000001</v>
      </c>
      <c r="Z1632" s="3">
        <f t="shared" si="1672"/>
        <v>0.33</v>
      </c>
    </row>
    <row r="1633" spans="1:26" x14ac:dyDescent="0.25">
      <c r="A1633">
        <v>9.2025000000000006</v>
      </c>
      <c r="B1633" t="s">
        <v>26</v>
      </c>
      <c r="C1633" t="s">
        <v>381</v>
      </c>
      <c r="D1633" t="s">
        <v>382</v>
      </c>
      <c r="E1633">
        <v>10007980</v>
      </c>
      <c r="F1633" t="s">
        <v>2304</v>
      </c>
      <c r="G1633" t="s">
        <v>30</v>
      </c>
      <c r="H1633" t="s">
        <v>31</v>
      </c>
      <c r="I1633" t="s">
        <v>2305</v>
      </c>
      <c r="J1633" t="s">
        <v>704</v>
      </c>
      <c r="K1633" t="s">
        <v>528</v>
      </c>
      <c r="L1633">
        <v>27405</v>
      </c>
      <c r="M1633" t="s">
        <v>2306</v>
      </c>
      <c r="N1633">
        <v>3366689411</v>
      </c>
      <c r="O1633" t="s">
        <v>49</v>
      </c>
      <c r="P1633" t="s">
        <v>50</v>
      </c>
      <c r="Q1633" t="s">
        <v>39</v>
      </c>
      <c r="R1633">
        <v>44</v>
      </c>
      <c r="S1633" t="s">
        <v>40</v>
      </c>
      <c r="T1633" t="str">
        <f t="shared" si="1635"/>
        <v>12</v>
      </c>
      <c r="U1633">
        <v>5</v>
      </c>
      <c r="V1633">
        <v>79.2</v>
      </c>
      <c r="W1633">
        <v>4</v>
      </c>
      <c r="X1633" s="3">
        <f t="shared" si="1643"/>
        <v>19.8</v>
      </c>
      <c r="Y1633" s="3">
        <f t="shared" ref="Y1633:Z1633" si="1673">X1633/T1633</f>
        <v>1.6500000000000001</v>
      </c>
      <c r="Z1633" s="3">
        <f t="shared" si="1673"/>
        <v>0.33</v>
      </c>
    </row>
    <row r="1634" spans="1:26" x14ac:dyDescent="0.25">
      <c r="A1634">
        <v>9.2025000000000006</v>
      </c>
      <c r="B1634" t="s">
        <v>26</v>
      </c>
      <c r="C1634" t="s">
        <v>535</v>
      </c>
      <c r="D1634" t="s">
        <v>536</v>
      </c>
      <c r="E1634">
        <v>10512239</v>
      </c>
      <c r="F1634" t="s">
        <v>2143</v>
      </c>
      <c r="G1634" t="s">
        <v>348</v>
      </c>
      <c r="H1634" t="s">
        <v>31</v>
      </c>
      <c r="I1634" t="s">
        <v>2144</v>
      </c>
      <c r="J1634" t="s">
        <v>808</v>
      </c>
      <c r="K1634" t="s">
        <v>540</v>
      </c>
      <c r="L1634" t="s">
        <v>2145</v>
      </c>
      <c r="M1634" t="s">
        <v>2146</v>
      </c>
      <c r="N1634">
        <v>6168716751</v>
      </c>
      <c r="O1634" t="s">
        <v>670</v>
      </c>
      <c r="P1634" t="s">
        <v>671</v>
      </c>
      <c r="Q1634" t="s">
        <v>61</v>
      </c>
      <c r="R1634">
        <v>44</v>
      </c>
      <c r="S1634" t="s">
        <v>672</v>
      </c>
      <c r="T1634" t="str">
        <f t="shared" si="1635"/>
        <v>12</v>
      </c>
      <c r="U1634">
        <v>7</v>
      </c>
      <c r="V1634">
        <v>75.599999999999994</v>
      </c>
      <c r="W1634">
        <v>2</v>
      </c>
      <c r="X1634" s="3">
        <f t="shared" si="1643"/>
        <v>37.799999999999997</v>
      </c>
      <c r="Y1634" s="3">
        <f t="shared" ref="Y1634:Z1634" si="1674">X1634/T1634</f>
        <v>3.15</v>
      </c>
      <c r="Z1634" s="3">
        <f t="shared" si="1674"/>
        <v>0.45</v>
      </c>
    </row>
    <row r="1635" spans="1:26" x14ac:dyDescent="0.25">
      <c r="A1635">
        <v>9.2025000000000006</v>
      </c>
      <c r="B1635" t="s">
        <v>26</v>
      </c>
      <c r="C1635" t="s">
        <v>535</v>
      </c>
      <c r="D1635" t="s">
        <v>536</v>
      </c>
      <c r="E1635">
        <v>10512239</v>
      </c>
      <c r="F1635" t="s">
        <v>2143</v>
      </c>
      <c r="G1635" t="s">
        <v>348</v>
      </c>
      <c r="H1635" t="s">
        <v>31</v>
      </c>
      <c r="I1635" t="s">
        <v>2144</v>
      </c>
      <c r="J1635" t="s">
        <v>808</v>
      </c>
      <c r="K1635" t="s">
        <v>540</v>
      </c>
      <c r="L1635" t="s">
        <v>2145</v>
      </c>
      <c r="M1635" t="s">
        <v>2146</v>
      </c>
      <c r="N1635">
        <v>6168716751</v>
      </c>
      <c r="O1635" t="s">
        <v>224</v>
      </c>
      <c r="P1635" t="s">
        <v>225</v>
      </c>
      <c r="Q1635" t="s">
        <v>61</v>
      </c>
      <c r="R1635">
        <v>44</v>
      </c>
      <c r="S1635" t="s">
        <v>40</v>
      </c>
      <c r="T1635" t="str">
        <f t="shared" si="1635"/>
        <v>12</v>
      </c>
      <c r="U1635">
        <v>5</v>
      </c>
      <c r="V1635">
        <v>60</v>
      </c>
      <c r="W1635">
        <v>2</v>
      </c>
      <c r="X1635" s="3">
        <f t="shared" si="1643"/>
        <v>30</v>
      </c>
      <c r="Y1635" s="3">
        <f t="shared" ref="Y1635:Z1635" si="1675">X1635/T1635</f>
        <v>2.5</v>
      </c>
      <c r="Z1635" s="3">
        <f t="shared" si="1675"/>
        <v>0.5</v>
      </c>
    </row>
    <row r="1636" spans="1:26" x14ac:dyDescent="0.25">
      <c r="A1636">
        <v>9.2025000000000006</v>
      </c>
      <c r="B1636" t="s">
        <v>26</v>
      </c>
      <c r="C1636" t="s">
        <v>535</v>
      </c>
      <c r="D1636" t="s">
        <v>536</v>
      </c>
      <c r="E1636">
        <v>10512239</v>
      </c>
      <c r="F1636" t="s">
        <v>2143</v>
      </c>
      <c r="G1636" t="s">
        <v>348</v>
      </c>
      <c r="H1636" t="s">
        <v>31</v>
      </c>
      <c r="I1636" t="s">
        <v>2144</v>
      </c>
      <c r="J1636" t="s">
        <v>808</v>
      </c>
      <c r="K1636" t="s">
        <v>540</v>
      </c>
      <c r="L1636" t="s">
        <v>2145</v>
      </c>
      <c r="M1636" t="s">
        <v>2146</v>
      </c>
      <c r="N1636">
        <v>6168716751</v>
      </c>
      <c r="O1636" t="s">
        <v>59</v>
      </c>
      <c r="P1636" t="s">
        <v>60</v>
      </c>
      <c r="Q1636" t="s">
        <v>61</v>
      </c>
      <c r="R1636">
        <v>44</v>
      </c>
      <c r="S1636" t="s">
        <v>40</v>
      </c>
      <c r="T1636" t="str">
        <f t="shared" si="1635"/>
        <v>12</v>
      </c>
      <c r="U1636">
        <v>4</v>
      </c>
      <c r="V1636">
        <v>30</v>
      </c>
      <c r="W1636">
        <v>1</v>
      </c>
      <c r="X1636" s="3">
        <f t="shared" si="1643"/>
        <v>30</v>
      </c>
      <c r="Y1636" s="3">
        <f t="shared" ref="Y1636:Z1636" si="1676">X1636/T1636</f>
        <v>2.5</v>
      </c>
      <c r="Z1636" s="3">
        <f t="shared" si="1676"/>
        <v>0.625</v>
      </c>
    </row>
    <row r="1637" spans="1:26" x14ac:dyDescent="0.25">
      <c r="A1637">
        <v>9.2025000000000006</v>
      </c>
      <c r="B1637" t="s">
        <v>26</v>
      </c>
      <c r="C1637" t="s">
        <v>84</v>
      </c>
      <c r="D1637" t="s">
        <v>85</v>
      </c>
      <c r="E1637">
        <v>10448124</v>
      </c>
      <c r="F1637" t="s">
        <v>2172</v>
      </c>
      <c r="G1637" t="s">
        <v>348</v>
      </c>
      <c r="H1637" t="s">
        <v>31</v>
      </c>
      <c r="I1637" t="s">
        <v>2173</v>
      </c>
      <c r="J1637" t="s">
        <v>549</v>
      </c>
      <c r="K1637" t="s">
        <v>67</v>
      </c>
      <c r="L1637" t="s">
        <v>2174</v>
      </c>
      <c r="M1637" t="s">
        <v>2175</v>
      </c>
      <c r="N1637">
        <v>2094603865</v>
      </c>
      <c r="O1637" t="s">
        <v>59</v>
      </c>
      <c r="P1637" t="s">
        <v>60</v>
      </c>
      <c r="Q1637" t="s">
        <v>61</v>
      </c>
      <c r="R1637">
        <v>44</v>
      </c>
      <c r="S1637" t="s">
        <v>40</v>
      </c>
      <c r="T1637" t="str">
        <f t="shared" si="1635"/>
        <v>12</v>
      </c>
      <c r="U1637">
        <v>4</v>
      </c>
      <c r="V1637">
        <v>30</v>
      </c>
      <c r="W1637">
        <v>1</v>
      </c>
      <c r="X1637" s="3">
        <f t="shared" si="1643"/>
        <v>30</v>
      </c>
      <c r="Y1637" s="3">
        <f t="shared" ref="Y1637:Z1637" si="1677">X1637/T1637</f>
        <v>2.5</v>
      </c>
      <c r="Z1637" s="3">
        <f t="shared" si="1677"/>
        <v>0.625</v>
      </c>
    </row>
    <row r="1638" spans="1:26" x14ac:dyDescent="0.25">
      <c r="A1638">
        <v>9.2025000000000006</v>
      </c>
      <c r="B1638" t="s">
        <v>26</v>
      </c>
      <c r="C1638" t="s">
        <v>154</v>
      </c>
      <c r="D1638" t="s">
        <v>155</v>
      </c>
      <c r="E1638">
        <v>10448120</v>
      </c>
      <c r="F1638" t="s">
        <v>1290</v>
      </c>
      <c r="G1638" t="s">
        <v>348</v>
      </c>
      <c r="H1638" t="s">
        <v>31</v>
      </c>
      <c r="I1638" t="s">
        <v>1291</v>
      </c>
      <c r="J1638" t="s">
        <v>1292</v>
      </c>
      <c r="K1638" t="s">
        <v>239</v>
      </c>
      <c r="L1638" t="s">
        <v>1293</v>
      </c>
      <c r="M1638" t="s">
        <v>1294</v>
      </c>
      <c r="N1638">
        <v>2087035038</v>
      </c>
      <c r="O1638" t="s">
        <v>37</v>
      </c>
      <c r="P1638" t="s">
        <v>38</v>
      </c>
      <c r="Q1638" t="s">
        <v>39</v>
      </c>
      <c r="R1638">
        <v>44</v>
      </c>
      <c r="S1638" t="s">
        <v>40</v>
      </c>
      <c r="T1638" t="str">
        <f t="shared" si="1635"/>
        <v>12</v>
      </c>
      <c r="U1638">
        <v>5</v>
      </c>
      <c r="V1638">
        <v>21</v>
      </c>
      <c r="W1638">
        <v>1</v>
      </c>
      <c r="X1638" s="3">
        <f t="shared" si="1643"/>
        <v>21</v>
      </c>
      <c r="Y1638" s="3">
        <f t="shared" ref="Y1638:Z1638" si="1678">X1638/T1638</f>
        <v>1.75</v>
      </c>
      <c r="Z1638" s="3">
        <f t="shared" si="1678"/>
        <v>0.35</v>
      </c>
    </row>
    <row r="1639" spans="1:26" x14ac:dyDescent="0.25">
      <c r="A1639">
        <v>9.2025000000000006</v>
      </c>
      <c r="B1639" t="s">
        <v>26</v>
      </c>
      <c r="C1639" t="s">
        <v>154</v>
      </c>
      <c r="D1639" t="s">
        <v>155</v>
      </c>
      <c r="E1639">
        <v>10448120</v>
      </c>
      <c r="F1639" t="s">
        <v>1290</v>
      </c>
      <c r="G1639" t="s">
        <v>348</v>
      </c>
      <c r="H1639" t="s">
        <v>31</v>
      </c>
      <c r="I1639" t="s">
        <v>1291</v>
      </c>
      <c r="J1639" t="s">
        <v>1292</v>
      </c>
      <c r="K1639" t="s">
        <v>239</v>
      </c>
      <c r="L1639" t="s">
        <v>1293</v>
      </c>
      <c r="M1639" t="s">
        <v>1294</v>
      </c>
      <c r="N1639">
        <v>2087035038</v>
      </c>
      <c r="O1639" t="s">
        <v>115</v>
      </c>
      <c r="P1639" t="s">
        <v>116</v>
      </c>
      <c r="Q1639" t="s">
        <v>39</v>
      </c>
      <c r="R1639">
        <v>44</v>
      </c>
      <c r="S1639" t="s">
        <v>40</v>
      </c>
      <c r="T1639" t="str">
        <f t="shared" si="1635"/>
        <v>12</v>
      </c>
      <c r="U1639">
        <v>5</v>
      </c>
      <c r="V1639">
        <v>21</v>
      </c>
      <c r="W1639">
        <v>1</v>
      </c>
      <c r="X1639" s="3">
        <f t="shared" si="1643"/>
        <v>21</v>
      </c>
      <c r="Y1639" s="3">
        <f t="shared" ref="Y1639:Z1639" si="1679">X1639/T1639</f>
        <v>1.75</v>
      </c>
      <c r="Z1639" s="3">
        <f t="shared" si="1679"/>
        <v>0.35</v>
      </c>
    </row>
    <row r="1640" spans="1:26" x14ac:dyDescent="0.25">
      <c r="A1640">
        <v>9.2025000000000006</v>
      </c>
      <c r="B1640" t="s">
        <v>26</v>
      </c>
      <c r="C1640" t="s">
        <v>722</v>
      </c>
      <c r="D1640" t="s">
        <v>723</v>
      </c>
      <c r="E1640">
        <v>10448053</v>
      </c>
      <c r="F1640" t="s">
        <v>2316</v>
      </c>
      <c r="G1640" t="s">
        <v>348</v>
      </c>
      <c r="H1640" t="s">
        <v>31</v>
      </c>
      <c r="I1640" t="s">
        <v>2317</v>
      </c>
      <c r="J1640" t="s">
        <v>2314</v>
      </c>
      <c r="K1640" t="s">
        <v>727</v>
      </c>
      <c r="L1640" t="s">
        <v>2318</v>
      </c>
      <c r="M1640" t="s">
        <v>2319</v>
      </c>
      <c r="N1640">
        <v>7193896988</v>
      </c>
      <c r="O1640" t="s">
        <v>670</v>
      </c>
      <c r="P1640" t="s">
        <v>671</v>
      </c>
      <c r="Q1640" t="s">
        <v>61</v>
      </c>
      <c r="R1640">
        <v>44</v>
      </c>
      <c r="S1640" t="s">
        <v>672</v>
      </c>
      <c r="T1640" t="str">
        <f t="shared" si="1635"/>
        <v>12</v>
      </c>
      <c r="U1640">
        <v>7</v>
      </c>
      <c r="V1640">
        <v>75.599999999999994</v>
      </c>
      <c r="W1640">
        <v>2</v>
      </c>
      <c r="X1640" s="3">
        <f t="shared" si="1643"/>
        <v>37.799999999999997</v>
      </c>
      <c r="Y1640" s="3">
        <f t="shared" ref="Y1640:Z1640" si="1680">X1640/T1640</f>
        <v>3.15</v>
      </c>
      <c r="Z1640" s="3">
        <f t="shared" si="1680"/>
        <v>0.45</v>
      </c>
    </row>
    <row r="1641" spans="1:26" x14ac:dyDescent="0.25">
      <c r="A1641">
        <v>9.2025000000000006</v>
      </c>
      <c r="B1641" t="s">
        <v>26</v>
      </c>
      <c r="C1641" t="s">
        <v>367</v>
      </c>
      <c r="D1641" t="s">
        <v>368</v>
      </c>
      <c r="E1641">
        <v>10448063</v>
      </c>
      <c r="F1641" t="s">
        <v>2325</v>
      </c>
      <c r="G1641" t="s">
        <v>348</v>
      </c>
      <c r="H1641" t="s">
        <v>31</v>
      </c>
      <c r="I1641" t="s">
        <v>2326</v>
      </c>
      <c r="J1641" t="s">
        <v>2327</v>
      </c>
      <c r="K1641" t="s">
        <v>372</v>
      </c>
      <c r="L1641" t="s">
        <v>2328</v>
      </c>
      <c r="M1641" t="s">
        <v>2329</v>
      </c>
      <c r="N1641">
        <v>7279982830</v>
      </c>
      <c r="O1641" t="s">
        <v>670</v>
      </c>
      <c r="P1641" t="s">
        <v>671</v>
      </c>
      <c r="Q1641" t="s">
        <v>61</v>
      </c>
      <c r="R1641">
        <v>44</v>
      </c>
      <c r="S1641" t="s">
        <v>672</v>
      </c>
      <c r="T1641" t="str">
        <f t="shared" si="1635"/>
        <v>12</v>
      </c>
      <c r="U1641">
        <v>7</v>
      </c>
      <c r="V1641">
        <v>113.4</v>
      </c>
      <c r="W1641">
        <v>3</v>
      </c>
      <c r="X1641" s="3">
        <f t="shared" si="1643"/>
        <v>37.800000000000004</v>
      </c>
      <c r="Y1641" s="3">
        <f t="shared" ref="Y1641:Z1641" si="1681">X1641/T1641</f>
        <v>3.1500000000000004</v>
      </c>
      <c r="Z1641" s="3">
        <f t="shared" si="1681"/>
        <v>0.45000000000000007</v>
      </c>
    </row>
    <row r="1642" spans="1:26" x14ac:dyDescent="0.25">
      <c r="A1642">
        <v>9.2025000000000006</v>
      </c>
      <c r="B1642" t="s">
        <v>26</v>
      </c>
      <c r="C1642" t="s">
        <v>367</v>
      </c>
      <c r="D1642" t="s">
        <v>368</v>
      </c>
      <c r="E1642">
        <v>10448063</v>
      </c>
      <c r="F1642" t="s">
        <v>2325</v>
      </c>
      <c r="G1642" t="s">
        <v>348</v>
      </c>
      <c r="H1642" t="s">
        <v>31</v>
      </c>
      <c r="I1642" t="s">
        <v>2326</v>
      </c>
      <c r="J1642" t="s">
        <v>2327</v>
      </c>
      <c r="K1642" t="s">
        <v>372</v>
      </c>
      <c r="L1642" t="s">
        <v>2328</v>
      </c>
      <c r="M1642" t="s">
        <v>2329</v>
      </c>
      <c r="N1642">
        <v>7279982830</v>
      </c>
      <c r="O1642" t="s">
        <v>98</v>
      </c>
      <c r="P1642" t="s">
        <v>99</v>
      </c>
      <c r="Q1642" t="s">
        <v>61</v>
      </c>
      <c r="R1642">
        <v>44</v>
      </c>
      <c r="S1642" t="s">
        <v>40</v>
      </c>
      <c r="T1642" t="str">
        <f t="shared" si="1635"/>
        <v>12</v>
      </c>
      <c r="U1642">
        <v>5</v>
      </c>
      <c r="V1642">
        <v>115.2</v>
      </c>
      <c r="W1642">
        <v>4</v>
      </c>
      <c r="X1642" s="3">
        <f t="shared" si="1643"/>
        <v>28.8</v>
      </c>
      <c r="Y1642" s="3">
        <f t="shared" ref="Y1642:Z1642" si="1682">X1642/T1642</f>
        <v>2.4</v>
      </c>
      <c r="Z1642" s="3">
        <f t="shared" si="1682"/>
        <v>0.48</v>
      </c>
    </row>
    <row r="1643" spans="1:26" x14ac:dyDescent="0.25">
      <c r="A1643">
        <v>9.2025000000000006</v>
      </c>
      <c r="B1643" t="s">
        <v>26</v>
      </c>
      <c r="C1643" t="s">
        <v>62</v>
      </c>
      <c r="D1643" t="s">
        <v>63</v>
      </c>
      <c r="E1643">
        <v>10448137</v>
      </c>
      <c r="F1643" t="s">
        <v>2433</v>
      </c>
      <c r="G1643" t="s">
        <v>348</v>
      </c>
      <c r="H1643" t="s">
        <v>31</v>
      </c>
      <c r="I1643" t="s">
        <v>2434</v>
      </c>
      <c r="J1643" t="s">
        <v>2435</v>
      </c>
      <c r="K1643" t="s">
        <v>67</v>
      </c>
      <c r="L1643" t="s">
        <v>2436</v>
      </c>
      <c r="M1643" t="s">
        <v>2437</v>
      </c>
      <c r="N1643">
        <v>5629074200</v>
      </c>
      <c r="O1643" t="s">
        <v>37</v>
      </c>
      <c r="P1643" t="s">
        <v>38</v>
      </c>
      <c r="Q1643" t="s">
        <v>39</v>
      </c>
      <c r="R1643">
        <v>44</v>
      </c>
      <c r="S1643" t="s">
        <v>40</v>
      </c>
      <c r="T1643" t="str">
        <f t="shared" si="1635"/>
        <v>12</v>
      </c>
      <c r="U1643">
        <v>5</v>
      </c>
      <c r="V1643">
        <v>19.8</v>
      </c>
      <c r="W1643">
        <v>1</v>
      </c>
      <c r="X1643" s="3">
        <f t="shared" si="1643"/>
        <v>19.8</v>
      </c>
      <c r="Y1643" s="3">
        <f t="shared" ref="Y1643:Z1643" si="1683">X1643/T1643</f>
        <v>1.6500000000000001</v>
      </c>
      <c r="Z1643" s="3">
        <f t="shared" si="1683"/>
        <v>0.33</v>
      </c>
    </row>
    <row r="1644" spans="1:26" x14ac:dyDescent="0.25">
      <c r="A1644">
        <v>9.2025000000000006</v>
      </c>
      <c r="B1644" t="s">
        <v>26</v>
      </c>
      <c r="C1644" t="s">
        <v>381</v>
      </c>
      <c r="D1644" t="s">
        <v>382</v>
      </c>
      <c r="E1644">
        <v>10538527</v>
      </c>
      <c r="F1644" t="s">
        <v>2071</v>
      </c>
      <c r="G1644" t="s">
        <v>30</v>
      </c>
      <c r="H1644" t="s">
        <v>31</v>
      </c>
      <c r="I1644" t="s">
        <v>2072</v>
      </c>
      <c r="J1644" t="s">
        <v>2073</v>
      </c>
      <c r="K1644" t="s">
        <v>528</v>
      </c>
      <c r="L1644" t="s">
        <v>2074</v>
      </c>
      <c r="M1644" t="s">
        <v>2075</v>
      </c>
      <c r="N1644">
        <v>8643734090</v>
      </c>
      <c r="O1644" t="s">
        <v>37</v>
      </c>
      <c r="P1644" t="s">
        <v>38</v>
      </c>
      <c r="Q1644" t="s">
        <v>39</v>
      </c>
      <c r="R1644">
        <v>44</v>
      </c>
      <c r="S1644" t="s">
        <v>40</v>
      </c>
      <c r="T1644" t="str">
        <f t="shared" si="1635"/>
        <v>12</v>
      </c>
      <c r="U1644">
        <v>5</v>
      </c>
      <c r="V1644">
        <v>19.8</v>
      </c>
      <c r="W1644">
        <v>1</v>
      </c>
      <c r="X1644" s="3">
        <f t="shared" si="1643"/>
        <v>19.8</v>
      </c>
      <c r="Y1644" s="3">
        <f t="shared" ref="Y1644:Z1644" si="1684">X1644/T1644</f>
        <v>1.6500000000000001</v>
      </c>
      <c r="Z1644" s="3">
        <f t="shared" si="1684"/>
        <v>0.33</v>
      </c>
    </row>
    <row r="1645" spans="1:26" x14ac:dyDescent="0.25">
      <c r="A1645">
        <v>9.2025000000000006</v>
      </c>
      <c r="B1645" t="s">
        <v>26</v>
      </c>
      <c r="C1645" t="s">
        <v>381</v>
      </c>
      <c r="D1645" t="s">
        <v>382</v>
      </c>
      <c r="E1645">
        <v>10538527</v>
      </c>
      <c r="F1645" t="s">
        <v>2071</v>
      </c>
      <c r="G1645" t="s">
        <v>30</v>
      </c>
      <c r="H1645" t="s">
        <v>31</v>
      </c>
      <c r="I1645" t="s">
        <v>2072</v>
      </c>
      <c r="J1645" t="s">
        <v>2073</v>
      </c>
      <c r="K1645" t="s">
        <v>528</v>
      </c>
      <c r="L1645" t="s">
        <v>2074</v>
      </c>
      <c r="M1645" t="s">
        <v>2075</v>
      </c>
      <c r="N1645">
        <v>8643734090</v>
      </c>
      <c r="O1645" t="s">
        <v>49</v>
      </c>
      <c r="P1645" t="s">
        <v>50</v>
      </c>
      <c r="Q1645" t="s">
        <v>39</v>
      </c>
      <c r="R1645">
        <v>44</v>
      </c>
      <c r="S1645" t="s">
        <v>40</v>
      </c>
      <c r="T1645" t="str">
        <f t="shared" si="1635"/>
        <v>12</v>
      </c>
      <c r="U1645">
        <v>5</v>
      </c>
      <c r="V1645">
        <v>19.8</v>
      </c>
      <c r="W1645">
        <v>1</v>
      </c>
      <c r="X1645" s="3">
        <f t="shared" si="1643"/>
        <v>19.8</v>
      </c>
      <c r="Y1645" s="3">
        <f t="shared" ref="Y1645:Z1645" si="1685">X1645/T1645</f>
        <v>1.6500000000000001</v>
      </c>
      <c r="Z1645" s="3">
        <f t="shared" si="1685"/>
        <v>0.33</v>
      </c>
    </row>
    <row r="1646" spans="1:26" x14ac:dyDescent="0.25">
      <c r="A1646">
        <v>9.2025000000000006</v>
      </c>
      <c r="B1646" t="s">
        <v>26</v>
      </c>
      <c r="C1646" t="s">
        <v>62</v>
      </c>
      <c r="D1646" t="s">
        <v>63</v>
      </c>
      <c r="E1646">
        <v>10460792</v>
      </c>
      <c r="F1646" t="s">
        <v>2438</v>
      </c>
      <c r="G1646" t="s">
        <v>348</v>
      </c>
      <c r="H1646" t="s">
        <v>31</v>
      </c>
      <c r="I1646" t="s">
        <v>2439</v>
      </c>
      <c r="J1646" t="s">
        <v>176</v>
      </c>
      <c r="K1646" t="s">
        <v>67</v>
      </c>
      <c r="L1646" t="s">
        <v>2440</v>
      </c>
      <c r="M1646" t="s">
        <v>2441</v>
      </c>
      <c r="N1646">
        <v>9517107484</v>
      </c>
      <c r="O1646" t="s">
        <v>224</v>
      </c>
      <c r="P1646" t="s">
        <v>225</v>
      </c>
      <c r="Q1646" t="s">
        <v>61</v>
      </c>
      <c r="R1646">
        <v>44</v>
      </c>
      <c r="S1646" t="s">
        <v>40</v>
      </c>
      <c r="T1646" t="str">
        <f t="shared" si="1635"/>
        <v>12</v>
      </c>
      <c r="U1646">
        <v>5</v>
      </c>
      <c r="V1646">
        <v>120</v>
      </c>
      <c r="W1646">
        <v>4</v>
      </c>
      <c r="X1646" s="3">
        <f t="shared" si="1643"/>
        <v>30</v>
      </c>
      <c r="Y1646" s="3">
        <f t="shared" ref="Y1646:Z1646" si="1686">X1646/T1646</f>
        <v>2.5</v>
      </c>
      <c r="Z1646" s="3">
        <f t="shared" si="1686"/>
        <v>0.5</v>
      </c>
    </row>
    <row r="1647" spans="1:26" x14ac:dyDescent="0.25">
      <c r="A1647">
        <v>9.2025000000000006</v>
      </c>
      <c r="B1647" t="s">
        <v>26</v>
      </c>
      <c r="C1647" t="s">
        <v>84</v>
      </c>
      <c r="D1647" t="s">
        <v>85</v>
      </c>
      <c r="E1647">
        <v>10444909</v>
      </c>
      <c r="F1647" t="s">
        <v>638</v>
      </c>
      <c r="G1647" t="s">
        <v>348</v>
      </c>
      <c r="H1647" t="s">
        <v>31</v>
      </c>
      <c r="I1647" t="s">
        <v>639</v>
      </c>
      <c r="J1647" t="s">
        <v>640</v>
      </c>
      <c r="K1647" t="s">
        <v>67</v>
      </c>
      <c r="L1647" t="s">
        <v>641</v>
      </c>
      <c r="M1647" t="s">
        <v>642</v>
      </c>
      <c r="N1647">
        <v>7078453030</v>
      </c>
      <c r="O1647" t="s">
        <v>74</v>
      </c>
      <c r="P1647" t="s">
        <v>75</v>
      </c>
      <c r="Q1647" t="s">
        <v>61</v>
      </c>
      <c r="R1647">
        <v>44</v>
      </c>
      <c r="S1647" t="s">
        <v>40</v>
      </c>
      <c r="T1647" t="str">
        <f t="shared" si="1635"/>
        <v>12</v>
      </c>
      <c r="U1647">
        <v>5</v>
      </c>
      <c r="V1647">
        <v>30</v>
      </c>
      <c r="W1647">
        <v>1</v>
      </c>
      <c r="X1647" s="3">
        <f t="shared" si="1643"/>
        <v>30</v>
      </c>
      <c r="Y1647" s="3">
        <f t="shared" ref="Y1647:Z1647" si="1687">X1647/T1647</f>
        <v>2.5</v>
      </c>
      <c r="Z1647" s="3">
        <f t="shared" si="1687"/>
        <v>0.5</v>
      </c>
    </row>
    <row r="1648" spans="1:26" x14ac:dyDescent="0.25">
      <c r="A1648">
        <v>9.2025000000000006</v>
      </c>
      <c r="B1648" t="s">
        <v>26</v>
      </c>
      <c r="C1648" t="s">
        <v>84</v>
      </c>
      <c r="D1648" t="s">
        <v>85</v>
      </c>
      <c r="E1648">
        <v>10444909</v>
      </c>
      <c r="F1648" t="s">
        <v>638</v>
      </c>
      <c r="G1648" t="s">
        <v>348</v>
      </c>
      <c r="H1648" t="s">
        <v>31</v>
      </c>
      <c r="I1648" t="s">
        <v>639</v>
      </c>
      <c r="J1648" t="s">
        <v>640</v>
      </c>
      <c r="K1648" t="s">
        <v>67</v>
      </c>
      <c r="L1648" t="s">
        <v>641</v>
      </c>
      <c r="M1648" t="s">
        <v>642</v>
      </c>
      <c r="N1648">
        <v>7078453030</v>
      </c>
      <c r="O1648" t="s">
        <v>72</v>
      </c>
      <c r="P1648" t="s">
        <v>73</v>
      </c>
      <c r="Q1648" t="s">
        <v>61</v>
      </c>
      <c r="R1648">
        <v>44</v>
      </c>
      <c r="S1648" t="s">
        <v>40</v>
      </c>
      <c r="T1648" t="str">
        <f t="shared" si="1635"/>
        <v>12</v>
      </c>
      <c r="U1648">
        <v>8</v>
      </c>
      <c r="V1648">
        <v>33.6</v>
      </c>
      <c r="W1648">
        <v>1</v>
      </c>
      <c r="X1648" s="3">
        <f t="shared" si="1643"/>
        <v>33.6</v>
      </c>
      <c r="Y1648" s="3">
        <f t="shared" ref="Y1648:Z1648" si="1688">X1648/T1648</f>
        <v>2.8000000000000003</v>
      </c>
      <c r="Z1648" s="3">
        <f t="shared" si="1688"/>
        <v>0.35000000000000003</v>
      </c>
    </row>
    <row r="1649" spans="1:26" x14ac:dyDescent="0.25">
      <c r="A1649">
        <v>9.2025000000000006</v>
      </c>
      <c r="B1649" t="s">
        <v>26</v>
      </c>
      <c r="C1649" t="s">
        <v>84</v>
      </c>
      <c r="D1649" t="s">
        <v>85</v>
      </c>
      <c r="E1649">
        <v>10444911</v>
      </c>
      <c r="F1649" t="s">
        <v>1912</v>
      </c>
      <c r="G1649" t="s">
        <v>348</v>
      </c>
      <c r="H1649" t="s">
        <v>31</v>
      </c>
      <c r="I1649" t="s">
        <v>1913</v>
      </c>
      <c r="J1649" t="s">
        <v>640</v>
      </c>
      <c r="K1649" t="s">
        <v>67</v>
      </c>
      <c r="L1649" t="s">
        <v>1914</v>
      </c>
      <c r="M1649" t="s">
        <v>642</v>
      </c>
      <c r="N1649">
        <v>7078453030</v>
      </c>
      <c r="O1649" t="s">
        <v>72</v>
      </c>
      <c r="P1649" t="s">
        <v>73</v>
      </c>
      <c r="Q1649" t="s">
        <v>61</v>
      </c>
      <c r="R1649">
        <v>44</v>
      </c>
      <c r="S1649" t="s">
        <v>40</v>
      </c>
      <c r="T1649" t="str">
        <f t="shared" si="1635"/>
        <v>12</v>
      </c>
      <c r="U1649">
        <v>8</v>
      </c>
      <c r="V1649">
        <v>33.6</v>
      </c>
      <c r="W1649">
        <v>1</v>
      </c>
      <c r="X1649" s="3">
        <f t="shared" si="1643"/>
        <v>33.6</v>
      </c>
      <c r="Y1649" s="3">
        <f t="shared" ref="Y1649:Z1649" si="1689">X1649/T1649</f>
        <v>2.8000000000000003</v>
      </c>
      <c r="Z1649" s="3">
        <f t="shared" si="1689"/>
        <v>0.35000000000000003</v>
      </c>
    </row>
    <row r="1650" spans="1:26" x14ac:dyDescent="0.25">
      <c r="A1650">
        <v>9.2025000000000006</v>
      </c>
      <c r="B1650" t="s">
        <v>26</v>
      </c>
      <c r="C1650" t="s">
        <v>84</v>
      </c>
      <c r="D1650" t="s">
        <v>85</v>
      </c>
      <c r="E1650">
        <v>10447206</v>
      </c>
      <c r="F1650" t="s">
        <v>1692</v>
      </c>
      <c r="G1650" t="s">
        <v>348</v>
      </c>
      <c r="H1650" t="s">
        <v>31</v>
      </c>
      <c r="I1650" t="s">
        <v>593</v>
      </c>
      <c r="J1650" t="s">
        <v>594</v>
      </c>
      <c r="K1650" t="s">
        <v>96</v>
      </c>
      <c r="L1650" t="s">
        <v>1693</v>
      </c>
      <c r="M1650" t="s">
        <v>1694</v>
      </c>
      <c r="N1650">
        <v>4153780577</v>
      </c>
      <c r="O1650" t="s">
        <v>74</v>
      </c>
      <c r="P1650" t="s">
        <v>75</v>
      </c>
      <c r="Q1650" t="s">
        <v>61</v>
      </c>
      <c r="R1650">
        <v>44</v>
      </c>
      <c r="S1650" t="s">
        <v>40</v>
      </c>
      <c r="T1650" t="str">
        <f t="shared" si="1635"/>
        <v>12</v>
      </c>
      <c r="U1650">
        <v>5</v>
      </c>
      <c r="V1650">
        <v>30</v>
      </c>
      <c r="W1650">
        <v>1</v>
      </c>
      <c r="X1650" s="3">
        <f t="shared" si="1643"/>
        <v>30</v>
      </c>
      <c r="Y1650" s="3">
        <f t="shared" ref="Y1650:Z1650" si="1690">X1650/T1650</f>
        <v>2.5</v>
      </c>
      <c r="Z1650" s="3">
        <f t="shared" si="1690"/>
        <v>0.5</v>
      </c>
    </row>
    <row r="1651" spans="1:26" x14ac:dyDescent="0.25">
      <c r="A1651">
        <v>9.2025000000000006</v>
      </c>
      <c r="B1651" t="s">
        <v>26</v>
      </c>
      <c r="C1651" t="s">
        <v>326</v>
      </c>
      <c r="D1651" t="s">
        <v>327</v>
      </c>
      <c r="E1651">
        <v>10461404</v>
      </c>
      <c r="F1651" t="s">
        <v>2298</v>
      </c>
      <c r="G1651" t="s">
        <v>30</v>
      </c>
      <c r="H1651" t="s">
        <v>31</v>
      </c>
      <c r="I1651" t="s">
        <v>2299</v>
      </c>
      <c r="J1651" t="s">
        <v>2300</v>
      </c>
      <c r="K1651" t="s">
        <v>331</v>
      </c>
      <c r="L1651" t="s">
        <v>2301</v>
      </c>
      <c r="M1651" t="s">
        <v>2302</v>
      </c>
      <c r="N1651">
        <v>6232980787</v>
      </c>
      <c r="O1651" t="s">
        <v>74</v>
      </c>
      <c r="P1651" t="s">
        <v>75</v>
      </c>
      <c r="Q1651" t="s">
        <v>61</v>
      </c>
      <c r="R1651">
        <v>44</v>
      </c>
      <c r="S1651" t="s">
        <v>40</v>
      </c>
      <c r="T1651" t="str">
        <f t="shared" si="1635"/>
        <v>12</v>
      </c>
      <c r="U1651">
        <v>5</v>
      </c>
      <c r="V1651">
        <v>28.8</v>
      </c>
      <c r="W1651">
        <v>1</v>
      </c>
      <c r="X1651" s="3">
        <f t="shared" si="1643"/>
        <v>28.8</v>
      </c>
      <c r="Y1651" s="3">
        <f t="shared" ref="Y1651:Z1651" si="1691">X1651/T1651</f>
        <v>2.4</v>
      </c>
      <c r="Z1651" s="3">
        <f t="shared" si="1691"/>
        <v>0.48</v>
      </c>
    </row>
    <row r="1652" spans="1:26" x14ac:dyDescent="0.25">
      <c r="A1652">
        <v>9.2025000000000006</v>
      </c>
      <c r="B1652" t="s">
        <v>26</v>
      </c>
      <c r="C1652" t="s">
        <v>134</v>
      </c>
      <c r="D1652" t="s">
        <v>135</v>
      </c>
      <c r="E1652">
        <v>10000787</v>
      </c>
      <c r="F1652" t="s">
        <v>136</v>
      </c>
      <c r="G1652" t="s">
        <v>30</v>
      </c>
      <c r="H1652" t="s">
        <v>31</v>
      </c>
      <c r="I1652" t="s">
        <v>137</v>
      </c>
      <c r="J1652" t="s">
        <v>138</v>
      </c>
      <c r="K1652" t="s">
        <v>139</v>
      </c>
      <c r="L1652" t="s">
        <v>140</v>
      </c>
      <c r="M1652" t="s">
        <v>141</v>
      </c>
      <c r="N1652">
        <v>2627815855</v>
      </c>
      <c r="O1652" t="s">
        <v>37</v>
      </c>
      <c r="P1652" t="s">
        <v>38</v>
      </c>
      <c r="Q1652" t="s">
        <v>39</v>
      </c>
      <c r="R1652">
        <v>44</v>
      </c>
      <c r="S1652" t="s">
        <v>40</v>
      </c>
      <c r="T1652" t="str">
        <f t="shared" si="1635"/>
        <v>12</v>
      </c>
      <c r="U1652">
        <v>5</v>
      </c>
      <c r="V1652">
        <v>210</v>
      </c>
      <c r="W1652">
        <v>10</v>
      </c>
      <c r="X1652" s="3">
        <f t="shared" si="1643"/>
        <v>21</v>
      </c>
      <c r="Y1652" s="3">
        <f t="shared" ref="Y1652:Z1652" si="1692">X1652/T1652</f>
        <v>1.75</v>
      </c>
      <c r="Z1652" s="3">
        <f t="shared" si="1692"/>
        <v>0.35</v>
      </c>
    </row>
    <row r="1653" spans="1:26" x14ac:dyDescent="0.25">
      <c r="A1653">
        <v>9.2025000000000006</v>
      </c>
      <c r="B1653" t="s">
        <v>26</v>
      </c>
      <c r="C1653" t="s">
        <v>84</v>
      </c>
      <c r="D1653" t="s">
        <v>85</v>
      </c>
      <c r="E1653">
        <v>10342048</v>
      </c>
      <c r="F1653" t="s">
        <v>213</v>
      </c>
      <c r="G1653" t="s">
        <v>30</v>
      </c>
      <c r="H1653" t="s">
        <v>31</v>
      </c>
      <c r="I1653" t="s">
        <v>214</v>
      </c>
      <c r="J1653" t="s">
        <v>215</v>
      </c>
      <c r="K1653" t="s">
        <v>67</v>
      </c>
      <c r="L1653" t="s">
        <v>216</v>
      </c>
      <c r="M1653" t="s">
        <v>217</v>
      </c>
      <c r="N1653">
        <v>9258267841</v>
      </c>
      <c r="O1653" t="s">
        <v>74</v>
      </c>
      <c r="P1653" t="s">
        <v>75</v>
      </c>
      <c r="Q1653" t="s">
        <v>61</v>
      </c>
      <c r="R1653">
        <v>44</v>
      </c>
      <c r="S1653" t="s">
        <v>40</v>
      </c>
      <c r="T1653" t="str">
        <f t="shared" si="1635"/>
        <v>12</v>
      </c>
      <c r="U1653">
        <v>5</v>
      </c>
      <c r="V1653">
        <v>90</v>
      </c>
      <c r="W1653">
        <v>3</v>
      </c>
      <c r="X1653" s="3">
        <f t="shared" si="1643"/>
        <v>30</v>
      </c>
      <c r="Y1653" s="3">
        <f t="shared" ref="Y1653:Z1653" si="1693">X1653/T1653</f>
        <v>2.5</v>
      </c>
      <c r="Z1653" s="3">
        <f t="shared" si="1693"/>
        <v>0.5</v>
      </c>
    </row>
    <row r="1654" spans="1:26" x14ac:dyDescent="0.25">
      <c r="A1654">
        <v>9.2025000000000006</v>
      </c>
      <c r="B1654" t="s">
        <v>26</v>
      </c>
      <c r="C1654" t="s">
        <v>84</v>
      </c>
      <c r="D1654" t="s">
        <v>85</v>
      </c>
      <c r="E1654">
        <v>10342048</v>
      </c>
      <c r="F1654" t="s">
        <v>213</v>
      </c>
      <c r="G1654" t="s">
        <v>30</v>
      </c>
      <c r="H1654" t="s">
        <v>31</v>
      </c>
      <c r="I1654" t="s">
        <v>214</v>
      </c>
      <c r="J1654" t="s">
        <v>215</v>
      </c>
      <c r="K1654" t="s">
        <v>67</v>
      </c>
      <c r="L1654" t="s">
        <v>216</v>
      </c>
      <c r="M1654" t="s">
        <v>217</v>
      </c>
      <c r="N1654">
        <v>9258267841</v>
      </c>
      <c r="O1654" t="s">
        <v>98</v>
      </c>
      <c r="P1654" t="s">
        <v>99</v>
      </c>
      <c r="Q1654" t="s">
        <v>61</v>
      </c>
      <c r="R1654">
        <v>44</v>
      </c>
      <c r="S1654" t="s">
        <v>40</v>
      </c>
      <c r="T1654" t="str">
        <f t="shared" si="1635"/>
        <v>12</v>
      </c>
      <c r="U1654">
        <v>5</v>
      </c>
      <c r="V1654">
        <v>90</v>
      </c>
      <c r="W1654">
        <v>3</v>
      </c>
      <c r="X1654" s="3">
        <f t="shared" si="1643"/>
        <v>30</v>
      </c>
      <c r="Y1654" s="3">
        <f t="shared" ref="Y1654:Z1654" si="1694">X1654/T1654</f>
        <v>2.5</v>
      </c>
      <c r="Z1654" s="3">
        <f t="shared" si="1694"/>
        <v>0.5</v>
      </c>
    </row>
    <row r="1655" spans="1:26" x14ac:dyDescent="0.25">
      <c r="A1655">
        <v>9.2025000000000006</v>
      </c>
      <c r="B1655" t="s">
        <v>26</v>
      </c>
      <c r="C1655" t="s">
        <v>84</v>
      </c>
      <c r="D1655" t="s">
        <v>85</v>
      </c>
      <c r="E1655">
        <v>10342048</v>
      </c>
      <c r="F1655" t="s">
        <v>213</v>
      </c>
      <c r="G1655" t="s">
        <v>30</v>
      </c>
      <c r="H1655" t="s">
        <v>31</v>
      </c>
      <c r="I1655" t="s">
        <v>214</v>
      </c>
      <c r="J1655" t="s">
        <v>215</v>
      </c>
      <c r="K1655" t="s">
        <v>67</v>
      </c>
      <c r="L1655" t="s">
        <v>216</v>
      </c>
      <c r="M1655" t="s">
        <v>217</v>
      </c>
      <c r="N1655">
        <v>9258267841</v>
      </c>
      <c r="O1655" t="s">
        <v>224</v>
      </c>
      <c r="P1655" t="s">
        <v>225</v>
      </c>
      <c r="Q1655" t="s">
        <v>61</v>
      </c>
      <c r="R1655">
        <v>44</v>
      </c>
      <c r="S1655" t="s">
        <v>40</v>
      </c>
      <c r="T1655" t="str">
        <f t="shared" si="1635"/>
        <v>12</v>
      </c>
      <c r="U1655">
        <v>5</v>
      </c>
      <c r="V1655">
        <v>60</v>
      </c>
      <c r="W1655">
        <v>2</v>
      </c>
      <c r="X1655" s="3">
        <f t="shared" si="1643"/>
        <v>30</v>
      </c>
      <c r="Y1655" s="3">
        <f t="shared" ref="Y1655:Z1655" si="1695">X1655/T1655</f>
        <v>2.5</v>
      </c>
      <c r="Z1655" s="3">
        <f t="shared" si="1695"/>
        <v>0.5</v>
      </c>
    </row>
    <row r="1656" spans="1:26" x14ac:dyDescent="0.25">
      <c r="A1656">
        <v>9.2025000000000006</v>
      </c>
      <c r="B1656" t="s">
        <v>26</v>
      </c>
      <c r="C1656" t="s">
        <v>84</v>
      </c>
      <c r="D1656" t="s">
        <v>85</v>
      </c>
      <c r="E1656">
        <v>10342048</v>
      </c>
      <c r="F1656" t="s">
        <v>213</v>
      </c>
      <c r="G1656" t="s">
        <v>30</v>
      </c>
      <c r="H1656" t="s">
        <v>31</v>
      </c>
      <c r="I1656" t="s">
        <v>214</v>
      </c>
      <c r="J1656" t="s">
        <v>215</v>
      </c>
      <c r="K1656" t="s">
        <v>67</v>
      </c>
      <c r="L1656" t="s">
        <v>216</v>
      </c>
      <c r="M1656" t="s">
        <v>217</v>
      </c>
      <c r="N1656">
        <v>9258267841</v>
      </c>
      <c r="O1656" t="s">
        <v>70</v>
      </c>
      <c r="P1656" t="s">
        <v>71</v>
      </c>
      <c r="Q1656" t="s">
        <v>61</v>
      </c>
      <c r="R1656">
        <v>44</v>
      </c>
      <c r="S1656" t="s">
        <v>40</v>
      </c>
      <c r="T1656" t="str">
        <f t="shared" si="1635"/>
        <v>12</v>
      </c>
      <c r="U1656">
        <v>8</v>
      </c>
      <c r="V1656">
        <v>134.4</v>
      </c>
      <c r="W1656">
        <v>4</v>
      </c>
      <c r="X1656" s="3">
        <f t="shared" si="1643"/>
        <v>33.6</v>
      </c>
      <c r="Y1656" s="3">
        <f t="shared" ref="Y1656:Z1656" si="1696">X1656/T1656</f>
        <v>2.8000000000000003</v>
      </c>
      <c r="Z1656" s="3">
        <f t="shared" si="1696"/>
        <v>0.35000000000000003</v>
      </c>
    </row>
    <row r="1657" spans="1:26" x14ac:dyDescent="0.25">
      <c r="A1657">
        <v>9.2025000000000006</v>
      </c>
      <c r="B1657" t="s">
        <v>26</v>
      </c>
      <c r="C1657" t="s">
        <v>84</v>
      </c>
      <c r="D1657" t="s">
        <v>85</v>
      </c>
      <c r="E1657">
        <v>10342048</v>
      </c>
      <c r="F1657" t="s">
        <v>213</v>
      </c>
      <c r="G1657" t="s">
        <v>30</v>
      </c>
      <c r="H1657" t="s">
        <v>31</v>
      </c>
      <c r="I1657" t="s">
        <v>214</v>
      </c>
      <c r="J1657" t="s">
        <v>215</v>
      </c>
      <c r="K1657" t="s">
        <v>67</v>
      </c>
      <c r="L1657" t="s">
        <v>216</v>
      </c>
      <c r="M1657" t="s">
        <v>217</v>
      </c>
      <c r="N1657">
        <v>9258267841</v>
      </c>
      <c r="O1657" t="s">
        <v>72</v>
      </c>
      <c r="P1657" t="s">
        <v>73</v>
      </c>
      <c r="Q1657" t="s">
        <v>61</v>
      </c>
      <c r="R1657">
        <v>44</v>
      </c>
      <c r="S1657" t="s">
        <v>40</v>
      </c>
      <c r="T1657" t="str">
        <f t="shared" si="1635"/>
        <v>12</v>
      </c>
      <c r="U1657">
        <v>8</v>
      </c>
      <c r="V1657">
        <v>33.6</v>
      </c>
      <c r="W1657">
        <v>1</v>
      </c>
      <c r="X1657" s="3">
        <f t="shared" si="1643"/>
        <v>33.6</v>
      </c>
      <c r="Y1657" s="3">
        <f t="shared" ref="Y1657:Z1657" si="1697">X1657/T1657</f>
        <v>2.8000000000000003</v>
      </c>
      <c r="Z1657" s="3">
        <f t="shared" si="1697"/>
        <v>0.35000000000000003</v>
      </c>
    </row>
    <row r="1658" spans="1:26" x14ac:dyDescent="0.25">
      <c r="A1658">
        <v>9.2025000000000006</v>
      </c>
      <c r="B1658" t="s">
        <v>26</v>
      </c>
      <c r="C1658" t="s">
        <v>84</v>
      </c>
      <c r="D1658" t="s">
        <v>85</v>
      </c>
      <c r="E1658">
        <v>10342048</v>
      </c>
      <c r="F1658" t="s">
        <v>213</v>
      </c>
      <c r="G1658" t="s">
        <v>30</v>
      </c>
      <c r="H1658" t="s">
        <v>31</v>
      </c>
      <c r="I1658" t="s">
        <v>214</v>
      </c>
      <c r="J1658" t="s">
        <v>215</v>
      </c>
      <c r="K1658" t="s">
        <v>67</v>
      </c>
      <c r="L1658" t="s">
        <v>216</v>
      </c>
      <c r="M1658" t="s">
        <v>217</v>
      </c>
      <c r="N1658">
        <v>9258267841</v>
      </c>
      <c r="O1658" t="s">
        <v>218</v>
      </c>
      <c r="P1658" t="s">
        <v>219</v>
      </c>
      <c r="Q1658" t="s">
        <v>61</v>
      </c>
      <c r="R1658">
        <v>44</v>
      </c>
      <c r="S1658" t="s">
        <v>40</v>
      </c>
      <c r="T1658" t="str">
        <f t="shared" si="1635"/>
        <v>12</v>
      </c>
      <c r="U1658">
        <v>8</v>
      </c>
      <c r="V1658">
        <v>97.2</v>
      </c>
      <c r="W1658">
        <v>3</v>
      </c>
      <c r="X1658" s="3">
        <f t="shared" si="1643"/>
        <v>32.4</v>
      </c>
      <c r="Y1658" s="3">
        <f t="shared" ref="Y1658:Z1658" si="1698">X1658/T1658</f>
        <v>2.6999999999999997</v>
      </c>
      <c r="Z1658" s="3">
        <f t="shared" si="1698"/>
        <v>0.33749999999999997</v>
      </c>
    </row>
    <row r="1659" spans="1:26" x14ac:dyDescent="0.25">
      <c r="A1659">
        <v>9.2025000000000006</v>
      </c>
      <c r="B1659" t="s">
        <v>26</v>
      </c>
      <c r="C1659" t="s">
        <v>84</v>
      </c>
      <c r="D1659" t="s">
        <v>85</v>
      </c>
      <c r="E1659">
        <v>10342048</v>
      </c>
      <c r="F1659" t="s">
        <v>213</v>
      </c>
      <c r="G1659" t="s">
        <v>30</v>
      </c>
      <c r="H1659" t="s">
        <v>31</v>
      </c>
      <c r="I1659" t="s">
        <v>214</v>
      </c>
      <c r="J1659" t="s">
        <v>215</v>
      </c>
      <c r="K1659" t="s">
        <v>67</v>
      </c>
      <c r="L1659" t="s">
        <v>216</v>
      </c>
      <c r="M1659" t="s">
        <v>217</v>
      </c>
      <c r="N1659">
        <v>9258267841</v>
      </c>
      <c r="O1659" t="s">
        <v>59</v>
      </c>
      <c r="P1659" t="s">
        <v>60</v>
      </c>
      <c r="Q1659" t="s">
        <v>61</v>
      </c>
      <c r="R1659">
        <v>44</v>
      </c>
      <c r="S1659" t="s">
        <v>40</v>
      </c>
      <c r="T1659" t="str">
        <f t="shared" si="1635"/>
        <v>12</v>
      </c>
      <c r="U1659">
        <v>4</v>
      </c>
      <c r="V1659">
        <v>30</v>
      </c>
      <c r="W1659">
        <v>1</v>
      </c>
      <c r="X1659" s="3">
        <f t="shared" si="1643"/>
        <v>30</v>
      </c>
      <c r="Y1659" s="3">
        <f t="shared" ref="Y1659:Z1659" si="1699">X1659/T1659</f>
        <v>2.5</v>
      </c>
      <c r="Z1659" s="3">
        <f t="shared" si="1699"/>
        <v>0.625</v>
      </c>
    </row>
    <row r="1660" spans="1:26" x14ac:dyDescent="0.25">
      <c r="A1660">
        <v>9.2025000000000006</v>
      </c>
      <c r="B1660" t="s">
        <v>26</v>
      </c>
      <c r="C1660" t="s">
        <v>62</v>
      </c>
      <c r="D1660" t="s">
        <v>63</v>
      </c>
      <c r="E1660">
        <v>10401646</v>
      </c>
      <c r="F1660" t="s">
        <v>167</v>
      </c>
      <c r="G1660" t="s">
        <v>168</v>
      </c>
      <c r="H1660" t="s">
        <v>31</v>
      </c>
      <c r="I1660" t="s">
        <v>169</v>
      </c>
      <c r="J1660" t="s">
        <v>170</v>
      </c>
      <c r="K1660" t="s">
        <v>67</v>
      </c>
      <c r="L1660" t="s">
        <v>171</v>
      </c>
      <c r="M1660" t="s">
        <v>172</v>
      </c>
      <c r="N1660">
        <v>3107018925</v>
      </c>
      <c r="O1660" t="s">
        <v>37</v>
      </c>
      <c r="P1660" t="s">
        <v>38</v>
      </c>
      <c r="Q1660" t="s">
        <v>39</v>
      </c>
      <c r="R1660">
        <v>44</v>
      </c>
      <c r="S1660" t="s">
        <v>40</v>
      </c>
      <c r="T1660" t="str">
        <f t="shared" si="1635"/>
        <v>12</v>
      </c>
      <c r="U1660">
        <v>5</v>
      </c>
      <c r="V1660">
        <v>59.4</v>
      </c>
      <c r="W1660">
        <v>3</v>
      </c>
      <c r="X1660" s="3">
        <f t="shared" si="1643"/>
        <v>19.8</v>
      </c>
      <c r="Y1660" s="3">
        <f t="shared" ref="Y1660:Z1660" si="1700">X1660/T1660</f>
        <v>1.6500000000000001</v>
      </c>
      <c r="Z1660" s="3">
        <f t="shared" si="1700"/>
        <v>0.33</v>
      </c>
    </row>
    <row r="1661" spans="1:26" x14ac:dyDescent="0.25">
      <c r="A1661">
        <v>9.2025000000000006</v>
      </c>
      <c r="B1661" t="s">
        <v>26</v>
      </c>
      <c r="C1661" t="s">
        <v>62</v>
      </c>
      <c r="D1661" t="s">
        <v>63</v>
      </c>
      <c r="E1661">
        <v>10255284</v>
      </c>
      <c r="F1661" t="s">
        <v>93</v>
      </c>
      <c r="G1661" t="s">
        <v>30</v>
      </c>
      <c r="H1661" t="s">
        <v>31</v>
      </c>
      <c r="I1661" t="s">
        <v>94</v>
      </c>
      <c r="J1661" t="s">
        <v>95</v>
      </c>
      <c r="K1661" t="s">
        <v>96</v>
      </c>
      <c r="L1661">
        <v>89103</v>
      </c>
      <c r="M1661" t="s">
        <v>97</v>
      </c>
      <c r="N1661">
        <v>7024965753</v>
      </c>
      <c r="O1661" t="s">
        <v>98</v>
      </c>
      <c r="P1661" t="s">
        <v>99</v>
      </c>
      <c r="Q1661" t="s">
        <v>61</v>
      </c>
      <c r="R1661">
        <v>44</v>
      </c>
      <c r="S1661" t="s">
        <v>40</v>
      </c>
      <c r="T1661" t="str">
        <f t="shared" ref="T1661:T1724" si="1701">"12"</f>
        <v>12</v>
      </c>
      <c r="U1661">
        <v>5</v>
      </c>
      <c r="V1661">
        <v>720</v>
      </c>
      <c r="W1661">
        <v>24</v>
      </c>
      <c r="X1661" s="3">
        <f t="shared" si="1643"/>
        <v>30</v>
      </c>
      <c r="Y1661" s="3">
        <f t="shared" ref="Y1661:Z1661" si="1702">X1661/T1661</f>
        <v>2.5</v>
      </c>
      <c r="Z1661" s="3">
        <f t="shared" si="1702"/>
        <v>0.5</v>
      </c>
    </row>
    <row r="1662" spans="1:26" x14ac:dyDescent="0.25">
      <c r="A1662">
        <v>9.2025000000000006</v>
      </c>
      <c r="B1662" t="s">
        <v>26</v>
      </c>
      <c r="C1662" t="s">
        <v>829</v>
      </c>
      <c r="D1662" t="s">
        <v>830</v>
      </c>
      <c r="E1662">
        <v>10498857</v>
      </c>
      <c r="F1662" t="s">
        <v>2413</v>
      </c>
      <c r="G1662" t="s">
        <v>592</v>
      </c>
      <c r="H1662" t="s">
        <v>31</v>
      </c>
      <c r="I1662" t="s">
        <v>2414</v>
      </c>
      <c r="J1662" t="s">
        <v>2415</v>
      </c>
      <c r="K1662" t="s">
        <v>1955</v>
      </c>
      <c r="L1662" t="s">
        <v>2416</v>
      </c>
      <c r="M1662" t="s">
        <v>2417</v>
      </c>
      <c r="N1662">
        <v>7817335340</v>
      </c>
      <c r="O1662" t="s">
        <v>59</v>
      </c>
      <c r="P1662" t="s">
        <v>60</v>
      </c>
      <c r="Q1662" t="s">
        <v>61</v>
      </c>
      <c r="R1662">
        <v>44</v>
      </c>
      <c r="S1662" t="s">
        <v>40</v>
      </c>
      <c r="T1662" t="str">
        <f t="shared" si="1701"/>
        <v>12</v>
      </c>
      <c r="U1662">
        <v>4</v>
      </c>
      <c r="V1662">
        <v>30</v>
      </c>
      <c r="W1662">
        <v>1</v>
      </c>
      <c r="X1662" s="3">
        <f t="shared" si="1643"/>
        <v>30</v>
      </c>
      <c r="Y1662" s="3">
        <f t="shared" ref="Y1662:Z1662" si="1703">X1662/T1662</f>
        <v>2.5</v>
      </c>
      <c r="Z1662" s="3">
        <f t="shared" si="1703"/>
        <v>0.625</v>
      </c>
    </row>
    <row r="1663" spans="1:26" x14ac:dyDescent="0.25">
      <c r="A1663">
        <v>9.2025000000000006</v>
      </c>
      <c r="B1663" t="s">
        <v>26</v>
      </c>
      <c r="C1663" t="s">
        <v>84</v>
      </c>
      <c r="D1663" t="s">
        <v>85</v>
      </c>
      <c r="E1663">
        <v>10476228</v>
      </c>
      <c r="F1663" t="s">
        <v>453</v>
      </c>
      <c r="G1663" t="s">
        <v>348</v>
      </c>
      <c r="H1663" t="s">
        <v>31</v>
      </c>
      <c r="I1663" t="s">
        <v>454</v>
      </c>
      <c r="J1663" t="s">
        <v>455</v>
      </c>
      <c r="K1663" t="s">
        <v>67</v>
      </c>
      <c r="L1663" t="s">
        <v>456</v>
      </c>
      <c r="M1663" t="s">
        <v>457</v>
      </c>
      <c r="N1663">
        <v>2093846280</v>
      </c>
      <c r="O1663" t="s">
        <v>70</v>
      </c>
      <c r="P1663" t="s">
        <v>71</v>
      </c>
      <c r="Q1663" t="s">
        <v>61</v>
      </c>
      <c r="R1663">
        <v>44</v>
      </c>
      <c r="S1663" t="s">
        <v>40</v>
      </c>
      <c r="T1663" t="str">
        <f t="shared" si="1701"/>
        <v>12</v>
      </c>
      <c r="U1663">
        <v>8</v>
      </c>
      <c r="V1663">
        <v>67.2</v>
      </c>
      <c r="W1663">
        <v>2</v>
      </c>
      <c r="X1663" s="3">
        <f t="shared" si="1643"/>
        <v>33.6</v>
      </c>
      <c r="Y1663" s="3">
        <f t="shared" ref="Y1663:Z1663" si="1704">X1663/T1663</f>
        <v>2.8000000000000003</v>
      </c>
      <c r="Z1663" s="3">
        <f t="shared" si="1704"/>
        <v>0.35000000000000003</v>
      </c>
    </row>
    <row r="1664" spans="1:26" x14ac:dyDescent="0.25">
      <c r="A1664">
        <v>9.2025000000000006</v>
      </c>
      <c r="B1664" t="s">
        <v>26</v>
      </c>
      <c r="C1664" t="s">
        <v>62</v>
      </c>
      <c r="D1664" t="s">
        <v>63</v>
      </c>
      <c r="E1664">
        <v>10510939</v>
      </c>
      <c r="F1664" t="s">
        <v>504</v>
      </c>
      <c r="G1664" t="s">
        <v>348</v>
      </c>
      <c r="H1664" t="s">
        <v>31</v>
      </c>
      <c r="I1664" t="s">
        <v>505</v>
      </c>
      <c r="J1664" t="s">
        <v>506</v>
      </c>
      <c r="K1664" t="s">
        <v>67</v>
      </c>
      <c r="L1664" t="s">
        <v>507</v>
      </c>
      <c r="M1664" t="s">
        <v>508</v>
      </c>
      <c r="N1664">
        <v>8052896485</v>
      </c>
      <c r="O1664" t="s">
        <v>70</v>
      </c>
      <c r="P1664" t="s">
        <v>71</v>
      </c>
      <c r="Q1664" t="s">
        <v>61</v>
      </c>
      <c r="R1664">
        <v>44</v>
      </c>
      <c r="S1664" t="s">
        <v>40</v>
      </c>
      <c r="T1664" t="str">
        <f t="shared" si="1701"/>
        <v>12</v>
      </c>
      <c r="U1664">
        <v>8</v>
      </c>
      <c r="V1664">
        <v>33.6</v>
      </c>
      <c r="W1664">
        <v>1</v>
      </c>
      <c r="X1664" s="3">
        <f t="shared" si="1643"/>
        <v>33.6</v>
      </c>
      <c r="Y1664" s="3">
        <f t="shared" ref="Y1664:Z1664" si="1705">X1664/T1664</f>
        <v>2.8000000000000003</v>
      </c>
      <c r="Z1664" s="3">
        <f t="shared" si="1705"/>
        <v>0.35000000000000003</v>
      </c>
    </row>
    <row r="1665" spans="1:26" x14ac:dyDescent="0.25">
      <c r="A1665">
        <v>9.2025000000000006</v>
      </c>
      <c r="B1665" t="s">
        <v>26</v>
      </c>
      <c r="C1665" t="s">
        <v>84</v>
      </c>
      <c r="D1665" t="s">
        <v>85</v>
      </c>
      <c r="E1665">
        <v>10520168</v>
      </c>
      <c r="F1665" t="s">
        <v>1260</v>
      </c>
      <c r="G1665" t="s">
        <v>30</v>
      </c>
      <c r="H1665" t="s">
        <v>31</v>
      </c>
      <c r="I1665" t="s">
        <v>2396</v>
      </c>
      <c r="J1665" t="s">
        <v>259</v>
      </c>
      <c r="K1665" t="s">
        <v>67</v>
      </c>
      <c r="L1665" t="s">
        <v>2397</v>
      </c>
      <c r="M1665" t="s">
        <v>261</v>
      </c>
      <c r="N1665">
        <v>5089442083</v>
      </c>
      <c r="O1665" t="s">
        <v>37</v>
      </c>
      <c r="P1665" t="s">
        <v>38</v>
      </c>
      <c r="Q1665" t="s">
        <v>39</v>
      </c>
      <c r="R1665">
        <v>44</v>
      </c>
      <c r="S1665" t="s">
        <v>40</v>
      </c>
      <c r="T1665" t="str">
        <f t="shared" si="1701"/>
        <v>12</v>
      </c>
      <c r="U1665">
        <v>5</v>
      </c>
      <c r="V1665">
        <v>105</v>
      </c>
      <c r="W1665">
        <v>5</v>
      </c>
      <c r="X1665" s="3">
        <f t="shared" si="1643"/>
        <v>21</v>
      </c>
      <c r="Y1665" s="3">
        <f t="shared" ref="Y1665:Z1665" si="1706">X1665/T1665</f>
        <v>1.75</v>
      </c>
      <c r="Z1665" s="3">
        <f t="shared" si="1706"/>
        <v>0.35</v>
      </c>
    </row>
    <row r="1666" spans="1:26" x14ac:dyDescent="0.25">
      <c r="A1666">
        <v>9.2025000000000006</v>
      </c>
      <c r="B1666" t="s">
        <v>26</v>
      </c>
      <c r="C1666" t="s">
        <v>134</v>
      </c>
      <c r="D1666" t="s">
        <v>135</v>
      </c>
      <c r="E1666">
        <v>10000754</v>
      </c>
      <c r="F1666" t="s">
        <v>414</v>
      </c>
      <c r="G1666" t="s">
        <v>30</v>
      </c>
      <c r="H1666" t="s">
        <v>31</v>
      </c>
      <c r="I1666" t="s">
        <v>415</v>
      </c>
      <c r="J1666" t="s">
        <v>416</v>
      </c>
      <c r="K1666" t="s">
        <v>139</v>
      </c>
      <c r="L1666" t="s">
        <v>417</v>
      </c>
      <c r="M1666" t="s">
        <v>418</v>
      </c>
      <c r="N1666">
        <v>7156762556</v>
      </c>
      <c r="O1666" t="s">
        <v>115</v>
      </c>
      <c r="P1666" t="s">
        <v>116</v>
      </c>
      <c r="Q1666" t="s">
        <v>39</v>
      </c>
      <c r="R1666">
        <v>44</v>
      </c>
      <c r="S1666" t="s">
        <v>40</v>
      </c>
      <c r="T1666" t="str">
        <f t="shared" si="1701"/>
        <v>12</v>
      </c>
      <c r="U1666">
        <v>5</v>
      </c>
      <c r="V1666">
        <v>21</v>
      </c>
      <c r="W1666">
        <v>1</v>
      </c>
      <c r="X1666" s="3">
        <f t="shared" si="1643"/>
        <v>21</v>
      </c>
      <c r="Y1666" s="3">
        <f t="shared" ref="Y1666:Z1666" si="1707">X1666/T1666</f>
        <v>1.75</v>
      </c>
      <c r="Z1666" s="3">
        <f t="shared" si="1707"/>
        <v>0.35</v>
      </c>
    </row>
    <row r="1667" spans="1:26" x14ac:dyDescent="0.25">
      <c r="A1667">
        <v>9.2025000000000006</v>
      </c>
      <c r="B1667" t="s">
        <v>26</v>
      </c>
      <c r="C1667" t="s">
        <v>84</v>
      </c>
      <c r="D1667" t="s">
        <v>85</v>
      </c>
      <c r="E1667">
        <v>10443314</v>
      </c>
      <c r="F1667" t="s">
        <v>2160</v>
      </c>
      <c r="G1667" t="s">
        <v>30</v>
      </c>
      <c r="H1667" t="s">
        <v>31</v>
      </c>
      <c r="I1667" t="s">
        <v>1177</v>
      </c>
      <c r="J1667" t="s">
        <v>104</v>
      </c>
      <c r="K1667" t="s">
        <v>96</v>
      </c>
      <c r="L1667" t="s">
        <v>1178</v>
      </c>
      <c r="M1667" t="s">
        <v>1179</v>
      </c>
      <c r="N1667">
        <v>9999999999</v>
      </c>
      <c r="O1667" t="s">
        <v>74</v>
      </c>
      <c r="P1667" t="s">
        <v>75</v>
      </c>
      <c r="Q1667" t="s">
        <v>61</v>
      </c>
      <c r="R1667">
        <v>44</v>
      </c>
      <c r="S1667" t="s">
        <v>40</v>
      </c>
      <c r="T1667" t="str">
        <f t="shared" si="1701"/>
        <v>12</v>
      </c>
      <c r="U1667">
        <v>5</v>
      </c>
      <c r="V1667">
        <v>120</v>
      </c>
      <c r="W1667">
        <v>4</v>
      </c>
      <c r="X1667" s="3">
        <f t="shared" si="1643"/>
        <v>30</v>
      </c>
      <c r="Y1667" s="3">
        <f t="shared" ref="Y1667:Z1667" si="1708">X1667/T1667</f>
        <v>2.5</v>
      </c>
      <c r="Z1667" s="3">
        <f t="shared" si="1708"/>
        <v>0.5</v>
      </c>
    </row>
    <row r="1668" spans="1:26" x14ac:dyDescent="0.25">
      <c r="A1668">
        <v>9.2025000000000006</v>
      </c>
      <c r="B1668" t="s">
        <v>26</v>
      </c>
      <c r="C1668" t="s">
        <v>84</v>
      </c>
      <c r="D1668" t="s">
        <v>85</v>
      </c>
      <c r="E1668">
        <v>10443314</v>
      </c>
      <c r="F1668" t="s">
        <v>2160</v>
      </c>
      <c r="G1668" t="s">
        <v>30</v>
      </c>
      <c r="H1668" t="s">
        <v>31</v>
      </c>
      <c r="I1668" t="s">
        <v>1177</v>
      </c>
      <c r="J1668" t="s">
        <v>104</v>
      </c>
      <c r="K1668" t="s">
        <v>96</v>
      </c>
      <c r="L1668" t="s">
        <v>1178</v>
      </c>
      <c r="M1668" t="s">
        <v>1179</v>
      </c>
      <c r="N1668">
        <v>9999999999</v>
      </c>
      <c r="O1668" t="s">
        <v>98</v>
      </c>
      <c r="P1668" t="s">
        <v>99</v>
      </c>
      <c r="Q1668" t="s">
        <v>61</v>
      </c>
      <c r="R1668">
        <v>44</v>
      </c>
      <c r="S1668" t="s">
        <v>40</v>
      </c>
      <c r="T1668" t="str">
        <f t="shared" si="1701"/>
        <v>12</v>
      </c>
      <c r="U1668">
        <v>5</v>
      </c>
      <c r="V1668">
        <v>240</v>
      </c>
      <c r="W1668">
        <v>8</v>
      </c>
      <c r="X1668" s="3">
        <f t="shared" ref="X1668:X1731" si="1709">V1668/W1668</f>
        <v>30</v>
      </c>
      <c r="Y1668" s="3">
        <f t="shared" ref="Y1668:Z1668" si="1710">X1668/T1668</f>
        <v>2.5</v>
      </c>
      <c r="Z1668" s="3">
        <f t="shared" si="1710"/>
        <v>0.5</v>
      </c>
    </row>
    <row r="1669" spans="1:26" x14ac:dyDescent="0.25">
      <c r="A1669">
        <v>9.2025000000000006</v>
      </c>
      <c r="B1669" t="s">
        <v>26</v>
      </c>
      <c r="C1669" t="s">
        <v>84</v>
      </c>
      <c r="D1669" t="s">
        <v>85</v>
      </c>
      <c r="E1669">
        <v>10443314</v>
      </c>
      <c r="F1669" t="s">
        <v>2160</v>
      </c>
      <c r="G1669" t="s">
        <v>30</v>
      </c>
      <c r="H1669" t="s">
        <v>31</v>
      </c>
      <c r="I1669" t="s">
        <v>1177</v>
      </c>
      <c r="J1669" t="s">
        <v>104</v>
      </c>
      <c r="K1669" t="s">
        <v>96</v>
      </c>
      <c r="L1669" t="s">
        <v>1178</v>
      </c>
      <c r="M1669" t="s">
        <v>1179</v>
      </c>
      <c r="N1669">
        <v>9999999999</v>
      </c>
      <c r="O1669" t="s">
        <v>91</v>
      </c>
      <c r="P1669" t="s">
        <v>92</v>
      </c>
      <c r="Q1669" t="s">
        <v>61</v>
      </c>
      <c r="R1669">
        <v>44</v>
      </c>
      <c r="S1669" t="s">
        <v>40</v>
      </c>
      <c r="T1669" t="str">
        <f t="shared" si="1701"/>
        <v>12</v>
      </c>
      <c r="U1669">
        <v>8</v>
      </c>
      <c r="V1669">
        <v>268.8</v>
      </c>
      <c r="W1669">
        <v>8</v>
      </c>
      <c r="X1669" s="3">
        <f t="shared" si="1709"/>
        <v>33.6</v>
      </c>
      <c r="Y1669" s="3">
        <f t="shared" ref="Y1669:Z1669" si="1711">X1669/T1669</f>
        <v>2.8000000000000003</v>
      </c>
      <c r="Z1669" s="3">
        <f t="shared" si="1711"/>
        <v>0.35000000000000003</v>
      </c>
    </row>
    <row r="1670" spans="1:26" x14ac:dyDescent="0.25">
      <c r="A1670">
        <v>9.2025000000000006</v>
      </c>
      <c r="B1670" t="s">
        <v>26</v>
      </c>
      <c r="C1670" t="s">
        <v>84</v>
      </c>
      <c r="D1670" t="s">
        <v>85</v>
      </c>
      <c r="E1670">
        <v>10443314</v>
      </c>
      <c r="F1670" t="s">
        <v>2160</v>
      </c>
      <c r="G1670" t="s">
        <v>30</v>
      </c>
      <c r="H1670" t="s">
        <v>31</v>
      </c>
      <c r="I1670" t="s">
        <v>1177</v>
      </c>
      <c r="J1670" t="s">
        <v>104</v>
      </c>
      <c r="K1670" t="s">
        <v>96</v>
      </c>
      <c r="L1670" t="s">
        <v>1178</v>
      </c>
      <c r="M1670" t="s">
        <v>1179</v>
      </c>
      <c r="N1670">
        <v>9999999999</v>
      </c>
      <c r="O1670" t="s">
        <v>70</v>
      </c>
      <c r="P1670" t="s">
        <v>71</v>
      </c>
      <c r="Q1670" t="s">
        <v>61</v>
      </c>
      <c r="R1670">
        <v>44</v>
      </c>
      <c r="S1670" t="s">
        <v>40</v>
      </c>
      <c r="T1670" t="str">
        <f t="shared" si="1701"/>
        <v>12</v>
      </c>
      <c r="U1670">
        <v>8</v>
      </c>
      <c r="V1670">
        <v>134.4</v>
      </c>
      <c r="W1670">
        <v>4</v>
      </c>
      <c r="X1670" s="3">
        <f t="shared" si="1709"/>
        <v>33.6</v>
      </c>
      <c r="Y1670" s="3">
        <f t="shared" ref="Y1670:Z1670" si="1712">X1670/T1670</f>
        <v>2.8000000000000003</v>
      </c>
      <c r="Z1670" s="3">
        <f t="shared" si="1712"/>
        <v>0.35000000000000003</v>
      </c>
    </row>
    <row r="1671" spans="1:26" x14ac:dyDescent="0.25">
      <c r="A1671">
        <v>9.2025000000000006</v>
      </c>
      <c r="B1671" t="s">
        <v>26</v>
      </c>
      <c r="C1671" t="s">
        <v>84</v>
      </c>
      <c r="D1671" t="s">
        <v>85</v>
      </c>
      <c r="E1671">
        <v>10443314</v>
      </c>
      <c r="F1671" t="s">
        <v>2160</v>
      </c>
      <c r="G1671" t="s">
        <v>30</v>
      </c>
      <c r="H1671" t="s">
        <v>31</v>
      </c>
      <c r="I1671" t="s">
        <v>1177</v>
      </c>
      <c r="J1671" t="s">
        <v>104</v>
      </c>
      <c r="K1671" t="s">
        <v>96</v>
      </c>
      <c r="L1671" t="s">
        <v>1178</v>
      </c>
      <c r="M1671" t="s">
        <v>1179</v>
      </c>
      <c r="N1671">
        <v>9999999999</v>
      </c>
      <c r="O1671" t="s">
        <v>72</v>
      </c>
      <c r="P1671" t="s">
        <v>73</v>
      </c>
      <c r="Q1671" t="s">
        <v>61</v>
      </c>
      <c r="R1671">
        <v>44</v>
      </c>
      <c r="S1671" t="s">
        <v>40</v>
      </c>
      <c r="T1671" t="str">
        <f t="shared" si="1701"/>
        <v>12</v>
      </c>
      <c r="U1671">
        <v>8</v>
      </c>
      <c r="V1671">
        <v>268.8</v>
      </c>
      <c r="W1671">
        <v>8</v>
      </c>
      <c r="X1671" s="3">
        <f t="shared" si="1709"/>
        <v>33.6</v>
      </c>
      <c r="Y1671" s="3">
        <f t="shared" ref="Y1671:Z1671" si="1713">X1671/T1671</f>
        <v>2.8000000000000003</v>
      </c>
      <c r="Z1671" s="3">
        <f t="shared" si="1713"/>
        <v>0.35000000000000003</v>
      </c>
    </row>
    <row r="1672" spans="1:26" x14ac:dyDescent="0.25">
      <c r="A1672">
        <v>9.2025000000000006</v>
      </c>
      <c r="B1672" t="s">
        <v>26</v>
      </c>
      <c r="C1672" t="s">
        <v>84</v>
      </c>
      <c r="D1672" t="s">
        <v>85</v>
      </c>
      <c r="E1672">
        <v>10443314</v>
      </c>
      <c r="F1672" t="s">
        <v>2160</v>
      </c>
      <c r="G1672" t="s">
        <v>30</v>
      </c>
      <c r="H1672" t="s">
        <v>31</v>
      </c>
      <c r="I1672" t="s">
        <v>1177</v>
      </c>
      <c r="J1672" t="s">
        <v>104</v>
      </c>
      <c r="K1672" t="s">
        <v>96</v>
      </c>
      <c r="L1672" t="s">
        <v>1178</v>
      </c>
      <c r="M1672" t="s">
        <v>1179</v>
      </c>
      <c r="N1672">
        <v>9999999999</v>
      </c>
      <c r="O1672" t="s">
        <v>59</v>
      </c>
      <c r="P1672" t="s">
        <v>60</v>
      </c>
      <c r="Q1672" t="s">
        <v>61</v>
      </c>
      <c r="R1672">
        <v>44</v>
      </c>
      <c r="S1672" t="s">
        <v>40</v>
      </c>
      <c r="T1672" t="str">
        <f t="shared" si="1701"/>
        <v>12</v>
      </c>
      <c r="U1672">
        <v>4</v>
      </c>
      <c r="V1672">
        <v>120</v>
      </c>
      <c r="W1672">
        <v>4</v>
      </c>
      <c r="X1672" s="3">
        <f t="shared" si="1709"/>
        <v>30</v>
      </c>
      <c r="Y1672" s="3">
        <f t="shared" ref="Y1672:Z1672" si="1714">X1672/T1672</f>
        <v>2.5</v>
      </c>
      <c r="Z1672" s="3">
        <f t="shared" si="1714"/>
        <v>0.625</v>
      </c>
    </row>
    <row r="1673" spans="1:26" x14ac:dyDescent="0.25">
      <c r="A1673">
        <v>9.2025000000000006</v>
      </c>
      <c r="B1673" t="s">
        <v>26</v>
      </c>
      <c r="C1673" t="s">
        <v>62</v>
      </c>
      <c r="D1673" t="s">
        <v>63</v>
      </c>
      <c r="E1673">
        <v>10282599</v>
      </c>
      <c r="F1673" t="s">
        <v>304</v>
      </c>
      <c r="G1673" t="s">
        <v>30</v>
      </c>
      <c r="H1673" t="s">
        <v>31</v>
      </c>
      <c r="I1673" t="s">
        <v>305</v>
      </c>
      <c r="J1673" t="s">
        <v>306</v>
      </c>
      <c r="K1673" t="s">
        <v>67</v>
      </c>
      <c r="L1673">
        <v>91761</v>
      </c>
      <c r="M1673" t="s">
        <v>307</v>
      </c>
      <c r="N1673">
        <v>9099306145</v>
      </c>
      <c r="O1673" t="s">
        <v>37</v>
      </c>
      <c r="P1673" t="s">
        <v>38</v>
      </c>
      <c r="Q1673" t="s">
        <v>39</v>
      </c>
      <c r="R1673">
        <v>44</v>
      </c>
      <c r="S1673" t="s">
        <v>40</v>
      </c>
      <c r="T1673" t="str">
        <f t="shared" si="1701"/>
        <v>12</v>
      </c>
      <c r="U1673">
        <v>5</v>
      </c>
      <c r="V1673">
        <v>59.4</v>
      </c>
      <c r="W1673">
        <v>3</v>
      </c>
      <c r="X1673" s="3">
        <f t="shared" si="1709"/>
        <v>19.8</v>
      </c>
      <c r="Y1673" s="3">
        <f t="shared" ref="Y1673:Z1673" si="1715">X1673/T1673</f>
        <v>1.6500000000000001</v>
      </c>
      <c r="Z1673" s="3">
        <f t="shared" si="1715"/>
        <v>0.33</v>
      </c>
    </row>
    <row r="1674" spans="1:26" x14ac:dyDescent="0.25">
      <c r="A1674">
        <v>9.2025000000000006</v>
      </c>
      <c r="B1674" t="s">
        <v>26</v>
      </c>
      <c r="C1674" t="s">
        <v>62</v>
      </c>
      <c r="D1674" t="s">
        <v>63</v>
      </c>
      <c r="E1674">
        <v>10077623</v>
      </c>
      <c r="F1674" t="s">
        <v>1928</v>
      </c>
      <c r="G1674" t="s">
        <v>30</v>
      </c>
      <c r="H1674" t="s">
        <v>31</v>
      </c>
      <c r="I1674" t="s">
        <v>1929</v>
      </c>
      <c r="J1674" t="s">
        <v>1930</v>
      </c>
      <c r="K1674" t="s">
        <v>67</v>
      </c>
      <c r="L1674">
        <v>90040</v>
      </c>
      <c r="M1674" t="s">
        <v>1931</v>
      </c>
      <c r="N1674">
        <v>3232789437</v>
      </c>
      <c r="O1674" t="s">
        <v>670</v>
      </c>
      <c r="P1674" t="s">
        <v>671</v>
      </c>
      <c r="Q1674" t="s">
        <v>61</v>
      </c>
      <c r="R1674">
        <v>44</v>
      </c>
      <c r="S1674" t="s">
        <v>672</v>
      </c>
      <c r="T1674" t="str">
        <f t="shared" si="1701"/>
        <v>12</v>
      </c>
      <c r="U1674">
        <v>7</v>
      </c>
      <c r="V1674">
        <v>113.4</v>
      </c>
      <c r="W1674">
        <v>3</v>
      </c>
      <c r="X1674" s="3">
        <f t="shared" si="1709"/>
        <v>37.800000000000004</v>
      </c>
      <c r="Y1674" s="3">
        <f t="shared" ref="Y1674:Z1674" si="1716">X1674/T1674</f>
        <v>3.1500000000000004</v>
      </c>
      <c r="Z1674" s="3">
        <f t="shared" si="1716"/>
        <v>0.45000000000000007</v>
      </c>
    </row>
    <row r="1675" spans="1:26" x14ac:dyDescent="0.25">
      <c r="A1675">
        <v>9.2025000000000006</v>
      </c>
      <c r="B1675" t="s">
        <v>26</v>
      </c>
      <c r="C1675" t="s">
        <v>84</v>
      </c>
      <c r="D1675" t="s">
        <v>85</v>
      </c>
      <c r="E1675">
        <v>10051234</v>
      </c>
      <c r="F1675" t="s">
        <v>985</v>
      </c>
      <c r="G1675" t="s">
        <v>30</v>
      </c>
      <c r="H1675" t="s">
        <v>31</v>
      </c>
      <c r="I1675" t="s">
        <v>986</v>
      </c>
      <c r="J1675" t="s">
        <v>987</v>
      </c>
      <c r="K1675" t="s">
        <v>67</v>
      </c>
      <c r="L1675">
        <v>95688</v>
      </c>
      <c r="M1675" t="s">
        <v>988</v>
      </c>
      <c r="N1675">
        <v>5106124732</v>
      </c>
      <c r="O1675" t="s">
        <v>122</v>
      </c>
      <c r="P1675" t="s">
        <v>123</v>
      </c>
      <c r="Q1675" t="s">
        <v>124</v>
      </c>
      <c r="R1675">
        <v>44</v>
      </c>
      <c r="S1675" t="s">
        <v>40</v>
      </c>
      <c r="T1675" t="str">
        <f t="shared" si="1701"/>
        <v>12</v>
      </c>
      <c r="U1675">
        <v>4.5</v>
      </c>
      <c r="V1675">
        <v>21</v>
      </c>
      <c r="W1675">
        <v>1</v>
      </c>
      <c r="X1675" s="3">
        <f t="shared" si="1709"/>
        <v>21</v>
      </c>
      <c r="Y1675" s="3">
        <f t="shared" ref="Y1675:Z1675" si="1717">X1675/T1675</f>
        <v>1.75</v>
      </c>
      <c r="Z1675" s="3">
        <f t="shared" si="1717"/>
        <v>0.3888888888888889</v>
      </c>
    </row>
    <row r="1676" spans="1:26" x14ac:dyDescent="0.25">
      <c r="A1676">
        <v>9.2025000000000006</v>
      </c>
      <c r="B1676" t="s">
        <v>26</v>
      </c>
      <c r="C1676" t="s">
        <v>722</v>
      </c>
      <c r="D1676" t="s">
        <v>723</v>
      </c>
      <c r="E1676">
        <v>10246219</v>
      </c>
      <c r="F1676" t="s">
        <v>2312</v>
      </c>
      <c r="G1676" t="s">
        <v>362</v>
      </c>
      <c r="H1676" t="s">
        <v>31</v>
      </c>
      <c r="I1676" t="s">
        <v>2313</v>
      </c>
      <c r="J1676" t="s">
        <v>2314</v>
      </c>
      <c r="K1676" t="s">
        <v>727</v>
      </c>
      <c r="L1676">
        <v>80916</v>
      </c>
      <c r="M1676" t="s">
        <v>2315</v>
      </c>
      <c r="N1676">
        <v>7196220300</v>
      </c>
      <c r="O1676" t="s">
        <v>670</v>
      </c>
      <c r="P1676" t="s">
        <v>671</v>
      </c>
      <c r="Q1676" t="s">
        <v>61</v>
      </c>
      <c r="R1676">
        <v>44</v>
      </c>
      <c r="S1676" t="s">
        <v>672</v>
      </c>
      <c r="T1676" t="str">
        <f t="shared" si="1701"/>
        <v>12</v>
      </c>
      <c r="U1676">
        <v>7</v>
      </c>
      <c r="V1676">
        <v>37.799999999999997</v>
      </c>
      <c r="W1676">
        <v>1</v>
      </c>
      <c r="X1676" s="3">
        <f t="shared" si="1709"/>
        <v>37.799999999999997</v>
      </c>
      <c r="Y1676" s="3">
        <f t="shared" ref="Y1676:Z1676" si="1718">X1676/T1676</f>
        <v>3.15</v>
      </c>
      <c r="Z1676" s="3">
        <f t="shared" si="1718"/>
        <v>0.45</v>
      </c>
    </row>
    <row r="1677" spans="1:26" x14ac:dyDescent="0.25">
      <c r="A1677">
        <v>9.2025000000000006</v>
      </c>
      <c r="B1677" t="s">
        <v>26</v>
      </c>
      <c r="C1677" t="s">
        <v>535</v>
      </c>
      <c r="D1677" t="s">
        <v>536</v>
      </c>
      <c r="E1677">
        <v>10407019</v>
      </c>
      <c r="F1677" t="s">
        <v>2386</v>
      </c>
      <c r="G1677" t="s">
        <v>362</v>
      </c>
      <c r="H1677" t="s">
        <v>31</v>
      </c>
      <c r="I1677" t="s">
        <v>2387</v>
      </c>
      <c r="J1677" t="s">
        <v>2388</v>
      </c>
      <c r="K1677" t="s">
        <v>540</v>
      </c>
      <c r="L1677" t="s">
        <v>2389</v>
      </c>
      <c r="M1677" t="s">
        <v>2390</v>
      </c>
      <c r="N1677">
        <v>2693824000</v>
      </c>
      <c r="O1677" t="s">
        <v>98</v>
      </c>
      <c r="P1677" t="s">
        <v>99</v>
      </c>
      <c r="Q1677" t="s">
        <v>61</v>
      </c>
      <c r="R1677">
        <v>44</v>
      </c>
      <c r="S1677" t="s">
        <v>40</v>
      </c>
      <c r="T1677" t="str">
        <f t="shared" si="1701"/>
        <v>12</v>
      </c>
      <c r="U1677">
        <v>5</v>
      </c>
      <c r="V1677">
        <v>30</v>
      </c>
      <c r="W1677">
        <v>1</v>
      </c>
      <c r="X1677" s="3">
        <f t="shared" si="1709"/>
        <v>30</v>
      </c>
      <c r="Y1677" s="3">
        <f t="shared" ref="Y1677:Z1677" si="1719">X1677/T1677</f>
        <v>2.5</v>
      </c>
      <c r="Z1677" s="3">
        <f t="shared" si="1719"/>
        <v>0.5</v>
      </c>
    </row>
    <row r="1678" spans="1:26" x14ac:dyDescent="0.25">
      <c r="A1678">
        <v>9.2025000000000006</v>
      </c>
      <c r="B1678" t="s">
        <v>26</v>
      </c>
      <c r="C1678" t="s">
        <v>367</v>
      </c>
      <c r="D1678" t="s">
        <v>368</v>
      </c>
      <c r="E1678">
        <v>10375292</v>
      </c>
      <c r="F1678" t="s">
        <v>2340</v>
      </c>
      <c r="G1678" t="s">
        <v>362</v>
      </c>
      <c r="H1678" t="s">
        <v>31</v>
      </c>
      <c r="I1678" t="s">
        <v>2341</v>
      </c>
      <c r="J1678" t="s">
        <v>2342</v>
      </c>
      <c r="K1678" t="s">
        <v>372</v>
      </c>
      <c r="L1678" t="s">
        <v>2343</v>
      </c>
      <c r="M1678" t="s">
        <v>2344</v>
      </c>
      <c r="N1678">
        <v>8133425000</v>
      </c>
      <c r="O1678" t="s">
        <v>59</v>
      </c>
      <c r="P1678" t="s">
        <v>60</v>
      </c>
      <c r="Q1678" t="s">
        <v>61</v>
      </c>
      <c r="R1678">
        <v>44</v>
      </c>
      <c r="S1678" t="s">
        <v>40</v>
      </c>
      <c r="T1678" t="str">
        <f t="shared" si="1701"/>
        <v>12</v>
      </c>
      <c r="U1678">
        <v>4</v>
      </c>
      <c r="V1678">
        <v>28.8</v>
      </c>
      <c r="W1678">
        <v>1</v>
      </c>
      <c r="X1678" s="3">
        <f t="shared" si="1709"/>
        <v>28.8</v>
      </c>
      <c r="Y1678" s="3">
        <f t="shared" ref="Y1678:Z1678" si="1720">X1678/T1678</f>
        <v>2.4</v>
      </c>
      <c r="Z1678" s="3">
        <f t="shared" si="1720"/>
        <v>0.6</v>
      </c>
    </row>
    <row r="1679" spans="1:26" x14ac:dyDescent="0.25">
      <c r="A1679">
        <v>9.2025000000000006</v>
      </c>
      <c r="B1679" t="s">
        <v>26</v>
      </c>
      <c r="C1679" t="s">
        <v>84</v>
      </c>
      <c r="D1679" t="s">
        <v>85</v>
      </c>
      <c r="E1679">
        <v>10299488</v>
      </c>
      <c r="F1679" t="s">
        <v>547</v>
      </c>
      <c r="G1679" t="s">
        <v>362</v>
      </c>
      <c r="H1679" t="s">
        <v>31</v>
      </c>
      <c r="I1679" t="s">
        <v>548</v>
      </c>
      <c r="J1679" t="s">
        <v>549</v>
      </c>
      <c r="K1679" t="s">
        <v>67</v>
      </c>
      <c r="L1679">
        <v>95207</v>
      </c>
      <c r="M1679" t="s">
        <v>550</v>
      </c>
      <c r="N1679">
        <v>2099579090</v>
      </c>
      <c r="O1679" t="s">
        <v>115</v>
      </c>
      <c r="P1679" t="s">
        <v>116</v>
      </c>
      <c r="Q1679" t="s">
        <v>39</v>
      </c>
      <c r="R1679">
        <v>44</v>
      </c>
      <c r="S1679" t="s">
        <v>40</v>
      </c>
      <c r="T1679" t="str">
        <f t="shared" si="1701"/>
        <v>12</v>
      </c>
      <c r="U1679">
        <v>5</v>
      </c>
      <c r="V1679">
        <v>21</v>
      </c>
      <c r="W1679">
        <v>1</v>
      </c>
      <c r="X1679" s="3">
        <f t="shared" si="1709"/>
        <v>21</v>
      </c>
      <c r="Y1679" s="3">
        <f t="shared" ref="Y1679:Z1679" si="1721">X1679/T1679</f>
        <v>1.75</v>
      </c>
      <c r="Z1679" s="3">
        <f t="shared" si="1721"/>
        <v>0.35</v>
      </c>
    </row>
    <row r="1680" spans="1:26" x14ac:dyDescent="0.25">
      <c r="A1680">
        <v>9.2025000000000006</v>
      </c>
      <c r="B1680" t="s">
        <v>26</v>
      </c>
      <c r="C1680" t="s">
        <v>84</v>
      </c>
      <c r="D1680" t="s">
        <v>85</v>
      </c>
      <c r="E1680">
        <v>10531283</v>
      </c>
      <c r="F1680" t="s">
        <v>623</v>
      </c>
      <c r="G1680" t="s">
        <v>362</v>
      </c>
      <c r="H1680" t="s">
        <v>31</v>
      </c>
      <c r="I1680" t="s">
        <v>624</v>
      </c>
      <c r="J1680" t="s">
        <v>625</v>
      </c>
      <c r="K1680" t="s">
        <v>67</v>
      </c>
      <c r="L1680" t="s">
        <v>626</v>
      </c>
      <c r="M1680" t="s">
        <v>627</v>
      </c>
      <c r="N1680">
        <v>2092100150</v>
      </c>
      <c r="O1680" t="s">
        <v>74</v>
      </c>
      <c r="P1680" t="s">
        <v>75</v>
      </c>
      <c r="Q1680" t="s">
        <v>61</v>
      </c>
      <c r="R1680">
        <v>44</v>
      </c>
      <c r="S1680" t="s">
        <v>40</v>
      </c>
      <c r="T1680" t="str">
        <f t="shared" si="1701"/>
        <v>12</v>
      </c>
      <c r="U1680">
        <v>5</v>
      </c>
      <c r="V1680">
        <v>30</v>
      </c>
      <c r="W1680">
        <v>1</v>
      </c>
      <c r="X1680" s="3">
        <f t="shared" si="1709"/>
        <v>30</v>
      </c>
      <c r="Y1680" s="3">
        <f t="shared" ref="Y1680:Z1680" si="1722">X1680/T1680</f>
        <v>2.5</v>
      </c>
      <c r="Z1680" s="3">
        <f t="shared" si="1722"/>
        <v>0.5</v>
      </c>
    </row>
    <row r="1681" spans="1:26" x14ac:dyDescent="0.25">
      <c r="A1681">
        <v>9.2025000000000006</v>
      </c>
      <c r="B1681" t="s">
        <v>26</v>
      </c>
      <c r="C1681" t="s">
        <v>84</v>
      </c>
      <c r="D1681" t="s">
        <v>85</v>
      </c>
      <c r="E1681">
        <v>10531283</v>
      </c>
      <c r="F1681" t="s">
        <v>623</v>
      </c>
      <c r="G1681" t="s">
        <v>362</v>
      </c>
      <c r="H1681" t="s">
        <v>31</v>
      </c>
      <c r="I1681" t="s">
        <v>624</v>
      </c>
      <c r="J1681" t="s">
        <v>625</v>
      </c>
      <c r="K1681" t="s">
        <v>67</v>
      </c>
      <c r="L1681" t="s">
        <v>626</v>
      </c>
      <c r="M1681" t="s">
        <v>627</v>
      </c>
      <c r="N1681">
        <v>2092100150</v>
      </c>
      <c r="O1681" t="s">
        <v>224</v>
      </c>
      <c r="P1681" t="s">
        <v>225</v>
      </c>
      <c r="Q1681" t="s">
        <v>61</v>
      </c>
      <c r="R1681">
        <v>44</v>
      </c>
      <c r="S1681" t="s">
        <v>40</v>
      </c>
      <c r="T1681" t="str">
        <f t="shared" si="1701"/>
        <v>12</v>
      </c>
      <c r="U1681">
        <v>5</v>
      </c>
      <c r="V1681">
        <v>30</v>
      </c>
      <c r="W1681">
        <v>1</v>
      </c>
      <c r="X1681" s="3">
        <f t="shared" si="1709"/>
        <v>30</v>
      </c>
      <c r="Y1681" s="3">
        <f t="shared" ref="Y1681:Z1681" si="1723">X1681/T1681</f>
        <v>2.5</v>
      </c>
      <c r="Z1681" s="3">
        <f t="shared" si="1723"/>
        <v>0.5</v>
      </c>
    </row>
    <row r="1682" spans="1:26" x14ac:dyDescent="0.25">
      <c r="A1682">
        <v>9.2025000000000006</v>
      </c>
      <c r="B1682" t="s">
        <v>26</v>
      </c>
      <c r="C1682" t="s">
        <v>722</v>
      </c>
      <c r="D1682" t="s">
        <v>723</v>
      </c>
      <c r="E1682">
        <v>10431306</v>
      </c>
      <c r="F1682" t="s">
        <v>2320</v>
      </c>
      <c r="G1682" t="s">
        <v>30</v>
      </c>
      <c r="H1682" t="s">
        <v>31</v>
      </c>
      <c r="I1682" t="s">
        <v>2321</v>
      </c>
      <c r="J1682" t="s">
        <v>2322</v>
      </c>
      <c r="K1682" t="s">
        <v>727</v>
      </c>
      <c r="L1682" t="s">
        <v>2323</v>
      </c>
      <c r="M1682" t="s">
        <v>2324</v>
      </c>
      <c r="N1682">
        <v>7206350035</v>
      </c>
      <c r="O1682" t="s">
        <v>224</v>
      </c>
      <c r="P1682" t="s">
        <v>225</v>
      </c>
      <c r="Q1682" t="s">
        <v>61</v>
      </c>
      <c r="R1682">
        <v>44</v>
      </c>
      <c r="S1682" t="s">
        <v>40</v>
      </c>
      <c r="T1682" t="str">
        <f t="shared" si="1701"/>
        <v>12</v>
      </c>
      <c r="U1682">
        <v>5</v>
      </c>
      <c r="V1682">
        <v>28.8</v>
      </c>
      <c r="W1682">
        <v>1</v>
      </c>
      <c r="X1682" s="3">
        <f t="shared" si="1709"/>
        <v>28.8</v>
      </c>
      <c r="Y1682" s="3">
        <f t="shared" ref="Y1682:Z1682" si="1724">X1682/T1682</f>
        <v>2.4</v>
      </c>
      <c r="Z1682" s="3">
        <f t="shared" si="1724"/>
        <v>0.48</v>
      </c>
    </row>
    <row r="1683" spans="1:26" x14ac:dyDescent="0.25">
      <c r="A1683">
        <v>9.2025000000000006</v>
      </c>
      <c r="B1683" t="s">
        <v>26</v>
      </c>
      <c r="C1683" t="s">
        <v>154</v>
      </c>
      <c r="D1683" t="s">
        <v>155</v>
      </c>
      <c r="E1683">
        <v>10252177</v>
      </c>
      <c r="F1683" t="s">
        <v>2465</v>
      </c>
      <c r="G1683" t="s">
        <v>362</v>
      </c>
      <c r="H1683" t="s">
        <v>31</v>
      </c>
      <c r="I1683" t="s">
        <v>2466</v>
      </c>
      <c r="J1683" t="s">
        <v>2467</v>
      </c>
      <c r="K1683" t="s">
        <v>210</v>
      </c>
      <c r="L1683">
        <v>98052</v>
      </c>
      <c r="M1683" t="s">
        <v>2468</v>
      </c>
      <c r="N1683">
        <v>4254972000</v>
      </c>
      <c r="O1683" t="s">
        <v>49</v>
      </c>
      <c r="P1683" t="s">
        <v>50</v>
      </c>
      <c r="Q1683" t="s">
        <v>39</v>
      </c>
      <c r="R1683">
        <v>44</v>
      </c>
      <c r="S1683" t="s">
        <v>40</v>
      </c>
      <c r="T1683" t="str">
        <f t="shared" si="1701"/>
        <v>12</v>
      </c>
      <c r="U1683">
        <v>5</v>
      </c>
      <c r="V1683">
        <v>19.8</v>
      </c>
      <c r="W1683">
        <v>1</v>
      </c>
      <c r="X1683" s="3">
        <f t="shared" si="1709"/>
        <v>19.8</v>
      </c>
      <c r="Y1683" s="3">
        <f t="shared" ref="Y1683:Z1683" si="1725">X1683/T1683</f>
        <v>1.6500000000000001</v>
      </c>
      <c r="Z1683" s="3">
        <f t="shared" si="1725"/>
        <v>0.33</v>
      </c>
    </row>
    <row r="1684" spans="1:26" x14ac:dyDescent="0.25">
      <c r="A1684">
        <v>9.2025000000000006</v>
      </c>
      <c r="B1684" t="s">
        <v>26</v>
      </c>
      <c r="C1684" t="s">
        <v>84</v>
      </c>
      <c r="D1684" t="s">
        <v>85</v>
      </c>
      <c r="E1684">
        <v>10496376</v>
      </c>
      <c r="F1684" t="s">
        <v>266</v>
      </c>
      <c r="G1684" t="s">
        <v>267</v>
      </c>
      <c r="H1684" t="s">
        <v>31</v>
      </c>
      <c r="I1684" t="s">
        <v>268</v>
      </c>
      <c r="J1684" t="s">
        <v>269</v>
      </c>
      <c r="K1684" t="s">
        <v>67</v>
      </c>
      <c r="L1684" t="s">
        <v>270</v>
      </c>
      <c r="M1684" t="s">
        <v>271</v>
      </c>
      <c r="N1684">
        <v>9162338469</v>
      </c>
      <c r="O1684" t="s">
        <v>98</v>
      </c>
      <c r="P1684" t="s">
        <v>99</v>
      </c>
      <c r="Q1684" t="s">
        <v>61</v>
      </c>
      <c r="R1684">
        <v>44</v>
      </c>
      <c r="S1684" t="s">
        <v>40</v>
      </c>
      <c r="T1684" t="str">
        <f t="shared" si="1701"/>
        <v>12</v>
      </c>
      <c r="U1684">
        <v>5</v>
      </c>
      <c r="V1684">
        <v>30</v>
      </c>
      <c r="W1684">
        <v>1</v>
      </c>
      <c r="X1684" s="3">
        <f t="shared" si="1709"/>
        <v>30</v>
      </c>
      <c r="Y1684" s="3">
        <f t="shared" ref="Y1684:Z1684" si="1726">X1684/T1684</f>
        <v>2.5</v>
      </c>
      <c r="Z1684" s="3">
        <f t="shared" si="1726"/>
        <v>0.5</v>
      </c>
    </row>
    <row r="1685" spans="1:26" x14ac:dyDescent="0.25">
      <c r="A1685">
        <v>9.2025000000000006</v>
      </c>
      <c r="B1685" t="s">
        <v>26</v>
      </c>
      <c r="C1685" t="s">
        <v>51</v>
      </c>
      <c r="D1685" t="s">
        <v>52</v>
      </c>
      <c r="E1685">
        <v>10237408</v>
      </c>
      <c r="F1685" t="s">
        <v>287</v>
      </c>
      <c r="G1685" t="s">
        <v>30</v>
      </c>
      <c r="H1685" t="s">
        <v>31</v>
      </c>
      <c r="I1685" t="s">
        <v>288</v>
      </c>
      <c r="J1685" t="s">
        <v>289</v>
      </c>
      <c r="K1685" t="s">
        <v>56</v>
      </c>
      <c r="L1685">
        <v>17011</v>
      </c>
      <c r="M1685" t="s">
        <v>290</v>
      </c>
      <c r="N1685">
        <v>7177619302</v>
      </c>
      <c r="O1685" t="s">
        <v>37</v>
      </c>
      <c r="P1685" t="s">
        <v>38</v>
      </c>
      <c r="Q1685" t="s">
        <v>39</v>
      </c>
      <c r="R1685">
        <v>44</v>
      </c>
      <c r="S1685" t="s">
        <v>40</v>
      </c>
      <c r="T1685" t="str">
        <f t="shared" si="1701"/>
        <v>12</v>
      </c>
      <c r="U1685">
        <v>5</v>
      </c>
      <c r="V1685">
        <v>63</v>
      </c>
      <c r="W1685">
        <v>3</v>
      </c>
      <c r="X1685" s="3">
        <f t="shared" si="1709"/>
        <v>21</v>
      </c>
      <c r="Y1685" s="3">
        <f t="shared" ref="Y1685:Z1685" si="1727">X1685/T1685</f>
        <v>1.75</v>
      </c>
      <c r="Z1685" s="3">
        <f t="shared" si="1727"/>
        <v>0.35</v>
      </c>
    </row>
    <row r="1686" spans="1:26" x14ac:dyDescent="0.25">
      <c r="A1686">
        <v>9.2025000000000006</v>
      </c>
      <c r="B1686" t="s">
        <v>26</v>
      </c>
      <c r="C1686" t="s">
        <v>84</v>
      </c>
      <c r="D1686" t="s">
        <v>85</v>
      </c>
      <c r="E1686">
        <v>10349243</v>
      </c>
      <c r="F1686" t="s">
        <v>291</v>
      </c>
      <c r="G1686" t="s">
        <v>30</v>
      </c>
      <c r="H1686" t="s">
        <v>31</v>
      </c>
      <c r="I1686" t="s">
        <v>292</v>
      </c>
      <c r="J1686" t="s">
        <v>104</v>
      </c>
      <c r="K1686" t="s">
        <v>96</v>
      </c>
      <c r="L1686" t="s">
        <v>293</v>
      </c>
      <c r="M1686" t="s">
        <v>294</v>
      </c>
      <c r="N1686">
        <v>7754437931</v>
      </c>
      <c r="O1686" t="s">
        <v>115</v>
      </c>
      <c r="P1686" t="s">
        <v>116</v>
      </c>
      <c r="Q1686" t="s">
        <v>39</v>
      </c>
      <c r="R1686">
        <v>44</v>
      </c>
      <c r="S1686" t="s">
        <v>40</v>
      </c>
      <c r="T1686" t="str">
        <f t="shared" si="1701"/>
        <v>12</v>
      </c>
      <c r="U1686">
        <v>5</v>
      </c>
      <c r="V1686">
        <v>21</v>
      </c>
      <c r="W1686">
        <v>1</v>
      </c>
      <c r="X1686" s="3">
        <f t="shared" si="1709"/>
        <v>21</v>
      </c>
      <c r="Y1686" s="3">
        <f t="shared" ref="Y1686:Z1686" si="1728">X1686/T1686</f>
        <v>1.75</v>
      </c>
      <c r="Z1686" s="3">
        <f t="shared" si="1728"/>
        <v>0.35</v>
      </c>
    </row>
    <row r="1687" spans="1:26" x14ac:dyDescent="0.25">
      <c r="A1687">
        <v>9.2025000000000006</v>
      </c>
      <c r="B1687" t="s">
        <v>26</v>
      </c>
      <c r="C1687" t="s">
        <v>62</v>
      </c>
      <c r="D1687" t="s">
        <v>63</v>
      </c>
      <c r="E1687">
        <v>10386552</v>
      </c>
      <c r="F1687" t="s">
        <v>400</v>
      </c>
      <c r="G1687" t="s">
        <v>168</v>
      </c>
      <c r="H1687" t="s">
        <v>31</v>
      </c>
      <c r="I1687" t="s">
        <v>401</v>
      </c>
      <c r="J1687" t="s">
        <v>402</v>
      </c>
      <c r="K1687" t="s">
        <v>67</v>
      </c>
      <c r="L1687" t="s">
        <v>403</v>
      </c>
      <c r="M1687" t="s">
        <v>404</v>
      </c>
      <c r="N1687">
        <v>8188397000</v>
      </c>
      <c r="O1687" t="s">
        <v>37</v>
      </c>
      <c r="P1687" t="s">
        <v>38</v>
      </c>
      <c r="Q1687" t="s">
        <v>39</v>
      </c>
      <c r="R1687">
        <v>44</v>
      </c>
      <c r="S1687" t="s">
        <v>40</v>
      </c>
      <c r="T1687" t="str">
        <f t="shared" si="1701"/>
        <v>12</v>
      </c>
      <c r="U1687">
        <v>5</v>
      </c>
      <c r="V1687">
        <v>19.8</v>
      </c>
      <c r="W1687">
        <v>1</v>
      </c>
      <c r="X1687" s="3">
        <f t="shared" si="1709"/>
        <v>19.8</v>
      </c>
      <c r="Y1687" s="3">
        <f t="shared" ref="Y1687:Z1687" si="1729">X1687/T1687</f>
        <v>1.6500000000000001</v>
      </c>
      <c r="Z1687" s="3">
        <f t="shared" si="1729"/>
        <v>0.33</v>
      </c>
    </row>
    <row r="1688" spans="1:26" x14ac:dyDescent="0.25">
      <c r="A1688">
        <v>9.2025000000000006</v>
      </c>
      <c r="B1688" t="s">
        <v>26</v>
      </c>
      <c r="C1688" t="s">
        <v>62</v>
      </c>
      <c r="D1688" t="s">
        <v>63</v>
      </c>
      <c r="E1688">
        <v>10087568</v>
      </c>
      <c r="F1688" t="s">
        <v>262</v>
      </c>
      <c r="G1688" t="s">
        <v>168</v>
      </c>
      <c r="H1688" t="s">
        <v>31</v>
      </c>
      <c r="I1688" t="s">
        <v>263</v>
      </c>
      <c r="J1688" t="s">
        <v>264</v>
      </c>
      <c r="K1688" t="s">
        <v>67</v>
      </c>
      <c r="L1688">
        <v>90025</v>
      </c>
      <c r="M1688" t="s">
        <v>265</v>
      </c>
      <c r="N1688">
        <v>3104781041</v>
      </c>
      <c r="O1688" t="s">
        <v>37</v>
      </c>
      <c r="P1688" t="s">
        <v>38</v>
      </c>
      <c r="Q1688" t="s">
        <v>39</v>
      </c>
      <c r="R1688">
        <v>44</v>
      </c>
      <c r="S1688" t="s">
        <v>40</v>
      </c>
      <c r="T1688" t="str">
        <f t="shared" si="1701"/>
        <v>12</v>
      </c>
      <c r="U1688">
        <v>5</v>
      </c>
      <c r="V1688">
        <v>39.6</v>
      </c>
      <c r="W1688">
        <v>2</v>
      </c>
      <c r="X1688" s="3">
        <f t="shared" si="1709"/>
        <v>19.8</v>
      </c>
      <c r="Y1688" s="3">
        <f t="shared" ref="Y1688:Z1688" si="1730">X1688/T1688</f>
        <v>1.6500000000000001</v>
      </c>
      <c r="Z1688" s="3">
        <f t="shared" si="1730"/>
        <v>0.33</v>
      </c>
    </row>
    <row r="1689" spans="1:26" x14ac:dyDescent="0.25">
      <c r="A1689">
        <v>9.2025000000000006</v>
      </c>
      <c r="B1689" t="s">
        <v>26</v>
      </c>
      <c r="C1689" t="s">
        <v>62</v>
      </c>
      <c r="D1689" t="s">
        <v>63</v>
      </c>
      <c r="E1689">
        <v>10377831</v>
      </c>
      <c r="F1689" t="s">
        <v>396</v>
      </c>
      <c r="G1689" t="s">
        <v>168</v>
      </c>
      <c r="H1689" t="s">
        <v>31</v>
      </c>
      <c r="I1689" t="s">
        <v>397</v>
      </c>
      <c r="J1689" t="s">
        <v>78</v>
      </c>
      <c r="K1689" t="s">
        <v>67</v>
      </c>
      <c r="L1689" t="s">
        <v>398</v>
      </c>
      <c r="M1689" t="s">
        <v>399</v>
      </c>
      <c r="N1689">
        <v>8187626400</v>
      </c>
      <c r="O1689" t="s">
        <v>37</v>
      </c>
      <c r="P1689" t="s">
        <v>38</v>
      </c>
      <c r="Q1689" t="s">
        <v>39</v>
      </c>
      <c r="R1689">
        <v>44</v>
      </c>
      <c r="S1689" t="s">
        <v>40</v>
      </c>
      <c r="T1689" t="str">
        <f t="shared" si="1701"/>
        <v>12</v>
      </c>
      <c r="U1689">
        <v>5</v>
      </c>
      <c r="V1689">
        <v>39.6</v>
      </c>
      <c r="W1689">
        <v>2</v>
      </c>
      <c r="X1689" s="3">
        <f t="shared" si="1709"/>
        <v>19.8</v>
      </c>
      <c r="Y1689" s="3">
        <f t="shared" ref="Y1689:Z1689" si="1731">X1689/T1689</f>
        <v>1.6500000000000001</v>
      </c>
      <c r="Z1689" s="3">
        <f t="shared" si="1731"/>
        <v>0.33</v>
      </c>
    </row>
    <row r="1690" spans="1:26" x14ac:dyDescent="0.25">
      <c r="A1690">
        <v>9.2025000000000006</v>
      </c>
      <c r="B1690" t="s">
        <v>26</v>
      </c>
      <c r="C1690" t="s">
        <v>535</v>
      </c>
      <c r="D1690" t="s">
        <v>536</v>
      </c>
      <c r="E1690">
        <v>10001906</v>
      </c>
      <c r="F1690" t="s">
        <v>2371</v>
      </c>
      <c r="G1690" t="s">
        <v>570</v>
      </c>
      <c r="H1690" t="s">
        <v>31</v>
      </c>
      <c r="I1690" t="s">
        <v>2372</v>
      </c>
      <c r="J1690" t="s">
        <v>2373</v>
      </c>
      <c r="K1690" t="s">
        <v>540</v>
      </c>
      <c r="L1690" t="s">
        <v>2374</v>
      </c>
      <c r="M1690" t="s">
        <v>2375</v>
      </c>
      <c r="N1690">
        <v>2317969230</v>
      </c>
      <c r="O1690" t="s">
        <v>74</v>
      </c>
      <c r="P1690" t="s">
        <v>75</v>
      </c>
      <c r="Q1690" t="s">
        <v>61</v>
      </c>
      <c r="R1690">
        <v>44</v>
      </c>
      <c r="S1690" t="s">
        <v>40</v>
      </c>
      <c r="T1690" t="str">
        <f t="shared" si="1701"/>
        <v>12</v>
      </c>
      <c r="U1690">
        <v>5</v>
      </c>
      <c r="V1690">
        <v>30</v>
      </c>
      <c r="W1690">
        <v>1</v>
      </c>
      <c r="X1690" s="3">
        <f t="shared" si="1709"/>
        <v>30</v>
      </c>
      <c r="Y1690" s="3">
        <f t="shared" ref="Y1690:Z1690" si="1732">X1690/T1690</f>
        <v>2.5</v>
      </c>
      <c r="Z1690" s="3">
        <f t="shared" si="1732"/>
        <v>0.5</v>
      </c>
    </row>
    <row r="1691" spans="1:26" x14ac:dyDescent="0.25">
      <c r="A1691">
        <v>9.2025000000000006</v>
      </c>
      <c r="B1691" t="s">
        <v>26</v>
      </c>
      <c r="C1691" t="s">
        <v>154</v>
      </c>
      <c r="D1691" t="s">
        <v>155</v>
      </c>
      <c r="E1691">
        <v>10433338</v>
      </c>
      <c r="F1691" t="s">
        <v>321</v>
      </c>
      <c r="G1691" t="s">
        <v>168</v>
      </c>
      <c r="H1691" t="s">
        <v>31</v>
      </c>
      <c r="I1691" t="s">
        <v>322</v>
      </c>
      <c r="J1691" t="s">
        <v>323</v>
      </c>
      <c r="K1691" t="s">
        <v>210</v>
      </c>
      <c r="L1691" t="s">
        <v>324</v>
      </c>
      <c r="M1691" t="s">
        <v>325</v>
      </c>
      <c r="N1691">
        <v>2064508378</v>
      </c>
      <c r="O1691" t="s">
        <v>37</v>
      </c>
      <c r="P1691" t="s">
        <v>38</v>
      </c>
      <c r="Q1691" t="s">
        <v>39</v>
      </c>
      <c r="R1691">
        <v>44</v>
      </c>
      <c r="S1691" t="s">
        <v>40</v>
      </c>
      <c r="T1691" t="str">
        <f t="shared" si="1701"/>
        <v>12</v>
      </c>
      <c r="U1691">
        <v>5</v>
      </c>
      <c r="V1691">
        <v>63</v>
      </c>
      <c r="W1691">
        <v>3</v>
      </c>
      <c r="X1691" s="3">
        <f t="shared" si="1709"/>
        <v>21</v>
      </c>
      <c r="Y1691" s="3">
        <f t="shared" ref="Y1691:Z1691" si="1733">X1691/T1691</f>
        <v>1.75</v>
      </c>
      <c r="Z1691" s="3">
        <f t="shared" si="1733"/>
        <v>0.35</v>
      </c>
    </row>
    <row r="1692" spans="1:26" x14ac:dyDescent="0.25">
      <c r="A1692">
        <v>9.2025000000000006</v>
      </c>
      <c r="B1692" t="s">
        <v>26</v>
      </c>
      <c r="C1692" t="s">
        <v>84</v>
      </c>
      <c r="D1692" t="s">
        <v>85</v>
      </c>
      <c r="E1692">
        <v>10373770</v>
      </c>
      <c r="F1692" t="s">
        <v>202</v>
      </c>
      <c r="G1692" t="s">
        <v>168</v>
      </c>
      <c r="H1692" t="s">
        <v>31</v>
      </c>
      <c r="I1692" t="s">
        <v>203</v>
      </c>
      <c r="J1692" t="s">
        <v>204</v>
      </c>
      <c r="K1692" t="s">
        <v>67</v>
      </c>
      <c r="L1692" t="s">
        <v>205</v>
      </c>
      <c r="M1692" t="s">
        <v>206</v>
      </c>
      <c r="N1692">
        <v>5102770646</v>
      </c>
      <c r="O1692" t="s">
        <v>37</v>
      </c>
      <c r="P1692" t="s">
        <v>38</v>
      </c>
      <c r="Q1692" t="s">
        <v>39</v>
      </c>
      <c r="R1692">
        <v>44</v>
      </c>
      <c r="S1692" t="s">
        <v>40</v>
      </c>
      <c r="T1692" t="str">
        <f t="shared" si="1701"/>
        <v>12</v>
      </c>
      <c r="U1692">
        <v>5</v>
      </c>
      <c r="V1692">
        <v>63</v>
      </c>
      <c r="W1692">
        <v>3</v>
      </c>
      <c r="X1692" s="3">
        <f t="shared" si="1709"/>
        <v>21</v>
      </c>
      <c r="Y1692" s="3">
        <f t="shared" ref="Y1692:Z1692" si="1734">X1692/T1692</f>
        <v>1.75</v>
      </c>
      <c r="Z1692" s="3">
        <f t="shared" si="1734"/>
        <v>0.35</v>
      </c>
    </row>
    <row r="1693" spans="1:26" x14ac:dyDescent="0.25">
      <c r="A1693">
        <v>9.2025000000000006</v>
      </c>
      <c r="B1693" t="s">
        <v>26</v>
      </c>
      <c r="C1693" t="s">
        <v>62</v>
      </c>
      <c r="D1693" t="s">
        <v>63</v>
      </c>
      <c r="E1693">
        <v>10404580</v>
      </c>
      <c r="F1693" t="s">
        <v>865</v>
      </c>
      <c r="G1693" t="s">
        <v>168</v>
      </c>
      <c r="H1693" t="s">
        <v>31</v>
      </c>
      <c r="I1693" t="s">
        <v>866</v>
      </c>
      <c r="J1693" t="s">
        <v>170</v>
      </c>
      <c r="K1693" t="s">
        <v>67</v>
      </c>
      <c r="L1693" t="s">
        <v>867</v>
      </c>
      <c r="M1693" t="s">
        <v>868</v>
      </c>
      <c r="N1693">
        <v>3102746860</v>
      </c>
      <c r="O1693" t="s">
        <v>37</v>
      </c>
      <c r="P1693" t="s">
        <v>38</v>
      </c>
      <c r="Q1693" t="s">
        <v>39</v>
      </c>
      <c r="R1693">
        <v>44</v>
      </c>
      <c r="S1693" t="s">
        <v>40</v>
      </c>
      <c r="T1693" t="str">
        <f t="shared" si="1701"/>
        <v>12</v>
      </c>
      <c r="U1693">
        <v>5</v>
      </c>
      <c r="V1693">
        <v>39.6</v>
      </c>
      <c r="W1693">
        <v>2</v>
      </c>
      <c r="X1693" s="3">
        <f t="shared" si="1709"/>
        <v>19.8</v>
      </c>
      <c r="Y1693" s="3">
        <f t="shared" ref="Y1693:Z1693" si="1735">X1693/T1693</f>
        <v>1.6500000000000001</v>
      </c>
      <c r="Z1693" s="3">
        <f t="shared" si="1735"/>
        <v>0.33</v>
      </c>
    </row>
    <row r="1694" spans="1:26" x14ac:dyDescent="0.25">
      <c r="A1694">
        <v>9.2025000000000006</v>
      </c>
      <c r="B1694" t="s">
        <v>26</v>
      </c>
      <c r="C1694" t="s">
        <v>535</v>
      </c>
      <c r="D1694" t="s">
        <v>536</v>
      </c>
      <c r="E1694">
        <v>10001937</v>
      </c>
      <c r="F1694" t="s">
        <v>2391</v>
      </c>
      <c r="G1694" t="s">
        <v>30</v>
      </c>
      <c r="H1694" t="s">
        <v>31</v>
      </c>
      <c r="I1694" t="s">
        <v>2392</v>
      </c>
      <c r="J1694" t="s">
        <v>2393</v>
      </c>
      <c r="K1694" t="s">
        <v>1277</v>
      </c>
      <c r="L1694">
        <v>43512</v>
      </c>
      <c r="M1694" t="s">
        <v>2394</v>
      </c>
      <c r="N1694">
        <v>4197828921</v>
      </c>
      <c r="O1694" t="s">
        <v>59</v>
      </c>
      <c r="P1694" t="s">
        <v>60</v>
      </c>
      <c r="Q1694" t="s">
        <v>61</v>
      </c>
      <c r="R1694">
        <v>44</v>
      </c>
      <c r="S1694" t="s">
        <v>40</v>
      </c>
      <c r="T1694" t="str">
        <f t="shared" si="1701"/>
        <v>12</v>
      </c>
      <c r="U1694">
        <v>4</v>
      </c>
      <c r="V1694">
        <v>1260</v>
      </c>
      <c r="W1694">
        <v>42</v>
      </c>
      <c r="X1694" s="3">
        <f t="shared" si="1709"/>
        <v>30</v>
      </c>
      <c r="Y1694" s="3">
        <f t="shared" ref="Y1694:Z1694" si="1736">X1694/T1694</f>
        <v>2.5</v>
      </c>
      <c r="Z1694" s="3">
        <f t="shared" si="1736"/>
        <v>0.625</v>
      </c>
    </row>
    <row r="1695" spans="1:26" x14ac:dyDescent="0.25">
      <c r="A1695">
        <v>9.2025000000000006</v>
      </c>
      <c r="B1695" t="s">
        <v>26</v>
      </c>
      <c r="C1695" t="s">
        <v>852</v>
      </c>
      <c r="D1695" t="s">
        <v>853</v>
      </c>
      <c r="E1695">
        <v>10404714</v>
      </c>
      <c r="F1695" t="s">
        <v>2424</v>
      </c>
      <c r="G1695" t="s">
        <v>362</v>
      </c>
      <c r="H1695" t="s">
        <v>31</v>
      </c>
      <c r="I1695" t="s">
        <v>2425</v>
      </c>
      <c r="J1695" t="s">
        <v>2426</v>
      </c>
      <c r="K1695" t="s">
        <v>1277</v>
      </c>
      <c r="L1695" t="s">
        <v>2427</v>
      </c>
      <c r="M1695" t="s">
        <v>2428</v>
      </c>
      <c r="N1695">
        <v>6144127664</v>
      </c>
      <c r="O1695" t="s">
        <v>59</v>
      </c>
      <c r="P1695" t="s">
        <v>60</v>
      </c>
      <c r="Q1695" t="s">
        <v>61</v>
      </c>
      <c r="R1695">
        <v>44</v>
      </c>
      <c r="S1695" t="s">
        <v>40</v>
      </c>
      <c r="T1695" t="str">
        <f t="shared" si="1701"/>
        <v>12</v>
      </c>
      <c r="U1695">
        <v>4</v>
      </c>
      <c r="V1695">
        <v>30</v>
      </c>
      <c r="W1695">
        <v>1</v>
      </c>
      <c r="X1695" s="3">
        <f t="shared" si="1709"/>
        <v>30</v>
      </c>
      <c r="Y1695" s="3">
        <f t="shared" ref="Y1695:Z1695" si="1737">X1695/T1695</f>
        <v>2.5</v>
      </c>
      <c r="Z1695" s="3">
        <f t="shared" si="1737"/>
        <v>0.625</v>
      </c>
    </row>
    <row r="1696" spans="1:26" x14ac:dyDescent="0.25">
      <c r="A1696">
        <v>9.2025000000000006</v>
      </c>
      <c r="B1696" t="s">
        <v>26</v>
      </c>
      <c r="C1696" t="s">
        <v>62</v>
      </c>
      <c r="D1696" t="s">
        <v>63</v>
      </c>
      <c r="E1696">
        <v>10519443</v>
      </c>
      <c r="F1696" t="s">
        <v>878</v>
      </c>
      <c r="G1696" t="s">
        <v>362</v>
      </c>
      <c r="H1696" t="s">
        <v>31</v>
      </c>
      <c r="I1696" t="s">
        <v>879</v>
      </c>
      <c r="J1696" t="s">
        <v>880</v>
      </c>
      <c r="K1696" t="s">
        <v>67</v>
      </c>
      <c r="L1696" t="s">
        <v>881</v>
      </c>
      <c r="M1696" t="s">
        <v>882</v>
      </c>
      <c r="N1696">
        <v>7607493000</v>
      </c>
      <c r="O1696" t="s">
        <v>218</v>
      </c>
      <c r="P1696" t="s">
        <v>219</v>
      </c>
      <c r="Q1696" t="s">
        <v>61</v>
      </c>
      <c r="R1696">
        <v>44</v>
      </c>
      <c r="S1696" t="s">
        <v>40</v>
      </c>
      <c r="T1696" t="str">
        <f t="shared" si="1701"/>
        <v>12</v>
      </c>
      <c r="U1696">
        <v>8</v>
      </c>
      <c r="V1696">
        <v>30.6</v>
      </c>
      <c r="W1696">
        <v>1</v>
      </c>
      <c r="X1696" s="3">
        <f t="shared" si="1709"/>
        <v>30.6</v>
      </c>
      <c r="Y1696" s="3">
        <f t="shared" ref="Y1696:Z1696" si="1738">X1696/T1696</f>
        <v>2.5500000000000003</v>
      </c>
      <c r="Z1696" s="3">
        <f t="shared" si="1738"/>
        <v>0.31875000000000003</v>
      </c>
    </row>
    <row r="1697" spans="1:26" x14ac:dyDescent="0.25">
      <c r="A1697">
        <v>9.2025000000000006</v>
      </c>
      <c r="B1697" t="s">
        <v>26</v>
      </c>
      <c r="C1697" t="s">
        <v>84</v>
      </c>
      <c r="D1697" t="s">
        <v>85</v>
      </c>
      <c r="E1697">
        <v>10053745</v>
      </c>
      <c r="F1697" t="s">
        <v>300</v>
      </c>
      <c r="G1697" t="s">
        <v>174</v>
      </c>
      <c r="H1697" t="s">
        <v>31</v>
      </c>
      <c r="I1697" t="s">
        <v>301</v>
      </c>
      <c r="J1697" t="s">
        <v>302</v>
      </c>
      <c r="K1697" t="s">
        <v>96</v>
      </c>
      <c r="L1697">
        <v>89406</v>
      </c>
      <c r="M1697" t="s">
        <v>303</v>
      </c>
      <c r="N1697">
        <v>7755415699</v>
      </c>
      <c r="O1697" t="s">
        <v>37</v>
      </c>
      <c r="P1697" t="s">
        <v>38</v>
      </c>
      <c r="Q1697" t="s">
        <v>39</v>
      </c>
      <c r="R1697">
        <v>44</v>
      </c>
      <c r="S1697" t="s">
        <v>40</v>
      </c>
      <c r="T1697" t="str">
        <f t="shared" si="1701"/>
        <v>12</v>
      </c>
      <c r="U1697">
        <v>5</v>
      </c>
      <c r="V1697">
        <v>63</v>
      </c>
      <c r="W1697">
        <v>3</v>
      </c>
      <c r="X1697" s="3">
        <f t="shared" si="1709"/>
        <v>21</v>
      </c>
      <c r="Y1697" s="3">
        <f t="shared" ref="Y1697:Z1697" si="1739">X1697/T1697</f>
        <v>1.75</v>
      </c>
      <c r="Z1697" s="3">
        <f t="shared" si="1739"/>
        <v>0.35</v>
      </c>
    </row>
    <row r="1698" spans="1:26" x14ac:dyDescent="0.25">
      <c r="A1698">
        <v>9.2025000000000006</v>
      </c>
      <c r="B1698" t="s">
        <v>26</v>
      </c>
      <c r="C1698" t="s">
        <v>84</v>
      </c>
      <c r="D1698" t="s">
        <v>85</v>
      </c>
      <c r="E1698">
        <v>10053745</v>
      </c>
      <c r="F1698" t="s">
        <v>300</v>
      </c>
      <c r="G1698" t="s">
        <v>174</v>
      </c>
      <c r="H1698" t="s">
        <v>31</v>
      </c>
      <c r="I1698" t="s">
        <v>301</v>
      </c>
      <c r="J1698" t="s">
        <v>302</v>
      </c>
      <c r="K1698" t="s">
        <v>96</v>
      </c>
      <c r="L1698">
        <v>89406</v>
      </c>
      <c r="M1698" t="s">
        <v>303</v>
      </c>
      <c r="N1698">
        <v>7755415699</v>
      </c>
      <c r="O1698" t="s">
        <v>115</v>
      </c>
      <c r="P1698" t="s">
        <v>116</v>
      </c>
      <c r="Q1698" t="s">
        <v>39</v>
      </c>
      <c r="R1698">
        <v>44</v>
      </c>
      <c r="S1698" t="s">
        <v>40</v>
      </c>
      <c r="T1698" t="str">
        <f t="shared" si="1701"/>
        <v>12</v>
      </c>
      <c r="U1698">
        <v>5</v>
      </c>
      <c r="V1698">
        <v>42</v>
      </c>
      <c r="W1698">
        <v>2</v>
      </c>
      <c r="X1698" s="3">
        <f t="shared" si="1709"/>
        <v>21</v>
      </c>
      <c r="Y1698" s="3">
        <f t="shared" ref="Y1698:Z1698" si="1740">X1698/T1698</f>
        <v>1.75</v>
      </c>
      <c r="Z1698" s="3">
        <f t="shared" si="1740"/>
        <v>0.35</v>
      </c>
    </row>
    <row r="1699" spans="1:26" x14ac:dyDescent="0.25">
      <c r="A1699">
        <v>9.2025000000000006</v>
      </c>
      <c r="B1699" t="s">
        <v>26</v>
      </c>
      <c r="C1699" t="s">
        <v>84</v>
      </c>
      <c r="D1699" t="s">
        <v>85</v>
      </c>
      <c r="E1699">
        <v>10053745</v>
      </c>
      <c r="F1699" t="s">
        <v>300</v>
      </c>
      <c r="G1699" t="s">
        <v>174</v>
      </c>
      <c r="H1699" t="s">
        <v>31</v>
      </c>
      <c r="I1699" t="s">
        <v>301</v>
      </c>
      <c r="J1699" t="s">
        <v>302</v>
      </c>
      <c r="K1699" t="s">
        <v>96</v>
      </c>
      <c r="L1699">
        <v>89406</v>
      </c>
      <c r="M1699" t="s">
        <v>303</v>
      </c>
      <c r="N1699">
        <v>7755415699</v>
      </c>
      <c r="O1699" t="s">
        <v>49</v>
      </c>
      <c r="P1699" t="s">
        <v>50</v>
      </c>
      <c r="Q1699" t="s">
        <v>39</v>
      </c>
      <c r="R1699">
        <v>44</v>
      </c>
      <c r="S1699" t="s">
        <v>40</v>
      </c>
      <c r="T1699" t="str">
        <f t="shared" si="1701"/>
        <v>12</v>
      </c>
      <c r="U1699">
        <v>5</v>
      </c>
      <c r="V1699">
        <v>21</v>
      </c>
      <c r="W1699">
        <v>1</v>
      </c>
      <c r="X1699" s="3">
        <f t="shared" si="1709"/>
        <v>21</v>
      </c>
      <c r="Y1699" s="3">
        <f t="shared" ref="Y1699:Z1699" si="1741">X1699/T1699</f>
        <v>1.75</v>
      </c>
      <c r="Z1699" s="3">
        <f t="shared" si="1741"/>
        <v>0.35</v>
      </c>
    </row>
    <row r="1700" spans="1:26" x14ac:dyDescent="0.25">
      <c r="A1700">
        <v>9.2025000000000006</v>
      </c>
      <c r="B1700" t="s">
        <v>26</v>
      </c>
      <c r="C1700" t="s">
        <v>381</v>
      </c>
      <c r="D1700" t="s">
        <v>382</v>
      </c>
      <c r="E1700">
        <v>99999999999999</v>
      </c>
      <c r="F1700" t="s">
        <v>142</v>
      </c>
      <c r="G1700" t="s">
        <v>30</v>
      </c>
      <c r="H1700" t="s">
        <v>144</v>
      </c>
      <c r="I1700" t="s">
        <v>145</v>
      </c>
      <c r="J1700" t="s">
        <v>146</v>
      </c>
      <c r="K1700" t="s">
        <v>147</v>
      </c>
      <c r="L1700">
        <v>999999999</v>
      </c>
      <c r="M1700" t="s">
        <v>145</v>
      </c>
      <c r="N1700">
        <v>9999999999</v>
      </c>
      <c r="O1700" t="s">
        <v>37</v>
      </c>
      <c r="P1700" t="s">
        <v>38</v>
      </c>
      <c r="Q1700" t="s">
        <v>39</v>
      </c>
      <c r="R1700">
        <v>44</v>
      </c>
      <c r="S1700" t="s">
        <v>40</v>
      </c>
      <c r="T1700" t="str">
        <f t="shared" si="1701"/>
        <v>12</v>
      </c>
      <c r="U1700">
        <v>5</v>
      </c>
      <c r="V1700">
        <v>118.8</v>
      </c>
      <c r="W1700">
        <v>6</v>
      </c>
      <c r="X1700" s="3">
        <f t="shared" si="1709"/>
        <v>19.8</v>
      </c>
      <c r="Y1700" s="3">
        <f t="shared" ref="Y1700:Z1700" si="1742">X1700/T1700</f>
        <v>1.6500000000000001</v>
      </c>
      <c r="Z1700" s="3">
        <f t="shared" si="1742"/>
        <v>0.33</v>
      </c>
    </row>
    <row r="1701" spans="1:26" x14ac:dyDescent="0.25">
      <c r="A1701">
        <v>9.2025000000000006</v>
      </c>
      <c r="B1701" t="s">
        <v>26</v>
      </c>
      <c r="C1701" t="s">
        <v>107</v>
      </c>
      <c r="D1701" t="s">
        <v>108</v>
      </c>
      <c r="E1701">
        <v>99999999999999</v>
      </c>
      <c r="F1701" t="s">
        <v>142</v>
      </c>
      <c r="G1701" t="s">
        <v>30</v>
      </c>
      <c r="H1701" t="s">
        <v>144</v>
      </c>
      <c r="I1701" t="s">
        <v>145</v>
      </c>
      <c r="J1701" t="s">
        <v>146</v>
      </c>
      <c r="K1701" t="s">
        <v>147</v>
      </c>
      <c r="L1701">
        <v>999999999</v>
      </c>
      <c r="M1701" t="s">
        <v>145</v>
      </c>
      <c r="N1701">
        <v>9999999999</v>
      </c>
      <c r="O1701" t="s">
        <v>670</v>
      </c>
      <c r="P1701" t="s">
        <v>671</v>
      </c>
      <c r="Q1701" t="s">
        <v>61</v>
      </c>
      <c r="R1701">
        <v>44</v>
      </c>
      <c r="S1701" t="s">
        <v>672</v>
      </c>
      <c r="T1701" t="str">
        <f t="shared" si="1701"/>
        <v>12</v>
      </c>
      <c r="U1701">
        <v>7</v>
      </c>
      <c r="V1701">
        <v>37.799999999999997</v>
      </c>
      <c r="W1701">
        <v>1</v>
      </c>
      <c r="X1701" s="3">
        <f t="shared" si="1709"/>
        <v>37.799999999999997</v>
      </c>
      <c r="Y1701" s="3">
        <f t="shared" ref="Y1701:Z1701" si="1743">X1701/T1701</f>
        <v>3.15</v>
      </c>
      <c r="Z1701" s="3">
        <f t="shared" si="1743"/>
        <v>0.45</v>
      </c>
    </row>
    <row r="1702" spans="1:26" x14ac:dyDescent="0.25">
      <c r="A1702">
        <v>9.2025000000000006</v>
      </c>
      <c r="B1702" t="s">
        <v>26</v>
      </c>
      <c r="C1702" t="s">
        <v>84</v>
      </c>
      <c r="D1702" t="s">
        <v>85</v>
      </c>
      <c r="E1702">
        <v>99999999999999</v>
      </c>
      <c r="F1702" t="s">
        <v>142</v>
      </c>
      <c r="G1702" t="s">
        <v>143</v>
      </c>
      <c r="H1702" t="s">
        <v>144</v>
      </c>
      <c r="I1702" t="s">
        <v>145</v>
      </c>
      <c r="J1702" t="s">
        <v>146</v>
      </c>
      <c r="K1702" t="s">
        <v>147</v>
      </c>
      <c r="L1702">
        <v>999999999</v>
      </c>
      <c r="M1702" t="s">
        <v>145</v>
      </c>
      <c r="N1702">
        <v>9999999999</v>
      </c>
      <c r="O1702" t="s">
        <v>122</v>
      </c>
      <c r="P1702" t="s">
        <v>123</v>
      </c>
      <c r="Q1702" t="s">
        <v>124</v>
      </c>
      <c r="R1702">
        <v>44</v>
      </c>
      <c r="S1702" t="s">
        <v>40</v>
      </c>
      <c r="T1702" t="str">
        <f t="shared" si="1701"/>
        <v>12</v>
      </c>
      <c r="U1702">
        <v>4.5</v>
      </c>
      <c r="V1702">
        <v>84</v>
      </c>
      <c r="W1702">
        <v>4</v>
      </c>
      <c r="X1702" s="3">
        <f t="shared" si="1709"/>
        <v>21</v>
      </c>
      <c r="Y1702" s="3">
        <f t="shared" ref="Y1702:Z1702" si="1744">X1702/T1702</f>
        <v>1.75</v>
      </c>
      <c r="Z1702" s="3">
        <f t="shared" si="1744"/>
        <v>0.3888888888888889</v>
      </c>
    </row>
    <row r="1703" spans="1:26" x14ac:dyDescent="0.25">
      <c r="A1703">
        <v>9.2025000000000006</v>
      </c>
      <c r="B1703" t="s">
        <v>26</v>
      </c>
      <c r="C1703" t="s">
        <v>852</v>
      </c>
      <c r="D1703" t="s">
        <v>853</v>
      </c>
      <c r="E1703">
        <v>99999999999999</v>
      </c>
      <c r="F1703" t="s">
        <v>142</v>
      </c>
      <c r="G1703" t="s">
        <v>592</v>
      </c>
      <c r="H1703" t="s">
        <v>144</v>
      </c>
      <c r="I1703" t="s">
        <v>145</v>
      </c>
      <c r="J1703" t="s">
        <v>146</v>
      </c>
      <c r="K1703" t="s">
        <v>147</v>
      </c>
      <c r="L1703">
        <v>999999999</v>
      </c>
      <c r="M1703" t="s">
        <v>145</v>
      </c>
      <c r="N1703">
        <v>9999999999</v>
      </c>
      <c r="O1703" t="s">
        <v>98</v>
      </c>
      <c r="P1703" t="s">
        <v>99</v>
      </c>
      <c r="Q1703" t="s">
        <v>61</v>
      </c>
      <c r="R1703">
        <v>44</v>
      </c>
      <c r="S1703" t="s">
        <v>40</v>
      </c>
      <c r="T1703" t="str">
        <f t="shared" si="1701"/>
        <v>12</v>
      </c>
      <c r="U1703">
        <v>5</v>
      </c>
      <c r="V1703">
        <v>450</v>
      </c>
      <c r="W1703">
        <v>15</v>
      </c>
      <c r="X1703" s="3">
        <f t="shared" si="1709"/>
        <v>30</v>
      </c>
      <c r="Y1703" s="3">
        <f t="shared" ref="Y1703:Z1703" si="1745">X1703/T1703</f>
        <v>2.5</v>
      </c>
      <c r="Z1703" s="3">
        <f t="shared" si="1745"/>
        <v>0.5</v>
      </c>
    </row>
    <row r="1704" spans="1:26" x14ac:dyDescent="0.25">
      <c r="A1704">
        <v>9.2025000000000006</v>
      </c>
      <c r="B1704" t="s">
        <v>26</v>
      </c>
      <c r="C1704" t="s">
        <v>852</v>
      </c>
      <c r="D1704" t="s">
        <v>853</v>
      </c>
      <c r="E1704">
        <v>99999999999999</v>
      </c>
      <c r="F1704" t="s">
        <v>142</v>
      </c>
      <c r="G1704" t="s">
        <v>592</v>
      </c>
      <c r="H1704" t="s">
        <v>144</v>
      </c>
      <c r="I1704" t="s">
        <v>145</v>
      </c>
      <c r="J1704" t="s">
        <v>146</v>
      </c>
      <c r="K1704" t="s">
        <v>147</v>
      </c>
      <c r="L1704">
        <v>999999999</v>
      </c>
      <c r="M1704" t="s">
        <v>145</v>
      </c>
      <c r="N1704">
        <v>9999999999</v>
      </c>
      <c r="O1704" t="s">
        <v>224</v>
      </c>
      <c r="P1704" t="s">
        <v>225</v>
      </c>
      <c r="Q1704" t="s">
        <v>61</v>
      </c>
      <c r="R1704">
        <v>44</v>
      </c>
      <c r="S1704" t="s">
        <v>40</v>
      </c>
      <c r="T1704" t="str">
        <f t="shared" si="1701"/>
        <v>12</v>
      </c>
      <c r="U1704">
        <v>5</v>
      </c>
      <c r="V1704">
        <v>150</v>
      </c>
      <c r="W1704">
        <v>5</v>
      </c>
      <c r="X1704" s="3">
        <f t="shared" si="1709"/>
        <v>30</v>
      </c>
      <c r="Y1704" s="3">
        <f t="shared" ref="Y1704:Z1704" si="1746">X1704/T1704</f>
        <v>2.5</v>
      </c>
      <c r="Z1704" s="3">
        <f t="shared" si="1746"/>
        <v>0.5</v>
      </c>
    </row>
    <row r="1705" spans="1:26" x14ac:dyDescent="0.25">
      <c r="A1705">
        <v>9.2025000000000006</v>
      </c>
      <c r="B1705" t="s">
        <v>26</v>
      </c>
      <c r="C1705" t="s">
        <v>852</v>
      </c>
      <c r="D1705" t="s">
        <v>853</v>
      </c>
      <c r="E1705">
        <v>99999999999999</v>
      </c>
      <c r="F1705" t="s">
        <v>142</v>
      </c>
      <c r="G1705" t="s">
        <v>592</v>
      </c>
      <c r="H1705" t="s">
        <v>144</v>
      </c>
      <c r="I1705" t="s">
        <v>145</v>
      </c>
      <c r="J1705" t="s">
        <v>146</v>
      </c>
      <c r="K1705" t="s">
        <v>147</v>
      </c>
      <c r="L1705">
        <v>999999999</v>
      </c>
      <c r="M1705" t="s">
        <v>145</v>
      </c>
      <c r="N1705">
        <v>9999999999</v>
      </c>
      <c r="O1705" t="s">
        <v>59</v>
      </c>
      <c r="P1705" t="s">
        <v>60</v>
      </c>
      <c r="Q1705" t="s">
        <v>61</v>
      </c>
      <c r="R1705">
        <v>44</v>
      </c>
      <c r="S1705" t="s">
        <v>40</v>
      </c>
      <c r="T1705" t="str">
        <f t="shared" si="1701"/>
        <v>12</v>
      </c>
      <c r="U1705">
        <v>4</v>
      </c>
      <c r="V1705">
        <v>420</v>
      </c>
      <c r="W1705">
        <v>14</v>
      </c>
      <c r="X1705" s="3">
        <f t="shared" si="1709"/>
        <v>30</v>
      </c>
      <c r="Y1705" s="3">
        <f t="shared" ref="Y1705:Z1705" si="1747">X1705/T1705</f>
        <v>2.5</v>
      </c>
      <c r="Z1705" s="3">
        <f t="shared" si="1747"/>
        <v>0.625</v>
      </c>
    </row>
    <row r="1706" spans="1:26" x14ac:dyDescent="0.25">
      <c r="A1706">
        <v>9.2025000000000006</v>
      </c>
      <c r="B1706" t="s">
        <v>26</v>
      </c>
      <c r="C1706" t="s">
        <v>84</v>
      </c>
      <c r="D1706" t="s">
        <v>85</v>
      </c>
      <c r="E1706">
        <v>10382844</v>
      </c>
      <c r="F1706" t="s">
        <v>272</v>
      </c>
      <c r="G1706" t="s">
        <v>30</v>
      </c>
      <c r="H1706" t="s">
        <v>31</v>
      </c>
      <c r="I1706" t="s">
        <v>273</v>
      </c>
      <c r="J1706" t="s">
        <v>274</v>
      </c>
      <c r="K1706" t="s">
        <v>67</v>
      </c>
      <c r="L1706" t="s">
        <v>275</v>
      </c>
      <c r="M1706" t="s">
        <v>276</v>
      </c>
      <c r="N1706">
        <v>5107662337</v>
      </c>
      <c r="O1706" t="s">
        <v>59</v>
      </c>
      <c r="P1706" t="s">
        <v>60</v>
      </c>
      <c r="Q1706" t="s">
        <v>61</v>
      </c>
      <c r="R1706">
        <v>44</v>
      </c>
      <c r="S1706" t="s">
        <v>40</v>
      </c>
      <c r="T1706" t="str">
        <f t="shared" si="1701"/>
        <v>12</v>
      </c>
      <c r="U1706">
        <v>4</v>
      </c>
      <c r="V1706">
        <v>120</v>
      </c>
      <c r="W1706">
        <v>4</v>
      </c>
      <c r="X1706" s="3">
        <f t="shared" si="1709"/>
        <v>30</v>
      </c>
      <c r="Y1706" s="3">
        <f t="shared" ref="Y1706:Z1706" si="1748">X1706/T1706</f>
        <v>2.5</v>
      </c>
      <c r="Z1706" s="3">
        <f t="shared" si="1748"/>
        <v>0.625</v>
      </c>
    </row>
    <row r="1707" spans="1:26" x14ac:dyDescent="0.25">
      <c r="A1707">
        <v>9.2025000000000006</v>
      </c>
      <c r="B1707" t="s">
        <v>26</v>
      </c>
      <c r="C1707" t="s">
        <v>84</v>
      </c>
      <c r="D1707" t="s">
        <v>85</v>
      </c>
      <c r="E1707">
        <v>10426435</v>
      </c>
      <c r="F1707" t="s">
        <v>295</v>
      </c>
      <c r="G1707" t="s">
        <v>168</v>
      </c>
      <c r="H1707" t="s">
        <v>31</v>
      </c>
      <c r="I1707" t="s">
        <v>296</v>
      </c>
      <c r="J1707" t="s">
        <v>297</v>
      </c>
      <c r="K1707" t="s">
        <v>67</v>
      </c>
      <c r="L1707" t="s">
        <v>298</v>
      </c>
      <c r="M1707" t="s">
        <v>299</v>
      </c>
      <c r="N1707">
        <v>7078293456</v>
      </c>
      <c r="O1707" t="s">
        <v>37</v>
      </c>
      <c r="P1707" t="s">
        <v>38</v>
      </c>
      <c r="Q1707" t="s">
        <v>39</v>
      </c>
      <c r="R1707">
        <v>44</v>
      </c>
      <c r="S1707" t="s">
        <v>40</v>
      </c>
      <c r="T1707" t="str">
        <f t="shared" si="1701"/>
        <v>12</v>
      </c>
      <c r="U1707">
        <v>5</v>
      </c>
      <c r="V1707">
        <v>21</v>
      </c>
      <c r="W1707">
        <v>1</v>
      </c>
      <c r="X1707" s="3">
        <f t="shared" si="1709"/>
        <v>21</v>
      </c>
      <c r="Y1707" s="3">
        <f t="shared" ref="Y1707:Z1707" si="1749">X1707/T1707</f>
        <v>1.75</v>
      </c>
      <c r="Z1707" s="3">
        <f t="shared" si="1749"/>
        <v>0.35</v>
      </c>
    </row>
    <row r="1708" spans="1:26" x14ac:dyDescent="0.25">
      <c r="A1708">
        <v>9.2025000000000006</v>
      </c>
      <c r="B1708" t="s">
        <v>26</v>
      </c>
      <c r="C1708" t="s">
        <v>84</v>
      </c>
      <c r="D1708" t="s">
        <v>85</v>
      </c>
      <c r="E1708">
        <v>10426435</v>
      </c>
      <c r="F1708" t="s">
        <v>295</v>
      </c>
      <c r="G1708" t="s">
        <v>168</v>
      </c>
      <c r="H1708" t="s">
        <v>31</v>
      </c>
      <c r="I1708" t="s">
        <v>296</v>
      </c>
      <c r="J1708" t="s">
        <v>297</v>
      </c>
      <c r="K1708" t="s">
        <v>67</v>
      </c>
      <c r="L1708" t="s">
        <v>298</v>
      </c>
      <c r="M1708" t="s">
        <v>299</v>
      </c>
      <c r="N1708">
        <v>7078293456</v>
      </c>
      <c r="O1708" t="s">
        <v>115</v>
      </c>
      <c r="P1708" t="s">
        <v>116</v>
      </c>
      <c r="Q1708" t="s">
        <v>39</v>
      </c>
      <c r="R1708">
        <v>44</v>
      </c>
      <c r="S1708" t="s">
        <v>40</v>
      </c>
      <c r="T1708" t="str">
        <f t="shared" si="1701"/>
        <v>12</v>
      </c>
      <c r="U1708">
        <v>5</v>
      </c>
      <c r="V1708">
        <v>21</v>
      </c>
      <c r="W1708">
        <v>1</v>
      </c>
      <c r="X1708" s="3">
        <f t="shared" si="1709"/>
        <v>21</v>
      </c>
      <c r="Y1708" s="3">
        <f t="shared" ref="Y1708:Z1708" si="1750">X1708/T1708</f>
        <v>1.75</v>
      </c>
      <c r="Z1708" s="3">
        <f t="shared" si="1750"/>
        <v>0.35</v>
      </c>
    </row>
    <row r="1709" spans="1:26" x14ac:dyDescent="0.25">
      <c r="A1709">
        <v>9.2025000000000006</v>
      </c>
      <c r="B1709" t="s">
        <v>26</v>
      </c>
      <c r="C1709" t="s">
        <v>27</v>
      </c>
      <c r="D1709" t="s">
        <v>28</v>
      </c>
      <c r="E1709">
        <v>10483889</v>
      </c>
      <c r="F1709" t="s">
        <v>2418</v>
      </c>
      <c r="G1709" t="s">
        <v>348</v>
      </c>
      <c r="H1709" t="s">
        <v>31</v>
      </c>
      <c r="I1709" t="s">
        <v>2419</v>
      </c>
      <c r="J1709" t="s">
        <v>2420</v>
      </c>
      <c r="K1709" t="s">
        <v>34</v>
      </c>
      <c r="L1709" t="s">
        <v>2421</v>
      </c>
      <c r="M1709" t="s">
        <v>2422</v>
      </c>
      <c r="N1709">
        <v>6092583481</v>
      </c>
      <c r="O1709" t="s">
        <v>98</v>
      </c>
      <c r="P1709" t="s">
        <v>99</v>
      </c>
      <c r="Q1709" t="s">
        <v>61</v>
      </c>
      <c r="R1709">
        <v>44</v>
      </c>
      <c r="S1709" t="s">
        <v>40</v>
      </c>
      <c r="T1709" t="str">
        <f t="shared" si="1701"/>
        <v>12</v>
      </c>
      <c r="U1709">
        <v>5</v>
      </c>
      <c r="V1709">
        <v>28.8</v>
      </c>
      <c r="W1709">
        <v>1</v>
      </c>
      <c r="X1709" s="3">
        <f t="shared" si="1709"/>
        <v>28.8</v>
      </c>
      <c r="Y1709" s="3">
        <f t="shared" ref="Y1709:Z1709" si="1751">X1709/T1709</f>
        <v>2.4</v>
      </c>
      <c r="Z1709" s="3">
        <f t="shared" si="1751"/>
        <v>0.48</v>
      </c>
    </row>
    <row r="1710" spans="1:26" x14ac:dyDescent="0.25">
      <c r="A1710">
        <v>9.2025000000000006</v>
      </c>
      <c r="B1710" t="s">
        <v>26</v>
      </c>
      <c r="C1710" t="s">
        <v>27</v>
      </c>
      <c r="D1710" t="s">
        <v>28</v>
      </c>
      <c r="E1710">
        <v>10483889</v>
      </c>
      <c r="F1710" t="s">
        <v>2418</v>
      </c>
      <c r="G1710" t="s">
        <v>348</v>
      </c>
      <c r="H1710" t="s">
        <v>31</v>
      </c>
      <c r="I1710" t="s">
        <v>2419</v>
      </c>
      <c r="J1710" t="s">
        <v>2420</v>
      </c>
      <c r="K1710" t="s">
        <v>34</v>
      </c>
      <c r="L1710" t="s">
        <v>2421</v>
      </c>
      <c r="M1710" t="s">
        <v>2422</v>
      </c>
      <c r="N1710">
        <v>6092583481</v>
      </c>
      <c r="O1710" t="s">
        <v>59</v>
      </c>
      <c r="P1710" t="s">
        <v>60</v>
      </c>
      <c r="Q1710" t="s">
        <v>61</v>
      </c>
      <c r="R1710">
        <v>44</v>
      </c>
      <c r="S1710" t="s">
        <v>40</v>
      </c>
      <c r="T1710" t="str">
        <f t="shared" si="1701"/>
        <v>12</v>
      </c>
      <c r="U1710">
        <v>4</v>
      </c>
      <c r="V1710">
        <v>28.8</v>
      </c>
      <c r="W1710">
        <v>1</v>
      </c>
      <c r="X1710" s="3">
        <f t="shared" si="1709"/>
        <v>28.8</v>
      </c>
      <c r="Y1710" s="3">
        <f t="shared" ref="Y1710:Z1710" si="1752">X1710/T1710</f>
        <v>2.4</v>
      </c>
      <c r="Z1710" s="3">
        <f t="shared" si="1752"/>
        <v>0.6</v>
      </c>
    </row>
    <row r="1711" spans="1:26" x14ac:dyDescent="0.25">
      <c r="A1711">
        <v>9.2025000000000006</v>
      </c>
      <c r="B1711" t="s">
        <v>26</v>
      </c>
      <c r="C1711" t="s">
        <v>2345</v>
      </c>
      <c r="D1711" t="s">
        <v>2346</v>
      </c>
      <c r="E1711">
        <v>10483584</v>
      </c>
      <c r="F1711" t="s">
        <v>2347</v>
      </c>
      <c r="G1711" t="s">
        <v>348</v>
      </c>
      <c r="H1711" t="s">
        <v>31</v>
      </c>
      <c r="I1711" t="s">
        <v>2348</v>
      </c>
      <c r="J1711" t="s">
        <v>2349</v>
      </c>
      <c r="K1711" t="s">
        <v>1277</v>
      </c>
      <c r="L1711" t="s">
        <v>2350</v>
      </c>
      <c r="M1711" t="s">
        <v>2351</v>
      </c>
      <c r="N1711">
        <v>4637017711</v>
      </c>
      <c r="O1711" t="s">
        <v>441</v>
      </c>
      <c r="P1711" t="s">
        <v>442</v>
      </c>
      <c r="Q1711" t="s">
        <v>83</v>
      </c>
      <c r="R1711">
        <v>44</v>
      </c>
      <c r="S1711" t="s">
        <v>40</v>
      </c>
      <c r="T1711" t="str">
        <f t="shared" si="1701"/>
        <v>12</v>
      </c>
      <c r="U1711">
        <v>6</v>
      </c>
      <c r="V1711">
        <v>26.4</v>
      </c>
      <c r="W1711">
        <v>1</v>
      </c>
      <c r="X1711" s="3">
        <f t="shared" si="1709"/>
        <v>26.4</v>
      </c>
      <c r="Y1711" s="3">
        <f t="shared" ref="Y1711:Z1711" si="1753">X1711/T1711</f>
        <v>2.1999999999999997</v>
      </c>
      <c r="Z1711" s="3">
        <f t="shared" si="1753"/>
        <v>0.36666666666666664</v>
      </c>
    </row>
    <row r="1712" spans="1:26" x14ac:dyDescent="0.25">
      <c r="A1712">
        <v>9.2025000000000006</v>
      </c>
      <c r="B1712" t="s">
        <v>26</v>
      </c>
      <c r="C1712" t="s">
        <v>154</v>
      </c>
      <c r="D1712" t="s">
        <v>155</v>
      </c>
      <c r="E1712">
        <v>10343253</v>
      </c>
      <c r="F1712" t="s">
        <v>945</v>
      </c>
      <c r="G1712" t="s">
        <v>30</v>
      </c>
      <c r="H1712" t="s">
        <v>31</v>
      </c>
      <c r="I1712" t="s">
        <v>946</v>
      </c>
      <c r="J1712" t="s">
        <v>947</v>
      </c>
      <c r="K1712" t="s">
        <v>159</v>
      </c>
      <c r="L1712" t="s">
        <v>948</v>
      </c>
      <c r="M1712" t="s">
        <v>949</v>
      </c>
      <c r="N1712">
        <v>5033493218</v>
      </c>
      <c r="O1712" t="s">
        <v>49</v>
      </c>
      <c r="P1712" t="s">
        <v>50</v>
      </c>
      <c r="Q1712" t="s">
        <v>39</v>
      </c>
      <c r="R1712">
        <v>44</v>
      </c>
      <c r="S1712" t="s">
        <v>40</v>
      </c>
      <c r="T1712" t="str">
        <f t="shared" si="1701"/>
        <v>12</v>
      </c>
      <c r="U1712">
        <v>5</v>
      </c>
      <c r="V1712">
        <v>19.8</v>
      </c>
      <c r="W1712">
        <v>1</v>
      </c>
      <c r="X1712" s="3">
        <f t="shared" si="1709"/>
        <v>19.8</v>
      </c>
      <c r="Y1712" s="3">
        <f t="shared" ref="Y1712:Z1712" si="1754">X1712/T1712</f>
        <v>1.6500000000000001</v>
      </c>
      <c r="Z1712" s="3">
        <f t="shared" si="1754"/>
        <v>0.33</v>
      </c>
    </row>
    <row r="1713" spans="1:26" x14ac:dyDescent="0.25">
      <c r="A1713">
        <v>9.2025000000000006</v>
      </c>
      <c r="B1713" t="s">
        <v>26</v>
      </c>
      <c r="C1713" t="s">
        <v>897</v>
      </c>
      <c r="D1713" t="s">
        <v>898</v>
      </c>
      <c r="E1713">
        <v>10438153</v>
      </c>
      <c r="F1713" t="s">
        <v>925</v>
      </c>
      <c r="G1713" t="s">
        <v>30</v>
      </c>
      <c r="H1713" t="s">
        <v>31</v>
      </c>
      <c r="I1713" t="s">
        <v>926</v>
      </c>
      <c r="J1713" t="s">
        <v>927</v>
      </c>
      <c r="K1713" t="s">
        <v>908</v>
      </c>
      <c r="L1713" t="s">
        <v>928</v>
      </c>
      <c r="M1713" t="s">
        <v>929</v>
      </c>
      <c r="N1713">
        <v>5126939297</v>
      </c>
      <c r="O1713" t="s">
        <v>670</v>
      </c>
      <c r="P1713" t="s">
        <v>671</v>
      </c>
      <c r="Q1713" t="s">
        <v>61</v>
      </c>
      <c r="R1713">
        <v>44</v>
      </c>
      <c r="S1713" t="s">
        <v>672</v>
      </c>
      <c r="T1713" t="str">
        <f t="shared" si="1701"/>
        <v>12</v>
      </c>
      <c r="U1713">
        <v>7</v>
      </c>
      <c r="V1713">
        <v>75.599999999999994</v>
      </c>
      <c r="W1713">
        <v>2</v>
      </c>
      <c r="X1713" s="3">
        <f t="shared" si="1709"/>
        <v>37.799999999999997</v>
      </c>
      <c r="Y1713" s="3">
        <f t="shared" ref="Y1713:Z1713" si="1755">X1713/T1713</f>
        <v>3.15</v>
      </c>
      <c r="Z1713" s="3">
        <f t="shared" si="1755"/>
        <v>0.45</v>
      </c>
    </row>
    <row r="1714" spans="1:26" x14ac:dyDescent="0.25">
      <c r="A1714">
        <v>9.2025000000000006</v>
      </c>
      <c r="B1714" t="s">
        <v>26</v>
      </c>
      <c r="C1714" t="s">
        <v>897</v>
      </c>
      <c r="D1714" t="s">
        <v>898</v>
      </c>
      <c r="E1714">
        <v>10438153</v>
      </c>
      <c r="F1714" t="s">
        <v>925</v>
      </c>
      <c r="G1714" t="s">
        <v>30</v>
      </c>
      <c r="H1714" t="s">
        <v>31</v>
      </c>
      <c r="I1714" t="s">
        <v>926</v>
      </c>
      <c r="J1714" t="s">
        <v>927</v>
      </c>
      <c r="K1714" t="s">
        <v>908</v>
      </c>
      <c r="L1714" t="s">
        <v>928</v>
      </c>
      <c r="M1714" t="s">
        <v>929</v>
      </c>
      <c r="N1714">
        <v>5126939297</v>
      </c>
      <c r="O1714" t="s">
        <v>98</v>
      </c>
      <c r="P1714" t="s">
        <v>99</v>
      </c>
      <c r="Q1714" t="s">
        <v>61</v>
      </c>
      <c r="R1714">
        <v>44</v>
      </c>
      <c r="S1714" t="s">
        <v>40</v>
      </c>
      <c r="T1714" t="str">
        <f t="shared" si="1701"/>
        <v>12</v>
      </c>
      <c r="U1714">
        <v>5</v>
      </c>
      <c r="V1714">
        <v>60</v>
      </c>
      <c r="W1714">
        <v>2</v>
      </c>
      <c r="X1714" s="3">
        <f t="shared" si="1709"/>
        <v>30</v>
      </c>
      <c r="Y1714" s="3">
        <f t="shared" ref="Y1714:Z1714" si="1756">X1714/T1714</f>
        <v>2.5</v>
      </c>
      <c r="Z1714" s="3">
        <f t="shared" si="1756"/>
        <v>0.5</v>
      </c>
    </row>
    <row r="1715" spans="1:26" x14ac:dyDescent="0.25">
      <c r="A1715">
        <v>9.2025000000000006</v>
      </c>
      <c r="B1715" t="s">
        <v>26</v>
      </c>
      <c r="C1715" t="s">
        <v>897</v>
      </c>
      <c r="D1715" t="s">
        <v>898</v>
      </c>
      <c r="E1715">
        <v>10438153</v>
      </c>
      <c r="F1715" t="s">
        <v>925</v>
      </c>
      <c r="G1715" t="s">
        <v>30</v>
      </c>
      <c r="H1715" t="s">
        <v>31</v>
      </c>
      <c r="I1715" t="s">
        <v>926</v>
      </c>
      <c r="J1715" t="s">
        <v>927</v>
      </c>
      <c r="K1715" t="s">
        <v>908</v>
      </c>
      <c r="L1715" t="s">
        <v>928</v>
      </c>
      <c r="M1715" t="s">
        <v>929</v>
      </c>
      <c r="N1715">
        <v>5126939297</v>
      </c>
      <c r="O1715" t="s">
        <v>224</v>
      </c>
      <c r="P1715" t="s">
        <v>225</v>
      </c>
      <c r="Q1715" t="s">
        <v>61</v>
      </c>
      <c r="R1715">
        <v>44</v>
      </c>
      <c r="S1715" t="s">
        <v>40</v>
      </c>
      <c r="T1715" t="str">
        <f t="shared" si="1701"/>
        <v>12</v>
      </c>
      <c r="U1715">
        <v>5</v>
      </c>
      <c r="V1715">
        <v>30</v>
      </c>
      <c r="W1715">
        <v>1</v>
      </c>
      <c r="X1715" s="3">
        <f t="shared" si="1709"/>
        <v>30</v>
      </c>
      <c r="Y1715" s="3">
        <f t="shared" ref="Y1715:Z1715" si="1757">X1715/T1715</f>
        <v>2.5</v>
      </c>
      <c r="Z1715" s="3">
        <f t="shared" si="1757"/>
        <v>0.5</v>
      </c>
    </row>
    <row r="1716" spans="1:26" x14ac:dyDescent="0.25">
      <c r="A1716">
        <v>9.2025000000000006</v>
      </c>
      <c r="B1716" t="s">
        <v>26</v>
      </c>
      <c r="C1716" t="s">
        <v>62</v>
      </c>
      <c r="D1716" t="s">
        <v>63</v>
      </c>
      <c r="E1716">
        <v>10024859</v>
      </c>
      <c r="F1716" t="s">
        <v>231</v>
      </c>
      <c r="G1716" t="s">
        <v>30</v>
      </c>
      <c r="H1716" t="s">
        <v>31</v>
      </c>
      <c r="I1716" t="s">
        <v>232</v>
      </c>
      <c r="J1716" t="s">
        <v>233</v>
      </c>
      <c r="K1716" t="s">
        <v>67</v>
      </c>
      <c r="L1716" t="s">
        <v>234</v>
      </c>
      <c r="M1716" t="s">
        <v>235</v>
      </c>
      <c r="N1716">
        <v>6612597310</v>
      </c>
      <c r="O1716" t="s">
        <v>70</v>
      </c>
      <c r="P1716" t="s">
        <v>71</v>
      </c>
      <c r="Q1716" t="s">
        <v>61</v>
      </c>
      <c r="R1716">
        <v>44</v>
      </c>
      <c r="S1716" t="s">
        <v>40</v>
      </c>
      <c r="T1716" t="str">
        <f t="shared" si="1701"/>
        <v>12</v>
      </c>
      <c r="U1716">
        <v>8</v>
      </c>
      <c r="V1716">
        <v>33.6</v>
      </c>
      <c r="W1716">
        <v>1</v>
      </c>
      <c r="X1716" s="3">
        <f t="shared" si="1709"/>
        <v>33.6</v>
      </c>
      <c r="Y1716" s="3">
        <f t="shared" ref="Y1716:Z1716" si="1758">X1716/T1716</f>
        <v>2.8000000000000003</v>
      </c>
      <c r="Z1716" s="3">
        <f t="shared" si="1758"/>
        <v>0.35000000000000003</v>
      </c>
    </row>
    <row r="1717" spans="1:26" x14ac:dyDescent="0.25">
      <c r="A1717">
        <v>9.2025000000000006</v>
      </c>
      <c r="B1717" t="s">
        <v>26</v>
      </c>
      <c r="C1717" t="s">
        <v>62</v>
      </c>
      <c r="D1717" t="s">
        <v>63</v>
      </c>
      <c r="E1717">
        <v>10024859</v>
      </c>
      <c r="F1717" t="s">
        <v>231</v>
      </c>
      <c r="G1717" t="s">
        <v>30</v>
      </c>
      <c r="H1717" t="s">
        <v>31</v>
      </c>
      <c r="I1717" t="s">
        <v>232</v>
      </c>
      <c r="J1717" t="s">
        <v>233</v>
      </c>
      <c r="K1717" t="s">
        <v>67</v>
      </c>
      <c r="L1717" t="s">
        <v>234</v>
      </c>
      <c r="M1717" t="s">
        <v>235</v>
      </c>
      <c r="N1717">
        <v>6612597310</v>
      </c>
      <c r="O1717" t="s">
        <v>72</v>
      </c>
      <c r="P1717" t="s">
        <v>73</v>
      </c>
      <c r="Q1717" t="s">
        <v>61</v>
      </c>
      <c r="R1717">
        <v>44</v>
      </c>
      <c r="S1717" t="s">
        <v>40</v>
      </c>
      <c r="T1717" t="str">
        <f t="shared" si="1701"/>
        <v>12</v>
      </c>
      <c r="U1717">
        <v>8</v>
      </c>
      <c r="V1717">
        <v>134.4</v>
      </c>
      <c r="W1717">
        <v>4</v>
      </c>
      <c r="X1717" s="3">
        <f t="shared" si="1709"/>
        <v>33.6</v>
      </c>
      <c r="Y1717" s="3">
        <f t="shared" ref="Y1717:Z1717" si="1759">X1717/T1717</f>
        <v>2.8000000000000003</v>
      </c>
      <c r="Z1717" s="3">
        <f t="shared" si="1759"/>
        <v>0.35000000000000003</v>
      </c>
    </row>
    <row r="1718" spans="1:26" x14ac:dyDescent="0.25">
      <c r="A1718">
        <v>9.2025000000000006</v>
      </c>
      <c r="B1718" t="s">
        <v>26</v>
      </c>
      <c r="C1718" t="s">
        <v>84</v>
      </c>
      <c r="D1718" t="s">
        <v>85</v>
      </c>
      <c r="E1718">
        <v>10439798</v>
      </c>
      <c r="F1718" t="s">
        <v>102</v>
      </c>
      <c r="G1718" t="s">
        <v>30</v>
      </c>
      <c r="H1718" t="s">
        <v>31</v>
      </c>
      <c r="I1718" t="s">
        <v>103</v>
      </c>
      <c r="J1718" t="s">
        <v>104</v>
      </c>
      <c r="K1718" t="s">
        <v>96</v>
      </c>
      <c r="L1718" t="s">
        <v>105</v>
      </c>
      <c r="M1718" t="s">
        <v>106</v>
      </c>
      <c r="N1718">
        <v>9076024285</v>
      </c>
      <c r="O1718" t="s">
        <v>74</v>
      </c>
      <c r="P1718" t="s">
        <v>75</v>
      </c>
      <c r="Q1718" t="s">
        <v>61</v>
      </c>
      <c r="R1718">
        <v>44</v>
      </c>
      <c r="S1718" t="s">
        <v>40</v>
      </c>
      <c r="T1718" t="str">
        <f t="shared" si="1701"/>
        <v>12</v>
      </c>
      <c r="U1718">
        <v>5</v>
      </c>
      <c r="V1718">
        <v>120</v>
      </c>
      <c r="W1718">
        <v>4</v>
      </c>
      <c r="X1718" s="3">
        <f t="shared" si="1709"/>
        <v>30</v>
      </c>
      <c r="Y1718" s="3">
        <f t="shared" ref="Y1718:Z1718" si="1760">X1718/T1718</f>
        <v>2.5</v>
      </c>
      <c r="Z1718" s="3">
        <f t="shared" si="1760"/>
        <v>0.5</v>
      </c>
    </row>
    <row r="1719" spans="1:26" x14ac:dyDescent="0.25">
      <c r="A1719">
        <v>9.2025000000000006</v>
      </c>
      <c r="B1719" t="s">
        <v>26</v>
      </c>
      <c r="C1719" t="s">
        <v>84</v>
      </c>
      <c r="D1719" t="s">
        <v>85</v>
      </c>
      <c r="E1719">
        <v>10439798</v>
      </c>
      <c r="F1719" t="s">
        <v>102</v>
      </c>
      <c r="G1719" t="s">
        <v>30</v>
      </c>
      <c r="H1719" t="s">
        <v>31</v>
      </c>
      <c r="I1719" t="s">
        <v>103</v>
      </c>
      <c r="J1719" t="s">
        <v>104</v>
      </c>
      <c r="K1719" t="s">
        <v>96</v>
      </c>
      <c r="L1719" t="s">
        <v>105</v>
      </c>
      <c r="M1719" t="s">
        <v>106</v>
      </c>
      <c r="N1719">
        <v>9076024285</v>
      </c>
      <c r="O1719" t="s">
        <v>49</v>
      </c>
      <c r="P1719" t="s">
        <v>50</v>
      </c>
      <c r="Q1719" t="s">
        <v>39</v>
      </c>
      <c r="R1719">
        <v>44</v>
      </c>
      <c r="S1719" t="s">
        <v>40</v>
      </c>
      <c r="T1719" t="str">
        <f t="shared" si="1701"/>
        <v>12</v>
      </c>
      <c r="U1719">
        <v>5</v>
      </c>
      <c r="V1719">
        <v>63</v>
      </c>
      <c r="W1719">
        <v>3</v>
      </c>
      <c r="X1719" s="3">
        <f t="shared" si="1709"/>
        <v>21</v>
      </c>
      <c r="Y1719" s="3">
        <f t="shared" ref="Y1719:Z1719" si="1761">X1719/T1719</f>
        <v>1.75</v>
      </c>
      <c r="Z1719" s="3">
        <f t="shared" si="1761"/>
        <v>0.35</v>
      </c>
    </row>
    <row r="1720" spans="1:26" x14ac:dyDescent="0.25">
      <c r="A1720">
        <v>9.2025000000000006</v>
      </c>
      <c r="B1720" t="s">
        <v>26</v>
      </c>
      <c r="C1720" t="s">
        <v>84</v>
      </c>
      <c r="D1720" t="s">
        <v>85</v>
      </c>
      <c r="E1720">
        <v>10439798</v>
      </c>
      <c r="F1720" t="s">
        <v>102</v>
      </c>
      <c r="G1720" t="s">
        <v>30</v>
      </c>
      <c r="H1720" t="s">
        <v>31</v>
      </c>
      <c r="I1720" t="s">
        <v>103</v>
      </c>
      <c r="J1720" t="s">
        <v>104</v>
      </c>
      <c r="K1720" t="s">
        <v>96</v>
      </c>
      <c r="L1720" t="s">
        <v>105</v>
      </c>
      <c r="M1720" t="s">
        <v>106</v>
      </c>
      <c r="N1720">
        <v>9076024285</v>
      </c>
      <c r="O1720" t="s">
        <v>70</v>
      </c>
      <c r="P1720" t="s">
        <v>71</v>
      </c>
      <c r="Q1720" t="s">
        <v>61</v>
      </c>
      <c r="R1720">
        <v>44</v>
      </c>
      <c r="S1720" t="s">
        <v>40</v>
      </c>
      <c r="T1720" t="str">
        <f t="shared" si="1701"/>
        <v>12</v>
      </c>
      <c r="U1720">
        <v>8</v>
      </c>
      <c r="V1720">
        <v>268.8</v>
      </c>
      <c r="W1720">
        <v>8</v>
      </c>
      <c r="X1720" s="3">
        <f t="shared" si="1709"/>
        <v>33.6</v>
      </c>
      <c r="Y1720" s="3">
        <f t="shared" ref="Y1720:Z1720" si="1762">X1720/T1720</f>
        <v>2.8000000000000003</v>
      </c>
      <c r="Z1720" s="3">
        <f t="shared" si="1762"/>
        <v>0.35000000000000003</v>
      </c>
    </row>
    <row r="1721" spans="1:26" x14ac:dyDescent="0.25">
      <c r="A1721">
        <v>9.2025000000000006</v>
      </c>
      <c r="B1721" t="s">
        <v>26</v>
      </c>
      <c r="C1721" t="s">
        <v>883</v>
      </c>
      <c r="D1721" t="s">
        <v>884</v>
      </c>
      <c r="E1721">
        <v>10483565</v>
      </c>
      <c r="F1721" t="s">
        <v>885</v>
      </c>
      <c r="G1721" t="s">
        <v>174</v>
      </c>
      <c r="H1721" t="s">
        <v>31</v>
      </c>
      <c r="I1721" t="s">
        <v>886</v>
      </c>
      <c r="J1721" t="s">
        <v>371</v>
      </c>
      <c r="K1721" t="s">
        <v>372</v>
      </c>
      <c r="L1721" t="s">
        <v>887</v>
      </c>
      <c r="M1721" t="s">
        <v>888</v>
      </c>
      <c r="N1721">
        <v>3054340869</v>
      </c>
      <c r="O1721" t="s">
        <v>224</v>
      </c>
      <c r="P1721" t="s">
        <v>225</v>
      </c>
      <c r="Q1721" t="s">
        <v>61</v>
      </c>
      <c r="R1721">
        <v>44</v>
      </c>
      <c r="S1721" t="s">
        <v>40</v>
      </c>
      <c r="T1721" t="str">
        <f t="shared" si="1701"/>
        <v>12</v>
      </c>
      <c r="U1721">
        <v>5</v>
      </c>
      <c r="V1721">
        <v>360</v>
      </c>
      <c r="W1721">
        <v>12</v>
      </c>
      <c r="X1721" s="3">
        <f t="shared" si="1709"/>
        <v>30</v>
      </c>
      <c r="Y1721" s="3">
        <f t="shared" ref="Y1721:Z1721" si="1763">X1721/T1721</f>
        <v>2.5</v>
      </c>
      <c r="Z1721" s="3">
        <f t="shared" si="1763"/>
        <v>0.5</v>
      </c>
    </row>
    <row r="1722" spans="1:26" x14ac:dyDescent="0.25">
      <c r="A1722">
        <v>9.2025000000000006</v>
      </c>
      <c r="B1722" t="s">
        <v>26</v>
      </c>
      <c r="C1722" t="s">
        <v>663</v>
      </c>
      <c r="D1722" t="s">
        <v>664</v>
      </c>
      <c r="E1722">
        <v>10543182</v>
      </c>
      <c r="F1722" t="s">
        <v>2289</v>
      </c>
      <c r="G1722" t="s">
        <v>30</v>
      </c>
      <c r="H1722" t="s">
        <v>31</v>
      </c>
      <c r="I1722" t="s">
        <v>2290</v>
      </c>
      <c r="J1722" t="s">
        <v>2029</v>
      </c>
      <c r="K1722" t="s">
        <v>1864</v>
      </c>
      <c r="L1722" t="s">
        <v>2291</v>
      </c>
      <c r="M1722" t="s">
        <v>2292</v>
      </c>
      <c r="N1722">
        <v>7168607696</v>
      </c>
      <c r="O1722" t="s">
        <v>59</v>
      </c>
      <c r="P1722" t="s">
        <v>60</v>
      </c>
      <c r="Q1722" t="s">
        <v>61</v>
      </c>
      <c r="R1722">
        <v>44</v>
      </c>
      <c r="S1722" t="s">
        <v>40</v>
      </c>
      <c r="T1722" t="str">
        <f t="shared" si="1701"/>
        <v>12</v>
      </c>
      <c r="U1722">
        <v>4</v>
      </c>
      <c r="V1722">
        <v>30</v>
      </c>
      <c r="W1722">
        <v>1</v>
      </c>
      <c r="X1722" s="3">
        <f t="shared" si="1709"/>
        <v>30</v>
      </c>
      <c r="Y1722" s="3">
        <f t="shared" ref="Y1722:Z1722" si="1764">X1722/T1722</f>
        <v>2.5</v>
      </c>
      <c r="Z1722" s="3">
        <f t="shared" si="1764"/>
        <v>0.625</v>
      </c>
    </row>
    <row r="1723" spans="1:26" x14ac:dyDescent="0.25">
      <c r="A1723">
        <v>9.2025000000000006</v>
      </c>
      <c r="B1723" t="s">
        <v>26</v>
      </c>
      <c r="C1723" t="s">
        <v>62</v>
      </c>
      <c r="D1723" t="s">
        <v>63</v>
      </c>
      <c r="E1723">
        <v>10513027</v>
      </c>
      <c r="F1723" t="s">
        <v>2192</v>
      </c>
      <c r="G1723" t="s">
        <v>348</v>
      </c>
      <c r="H1723" t="s">
        <v>31</v>
      </c>
      <c r="I1723" t="s">
        <v>2193</v>
      </c>
      <c r="J1723" t="s">
        <v>2194</v>
      </c>
      <c r="K1723" t="s">
        <v>67</v>
      </c>
      <c r="L1723" t="s">
        <v>2195</v>
      </c>
      <c r="M1723" t="s">
        <v>2196</v>
      </c>
      <c r="N1723">
        <v>8054933075</v>
      </c>
      <c r="O1723" t="s">
        <v>37</v>
      </c>
      <c r="P1723" t="s">
        <v>38</v>
      </c>
      <c r="Q1723" t="s">
        <v>39</v>
      </c>
      <c r="R1723">
        <v>44</v>
      </c>
      <c r="S1723" t="s">
        <v>40</v>
      </c>
      <c r="T1723" t="str">
        <f t="shared" si="1701"/>
        <v>12</v>
      </c>
      <c r="U1723">
        <v>5</v>
      </c>
      <c r="V1723">
        <v>19.8</v>
      </c>
      <c r="W1723">
        <v>1</v>
      </c>
      <c r="X1723" s="3">
        <f t="shared" si="1709"/>
        <v>19.8</v>
      </c>
      <c r="Y1723" s="3">
        <f t="shared" ref="Y1723:Z1723" si="1765">X1723/T1723</f>
        <v>1.6500000000000001</v>
      </c>
      <c r="Z1723" s="3">
        <f t="shared" si="1765"/>
        <v>0.33</v>
      </c>
    </row>
    <row r="1724" spans="1:26" x14ac:dyDescent="0.25">
      <c r="A1724">
        <v>9.2025000000000006</v>
      </c>
      <c r="B1724" t="s">
        <v>26</v>
      </c>
      <c r="C1724" t="s">
        <v>84</v>
      </c>
      <c r="D1724" t="s">
        <v>85</v>
      </c>
      <c r="E1724">
        <v>10405964</v>
      </c>
      <c r="F1724" t="s">
        <v>2403</v>
      </c>
      <c r="G1724" t="s">
        <v>348</v>
      </c>
      <c r="H1724" t="s">
        <v>31</v>
      </c>
      <c r="I1724" t="s">
        <v>2404</v>
      </c>
      <c r="J1724" t="s">
        <v>2405</v>
      </c>
      <c r="K1724" t="s">
        <v>67</v>
      </c>
      <c r="L1724" t="s">
        <v>2406</v>
      </c>
      <c r="M1724" t="s">
        <v>2407</v>
      </c>
      <c r="N1724">
        <v>5303541543</v>
      </c>
      <c r="O1724" t="s">
        <v>224</v>
      </c>
      <c r="P1724" t="s">
        <v>225</v>
      </c>
      <c r="Q1724" t="s">
        <v>61</v>
      </c>
      <c r="R1724">
        <v>44</v>
      </c>
      <c r="S1724" t="s">
        <v>40</v>
      </c>
      <c r="T1724" t="str">
        <f t="shared" si="1701"/>
        <v>12</v>
      </c>
      <c r="U1724">
        <v>5</v>
      </c>
      <c r="V1724">
        <v>30</v>
      </c>
      <c r="W1724">
        <v>1</v>
      </c>
      <c r="X1724" s="3">
        <f t="shared" si="1709"/>
        <v>30</v>
      </c>
      <c r="Y1724" s="3">
        <f t="shared" ref="Y1724:Z1724" si="1766">X1724/T1724</f>
        <v>2.5</v>
      </c>
      <c r="Z1724" s="3">
        <f t="shared" si="1766"/>
        <v>0.5</v>
      </c>
    </row>
    <row r="1725" spans="1:26" x14ac:dyDescent="0.25">
      <c r="A1725">
        <v>9.2025000000000006</v>
      </c>
      <c r="B1725" t="s">
        <v>26</v>
      </c>
      <c r="C1725" t="s">
        <v>84</v>
      </c>
      <c r="D1725" t="s">
        <v>85</v>
      </c>
      <c r="E1725">
        <v>10418538</v>
      </c>
      <c r="F1725" t="s">
        <v>493</v>
      </c>
      <c r="G1725" t="s">
        <v>30</v>
      </c>
      <c r="H1725" t="s">
        <v>31</v>
      </c>
      <c r="I1725" t="s">
        <v>494</v>
      </c>
      <c r="J1725" t="s">
        <v>119</v>
      </c>
      <c r="K1725" t="s">
        <v>67</v>
      </c>
      <c r="L1725" t="s">
        <v>495</v>
      </c>
      <c r="M1725" t="s">
        <v>496</v>
      </c>
      <c r="N1725">
        <v>9164724633</v>
      </c>
      <c r="O1725" t="s">
        <v>91</v>
      </c>
      <c r="P1725" t="s">
        <v>92</v>
      </c>
      <c r="Q1725" t="s">
        <v>61</v>
      </c>
      <c r="R1725">
        <v>44</v>
      </c>
      <c r="S1725" t="s">
        <v>40</v>
      </c>
      <c r="T1725" t="str">
        <f t="shared" ref="T1725:T1747" si="1767">"12"</f>
        <v>12</v>
      </c>
      <c r="U1725">
        <v>8</v>
      </c>
      <c r="V1725">
        <v>33.6</v>
      </c>
      <c r="W1725">
        <v>1</v>
      </c>
      <c r="X1725" s="3">
        <f t="shared" si="1709"/>
        <v>33.6</v>
      </c>
      <c r="Y1725" s="3">
        <f t="shared" ref="Y1725:Z1725" si="1768">X1725/T1725</f>
        <v>2.8000000000000003</v>
      </c>
      <c r="Z1725" s="3">
        <f t="shared" si="1768"/>
        <v>0.35000000000000003</v>
      </c>
    </row>
    <row r="1726" spans="1:26" x14ac:dyDescent="0.25">
      <c r="A1726">
        <v>9.2025000000000006</v>
      </c>
      <c r="B1726" t="s">
        <v>26</v>
      </c>
      <c r="C1726" t="s">
        <v>722</v>
      </c>
      <c r="D1726" t="s">
        <v>723</v>
      </c>
      <c r="E1726">
        <v>10546712</v>
      </c>
      <c r="F1726" t="s">
        <v>2307</v>
      </c>
      <c r="G1726" t="s">
        <v>348</v>
      </c>
      <c r="H1726" t="s">
        <v>31</v>
      </c>
      <c r="I1726" t="s">
        <v>2308</v>
      </c>
      <c r="J1726" t="s">
        <v>2309</v>
      </c>
      <c r="K1726" t="s">
        <v>517</v>
      </c>
      <c r="L1726" t="s">
        <v>2310</v>
      </c>
      <c r="M1726" t="s">
        <v>2311</v>
      </c>
      <c r="N1726">
        <v>4062089553</v>
      </c>
      <c r="O1726" t="s">
        <v>74</v>
      </c>
      <c r="P1726" t="s">
        <v>75</v>
      </c>
      <c r="Q1726" t="s">
        <v>61</v>
      </c>
      <c r="R1726">
        <v>44</v>
      </c>
      <c r="S1726" t="s">
        <v>40</v>
      </c>
      <c r="T1726" t="str">
        <f t="shared" si="1767"/>
        <v>12</v>
      </c>
      <c r="U1726">
        <v>5</v>
      </c>
      <c r="V1726">
        <v>28.8</v>
      </c>
      <c r="W1726">
        <v>1</v>
      </c>
      <c r="X1726" s="3">
        <f t="shared" si="1709"/>
        <v>28.8</v>
      </c>
      <c r="Y1726" s="3">
        <f t="shared" ref="Y1726:Z1726" si="1769">X1726/T1726</f>
        <v>2.4</v>
      </c>
      <c r="Z1726" s="3">
        <f t="shared" si="1769"/>
        <v>0.48</v>
      </c>
    </row>
    <row r="1727" spans="1:26" x14ac:dyDescent="0.25">
      <c r="A1727">
        <v>9.2025000000000006</v>
      </c>
      <c r="B1727" t="s">
        <v>26</v>
      </c>
      <c r="C1727" t="s">
        <v>367</v>
      </c>
      <c r="D1727" t="s">
        <v>368</v>
      </c>
      <c r="E1727">
        <v>10372587</v>
      </c>
      <c r="F1727" t="s">
        <v>2335</v>
      </c>
      <c r="G1727" t="s">
        <v>592</v>
      </c>
      <c r="H1727" t="s">
        <v>31</v>
      </c>
      <c r="I1727" t="s">
        <v>2336</v>
      </c>
      <c r="J1727" t="s">
        <v>2337</v>
      </c>
      <c r="K1727" t="s">
        <v>372</v>
      </c>
      <c r="L1727" t="s">
        <v>2338</v>
      </c>
      <c r="M1727" t="s">
        <v>2339</v>
      </c>
      <c r="N1727">
        <v>2395528574</v>
      </c>
      <c r="O1727" t="s">
        <v>98</v>
      </c>
      <c r="P1727" t="s">
        <v>99</v>
      </c>
      <c r="Q1727" t="s">
        <v>61</v>
      </c>
      <c r="R1727">
        <v>44</v>
      </c>
      <c r="S1727" t="s">
        <v>40</v>
      </c>
      <c r="T1727" t="str">
        <f t="shared" si="1767"/>
        <v>12</v>
      </c>
      <c r="U1727">
        <v>5</v>
      </c>
      <c r="V1727">
        <v>28.8</v>
      </c>
      <c r="W1727">
        <v>1</v>
      </c>
      <c r="X1727" s="3">
        <f t="shared" si="1709"/>
        <v>28.8</v>
      </c>
      <c r="Y1727" s="3">
        <f t="shared" ref="Y1727:Z1727" si="1770">X1727/T1727</f>
        <v>2.4</v>
      </c>
      <c r="Z1727" s="3">
        <f t="shared" si="1770"/>
        <v>0.48</v>
      </c>
    </row>
    <row r="1728" spans="1:26" x14ac:dyDescent="0.25">
      <c r="A1728">
        <v>9.2025000000000006</v>
      </c>
      <c r="B1728" t="s">
        <v>26</v>
      </c>
      <c r="C1728" t="s">
        <v>367</v>
      </c>
      <c r="D1728" t="s">
        <v>368</v>
      </c>
      <c r="E1728">
        <v>10372587</v>
      </c>
      <c r="F1728" t="s">
        <v>2335</v>
      </c>
      <c r="G1728" t="s">
        <v>592</v>
      </c>
      <c r="H1728" t="s">
        <v>31</v>
      </c>
      <c r="I1728" t="s">
        <v>2336</v>
      </c>
      <c r="J1728" t="s">
        <v>2337</v>
      </c>
      <c r="K1728" t="s">
        <v>372</v>
      </c>
      <c r="L1728" t="s">
        <v>2338</v>
      </c>
      <c r="M1728" t="s">
        <v>2339</v>
      </c>
      <c r="N1728">
        <v>2395528574</v>
      </c>
      <c r="O1728" t="s">
        <v>224</v>
      </c>
      <c r="P1728" t="s">
        <v>225</v>
      </c>
      <c r="Q1728" t="s">
        <v>61</v>
      </c>
      <c r="R1728">
        <v>44</v>
      </c>
      <c r="S1728" t="s">
        <v>40</v>
      </c>
      <c r="T1728" t="str">
        <f t="shared" si="1767"/>
        <v>12</v>
      </c>
      <c r="U1728">
        <v>5</v>
      </c>
      <c r="V1728">
        <v>60</v>
      </c>
      <c r="W1728">
        <v>2</v>
      </c>
      <c r="X1728" s="3">
        <f t="shared" si="1709"/>
        <v>30</v>
      </c>
      <c r="Y1728" s="3">
        <f t="shared" ref="Y1728:Z1728" si="1771">X1728/T1728</f>
        <v>2.5</v>
      </c>
      <c r="Z1728" s="3">
        <f t="shared" si="1771"/>
        <v>0.5</v>
      </c>
    </row>
    <row r="1729" spans="1:26" x14ac:dyDescent="0.25">
      <c r="A1729">
        <v>9.2025000000000006</v>
      </c>
      <c r="B1729" t="s">
        <v>26</v>
      </c>
      <c r="C1729" t="s">
        <v>367</v>
      </c>
      <c r="D1729" t="s">
        <v>368</v>
      </c>
      <c r="E1729">
        <v>10372587</v>
      </c>
      <c r="F1729" t="s">
        <v>2335</v>
      </c>
      <c r="G1729" t="s">
        <v>592</v>
      </c>
      <c r="H1729" t="s">
        <v>31</v>
      </c>
      <c r="I1729" t="s">
        <v>2336</v>
      </c>
      <c r="J1729" t="s">
        <v>2337</v>
      </c>
      <c r="K1729" t="s">
        <v>372</v>
      </c>
      <c r="L1729" t="s">
        <v>2338</v>
      </c>
      <c r="M1729" t="s">
        <v>2339</v>
      </c>
      <c r="N1729">
        <v>2395528574</v>
      </c>
      <c r="O1729" t="s">
        <v>59</v>
      </c>
      <c r="P1729" t="s">
        <v>60</v>
      </c>
      <c r="Q1729" t="s">
        <v>61</v>
      </c>
      <c r="R1729">
        <v>44</v>
      </c>
      <c r="S1729" t="s">
        <v>40</v>
      </c>
      <c r="T1729" t="str">
        <f t="shared" si="1767"/>
        <v>12</v>
      </c>
      <c r="U1729">
        <v>4</v>
      </c>
      <c r="V1729">
        <v>28.8</v>
      </c>
      <c r="W1729">
        <v>1</v>
      </c>
      <c r="X1729" s="3">
        <f t="shared" si="1709"/>
        <v>28.8</v>
      </c>
      <c r="Y1729" s="3">
        <f t="shared" ref="Y1729:Z1729" si="1772">X1729/T1729</f>
        <v>2.4</v>
      </c>
      <c r="Z1729" s="3">
        <f t="shared" si="1772"/>
        <v>0.6</v>
      </c>
    </row>
    <row r="1730" spans="1:26" x14ac:dyDescent="0.25">
      <c r="A1730">
        <v>9.2025000000000006</v>
      </c>
      <c r="B1730" t="s">
        <v>26</v>
      </c>
      <c r="C1730" t="s">
        <v>84</v>
      </c>
      <c r="D1730" t="s">
        <v>85</v>
      </c>
      <c r="E1730">
        <v>10138941</v>
      </c>
      <c r="F1730" t="s">
        <v>591</v>
      </c>
      <c r="G1730" t="s">
        <v>592</v>
      </c>
      <c r="H1730" t="s">
        <v>31</v>
      </c>
      <c r="I1730" t="s">
        <v>593</v>
      </c>
      <c r="J1730" t="s">
        <v>594</v>
      </c>
      <c r="K1730" t="s">
        <v>96</v>
      </c>
      <c r="L1730">
        <v>89557</v>
      </c>
      <c r="M1730" t="s">
        <v>595</v>
      </c>
      <c r="N1730">
        <v>7753222537</v>
      </c>
      <c r="O1730" t="s">
        <v>74</v>
      </c>
      <c r="P1730" t="s">
        <v>75</v>
      </c>
      <c r="Q1730" t="s">
        <v>61</v>
      </c>
      <c r="R1730">
        <v>44</v>
      </c>
      <c r="S1730" t="s">
        <v>40</v>
      </c>
      <c r="T1730" t="str">
        <f t="shared" si="1767"/>
        <v>12</v>
      </c>
      <c r="U1730">
        <v>5</v>
      </c>
      <c r="V1730">
        <v>60</v>
      </c>
      <c r="W1730">
        <v>2</v>
      </c>
      <c r="X1730" s="3">
        <f t="shared" si="1709"/>
        <v>30</v>
      </c>
      <c r="Y1730" s="3">
        <f t="shared" ref="Y1730:Z1730" si="1773">X1730/T1730</f>
        <v>2.5</v>
      </c>
      <c r="Z1730" s="3">
        <f t="shared" si="1773"/>
        <v>0.5</v>
      </c>
    </row>
    <row r="1731" spans="1:26" x14ac:dyDescent="0.25">
      <c r="A1731">
        <v>9.2025000000000006</v>
      </c>
      <c r="B1731" t="s">
        <v>26</v>
      </c>
      <c r="C1731" t="s">
        <v>84</v>
      </c>
      <c r="D1731" t="s">
        <v>85</v>
      </c>
      <c r="E1731">
        <v>10124473</v>
      </c>
      <c r="F1731" t="s">
        <v>220</v>
      </c>
      <c r="G1731" t="s">
        <v>30</v>
      </c>
      <c r="H1731" t="s">
        <v>31</v>
      </c>
      <c r="I1731" t="s">
        <v>221</v>
      </c>
      <c r="J1731" t="s">
        <v>222</v>
      </c>
      <c r="K1731" t="s">
        <v>67</v>
      </c>
      <c r="L1731">
        <v>95370</v>
      </c>
      <c r="M1731" t="s">
        <v>223</v>
      </c>
      <c r="N1731">
        <v>2095363674</v>
      </c>
      <c r="O1731" t="s">
        <v>224</v>
      </c>
      <c r="P1731" t="s">
        <v>225</v>
      </c>
      <c r="Q1731" t="s">
        <v>61</v>
      </c>
      <c r="R1731">
        <v>44</v>
      </c>
      <c r="S1731" t="s">
        <v>40</v>
      </c>
      <c r="T1731" t="str">
        <f t="shared" si="1767"/>
        <v>12</v>
      </c>
      <c r="U1731">
        <v>5</v>
      </c>
      <c r="V1731">
        <v>60</v>
      </c>
      <c r="W1731">
        <v>2</v>
      </c>
      <c r="X1731" s="3">
        <f t="shared" si="1709"/>
        <v>30</v>
      </c>
      <c r="Y1731" s="3">
        <f t="shared" ref="Y1731:Z1731" si="1774">X1731/T1731</f>
        <v>2.5</v>
      </c>
      <c r="Z1731" s="3">
        <f t="shared" si="1774"/>
        <v>0.5</v>
      </c>
    </row>
    <row r="1732" spans="1:26" x14ac:dyDescent="0.25">
      <c r="A1732">
        <v>9.2025000000000006</v>
      </c>
      <c r="B1732" t="s">
        <v>26</v>
      </c>
      <c r="C1732" t="s">
        <v>84</v>
      </c>
      <c r="D1732" t="s">
        <v>85</v>
      </c>
      <c r="E1732">
        <v>10124473</v>
      </c>
      <c r="F1732" t="s">
        <v>220</v>
      </c>
      <c r="G1732" t="s">
        <v>30</v>
      </c>
      <c r="H1732" t="s">
        <v>31</v>
      </c>
      <c r="I1732" t="s">
        <v>221</v>
      </c>
      <c r="J1732" t="s">
        <v>222</v>
      </c>
      <c r="K1732" t="s">
        <v>67</v>
      </c>
      <c r="L1732">
        <v>95370</v>
      </c>
      <c r="M1732" t="s">
        <v>223</v>
      </c>
      <c r="N1732">
        <v>2095363674</v>
      </c>
      <c r="O1732" t="s">
        <v>218</v>
      </c>
      <c r="P1732" t="s">
        <v>219</v>
      </c>
      <c r="Q1732" t="s">
        <v>61</v>
      </c>
      <c r="R1732">
        <v>44</v>
      </c>
      <c r="S1732" t="s">
        <v>40</v>
      </c>
      <c r="T1732" t="str">
        <f t="shared" si="1767"/>
        <v>12</v>
      </c>
      <c r="U1732">
        <v>8</v>
      </c>
      <c r="V1732">
        <v>64.8</v>
      </c>
      <c r="W1732">
        <v>2</v>
      </c>
      <c r="X1732" s="3">
        <f t="shared" ref="X1732:X1746" si="1775">V1732/W1732</f>
        <v>32.4</v>
      </c>
      <c r="Y1732" s="3">
        <f t="shared" ref="Y1732:Z1732" si="1776">X1732/T1732</f>
        <v>2.6999999999999997</v>
      </c>
      <c r="Z1732" s="3">
        <f t="shared" si="1776"/>
        <v>0.33749999999999997</v>
      </c>
    </row>
    <row r="1733" spans="1:26" x14ac:dyDescent="0.25">
      <c r="A1733">
        <v>9.2025000000000006</v>
      </c>
      <c r="B1733" t="s">
        <v>26</v>
      </c>
      <c r="C1733" t="s">
        <v>84</v>
      </c>
      <c r="D1733" t="s">
        <v>85</v>
      </c>
      <c r="E1733">
        <v>10524038</v>
      </c>
      <c r="F1733" t="s">
        <v>2398</v>
      </c>
      <c r="G1733" t="s">
        <v>362</v>
      </c>
      <c r="H1733" t="s">
        <v>31</v>
      </c>
      <c r="I1733" t="s">
        <v>2399</v>
      </c>
      <c r="J1733" t="s">
        <v>2400</v>
      </c>
      <c r="K1733" t="s">
        <v>67</v>
      </c>
      <c r="L1733" t="s">
        <v>2401</v>
      </c>
      <c r="M1733" t="s">
        <v>2402</v>
      </c>
      <c r="N1733">
        <v>5308673693</v>
      </c>
      <c r="O1733" t="s">
        <v>115</v>
      </c>
      <c r="P1733" t="s">
        <v>116</v>
      </c>
      <c r="Q1733" t="s">
        <v>39</v>
      </c>
      <c r="R1733">
        <v>44</v>
      </c>
      <c r="S1733" t="s">
        <v>40</v>
      </c>
      <c r="T1733" t="str">
        <f t="shared" si="1767"/>
        <v>12</v>
      </c>
      <c r="U1733">
        <v>5</v>
      </c>
      <c r="V1733">
        <v>21</v>
      </c>
      <c r="W1733">
        <v>1</v>
      </c>
      <c r="X1733" s="3">
        <f t="shared" si="1775"/>
        <v>21</v>
      </c>
      <c r="Y1733" s="3">
        <f t="shared" ref="Y1733:Z1733" si="1777">X1733/T1733</f>
        <v>1.75</v>
      </c>
      <c r="Z1733" s="3">
        <f t="shared" si="1777"/>
        <v>0.35</v>
      </c>
    </row>
    <row r="1734" spans="1:26" x14ac:dyDescent="0.25">
      <c r="A1734">
        <v>9.2025000000000006</v>
      </c>
      <c r="B1734" t="s">
        <v>26</v>
      </c>
      <c r="C1734" t="s">
        <v>367</v>
      </c>
      <c r="D1734" t="s">
        <v>368</v>
      </c>
      <c r="E1734">
        <v>10304494</v>
      </c>
      <c r="F1734" t="s">
        <v>2330</v>
      </c>
      <c r="G1734" t="s">
        <v>362</v>
      </c>
      <c r="H1734" t="s">
        <v>31</v>
      </c>
      <c r="I1734" t="s">
        <v>2331</v>
      </c>
      <c r="J1734" t="s">
        <v>2332</v>
      </c>
      <c r="K1734" t="s">
        <v>372</v>
      </c>
      <c r="L1734" t="s">
        <v>2333</v>
      </c>
      <c r="M1734" t="s">
        <v>2334</v>
      </c>
      <c r="N1734">
        <v>7275711600</v>
      </c>
      <c r="O1734" t="s">
        <v>98</v>
      </c>
      <c r="P1734" t="s">
        <v>99</v>
      </c>
      <c r="Q1734" t="s">
        <v>61</v>
      </c>
      <c r="R1734">
        <v>44</v>
      </c>
      <c r="S1734" t="s">
        <v>40</v>
      </c>
      <c r="T1734" t="str">
        <f t="shared" si="1767"/>
        <v>12</v>
      </c>
      <c r="U1734">
        <v>5</v>
      </c>
      <c r="V1734">
        <v>57.6</v>
      </c>
      <c r="W1734">
        <v>2</v>
      </c>
      <c r="X1734" s="3">
        <f t="shared" si="1775"/>
        <v>28.8</v>
      </c>
      <c r="Y1734" s="3">
        <f t="shared" ref="Y1734:Z1734" si="1778">X1734/T1734</f>
        <v>2.4</v>
      </c>
      <c r="Z1734" s="3">
        <f t="shared" si="1778"/>
        <v>0.48</v>
      </c>
    </row>
    <row r="1735" spans="1:26" x14ac:dyDescent="0.25">
      <c r="A1735">
        <v>9.2025000000000006</v>
      </c>
      <c r="B1735" t="s">
        <v>26</v>
      </c>
      <c r="C1735" t="s">
        <v>51</v>
      </c>
      <c r="D1735" t="s">
        <v>52</v>
      </c>
      <c r="E1735">
        <v>10032766</v>
      </c>
      <c r="F1735" t="s">
        <v>179</v>
      </c>
      <c r="G1735" t="s">
        <v>30</v>
      </c>
      <c r="H1735" t="s">
        <v>31</v>
      </c>
      <c r="I1735" t="s">
        <v>180</v>
      </c>
      <c r="J1735" t="s">
        <v>181</v>
      </c>
      <c r="K1735" t="s">
        <v>34</v>
      </c>
      <c r="L1735" s="4" t="s">
        <v>182</v>
      </c>
      <c r="M1735" t="s">
        <v>183</v>
      </c>
      <c r="N1735">
        <v>8567519330</v>
      </c>
      <c r="O1735" t="s">
        <v>74</v>
      </c>
      <c r="P1735" t="s">
        <v>75</v>
      </c>
      <c r="Q1735" t="s">
        <v>61</v>
      </c>
      <c r="R1735">
        <v>44</v>
      </c>
      <c r="S1735" t="s">
        <v>40</v>
      </c>
      <c r="T1735" t="str">
        <f t="shared" si="1767"/>
        <v>12</v>
      </c>
      <c r="U1735">
        <v>5</v>
      </c>
      <c r="V1735">
        <v>30</v>
      </c>
      <c r="W1735">
        <v>1</v>
      </c>
      <c r="X1735" s="3">
        <f t="shared" si="1775"/>
        <v>30</v>
      </c>
      <c r="Y1735" s="3">
        <f t="shared" ref="Y1735:Z1735" si="1779">X1735/T1735</f>
        <v>2.5</v>
      </c>
      <c r="Z1735" s="3">
        <f t="shared" si="1779"/>
        <v>0.5</v>
      </c>
    </row>
    <row r="1736" spans="1:26" x14ac:dyDescent="0.25">
      <c r="A1736">
        <v>9.2025000000000006</v>
      </c>
      <c r="B1736" t="s">
        <v>26</v>
      </c>
      <c r="C1736" t="s">
        <v>535</v>
      </c>
      <c r="D1736" t="s">
        <v>536</v>
      </c>
      <c r="E1736">
        <v>10066943</v>
      </c>
      <c r="F1736" t="s">
        <v>537</v>
      </c>
      <c r="G1736" t="s">
        <v>30</v>
      </c>
      <c r="H1736" t="s">
        <v>31</v>
      </c>
      <c r="I1736" t="s">
        <v>538</v>
      </c>
      <c r="J1736" t="s">
        <v>539</v>
      </c>
      <c r="K1736" t="s">
        <v>540</v>
      </c>
      <c r="L1736" t="s">
        <v>541</v>
      </c>
      <c r="M1736" t="s">
        <v>542</v>
      </c>
      <c r="N1736">
        <v>6166620237</v>
      </c>
      <c r="O1736" t="s">
        <v>74</v>
      </c>
      <c r="P1736" t="s">
        <v>75</v>
      </c>
      <c r="Q1736" t="s">
        <v>61</v>
      </c>
      <c r="R1736">
        <v>44</v>
      </c>
      <c r="S1736" t="s">
        <v>40</v>
      </c>
      <c r="T1736" t="str">
        <f t="shared" si="1767"/>
        <v>12</v>
      </c>
      <c r="U1736">
        <v>5</v>
      </c>
      <c r="V1736">
        <v>30</v>
      </c>
      <c r="W1736">
        <v>1</v>
      </c>
      <c r="X1736" s="3">
        <f t="shared" si="1775"/>
        <v>30</v>
      </c>
      <c r="Y1736" s="3">
        <f t="shared" ref="Y1736:Z1736" si="1780">X1736/T1736</f>
        <v>2.5</v>
      </c>
      <c r="Z1736" s="3">
        <f t="shared" si="1780"/>
        <v>0.5</v>
      </c>
    </row>
    <row r="1737" spans="1:26" x14ac:dyDescent="0.25">
      <c r="A1737">
        <v>9.2025000000000006</v>
      </c>
      <c r="B1737" t="s">
        <v>26</v>
      </c>
      <c r="C1737" t="s">
        <v>535</v>
      </c>
      <c r="D1737" t="s">
        <v>536</v>
      </c>
      <c r="E1737">
        <v>10066943</v>
      </c>
      <c r="F1737" t="s">
        <v>537</v>
      </c>
      <c r="G1737" t="s">
        <v>30</v>
      </c>
      <c r="H1737" t="s">
        <v>31</v>
      </c>
      <c r="I1737" t="s">
        <v>538</v>
      </c>
      <c r="J1737" t="s">
        <v>539</v>
      </c>
      <c r="K1737" t="s">
        <v>540</v>
      </c>
      <c r="L1737" t="s">
        <v>541</v>
      </c>
      <c r="M1737" t="s">
        <v>542</v>
      </c>
      <c r="N1737">
        <v>6166620237</v>
      </c>
      <c r="O1737" t="s">
        <v>49</v>
      </c>
      <c r="P1737" t="s">
        <v>50</v>
      </c>
      <c r="Q1737" t="s">
        <v>39</v>
      </c>
      <c r="R1737">
        <v>44</v>
      </c>
      <c r="S1737" t="s">
        <v>40</v>
      </c>
      <c r="T1737" t="str">
        <f t="shared" si="1767"/>
        <v>12</v>
      </c>
      <c r="U1737">
        <v>5</v>
      </c>
      <c r="V1737">
        <v>42</v>
      </c>
      <c r="W1737">
        <v>2</v>
      </c>
      <c r="X1737" s="3">
        <f t="shared" si="1775"/>
        <v>21</v>
      </c>
      <c r="Y1737" s="3">
        <f t="shared" ref="Y1737:Z1737" si="1781">X1737/T1737</f>
        <v>1.75</v>
      </c>
      <c r="Z1737" s="3">
        <f t="shared" si="1781"/>
        <v>0.35</v>
      </c>
    </row>
    <row r="1738" spans="1:26" x14ac:dyDescent="0.25">
      <c r="A1738">
        <v>9.2025000000000006</v>
      </c>
      <c r="B1738" t="s">
        <v>26</v>
      </c>
      <c r="C1738" t="s">
        <v>535</v>
      </c>
      <c r="D1738" t="s">
        <v>536</v>
      </c>
      <c r="E1738">
        <v>10066943</v>
      </c>
      <c r="F1738" t="s">
        <v>537</v>
      </c>
      <c r="G1738" t="s">
        <v>30</v>
      </c>
      <c r="H1738" t="s">
        <v>31</v>
      </c>
      <c r="I1738" t="s">
        <v>538</v>
      </c>
      <c r="J1738" t="s">
        <v>539</v>
      </c>
      <c r="K1738" t="s">
        <v>540</v>
      </c>
      <c r="L1738" t="s">
        <v>541</v>
      </c>
      <c r="M1738" t="s">
        <v>542</v>
      </c>
      <c r="N1738">
        <v>6166620237</v>
      </c>
      <c r="O1738" t="s">
        <v>224</v>
      </c>
      <c r="P1738" t="s">
        <v>225</v>
      </c>
      <c r="Q1738" t="s">
        <v>61</v>
      </c>
      <c r="R1738">
        <v>44</v>
      </c>
      <c r="S1738" t="s">
        <v>40</v>
      </c>
      <c r="T1738" t="str">
        <f t="shared" si="1767"/>
        <v>12</v>
      </c>
      <c r="U1738">
        <v>5</v>
      </c>
      <c r="V1738">
        <v>60</v>
      </c>
      <c r="W1738">
        <v>2</v>
      </c>
      <c r="X1738" s="3">
        <f t="shared" si="1775"/>
        <v>30</v>
      </c>
      <c r="Y1738" s="3">
        <f t="shared" ref="Y1738:Z1738" si="1782">X1738/T1738</f>
        <v>2.5</v>
      </c>
      <c r="Z1738" s="3">
        <f t="shared" si="1782"/>
        <v>0.5</v>
      </c>
    </row>
    <row r="1739" spans="1:26" x14ac:dyDescent="0.25">
      <c r="A1739">
        <v>9.2025000000000006</v>
      </c>
      <c r="B1739" t="s">
        <v>26</v>
      </c>
      <c r="C1739" t="s">
        <v>535</v>
      </c>
      <c r="D1739" t="s">
        <v>536</v>
      </c>
      <c r="E1739">
        <v>10066943</v>
      </c>
      <c r="F1739" t="s">
        <v>537</v>
      </c>
      <c r="G1739" t="s">
        <v>30</v>
      </c>
      <c r="H1739" t="s">
        <v>31</v>
      </c>
      <c r="I1739" t="s">
        <v>538</v>
      </c>
      <c r="J1739" t="s">
        <v>539</v>
      </c>
      <c r="K1739" t="s">
        <v>540</v>
      </c>
      <c r="L1739" t="s">
        <v>541</v>
      </c>
      <c r="M1739" t="s">
        <v>542</v>
      </c>
      <c r="N1739">
        <v>6166620237</v>
      </c>
      <c r="O1739" t="s">
        <v>70</v>
      </c>
      <c r="P1739" t="s">
        <v>71</v>
      </c>
      <c r="Q1739" t="s">
        <v>61</v>
      </c>
      <c r="R1739">
        <v>44</v>
      </c>
      <c r="S1739" t="s">
        <v>40</v>
      </c>
      <c r="T1739" t="str">
        <f t="shared" si="1767"/>
        <v>12</v>
      </c>
      <c r="U1739">
        <v>8</v>
      </c>
      <c r="V1739">
        <v>67.2</v>
      </c>
      <c r="W1739">
        <v>2</v>
      </c>
      <c r="X1739" s="3">
        <f t="shared" si="1775"/>
        <v>33.6</v>
      </c>
      <c r="Y1739" s="3">
        <f t="shared" ref="Y1739:Z1739" si="1783">X1739/T1739</f>
        <v>2.8000000000000003</v>
      </c>
      <c r="Z1739" s="3">
        <f t="shared" si="1783"/>
        <v>0.35000000000000003</v>
      </c>
    </row>
    <row r="1740" spans="1:26" x14ac:dyDescent="0.25">
      <c r="A1740">
        <v>9.2025000000000006</v>
      </c>
      <c r="B1740" t="s">
        <v>26</v>
      </c>
      <c r="C1740" t="s">
        <v>62</v>
      </c>
      <c r="D1740" t="s">
        <v>63</v>
      </c>
      <c r="E1740">
        <v>10196003</v>
      </c>
      <c r="F1740" t="s">
        <v>2442</v>
      </c>
      <c r="G1740" t="s">
        <v>30</v>
      </c>
      <c r="H1740" t="s">
        <v>31</v>
      </c>
      <c r="I1740" t="s">
        <v>2443</v>
      </c>
      <c r="J1740" t="s">
        <v>460</v>
      </c>
      <c r="K1740" t="s">
        <v>67</v>
      </c>
      <c r="L1740">
        <v>93301</v>
      </c>
      <c r="M1740" t="s">
        <v>2444</v>
      </c>
      <c r="N1740">
        <v>6613229902</v>
      </c>
      <c r="O1740" t="s">
        <v>70</v>
      </c>
      <c r="P1740" t="s">
        <v>71</v>
      </c>
      <c r="Q1740" t="s">
        <v>61</v>
      </c>
      <c r="R1740">
        <v>44</v>
      </c>
      <c r="S1740" t="s">
        <v>40</v>
      </c>
      <c r="T1740" t="str">
        <f t="shared" si="1767"/>
        <v>12</v>
      </c>
      <c r="U1740">
        <v>8</v>
      </c>
      <c r="V1740">
        <v>67.2</v>
      </c>
      <c r="W1740">
        <v>2</v>
      </c>
      <c r="X1740" s="3">
        <f t="shared" si="1775"/>
        <v>33.6</v>
      </c>
      <c r="Y1740" s="3">
        <f t="shared" ref="Y1740:Z1740" si="1784">X1740/T1740</f>
        <v>2.8000000000000003</v>
      </c>
      <c r="Z1740" s="3">
        <f t="shared" si="1784"/>
        <v>0.35000000000000003</v>
      </c>
    </row>
    <row r="1741" spans="1:26" x14ac:dyDescent="0.25">
      <c r="A1741">
        <v>9.2025000000000006</v>
      </c>
      <c r="B1741" t="s">
        <v>26</v>
      </c>
      <c r="C1741" t="s">
        <v>41</v>
      </c>
      <c r="D1741" t="s">
        <v>42</v>
      </c>
      <c r="E1741">
        <v>10131256</v>
      </c>
      <c r="F1741" t="s">
        <v>184</v>
      </c>
      <c r="G1741" t="s">
        <v>30</v>
      </c>
      <c r="H1741" t="s">
        <v>31</v>
      </c>
      <c r="I1741" t="s">
        <v>185</v>
      </c>
      <c r="J1741" t="s">
        <v>186</v>
      </c>
      <c r="K1741" t="s">
        <v>46</v>
      </c>
      <c r="L1741">
        <v>55016</v>
      </c>
      <c r="M1741" t="s">
        <v>187</v>
      </c>
      <c r="N1741">
        <v>6517346268</v>
      </c>
      <c r="O1741" t="s">
        <v>115</v>
      </c>
      <c r="P1741" t="s">
        <v>116</v>
      </c>
      <c r="Q1741" t="s">
        <v>39</v>
      </c>
      <c r="R1741">
        <v>44</v>
      </c>
      <c r="S1741" t="s">
        <v>40</v>
      </c>
      <c r="T1741" t="str">
        <f t="shared" si="1767"/>
        <v>12</v>
      </c>
      <c r="U1741">
        <v>5</v>
      </c>
      <c r="V1741">
        <v>42</v>
      </c>
      <c r="W1741">
        <v>2</v>
      </c>
      <c r="X1741" s="3">
        <f t="shared" si="1775"/>
        <v>21</v>
      </c>
      <c r="Y1741" s="3">
        <f t="shared" ref="Y1741:Z1741" si="1785">X1741/T1741</f>
        <v>1.75</v>
      </c>
      <c r="Z1741" s="3">
        <f t="shared" si="1785"/>
        <v>0.35</v>
      </c>
    </row>
    <row r="1742" spans="1:26" x14ac:dyDescent="0.25">
      <c r="A1742">
        <v>9.2025000000000006</v>
      </c>
      <c r="B1742" t="s">
        <v>26</v>
      </c>
      <c r="C1742" t="s">
        <v>154</v>
      </c>
      <c r="D1742" t="s">
        <v>155</v>
      </c>
      <c r="E1742">
        <v>10090382</v>
      </c>
      <c r="F1742" t="s">
        <v>448</v>
      </c>
      <c r="G1742" t="s">
        <v>30</v>
      </c>
      <c r="H1742" t="s">
        <v>31</v>
      </c>
      <c r="I1742" t="s">
        <v>449</v>
      </c>
      <c r="J1742" t="s">
        <v>450</v>
      </c>
      <c r="K1742" t="s">
        <v>210</v>
      </c>
      <c r="L1742" t="s">
        <v>451</v>
      </c>
      <c r="M1742" t="s">
        <v>452</v>
      </c>
      <c r="N1742">
        <v>2085539584</v>
      </c>
      <c r="O1742" t="s">
        <v>37</v>
      </c>
      <c r="P1742" t="s">
        <v>38</v>
      </c>
      <c r="Q1742" t="s">
        <v>39</v>
      </c>
      <c r="R1742">
        <v>44</v>
      </c>
      <c r="S1742" t="s">
        <v>40</v>
      </c>
      <c r="T1742" t="str">
        <f t="shared" si="1767"/>
        <v>12</v>
      </c>
      <c r="U1742">
        <v>5</v>
      </c>
      <c r="V1742">
        <v>42</v>
      </c>
      <c r="W1742">
        <v>2</v>
      </c>
      <c r="X1742" s="3">
        <f t="shared" si="1775"/>
        <v>21</v>
      </c>
      <c r="Y1742" s="3">
        <f t="shared" ref="Y1742:Z1742" si="1786">X1742/T1742</f>
        <v>1.75</v>
      </c>
      <c r="Z1742" s="3">
        <f t="shared" si="1786"/>
        <v>0.35</v>
      </c>
    </row>
    <row r="1743" spans="1:26" x14ac:dyDescent="0.25">
      <c r="A1743">
        <v>9.2025000000000006</v>
      </c>
      <c r="B1743" t="s">
        <v>26</v>
      </c>
      <c r="C1743" t="s">
        <v>154</v>
      </c>
      <c r="D1743" t="s">
        <v>155</v>
      </c>
      <c r="E1743">
        <v>10090382</v>
      </c>
      <c r="F1743" t="s">
        <v>448</v>
      </c>
      <c r="G1743" t="s">
        <v>30</v>
      </c>
      <c r="H1743" t="s">
        <v>31</v>
      </c>
      <c r="I1743" t="s">
        <v>449</v>
      </c>
      <c r="J1743" t="s">
        <v>450</v>
      </c>
      <c r="K1743" t="s">
        <v>210</v>
      </c>
      <c r="L1743" t="s">
        <v>451</v>
      </c>
      <c r="M1743" t="s">
        <v>452</v>
      </c>
      <c r="N1743">
        <v>2085539584</v>
      </c>
      <c r="O1743" t="s">
        <v>115</v>
      </c>
      <c r="P1743" t="s">
        <v>116</v>
      </c>
      <c r="Q1743" t="s">
        <v>39</v>
      </c>
      <c r="R1743">
        <v>44</v>
      </c>
      <c r="S1743" t="s">
        <v>40</v>
      </c>
      <c r="T1743" t="str">
        <f t="shared" si="1767"/>
        <v>12</v>
      </c>
      <c r="U1743">
        <v>5</v>
      </c>
      <c r="V1743">
        <v>60.6</v>
      </c>
      <c r="W1743">
        <v>3</v>
      </c>
      <c r="X1743" s="3">
        <f t="shared" si="1775"/>
        <v>20.2</v>
      </c>
      <c r="Y1743" s="3">
        <f t="shared" ref="Y1743:Z1743" si="1787">X1743/T1743</f>
        <v>1.6833333333333333</v>
      </c>
      <c r="Z1743" s="3">
        <f t="shared" si="1787"/>
        <v>0.33666666666666667</v>
      </c>
    </row>
    <row r="1744" spans="1:26" x14ac:dyDescent="0.25">
      <c r="A1744">
        <v>9.2025000000000006</v>
      </c>
      <c r="B1744" t="s">
        <v>26</v>
      </c>
      <c r="C1744" t="s">
        <v>41</v>
      </c>
      <c r="D1744" t="s">
        <v>42</v>
      </c>
      <c r="E1744">
        <v>10033732</v>
      </c>
      <c r="F1744" t="s">
        <v>283</v>
      </c>
      <c r="G1744" t="s">
        <v>30</v>
      </c>
      <c r="H1744" t="s">
        <v>31</v>
      </c>
      <c r="I1744" t="s">
        <v>284</v>
      </c>
      <c r="J1744" t="s">
        <v>285</v>
      </c>
      <c r="K1744" t="s">
        <v>46</v>
      </c>
      <c r="L1744">
        <v>56301</v>
      </c>
      <c r="M1744" t="s">
        <v>286</v>
      </c>
      <c r="N1744">
        <v>3202515678</v>
      </c>
      <c r="O1744" t="s">
        <v>115</v>
      </c>
      <c r="P1744" t="s">
        <v>116</v>
      </c>
      <c r="Q1744" t="s">
        <v>39</v>
      </c>
      <c r="R1744">
        <v>44</v>
      </c>
      <c r="S1744" t="s">
        <v>40</v>
      </c>
      <c r="T1744" t="str">
        <f t="shared" si="1767"/>
        <v>12</v>
      </c>
      <c r="U1744">
        <v>5</v>
      </c>
      <c r="V1744">
        <v>42</v>
      </c>
      <c r="W1744">
        <v>2</v>
      </c>
      <c r="X1744" s="3">
        <f t="shared" si="1775"/>
        <v>21</v>
      </c>
      <c r="Y1744" s="3">
        <f t="shared" ref="Y1744:Z1744" si="1788">X1744/T1744</f>
        <v>1.75</v>
      </c>
      <c r="Z1744" s="3">
        <f t="shared" si="1788"/>
        <v>0.35</v>
      </c>
    </row>
    <row r="1745" spans="1:26" x14ac:dyDescent="0.25">
      <c r="A1745">
        <v>9.2025000000000006</v>
      </c>
      <c r="B1745" t="s">
        <v>26</v>
      </c>
      <c r="C1745" t="s">
        <v>134</v>
      </c>
      <c r="D1745" t="s">
        <v>135</v>
      </c>
      <c r="E1745">
        <v>10009168</v>
      </c>
      <c r="F1745" t="s">
        <v>2477</v>
      </c>
      <c r="G1745" t="s">
        <v>30</v>
      </c>
      <c r="H1745" t="s">
        <v>31</v>
      </c>
      <c r="I1745" t="s">
        <v>2478</v>
      </c>
      <c r="J1745" t="s">
        <v>2479</v>
      </c>
      <c r="K1745" t="s">
        <v>199</v>
      </c>
      <c r="L1745">
        <v>60440</v>
      </c>
      <c r="M1745" t="s">
        <v>2480</v>
      </c>
      <c r="N1745">
        <v>6306337421</v>
      </c>
      <c r="O1745" t="s">
        <v>49</v>
      </c>
      <c r="P1745" t="s">
        <v>50</v>
      </c>
      <c r="Q1745" t="s">
        <v>39</v>
      </c>
      <c r="R1745">
        <v>44</v>
      </c>
      <c r="S1745" t="s">
        <v>40</v>
      </c>
      <c r="T1745" t="str">
        <f t="shared" si="1767"/>
        <v>12</v>
      </c>
      <c r="U1745">
        <v>5</v>
      </c>
      <c r="V1745">
        <v>19.8</v>
      </c>
      <c r="W1745">
        <v>1</v>
      </c>
      <c r="X1745" s="3">
        <f t="shared" si="1775"/>
        <v>19.8</v>
      </c>
      <c r="Y1745" s="3">
        <f t="shared" ref="Y1745:Z1745" si="1789">X1745/T1745</f>
        <v>1.6500000000000001</v>
      </c>
      <c r="Z1745" s="3">
        <f t="shared" si="1789"/>
        <v>0.33</v>
      </c>
    </row>
    <row r="1746" spans="1:26" x14ac:dyDescent="0.25">
      <c r="A1746">
        <v>9.2025000000000006</v>
      </c>
      <c r="B1746" t="s">
        <v>26</v>
      </c>
      <c r="C1746" t="s">
        <v>367</v>
      </c>
      <c r="D1746" t="s">
        <v>368</v>
      </c>
      <c r="E1746">
        <v>10105819</v>
      </c>
      <c r="F1746" t="s">
        <v>369</v>
      </c>
      <c r="G1746" t="s">
        <v>30</v>
      </c>
      <c r="H1746" t="s">
        <v>31</v>
      </c>
      <c r="I1746" t="s">
        <v>370</v>
      </c>
      <c r="J1746" t="s">
        <v>371</v>
      </c>
      <c r="K1746" t="s">
        <v>372</v>
      </c>
      <c r="L1746" t="s">
        <v>748</v>
      </c>
      <c r="M1746" t="s">
        <v>373</v>
      </c>
      <c r="N1746">
        <v>3056245862</v>
      </c>
      <c r="O1746" t="s">
        <v>224</v>
      </c>
      <c r="P1746" t="s">
        <v>225</v>
      </c>
      <c r="Q1746" t="s">
        <v>61</v>
      </c>
      <c r="R1746">
        <v>44</v>
      </c>
      <c r="S1746" t="s">
        <v>40</v>
      </c>
      <c r="T1746" t="str">
        <f t="shared" si="1767"/>
        <v>12</v>
      </c>
      <c r="U1746">
        <v>5</v>
      </c>
      <c r="V1746">
        <v>360</v>
      </c>
      <c r="W1746">
        <v>12</v>
      </c>
      <c r="X1746" s="3">
        <f t="shared" si="1775"/>
        <v>30</v>
      </c>
      <c r="Y1746" s="3">
        <f t="shared" ref="Y1746:Z1746" si="1790">X1746/T1746</f>
        <v>2.5</v>
      </c>
      <c r="Z1746" s="3">
        <f t="shared" si="1790"/>
        <v>0.5</v>
      </c>
    </row>
    <row r="1747" spans="1:26" x14ac:dyDescent="0.25">
      <c r="A1747">
        <v>9.2025000000000006</v>
      </c>
      <c r="B1747" t="s">
        <v>26</v>
      </c>
      <c r="C1747" t="s">
        <v>663</v>
      </c>
      <c r="D1747" t="s">
        <v>664</v>
      </c>
      <c r="E1747">
        <v>10376777</v>
      </c>
      <c r="F1747" t="s">
        <v>2285</v>
      </c>
      <c r="G1747" t="s">
        <v>348</v>
      </c>
      <c r="H1747" t="s">
        <v>31</v>
      </c>
      <c r="I1747" t="s">
        <v>2286</v>
      </c>
      <c r="J1747" t="s">
        <v>2287</v>
      </c>
      <c r="K1747" t="s">
        <v>676</v>
      </c>
      <c r="L1747">
        <v>35401</v>
      </c>
      <c r="M1747" t="s">
        <v>2288</v>
      </c>
      <c r="N1747">
        <v>2057997533</v>
      </c>
      <c r="O1747" t="s">
        <v>670</v>
      </c>
      <c r="P1747" t="s">
        <v>671</v>
      </c>
      <c r="Q1747" t="s">
        <v>61</v>
      </c>
      <c r="R1747">
        <v>44</v>
      </c>
      <c r="S1747" t="s">
        <v>672</v>
      </c>
      <c r="T1747" t="str">
        <f t="shared" si="1767"/>
        <v>12</v>
      </c>
      <c r="U1747">
        <v>7</v>
      </c>
      <c r="V1747">
        <v>75.599999999999994</v>
      </c>
      <c r="W1747">
        <v>2</v>
      </c>
      <c r="X1747" s="3">
        <f>V1747/W1747</f>
        <v>37.799999999999997</v>
      </c>
      <c r="Y1747" s="3">
        <f t="shared" ref="Y1747:Z1747" si="1791">X1747/T1747</f>
        <v>3.15</v>
      </c>
      <c r="Z1747" s="3">
        <f t="shared" si="1791"/>
        <v>0.45</v>
      </c>
    </row>
  </sheetData>
  <autoFilter ref="A2:Z1747" xr:uid="{6ECA99A6-6C01-4909-ABC8-E775313842B9}">
    <sortState xmlns:xlrd2="http://schemas.microsoft.com/office/spreadsheetml/2017/richdata2" ref="A3:Z1747">
      <sortCondition ref="A2:A1340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AF9C-6EFA-452B-B33F-6C5CCB4BF76D}">
  <dimension ref="A2:I12"/>
  <sheetViews>
    <sheetView workbookViewId="0">
      <selection activeCell="A5" sqref="A5:I11"/>
    </sheetView>
  </sheetViews>
  <sheetFormatPr defaultRowHeight="15" x14ac:dyDescent="0.25"/>
  <cols>
    <col min="1" max="1" width="27" bestFit="1" customWidth="1"/>
    <col min="2" max="2" width="17.28515625" bestFit="1" customWidth="1"/>
    <col min="3" max="5" width="7" bestFit="1" customWidth="1"/>
    <col min="6" max="8" width="8" bestFit="1" customWidth="1"/>
    <col min="9" max="9" width="11.28515625" bestFit="1" customWidth="1"/>
    <col min="10" max="10" width="4.5703125" bestFit="1" customWidth="1"/>
    <col min="11" max="11" width="5.28515625" bestFit="1" customWidth="1"/>
    <col min="12" max="12" width="4.7109375" bestFit="1" customWidth="1"/>
    <col min="13" max="13" width="4.5703125" bestFit="1" customWidth="1"/>
    <col min="14" max="14" width="11.42578125" bestFit="1" customWidth="1"/>
    <col min="15" max="15" width="8.85546875" bestFit="1" customWidth="1"/>
    <col min="16" max="17" width="3" bestFit="1" customWidth="1"/>
    <col min="18" max="19" width="3.140625" bestFit="1" customWidth="1"/>
    <col min="20" max="21" width="3.5703125" bestFit="1" customWidth="1"/>
    <col min="22" max="22" width="3.7109375" bestFit="1" customWidth="1"/>
    <col min="23" max="24" width="3.28515625" bestFit="1" customWidth="1"/>
    <col min="25" max="25" width="4" bestFit="1" customWidth="1"/>
    <col min="26" max="26" width="3.42578125" bestFit="1" customWidth="1"/>
    <col min="27" max="27" width="3.28515625" bestFit="1" customWidth="1"/>
    <col min="28" max="28" width="11.42578125" bestFit="1" customWidth="1"/>
    <col min="29" max="29" width="8.85546875" bestFit="1" customWidth="1"/>
    <col min="30" max="30" width="4.28515625" bestFit="1" customWidth="1"/>
    <col min="31" max="31" width="3.85546875" bestFit="1" customWidth="1"/>
    <col min="32" max="32" width="4.42578125" bestFit="1" customWidth="1"/>
    <col min="33" max="34" width="4.85546875" bestFit="1" customWidth="1"/>
    <col min="35" max="35" width="5" bestFit="1" customWidth="1"/>
    <col min="36" max="37" width="4.5703125" bestFit="1" customWidth="1"/>
    <col min="38" max="38" width="5.28515625" bestFit="1" customWidth="1"/>
    <col min="39" max="39" width="4.7109375" bestFit="1" customWidth="1"/>
    <col min="40" max="40" width="4.5703125" bestFit="1" customWidth="1"/>
    <col min="41" max="41" width="11.42578125" bestFit="1" customWidth="1"/>
    <col min="42" max="42" width="8.85546875" bestFit="1" customWidth="1"/>
    <col min="43" max="43" width="5.140625" bestFit="1" customWidth="1"/>
    <col min="44" max="44" width="3.85546875" bestFit="1" customWidth="1"/>
    <col min="45" max="45" width="4.28515625" bestFit="1" customWidth="1"/>
    <col min="46" max="46" width="5.28515625" bestFit="1" customWidth="1"/>
    <col min="47" max="47" width="4.85546875" bestFit="1" customWidth="1"/>
    <col min="48" max="48" width="4.42578125" bestFit="1" customWidth="1"/>
    <col min="49" max="50" width="4.85546875" bestFit="1" customWidth="1"/>
    <col min="51" max="51" width="5" bestFit="1" customWidth="1"/>
    <col min="52" max="53" width="4.5703125" bestFit="1" customWidth="1"/>
    <col min="54" max="54" width="5.28515625" bestFit="1" customWidth="1"/>
    <col min="55" max="55" width="4.7109375" bestFit="1" customWidth="1"/>
    <col min="56" max="56" width="4.5703125" bestFit="1" customWidth="1"/>
    <col min="57" max="57" width="11.42578125" bestFit="1" customWidth="1"/>
    <col min="58" max="58" width="9.85546875" bestFit="1" customWidth="1"/>
    <col min="59" max="59" width="4.28515625" bestFit="1" customWidth="1"/>
    <col min="60" max="60" width="3.85546875" bestFit="1" customWidth="1"/>
    <col min="61" max="61" width="4.28515625" bestFit="1" customWidth="1"/>
    <col min="62" max="62" width="4.85546875" bestFit="1" customWidth="1"/>
    <col min="63" max="63" width="4.42578125" bestFit="1" customWidth="1"/>
    <col min="64" max="65" width="4.85546875" bestFit="1" customWidth="1"/>
    <col min="66" max="66" width="4.5703125" bestFit="1" customWidth="1"/>
    <col min="67" max="67" width="5.28515625" bestFit="1" customWidth="1"/>
    <col min="68" max="68" width="4.7109375" bestFit="1" customWidth="1"/>
    <col min="69" max="69" width="4.5703125" bestFit="1" customWidth="1"/>
    <col min="70" max="70" width="12.42578125" bestFit="1" customWidth="1"/>
    <col min="71" max="71" width="9.85546875" bestFit="1" customWidth="1"/>
    <col min="72" max="72" width="4.28515625" bestFit="1" customWidth="1"/>
    <col min="73" max="73" width="3.85546875" bestFit="1" customWidth="1"/>
    <col min="74" max="74" width="4.28515625" bestFit="1" customWidth="1"/>
    <col min="75" max="75" width="5" bestFit="1" customWidth="1"/>
    <col min="76" max="76" width="5.28515625" bestFit="1" customWidth="1"/>
    <col min="77" max="77" width="4.42578125" bestFit="1" customWidth="1"/>
    <col min="78" max="79" width="4.85546875" bestFit="1" customWidth="1"/>
    <col min="80" max="80" width="5.140625" bestFit="1" customWidth="1"/>
    <col min="81" max="81" width="5" bestFit="1" customWidth="1"/>
    <col min="82" max="82" width="4.5703125" bestFit="1" customWidth="1"/>
    <col min="83" max="83" width="5.28515625" bestFit="1" customWidth="1"/>
    <col min="84" max="84" width="4.7109375" bestFit="1" customWidth="1"/>
    <col min="85" max="85" width="4.5703125" bestFit="1" customWidth="1"/>
    <col min="86" max="86" width="12.42578125" bestFit="1" customWidth="1"/>
    <col min="87" max="87" width="9.85546875" bestFit="1" customWidth="1"/>
    <col min="88" max="88" width="3.5703125" bestFit="1" customWidth="1"/>
    <col min="89" max="89" width="2.7109375" bestFit="1" customWidth="1"/>
    <col min="90" max="92" width="3" bestFit="1" customWidth="1"/>
    <col min="93" max="93" width="4" bestFit="1" customWidth="1"/>
    <col min="94" max="94" width="3.140625" bestFit="1" customWidth="1"/>
    <col min="95" max="95" width="4" bestFit="1" customWidth="1"/>
    <col min="96" max="97" width="3.5703125" bestFit="1" customWidth="1"/>
    <col min="98" max="98" width="3.85546875" bestFit="1" customWidth="1"/>
    <col min="99" max="99" width="3.7109375" bestFit="1" customWidth="1"/>
    <col min="100" max="100" width="3.28515625" bestFit="1" customWidth="1"/>
    <col min="101" max="101" width="3.5703125" bestFit="1" customWidth="1"/>
    <col min="102" max="102" width="4" bestFit="1" customWidth="1"/>
    <col min="103" max="103" width="3.42578125" bestFit="1" customWidth="1"/>
    <col min="104" max="104" width="3.28515625" bestFit="1" customWidth="1"/>
    <col min="105" max="105" width="12.42578125" bestFit="1" customWidth="1"/>
    <col min="106" max="106" width="11.28515625" bestFit="1" customWidth="1"/>
    <col min="107" max="107" width="29.7109375" bestFit="1" customWidth="1"/>
    <col min="108" max="108" width="35.140625" bestFit="1" customWidth="1"/>
    <col min="109" max="109" width="20.140625" bestFit="1" customWidth="1"/>
    <col min="110" max="110" width="26.42578125" bestFit="1" customWidth="1"/>
    <col min="111" max="111" width="33.140625" bestFit="1" customWidth="1"/>
    <col min="112" max="112" width="30.85546875" bestFit="1" customWidth="1"/>
    <col min="113" max="113" width="25.140625" bestFit="1" customWidth="1"/>
    <col min="114" max="114" width="33.140625" bestFit="1" customWidth="1"/>
    <col min="115" max="115" width="28.42578125" bestFit="1" customWidth="1"/>
    <col min="116" max="116" width="22.28515625" bestFit="1" customWidth="1"/>
    <col min="117" max="117" width="27.140625" bestFit="1" customWidth="1"/>
    <col min="118" max="118" width="24.5703125" bestFit="1" customWidth="1"/>
    <col min="119" max="119" width="20.28515625" bestFit="1" customWidth="1"/>
    <col min="120" max="120" width="26.140625" bestFit="1" customWidth="1"/>
    <col min="121" max="121" width="28.5703125" bestFit="1" customWidth="1"/>
    <col min="122" max="122" width="21.85546875" bestFit="1" customWidth="1"/>
    <col min="123" max="123" width="27.140625" bestFit="1" customWidth="1"/>
    <col min="124" max="124" width="33.42578125" bestFit="1" customWidth="1"/>
    <col min="125" max="125" width="30.7109375" bestFit="1" customWidth="1"/>
    <col min="126" max="126" width="23" bestFit="1" customWidth="1"/>
    <col min="127" max="127" width="19.140625" bestFit="1" customWidth="1"/>
    <col min="128" max="128" width="21.7109375" bestFit="1" customWidth="1"/>
    <col min="129" max="129" width="9.42578125" bestFit="1" customWidth="1"/>
    <col min="130" max="130" width="18.7109375" bestFit="1" customWidth="1"/>
    <col min="131" max="131" width="31.5703125" bestFit="1" customWidth="1"/>
    <col min="132" max="132" width="33.28515625" bestFit="1" customWidth="1"/>
    <col min="133" max="133" width="33.85546875" bestFit="1" customWidth="1"/>
    <col min="134" max="134" width="29.28515625" bestFit="1" customWidth="1"/>
    <col min="135" max="135" width="32" bestFit="1" customWidth="1"/>
    <col min="136" max="136" width="33.28515625" bestFit="1" customWidth="1"/>
    <col min="137" max="137" width="34.28515625" bestFit="1" customWidth="1"/>
    <col min="138" max="138" width="30.140625" bestFit="1" customWidth="1"/>
    <col min="139" max="139" width="32.28515625" bestFit="1" customWidth="1"/>
    <col min="140" max="140" width="31" bestFit="1" customWidth="1"/>
    <col min="141" max="141" width="32.28515625" bestFit="1" customWidth="1"/>
    <col min="142" max="142" width="27.42578125" bestFit="1" customWidth="1"/>
    <col min="143" max="143" width="30.5703125" bestFit="1" customWidth="1"/>
    <col min="144" max="144" width="29.7109375" bestFit="1" customWidth="1"/>
    <col min="145" max="145" width="31.85546875" bestFit="1" customWidth="1"/>
    <col min="146" max="146" width="35.85546875" bestFit="1" customWidth="1"/>
    <col min="147" max="147" width="34.7109375" bestFit="1" customWidth="1"/>
    <col min="148" max="148" width="32.85546875" bestFit="1" customWidth="1"/>
    <col min="149" max="149" width="33.85546875" bestFit="1" customWidth="1"/>
    <col min="150" max="150" width="35.140625" bestFit="1" customWidth="1"/>
    <col min="151" max="151" width="24.28515625" bestFit="1" customWidth="1"/>
    <col min="152" max="152" width="36.7109375" bestFit="1" customWidth="1"/>
    <col min="153" max="153" width="23.28515625" bestFit="1" customWidth="1"/>
    <col min="154" max="154" width="28.140625" bestFit="1" customWidth="1"/>
    <col min="155" max="155" width="12.140625" bestFit="1" customWidth="1"/>
    <col min="156" max="156" width="21" bestFit="1" customWidth="1"/>
    <col min="157" max="157" width="23.85546875" bestFit="1" customWidth="1"/>
    <col min="158" max="158" width="27.42578125" bestFit="1" customWidth="1"/>
    <col min="159" max="159" width="32.5703125" bestFit="1" customWidth="1"/>
    <col min="160" max="160" width="15.140625" bestFit="1" customWidth="1"/>
    <col min="161" max="162" width="23.140625" bestFit="1" customWidth="1"/>
    <col min="163" max="163" width="25" bestFit="1" customWidth="1"/>
    <col min="164" max="164" width="18.85546875" bestFit="1" customWidth="1"/>
    <col min="165" max="165" width="25.5703125" bestFit="1" customWidth="1"/>
    <col min="166" max="166" width="24.140625" bestFit="1" customWidth="1"/>
    <col min="167" max="167" width="22.140625" bestFit="1" customWidth="1"/>
    <col min="168" max="168" width="26.5703125" bestFit="1" customWidth="1"/>
    <col min="169" max="169" width="28" bestFit="1" customWidth="1"/>
    <col min="170" max="170" width="30.28515625" bestFit="1" customWidth="1"/>
    <col min="171" max="171" width="26.7109375" bestFit="1" customWidth="1"/>
    <col min="172" max="172" width="33.85546875" bestFit="1" customWidth="1"/>
    <col min="173" max="173" width="21.140625" bestFit="1" customWidth="1"/>
    <col min="174" max="174" width="34.28515625" bestFit="1" customWidth="1"/>
    <col min="175" max="175" width="34.7109375" bestFit="1" customWidth="1"/>
    <col min="176" max="176" width="27" bestFit="1" customWidth="1"/>
    <col min="177" max="177" width="24.28515625" bestFit="1" customWidth="1"/>
    <col min="178" max="178" width="29" bestFit="1" customWidth="1"/>
    <col min="179" max="179" width="29.28515625" bestFit="1" customWidth="1"/>
    <col min="180" max="180" width="32" bestFit="1" customWidth="1"/>
    <col min="181" max="181" width="30.140625" bestFit="1" customWidth="1"/>
    <col min="182" max="182" width="32.140625" bestFit="1" customWidth="1"/>
    <col min="183" max="183" width="31.140625" bestFit="1" customWidth="1"/>
    <col min="184" max="184" width="20.140625" bestFit="1" customWidth="1"/>
    <col min="185" max="185" width="26" bestFit="1" customWidth="1"/>
    <col min="186" max="186" width="30.140625" bestFit="1" customWidth="1"/>
    <col min="187" max="187" width="37.140625" bestFit="1" customWidth="1"/>
    <col min="188" max="188" width="19.5703125" bestFit="1" customWidth="1"/>
    <col min="189" max="189" width="25.85546875" bestFit="1" customWidth="1"/>
    <col min="190" max="190" width="30" bestFit="1" customWidth="1"/>
    <col min="191" max="191" width="22.7109375" bestFit="1" customWidth="1"/>
    <col min="192" max="192" width="26.5703125" bestFit="1" customWidth="1"/>
    <col min="193" max="193" width="29.7109375" bestFit="1" customWidth="1"/>
    <col min="194" max="194" width="29" bestFit="1" customWidth="1"/>
    <col min="195" max="196" width="26.85546875" bestFit="1" customWidth="1"/>
    <col min="197" max="197" width="32.140625" bestFit="1" customWidth="1"/>
    <col min="198" max="198" width="31.28515625" bestFit="1" customWidth="1"/>
    <col min="199" max="199" width="27.42578125" bestFit="1" customWidth="1"/>
    <col min="200" max="200" width="30.5703125" bestFit="1" customWidth="1"/>
    <col min="201" max="201" width="36.140625" bestFit="1" customWidth="1"/>
    <col min="202" max="202" width="30" bestFit="1" customWidth="1"/>
    <col min="203" max="203" width="31.5703125" bestFit="1" customWidth="1"/>
    <col min="204" max="204" width="19" bestFit="1" customWidth="1"/>
    <col min="205" max="205" width="22.42578125" bestFit="1" customWidth="1"/>
    <col min="206" max="206" width="34" bestFit="1" customWidth="1"/>
    <col min="207" max="207" width="24.140625" bestFit="1" customWidth="1"/>
    <col min="208" max="208" width="29.7109375" bestFit="1" customWidth="1"/>
    <col min="209" max="209" width="32.28515625" bestFit="1" customWidth="1"/>
    <col min="210" max="210" width="27.42578125" bestFit="1" customWidth="1"/>
    <col min="211" max="211" width="30.5703125" bestFit="1" customWidth="1"/>
    <col min="212" max="212" width="22.28515625" bestFit="1" customWidth="1"/>
    <col min="213" max="213" width="34.140625" bestFit="1" customWidth="1"/>
    <col min="214" max="214" width="25.140625" bestFit="1" customWidth="1"/>
    <col min="215" max="215" width="15.5703125" bestFit="1" customWidth="1"/>
    <col min="216" max="216" width="30.5703125" bestFit="1" customWidth="1"/>
    <col min="217" max="217" width="32.42578125" bestFit="1" customWidth="1"/>
    <col min="218" max="218" width="11.28515625" bestFit="1" customWidth="1"/>
  </cols>
  <sheetData>
    <row r="2" spans="1:9" x14ac:dyDescent="0.25">
      <c r="A2" s="9" t="s">
        <v>3</v>
      </c>
      <c r="B2" t="s">
        <v>2497</v>
      </c>
    </row>
    <row r="4" spans="1:9" x14ac:dyDescent="0.25">
      <c r="A4" s="9" t="s">
        <v>1970</v>
      </c>
      <c r="B4" s="9" t="s">
        <v>2270</v>
      </c>
    </row>
    <row r="5" spans="1:9" x14ac:dyDescent="0.25">
      <c r="A5" s="9" t="s">
        <v>1968</v>
      </c>
      <c r="B5">
        <v>6.2023999999999999</v>
      </c>
      <c r="C5">
        <v>7.2023999999999999</v>
      </c>
      <c r="D5">
        <v>8.2024000000000008</v>
      </c>
      <c r="E5">
        <v>9.2024000000000008</v>
      </c>
      <c r="F5">
        <v>10.202400000000001</v>
      </c>
      <c r="G5">
        <v>11.202400000000001</v>
      </c>
      <c r="H5">
        <v>12.202400000000001</v>
      </c>
      <c r="I5" t="s">
        <v>1969</v>
      </c>
    </row>
    <row r="6" spans="1:9" x14ac:dyDescent="0.25">
      <c r="A6" s="10" t="s">
        <v>1400</v>
      </c>
      <c r="B6" s="145"/>
      <c r="C6" s="145">
        <v>11</v>
      </c>
      <c r="D6" s="145"/>
      <c r="E6" s="145"/>
      <c r="F6" s="145"/>
      <c r="G6" s="145"/>
      <c r="H6" s="145"/>
      <c r="I6" s="145">
        <v>11</v>
      </c>
    </row>
    <row r="7" spans="1:9" x14ac:dyDescent="0.25">
      <c r="A7" s="10" t="s">
        <v>82</v>
      </c>
      <c r="B7" s="145">
        <v>13</v>
      </c>
      <c r="C7" s="145"/>
      <c r="D7" s="145">
        <v>12</v>
      </c>
      <c r="E7" s="145">
        <v>10</v>
      </c>
      <c r="F7" s="145"/>
      <c r="G7" s="145"/>
      <c r="H7" s="145"/>
      <c r="I7" s="145">
        <v>35</v>
      </c>
    </row>
    <row r="8" spans="1:9" x14ac:dyDescent="0.25">
      <c r="A8" s="10" t="s">
        <v>1343</v>
      </c>
      <c r="B8" s="145"/>
      <c r="C8" s="145"/>
      <c r="D8" s="145"/>
      <c r="E8" s="145"/>
      <c r="F8" s="145"/>
      <c r="G8" s="145"/>
      <c r="H8" s="145">
        <v>13</v>
      </c>
      <c r="I8" s="145">
        <v>13</v>
      </c>
    </row>
    <row r="9" spans="1:9" x14ac:dyDescent="0.25">
      <c r="A9" s="10" t="s">
        <v>38</v>
      </c>
      <c r="B9" s="145"/>
      <c r="C9" s="145"/>
      <c r="D9" s="145"/>
      <c r="E9" s="145"/>
      <c r="F9" s="145">
        <v>11</v>
      </c>
      <c r="G9" s="145">
        <v>12</v>
      </c>
      <c r="H9" s="145"/>
      <c r="I9" s="145">
        <v>23</v>
      </c>
    </row>
    <row r="10" spans="1:9" x14ac:dyDescent="0.25">
      <c r="A10" s="10" t="s">
        <v>1347</v>
      </c>
      <c r="B10" s="145"/>
      <c r="C10" s="145">
        <v>10</v>
      </c>
      <c r="D10" s="145"/>
      <c r="E10" s="145"/>
      <c r="F10" s="145"/>
      <c r="G10" s="145"/>
      <c r="H10" s="145">
        <v>11</v>
      </c>
      <c r="I10" s="145">
        <v>21</v>
      </c>
    </row>
    <row r="11" spans="1:9" x14ac:dyDescent="0.25">
      <c r="A11" s="10" t="s">
        <v>116</v>
      </c>
      <c r="B11" s="145">
        <v>13</v>
      </c>
      <c r="C11" s="145"/>
      <c r="D11" s="145">
        <v>12</v>
      </c>
      <c r="E11" s="145">
        <v>10</v>
      </c>
      <c r="F11" s="145">
        <v>10</v>
      </c>
      <c r="G11" s="145">
        <v>9</v>
      </c>
      <c r="H11" s="145"/>
      <c r="I11" s="145">
        <v>54</v>
      </c>
    </row>
    <row r="12" spans="1:9" x14ac:dyDescent="0.25">
      <c r="A12" s="10" t="s">
        <v>1969</v>
      </c>
      <c r="B12" s="145">
        <v>26</v>
      </c>
      <c r="C12" s="145">
        <v>21</v>
      </c>
      <c r="D12" s="145">
        <v>24</v>
      </c>
      <c r="E12" s="145">
        <v>20</v>
      </c>
      <c r="F12" s="145">
        <v>21</v>
      </c>
      <c r="G12" s="145">
        <v>21</v>
      </c>
      <c r="H12" s="145">
        <v>24</v>
      </c>
      <c r="I12" s="145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8E84-A7BC-4BDA-B25C-B01ECB6EB593}">
  <sheetPr filterMode="1"/>
  <dimension ref="A1:Z769"/>
  <sheetViews>
    <sheetView workbookViewId="0">
      <pane xSplit="1" ySplit="2" topLeftCell="B672" activePane="bottomRight" state="frozen"/>
      <selection pane="topRight" activeCell="B1" sqref="B1"/>
      <selection pane="bottomLeft" activeCell="A3" sqref="A3"/>
      <selection pane="bottomRight" activeCell="G2" sqref="G2"/>
    </sheetView>
  </sheetViews>
  <sheetFormatPr defaultRowHeight="15" x14ac:dyDescent="0.25"/>
  <cols>
    <col min="2" max="2" width="20.140625" customWidth="1"/>
    <col min="3" max="3" width="9.7109375" customWidth="1"/>
    <col min="4" max="4" width="33.5703125" customWidth="1"/>
    <col min="6" max="6" width="45.5703125" customWidth="1"/>
    <col min="7" max="7" width="17.42578125" customWidth="1"/>
    <col min="9" max="9" width="33" customWidth="1"/>
    <col min="10" max="10" width="27" customWidth="1"/>
    <col min="11" max="11" width="14.7109375" customWidth="1"/>
    <col min="12" max="12" width="13.85546875" customWidth="1"/>
    <col min="13" max="13" width="28.140625" customWidth="1"/>
    <col min="14" max="14" width="13.7109375" customWidth="1"/>
    <col min="15" max="15" width="15.7109375" customWidth="1"/>
    <col min="16" max="16" width="31.5703125" customWidth="1"/>
  </cols>
  <sheetData>
    <row r="1" spans="1:26" x14ac:dyDescent="0.25">
      <c r="D1" t="s">
        <v>1301</v>
      </c>
    </row>
    <row r="2" spans="1:26" s="1" customFormat="1" ht="4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2" t="s">
        <v>23</v>
      </c>
      <c r="Y2" s="1" t="s">
        <v>24</v>
      </c>
      <c r="Z2" s="1" t="s">
        <v>25</v>
      </c>
    </row>
    <row r="3" spans="1:26" hidden="1" x14ac:dyDescent="0.25">
      <c r="A3">
        <v>6.2023999999999999</v>
      </c>
      <c r="B3" t="s">
        <v>965</v>
      </c>
      <c r="C3" t="s">
        <v>107</v>
      </c>
      <c r="D3" t="s">
        <v>108</v>
      </c>
      <c r="E3">
        <v>10267523</v>
      </c>
      <c r="F3" t="s">
        <v>966</v>
      </c>
      <c r="G3" t="s">
        <v>30</v>
      </c>
      <c r="H3" t="s">
        <v>31</v>
      </c>
      <c r="I3" t="s">
        <v>967</v>
      </c>
      <c r="J3" t="s">
        <v>532</v>
      </c>
      <c r="K3" t="s">
        <v>193</v>
      </c>
      <c r="L3">
        <v>46350</v>
      </c>
      <c r="M3" t="s">
        <v>968</v>
      </c>
      <c r="N3">
        <v>2193268049</v>
      </c>
      <c r="O3" t="s">
        <v>37</v>
      </c>
      <c r="P3" t="s">
        <v>82</v>
      </c>
      <c r="Q3" t="s">
        <v>39</v>
      </c>
      <c r="R3">
        <v>44</v>
      </c>
      <c r="S3" t="s">
        <v>40</v>
      </c>
      <c r="T3" t="str">
        <f t="shared" ref="T3:T34" si="0">"12"</f>
        <v>12</v>
      </c>
      <c r="U3">
        <v>5</v>
      </c>
      <c r="V3">
        <v>19.8</v>
      </c>
      <c r="W3">
        <v>1</v>
      </c>
      <c r="X3" s="3">
        <f t="shared" ref="X3:X66" si="1">V3/W3</f>
        <v>19.8</v>
      </c>
      <c r="Y3" s="3">
        <f t="shared" ref="Y3:Y66" si="2">X3/T3</f>
        <v>1.6500000000000001</v>
      </c>
      <c r="Z3" s="3">
        <f t="shared" ref="Z3:Z66" si="3">Y3/U3</f>
        <v>0.33</v>
      </c>
    </row>
    <row r="4" spans="1:26" hidden="1" x14ac:dyDescent="0.25">
      <c r="A4">
        <v>6.2023999999999999</v>
      </c>
      <c r="B4" t="s">
        <v>965</v>
      </c>
      <c r="C4" t="s">
        <v>107</v>
      </c>
      <c r="D4" t="s">
        <v>108</v>
      </c>
      <c r="E4">
        <v>10267523</v>
      </c>
      <c r="F4" t="s">
        <v>966</v>
      </c>
      <c r="G4" t="s">
        <v>30</v>
      </c>
      <c r="H4" t="s">
        <v>31</v>
      </c>
      <c r="I4" t="s">
        <v>967</v>
      </c>
      <c r="J4" t="s">
        <v>532</v>
      </c>
      <c r="K4" t="s">
        <v>193</v>
      </c>
      <c r="L4">
        <v>46350</v>
      </c>
      <c r="M4" t="s">
        <v>968</v>
      </c>
      <c r="N4">
        <v>2193268049</v>
      </c>
      <c r="O4" t="s">
        <v>115</v>
      </c>
      <c r="P4" t="s">
        <v>116</v>
      </c>
      <c r="Q4" t="s">
        <v>39</v>
      </c>
      <c r="R4">
        <v>44</v>
      </c>
      <c r="S4" t="s">
        <v>40</v>
      </c>
      <c r="T4" t="str">
        <f t="shared" si="0"/>
        <v>12</v>
      </c>
      <c r="U4">
        <v>5</v>
      </c>
      <c r="V4">
        <v>19.8</v>
      </c>
      <c r="W4">
        <v>1</v>
      </c>
      <c r="X4" s="3">
        <f t="shared" si="1"/>
        <v>19.8</v>
      </c>
      <c r="Y4" s="3">
        <f t="shared" si="2"/>
        <v>1.6500000000000001</v>
      </c>
      <c r="Z4" s="3">
        <f t="shared" si="3"/>
        <v>0.33</v>
      </c>
    </row>
    <row r="5" spans="1:26" hidden="1" x14ac:dyDescent="0.25">
      <c r="A5">
        <v>6.2023999999999999</v>
      </c>
      <c r="B5" t="s">
        <v>965</v>
      </c>
      <c r="C5" t="s">
        <v>107</v>
      </c>
      <c r="D5" t="s">
        <v>108</v>
      </c>
      <c r="E5">
        <v>10306066</v>
      </c>
      <c r="F5" t="s">
        <v>969</v>
      </c>
      <c r="G5" t="s">
        <v>362</v>
      </c>
      <c r="H5" t="s">
        <v>31</v>
      </c>
      <c r="I5" t="s">
        <v>970</v>
      </c>
      <c r="J5" t="s">
        <v>753</v>
      </c>
      <c r="K5" t="s">
        <v>199</v>
      </c>
      <c r="L5" t="s">
        <v>971</v>
      </c>
      <c r="M5" t="s">
        <v>972</v>
      </c>
      <c r="N5">
        <v>3097941212</v>
      </c>
      <c r="O5" t="s">
        <v>115</v>
      </c>
      <c r="P5" t="s">
        <v>116</v>
      </c>
      <c r="Q5" t="s">
        <v>39</v>
      </c>
      <c r="R5">
        <v>44</v>
      </c>
      <c r="S5" t="s">
        <v>40</v>
      </c>
      <c r="T5" t="str">
        <f t="shared" si="0"/>
        <v>12</v>
      </c>
      <c r="U5">
        <v>5</v>
      </c>
      <c r="V5">
        <v>19.8</v>
      </c>
      <c r="W5">
        <v>1</v>
      </c>
      <c r="X5" s="3">
        <f t="shared" si="1"/>
        <v>19.8</v>
      </c>
      <c r="Y5" s="3">
        <f t="shared" si="2"/>
        <v>1.6500000000000001</v>
      </c>
      <c r="Z5" s="3">
        <f t="shared" si="3"/>
        <v>0.33</v>
      </c>
    </row>
    <row r="6" spans="1:26" hidden="1" x14ac:dyDescent="0.25">
      <c r="A6">
        <v>6.2023999999999999</v>
      </c>
      <c r="B6" t="s">
        <v>965</v>
      </c>
      <c r="C6" t="s">
        <v>107</v>
      </c>
      <c r="D6" t="s">
        <v>108</v>
      </c>
      <c r="E6">
        <v>10487650</v>
      </c>
      <c r="F6" t="s">
        <v>973</v>
      </c>
      <c r="G6" t="s">
        <v>30</v>
      </c>
      <c r="H6" t="s">
        <v>31</v>
      </c>
      <c r="I6" t="s">
        <v>974</v>
      </c>
      <c r="J6" t="s">
        <v>198</v>
      </c>
      <c r="K6" t="s">
        <v>199</v>
      </c>
      <c r="L6">
        <v>60008</v>
      </c>
      <c r="M6" t="s">
        <v>201</v>
      </c>
      <c r="N6">
        <v>6308857029</v>
      </c>
      <c r="O6" t="s">
        <v>115</v>
      </c>
      <c r="P6" t="s">
        <v>116</v>
      </c>
      <c r="Q6" t="s">
        <v>39</v>
      </c>
      <c r="R6">
        <v>44</v>
      </c>
      <c r="S6" t="s">
        <v>40</v>
      </c>
      <c r="T6" t="str">
        <f t="shared" si="0"/>
        <v>12</v>
      </c>
      <c r="U6">
        <v>5</v>
      </c>
      <c r="V6">
        <v>158.4</v>
      </c>
      <c r="W6">
        <v>8</v>
      </c>
      <c r="X6" s="3">
        <f t="shared" si="1"/>
        <v>19.8</v>
      </c>
      <c r="Y6" s="3">
        <f t="shared" si="2"/>
        <v>1.6500000000000001</v>
      </c>
      <c r="Z6" s="3">
        <f t="shared" si="3"/>
        <v>0.33</v>
      </c>
    </row>
    <row r="7" spans="1:26" hidden="1" x14ac:dyDescent="0.25">
      <c r="A7">
        <v>6.2023999999999999</v>
      </c>
      <c r="B7" t="s">
        <v>965</v>
      </c>
      <c r="C7" t="s">
        <v>107</v>
      </c>
      <c r="D7" t="s">
        <v>108</v>
      </c>
      <c r="E7">
        <v>10487968</v>
      </c>
      <c r="F7" t="s">
        <v>975</v>
      </c>
      <c r="G7" t="s">
        <v>30</v>
      </c>
      <c r="H7" t="s">
        <v>31</v>
      </c>
      <c r="I7" t="s">
        <v>976</v>
      </c>
      <c r="J7" t="s">
        <v>977</v>
      </c>
      <c r="K7" t="s">
        <v>199</v>
      </c>
      <c r="L7" t="s">
        <v>978</v>
      </c>
      <c r="M7" t="s">
        <v>979</v>
      </c>
      <c r="N7">
        <v>8478339017</v>
      </c>
      <c r="O7" t="s">
        <v>115</v>
      </c>
      <c r="P7" t="s">
        <v>116</v>
      </c>
      <c r="Q7" t="s">
        <v>39</v>
      </c>
      <c r="R7">
        <v>44</v>
      </c>
      <c r="S7" t="s">
        <v>40</v>
      </c>
      <c r="T7" t="str">
        <f t="shared" si="0"/>
        <v>12</v>
      </c>
      <c r="U7">
        <v>5</v>
      </c>
      <c r="V7">
        <v>19.8</v>
      </c>
      <c r="W7">
        <v>1</v>
      </c>
      <c r="X7" s="3">
        <f t="shared" si="1"/>
        <v>19.8</v>
      </c>
      <c r="Y7" s="3">
        <f t="shared" si="2"/>
        <v>1.6500000000000001</v>
      </c>
      <c r="Z7" s="3">
        <f t="shared" si="3"/>
        <v>0.33</v>
      </c>
    </row>
    <row r="8" spans="1:26" hidden="1" x14ac:dyDescent="0.25">
      <c r="A8">
        <v>6.2023999999999999</v>
      </c>
      <c r="B8" t="s">
        <v>965</v>
      </c>
      <c r="C8" t="s">
        <v>107</v>
      </c>
      <c r="D8" t="s">
        <v>108</v>
      </c>
      <c r="E8">
        <v>10495908</v>
      </c>
      <c r="F8" t="s">
        <v>980</v>
      </c>
      <c r="G8" t="s">
        <v>30</v>
      </c>
      <c r="H8" t="s">
        <v>31</v>
      </c>
      <c r="I8" t="s">
        <v>981</v>
      </c>
      <c r="J8" t="s">
        <v>254</v>
      </c>
      <c r="K8" t="s">
        <v>199</v>
      </c>
      <c r="L8" t="s">
        <v>982</v>
      </c>
      <c r="M8" t="s">
        <v>983</v>
      </c>
      <c r="N8">
        <v>6302485999</v>
      </c>
      <c r="O8" t="s">
        <v>115</v>
      </c>
      <c r="P8" t="s">
        <v>116</v>
      </c>
      <c r="Q8" t="s">
        <v>39</v>
      </c>
      <c r="R8">
        <v>44</v>
      </c>
      <c r="S8" t="s">
        <v>40</v>
      </c>
      <c r="T8" t="str">
        <f t="shared" si="0"/>
        <v>12</v>
      </c>
      <c r="U8">
        <v>5</v>
      </c>
      <c r="V8">
        <v>19.8</v>
      </c>
      <c r="W8">
        <v>1</v>
      </c>
      <c r="X8" s="3">
        <f t="shared" si="1"/>
        <v>19.8</v>
      </c>
      <c r="Y8" s="3">
        <f t="shared" si="2"/>
        <v>1.6500000000000001</v>
      </c>
      <c r="Z8" s="3">
        <f t="shared" si="3"/>
        <v>0.33</v>
      </c>
    </row>
    <row r="9" spans="1:26" hidden="1" x14ac:dyDescent="0.25">
      <c r="A9">
        <v>6.2023999999999999</v>
      </c>
      <c r="B9" t="s">
        <v>965</v>
      </c>
      <c r="C9" t="s">
        <v>107</v>
      </c>
      <c r="D9" t="s">
        <v>108</v>
      </c>
      <c r="E9">
        <v>10192843</v>
      </c>
      <c r="F9" t="s">
        <v>248</v>
      </c>
      <c r="G9" t="s">
        <v>30</v>
      </c>
      <c r="H9" t="s">
        <v>31</v>
      </c>
      <c r="I9" t="s">
        <v>249</v>
      </c>
      <c r="J9" t="s">
        <v>250</v>
      </c>
      <c r="K9" t="s">
        <v>199</v>
      </c>
      <c r="L9">
        <v>62305</v>
      </c>
      <c r="M9" t="s">
        <v>251</v>
      </c>
      <c r="N9">
        <v>2172223343</v>
      </c>
      <c r="O9" t="s">
        <v>49</v>
      </c>
      <c r="P9" t="s">
        <v>50</v>
      </c>
      <c r="Q9" t="s">
        <v>39</v>
      </c>
      <c r="R9">
        <v>44</v>
      </c>
      <c r="S9" t="s">
        <v>40</v>
      </c>
      <c r="T9" t="str">
        <f t="shared" si="0"/>
        <v>12</v>
      </c>
      <c r="U9">
        <v>5</v>
      </c>
      <c r="V9">
        <v>99</v>
      </c>
      <c r="W9">
        <v>5</v>
      </c>
      <c r="X9" s="3">
        <f t="shared" si="1"/>
        <v>19.8</v>
      </c>
      <c r="Y9" s="3">
        <f t="shared" si="2"/>
        <v>1.6500000000000001</v>
      </c>
      <c r="Z9" s="3">
        <f t="shared" si="3"/>
        <v>0.33</v>
      </c>
    </row>
    <row r="10" spans="1:26" hidden="1" x14ac:dyDescent="0.25">
      <c r="A10">
        <v>6.2023999999999999</v>
      </c>
      <c r="B10" t="s">
        <v>965</v>
      </c>
      <c r="C10" t="s">
        <v>107</v>
      </c>
      <c r="D10" t="s">
        <v>108</v>
      </c>
      <c r="E10">
        <v>10495908</v>
      </c>
      <c r="F10" t="s">
        <v>980</v>
      </c>
      <c r="G10" t="s">
        <v>30</v>
      </c>
      <c r="H10" t="s">
        <v>31</v>
      </c>
      <c r="I10" t="s">
        <v>981</v>
      </c>
      <c r="J10" t="s">
        <v>254</v>
      </c>
      <c r="K10" t="s">
        <v>199</v>
      </c>
      <c r="L10" t="s">
        <v>982</v>
      </c>
      <c r="M10" t="s">
        <v>983</v>
      </c>
      <c r="N10">
        <v>6302485999</v>
      </c>
      <c r="O10" t="s">
        <v>49</v>
      </c>
      <c r="P10" t="s">
        <v>50</v>
      </c>
      <c r="Q10" t="s">
        <v>39</v>
      </c>
      <c r="R10">
        <v>44</v>
      </c>
      <c r="S10" t="s">
        <v>40</v>
      </c>
      <c r="T10" t="str">
        <f t="shared" si="0"/>
        <v>12</v>
      </c>
      <c r="U10">
        <v>5</v>
      </c>
      <c r="V10">
        <v>19.8</v>
      </c>
      <c r="W10">
        <v>1</v>
      </c>
      <c r="X10" s="3">
        <f t="shared" si="1"/>
        <v>19.8</v>
      </c>
      <c r="Y10" s="3">
        <f t="shared" si="2"/>
        <v>1.6500000000000001</v>
      </c>
      <c r="Z10" s="3">
        <f t="shared" si="3"/>
        <v>0.33</v>
      </c>
    </row>
    <row r="11" spans="1:26" hidden="1" x14ac:dyDescent="0.25">
      <c r="A11">
        <v>6.2023999999999999</v>
      </c>
      <c r="B11" t="s">
        <v>965</v>
      </c>
      <c r="C11" t="s">
        <v>51</v>
      </c>
      <c r="D11" t="s">
        <v>52</v>
      </c>
      <c r="E11">
        <v>10003045</v>
      </c>
      <c r="F11" t="s">
        <v>125</v>
      </c>
      <c r="G11" t="s">
        <v>30</v>
      </c>
      <c r="H11" t="s">
        <v>31</v>
      </c>
      <c r="I11" t="s">
        <v>126</v>
      </c>
      <c r="J11" t="s">
        <v>127</v>
      </c>
      <c r="K11" t="s">
        <v>34</v>
      </c>
      <c r="L11" s="4" t="s">
        <v>128</v>
      </c>
      <c r="M11" t="s">
        <v>129</v>
      </c>
      <c r="N11">
        <v>6098354400</v>
      </c>
      <c r="O11" t="s">
        <v>81</v>
      </c>
      <c r="P11" t="s">
        <v>82</v>
      </c>
      <c r="Q11" t="s">
        <v>83</v>
      </c>
      <c r="R11">
        <v>44</v>
      </c>
      <c r="S11" t="s">
        <v>40</v>
      </c>
      <c r="T11" t="str">
        <f t="shared" si="0"/>
        <v>12</v>
      </c>
      <c r="U11">
        <v>8</v>
      </c>
      <c r="V11">
        <v>108</v>
      </c>
      <c r="W11">
        <v>4</v>
      </c>
      <c r="X11" s="3">
        <f t="shared" si="1"/>
        <v>27</v>
      </c>
      <c r="Y11" s="3">
        <f t="shared" si="2"/>
        <v>2.25</v>
      </c>
      <c r="Z11" s="3">
        <f t="shared" si="3"/>
        <v>0.28125</v>
      </c>
    </row>
    <row r="12" spans="1:26" hidden="1" x14ac:dyDescent="0.25">
      <c r="A12">
        <v>6.2023999999999999</v>
      </c>
      <c r="B12" t="s">
        <v>965</v>
      </c>
      <c r="C12" t="s">
        <v>51</v>
      </c>
      <c r="D12" t="s">
        <v>52</v>
      </c>
      <c r="E12">
        <v>10067691</v>
      </c>
      <c r="F12" t="s">
        <v>53</v>
      </c>
      <c r="G12" t="s">
        <v>30</v>
      </c>
      <c r="H12" t="s">
        <v>31</v>
      </c>
      <c r="I12" t="s">
        <v>54</v>
      </c>
      <c r="J12" t="s">
        <v>55</v>
      </c>
      <c r="K12" t="s">
        <v>56</v>
      </c>
      <c r="L12" t="s">
        <v>57</v>
      </c>
      <c r="M12" t="s">
        <v>984</v>
      </c>
      <c r="N12">
        <v>6109350885</v>
      </c>
      <c r="O12" t="s">
        <v>81</v>
      </c>
      <c r="P12" t="s">
        <v>82</v>
      </c>
      <c r="Q12" t="s">
        <v>83</v>
      </c>
      <c r="R12">
        <v>44</v>
      </c>
      <c r="S12" t="s">
        <v>40</v>
      </c>
      <c r="T12" t="str">
        <f t="shared" si="0"/>
        <v>12</v>
      </c>
      <c r="U12">
        <v>8</v>
      </c>
      <c r="V12">
        <v>567</v>
      </c>
      <c r="W12">
        <v>21</v>
      </c>
      <c r="X12" s="3">
        <f t="shared" si="1"/>
        <v>27</v>
      </c>
      <c r="Y12" s="3">
        <f t="shared" si="2"/>
        <v>2.25</v>
      </c>
      <c r="Z12" s="3">
        <f t="shared" si="3"/>
        <v>0.28125</v>
      </c>
    </row>
    <row r="13" spans="1:26" hidden="1" x14ac:dyDescent="0.25">
      <c r="A13">
        <v>6.2023999999999999</v>
      </c>
      <c r="B13" t="s">
        <v>965</v>
      </c>
      <c r="C13" t="s">
        <v>51</v>
      </c>
      <c r="D13" t="s">
        <v>52</v>
      </c>
      <c r="E13">
        <v>10003045</v>
      </c>
      <c r="F13" t="s">
        <v>125</v>
      </c>
      <c r="G13" t="s">
        <v>30</v>
      </c>
      <c r="H13" t="s">
        <v>31</v>
      </c>
      <c r="I13" t="s">
        <v>126</v>
      </c>
      <c r="J13" t="s">
        <v>127</v>
      </c>
      <c r="K13" t="s">
        <v>34</v>
      </c>
      <c r="L13" s="4" t="s">
        <v>128</v>
      </c>
      <c r="M13" t="s">
        <v>129</v>
      </c>
      <c r="N13">
        <v>6098354400</v>
      </c>
      <c r="O13" t="s">
        <v>59</v>
      </c>
      <c r="P13" t="s">
        <v>60</v>
      </c>
      <c r="Q13" t="s">
        <v>61</v>
      </c>
      <c r="R13">
        <v>44</v>
      </c>
      <c r="S13" t="s">
        <v>40</v>
      </c>
      <c r="T13" t="str">
        <f t="shared" si="0"/>
        <v>12</v>
      </c>
      <c r="U13">
        <v>4</v>
      </c>
      <c r="V13">
        <v>345.6</v>
      </c>
      <c r="W13">
        <v>12</v>
      </c>
      <c r="X13" s="3">
        <f t="shared" si="1"/>
        <v>28.8</v>
      </c>
      <c r="Y13" s="3">
        <f t="shared" si="2"/>
        <v>2.4</v>
      </c>
      <c r="Z13" s="3">
        <f t="shared" si="3"/>
        <v>0.6</v>
      </c>
    </row>
    <row r="14" spans="1:26" hidden="1" x14ac:dyDescent="0.25">
      <c r="A14">
        <v>6.2023999999999999</v>
      </c>
      <c r="B14" t="s">
        <v>965</v>
      </c>
      <c r="C14" t="s">
        <v>84</v>
      </c>
      <c r="D14" t="s">
        <v>85</v>
      </c>
      <c r="E14">
        <v>10051234</v>
      </c>
      <c r="F14" t="s">
        <v>985</v>
      </c>
      <c r="G14" t="s">
        <v>30</v>
      </c>
      <c r="H14" t="s">
        <v>31</v>
      </c>
      <c r="I14" t="s">
        <v>986</v>
      </c>
      <c r="J14" t="s">
        <v>987</v>
      </c>
      <c r="K14" t="s">
        <v>67</v>
      </c>
      <c r="L14">
        <v>95688</v>
      </c>
      <c r="M14" t="s">
        <v>988</v>
      </c>
      <c r="N14">
        <v>5106124732</v>
      </c>
      <c r="O14" t="s">
        <v>74</v>
      </c>
      <c r="P14" t="s">
        <v>75</v>
      </c>
      <c r="Q14" t="s">
        <v>61</v>
      </c>
      <c r="R14">
        <v>44</v>
      </c>
      <c r="S14" t="s">
        <v>40</v>
      </c>
      <c r="T14" t="str">
        <f t="shared" si="0"/>
        <v>12</v>
      </c>
      <c r="U14">
        <v>5</v>
      </c>
      <c r="V14">
        <v>26.4</v>
      </c>
      <c r="W14">
        <v>1</v>
      </c>
      <c r="X14" s="3">
        <f t="shared" si="1"/>
        <v>26.4</v>
      </c>
      <c r="Y14" s="3">
        <f t="shared" si="2"/>
        <v>2.1999999999999997</v>
      </c>
      <c r="Z14" s="3">
        <f t="shared" si="3"/>
        <v>0.43999999999999995</v>
      </c>
    </row>
    <row r="15" spans="1:26" hidden="1" x14ac:dyDescent="0.25">
      <c r="A15">
        <v>6.2023999999999999</v>
      </c>
      <c r="B15" t="s">
        <v>965</v>
      </c>
      <c r="C15" t="s">
        <v>84</v>
      </c>
      <c r="D15" t="s">
        <v>85</v>
      </c>
      <c r="E15">
        <v>10342048</v>
      </c>
      <c r="F15" t="s">
        <v>213</v>
      </c>
      <c r="G15" t="s">
        <v>30</v>
      </c>
      <c r="H15" t="s">
        <v>31</v>
      </c>
      <c r="I15" t="s">
        <v>214</v>
      </c>
      <c r="J15" t="s">
        <v>215</v>
      </c>
      <c r="K15" t="s">
        <v>67</v>
      </c>
      <c r="L15" t="s">
        <v>216</v>
      </c>
      <c r="M15" t="s">
        <v>217</v>
      </c>
      <c r="N15">
        <v>9258267841</v>
      </c>
      <c r="O15" t="s">
        <v>74</v>
      </c>
      <c r="P15" t="s">
        <v>75</v>
      </c>
      <c r="Q15" t="s">
        <v>61</v>
      </c>
      <c r="R15">
        <v>44</v>
      </c>
      <c r="S15" t="s">
        <v>40</v>
      </c>
      <c r="T15" t="str">
        <f t="shared" si="0"/>
        <v>12</v>
      </c>
      <c r="U15">
        <v>5</v>
      </c>
      <c r="V15">
        <v>105.6</v>
      </c>
      <c r="W15">
        <v>4</v>
      </c>
      <c r="X15" s="3">
        <f t="shared" si="1"/>
        <v>26.4</v>
      </c>
      <c r="Y15" s="3">
        <f t="shared" si="2"/>
        <v>2.1999999999999997</v>
      </c>
      <c r="Z15" s="3">
        <f t="shared" si="3"/>
        <v>0.43999999999999995</v>
      </c>
    </row>
    <row r="16" spans="1:26" hidden="1" x14ac:dyDescent="0.25">
      <c r="A16">
        <v>6.2023999999999999</v>
      </c>
      <c r="B16" t="s">
        <v>965</v>
      </c>
      <c r="C16" t="s">
        <v>84</v>
      </c>
      <c r="D16" t="s">
        <v>85</v>
      </c>
      <c r="E16">
        <v>10418538</v>
      </c>
      <c r="F16" t="s">
        <v>493</v>
      </c>
      <c r="G16" t="s">
        <v>30</v>
      </c>
      <c r="H16" t="s">
        <v>31</v>
      </c>
      <c r="I16" t="s">
        <v>494</v>
      </c>
      <c r="J16" t="s">
        <v>119</v>
      </c>
      <c r="K16" t="s">
        <v>67</v>
      </c>
      <c r="L16" t="s">
        <v>495</v>
      </c>
      <c r="M16" t="s">
        <v>496</v>
      </c>
      <c r="N16">
        <v>9164724633</v>
      </c>
      <c r="O16" t="s">
        <v>74</v>
      </c>
      <c r="P16" t="s">
        <v>75</v>
      </c>
      <c r="Q16" t="s">
        <v>61</v>
      </c>
      <c r="R16">
        <v>44</v>
      </c>
      <c r="S16" t="s">
        <v>40</v>
      </c>
      <c r="T16" t="str">
        <f t="shared" si="0"/>
        <v>12</v>
      </c>
      <c r="U16">
        <v>5</v>
      </c>
      <c r="V16">
        <v>26.4</v>
      </c>
      <c r="W16">
        <v>1</v>
      </c>
      <c r="X16" s="3">
        <f t="shared" si="1"/>
        <v>26.4</v>
      </c>
      <c r="Y16" s="3">
        <f t="shared" si="2"/>
        <v>2.1999999999999997</v>
      </c>
      <c r="Z16" s="3">
        <f t="shared" si="3"/>
        <v>0.43999999999999995</v>
      </c>
    </row>
    <row r="17" spans="1:26" hidden="1" x14ac:dyDescent="0.25">
      <c r="A17">
        <v>6.2023999999999999</v>
      </c>
      <c r="B17" t="s">
        <v>965</v>
      </c>
      <c r="C17" t="s">
        <v>84</v>
      </c>
      <c r="D17" t="s">
        <v>85</v>
      </c>
      <c r="E17">
        <v>10439798</v>
      </c>
      <c r="F17" t="s">
        <v>102</v>
      </c>
      <c r="G17" t="s">
        <v>30</v>
      </c>
      <c r="H17" t="s">
        <v>31</v>
      </c>
      <c r="I17" t="s">
        <v>103</v>
      </c>
      <c r="J17" t="s">
        <v>104</v>
      </c>
      <c r="K17" t="s">
        <v>96</v>
      </c>
      <c r="L17" t="s">
        <v>105</v>
      </c>
      <c r="M17" t="s">
        <v>106</v>
      </c>
      <c r="N17">
        <v>9076024285</v>
      </c>
      <c r="O17" t="s">
        <v>74</v>
      </c>
      <c r="P17" t="s">
        <v>75</v>
      </c>
      <c r="Q17" t="s">
        <v>61</v>
      </c>
      <c r="R17">
        <v>44</v>
      </c>
      <c r="S17" t="s">
        <v>40</v>
      </c>
      <c r="T17" t="str">
        <f t="shared" si="0"/>
        <v>12</v>
      </c>
      <c r="U17">
        <v>5</v>
      </c>
      <c r="V17">
        <v>343.2</v>
      </c>
      <c r="W17">
        <v>13</v>
      </c>
      <c r="X17" s="3">
        <f t="shared" si="1"/>
        <v>26.4</v>
      </c>
      <c r="Y17" s="3">
        <f t="shared" si="2"/>
        <v>2.1999999999999997</v>
      </c>
      <c r="Z17" s="3">
        <f t="shared" si="3"/>
        <v>0.43999999999999995</v>
      </c>
    </row>
    <row r="18" spans="1:26" hidden="1" x14ac:dyDescent="0.25">
      <c r="A18">
        <v>6.2023999999999999</v>
      </c>
      <c r="B18" t="s">
        <v>965</v>
      </c>
      <c r="C18" t="s">
        <v>84</v>
      </c>
      <c r="D18" t="s">
        <v>85</v>
      </c>
      <c r="E18">
        <v>10501324</v>
      </c>
      <c r="F18" t="s">
        <v>989</v>
      </c>
      <c r="G18" t="s">
        <v>362</v>
      </c>
      <c r="H18" t="s">
        <v>31</v>
      </c>
      <c r="I18" t="s">
        <v>990</v>
      </c>
      <c r="J18" t="s">
        <v>991</v>
      </c>
      <c r="K18" t="s">
        <v>67</v>
      </c>
      <c r="L18" t="s">
        <v>992</v>
      </c>
      <c r="M18" t="s">
        <v>993</v>
      </c>
      <c r="N18">
        <v>8312754500</v>
      </c>
      <c r="O18" t="s">
        <v>74</v>
      </c>
      <c r="P18" t="s">
        <v>75</v>
      </c>
      <c r="Q18" t="s">
        <v>61</v>
      </c>
      <c r="R18">
        <v>44</v>
      </c>
      <c r="S18" t="s">
        <v>40</v>
      </c>
      <c r="T18" t="str">
        <f t="shared" si="0"/>
        <v>12</v>
      </c>
      <c r="U18">
        <v>5</v>
      </c>
      <c r="V18">
        <v>475.2</v>
      </c>
      <c r="W18">
        <v>18</v>
      </c>
      <c r="X18" s="3">
        <f t="shared" si="1"/>
        <v>26.4</v>
      </c>
      <c r="Y18" s="3">
        <f t="shared" si="2"/>
        <v>2.1999999999999997</v>
      </c>
      <c r="Z18" s="3">
        <f t="shared" si="3"/>
        <v>0.43999999999999995</v>
      </c>
    </row>
    <row r="19" spans="1:26" hidden="1" x14ac:dyDescent="0.25">
      <c r="A19">
        <v>6.2023999999999999</v>
      </c>
      <c r="B19" t="s">
        <v>965</v>
      </c>
      <c r="C19" t="s">
        <v>84</v>
      </c>
      <c r="D19" t="s">
        <v>85</v>
      </c>
      <c r="E19">
        <v>10019540</v>
      </c>
      <c r="F19" t="s">
        <v>463</v>
      </c>
      <c r="G19" t="s">
        <v>30</v>
      </c>
      <c r="H19" t="s">
        <v>31</v>
      </c>
      <c r="I19" t="s">
        <v>464</v>
      </c>
      <c r="J19" t="s">
        <v>465</v>
      </c>
      <c r="K19" t="s">
        <v>67</v>
      </c>
      <c r="L19">
        <v>94080</v>
      </c>
      <c r="M19" t="s">
        <v>466</v>
      </c>
      <c r="N19">
        <v>6505895252</v>
      </c>
      <c r="O19" t="s">
        <v>122</v>
      </c>
      <c r="P19" t="s">
        <v>123</v>
      </c>
      <c r="Q19" t="s">
        <v>124</v>
      </c>
      <c r="R19">
        <v>44</v>
      </c>
      <c r="S19" t="s">
        <v>40</v>
      </c>
      <c r="T19" t="str">
        <f t="shared" si="0"/>
        <v>12</v>
      </c>
      <c r="U19">
        <v>4.5</v>
      </c>
      <c r="V19">
        <v>17.399999999999999</v>
      </c>
      <c r="W19">
        <v>1</v>
      </c>
      <c r="X19" s="3">
        <f t="shared" si="1"/>
        <v>17.399999999999999</v>
      </c>
      <c r="Y19" s="3">
        <f t="shared" si="2"/>
        <v>1.45</v>
      </c>
      <c r="Z19" s="3">
        <f t="shared" si="3"/>
        <v>0.32222222222222219</v>
      </c>
    </row>
    <row r="20" spans="1:26" hidden="1" x14ac:dyDescent="0.25">
      <c r="A20">
        <v>6.2023999999999999</v>
      </c>
      <c r="B20" t="s">
        <v>965</v>
      </c>
      <c r="C20" t="s">
        <v>84</v>
      </c>
      <c r="D20" t="s">
        <v>85</v>
      </c>
      <c r="E20">
        <v>10019758</v>
      </c>
      <c r="F20" t="s">
        <v>117</v>
      </c>
      <c r="G20" t="s">
        <v>30</v>
      </c>
      <c r="H20" t="s">
        <v>31</v>
      </c>
      <c r="I20" t="s">
        <v>118</v>
      </c>
      <c r="J20" t="s">
        <v>119</v>
      </c>
      <c r="K20" t="s">
        <v>67</v>
      </c>
      <c r="L20">
        <v>95819</v>
      </c>
      <c r="M20" t="s">
        <v>994</v>
      </c>
      <c r="N20">
        <v>9164524041</v>
      </c>
      <c r="O20" t="s">
        <v>122</v>
      </c>
      <c r="P20" t="s">
        <v>123</v>
      </c>
      <c r="Q20" t="s">
        <v>124</v>
      </c>
      <c r="R20">
        <v>44</v>
      </c>
      <c r="S20" t="s">
        <v>40</v>
      </c>
      <c r="T20" t="str">
        <f t="shared" si="0"/>
        <v>12</v>
      </c>
      <c r="U20">
        <v>4.5</v>
      </c>
      <c r="V20">
        <v>278.39999999999998</v>
      </c>
      <c r="W20">
        <v>16</v>
      </c>
      <c r="X20" s="3">
        <f t="shared" si="1"/>
        <v>17.399999999999999</v>
      </c>
      <c r="Y20" s="3">
        <f t="shared" si="2"/>
        <v>1.45</v>
      </c>
      <c r="Z20" s="3">
        <f t="shared" si="3"/>
        <v>0.32222222222222219</v>
      </c>
    </row>
    <row r="21" spans="1:26" hidden="1" x14ac:dyDescent="0.25">
      <c r="A21">
        <v>6.2023999999999999</v>
      </c>
      <c r="B21" t="s">
        <v>965</v>
      </c>
      <c r="C21" t="s">
        <v>84</v>
      </c>
      <c r="D21" t="s">
        <v>85</v>
      </c>
      <c r="E21">
        <v>10019773</v>
      </c>
      <c r="F21" t="s">
        <v>130</v>
      </c>
      <c r="G21" t="s">
        <v>30</v>
      </c>
      <c r="H21" t="s">
        <v>31</v>
      </c>
      <c r="I21" t="s">
        <v>131</v>
      </c>
      <c r="J21" t="s">
        <v>132</v>
      </c>
      <c r="K21" t="s">
        <v>67</v>
      </c>
      <c r="L21">
        <v>95407</v>
      </c>
      <c r="M21" t="s">
        <v>133</v>
      </c>
      <c r="N21">
        <v>7075464544</v>
      </c>
      <c r="O21" t="s">
        <v>122</v>
      </c>
      <c r="P21" t="s">
        <v>123</v>
      </c>
      <c r="Q21" t="s">
        <v>124</v>
      </c>
      <c r="R21">
        <v>44</v>
      </c>
      <c r="S21" t="s">
        <v>40</v>
      </c>
      <c r="T21" t="str">
        <f t="shared" si="0"/>
        <v>12</v>
      </c>
      <c r="U21">
        <v>4.5</v>
      </c>
      <c r="V21">
        <v>87</v>
      </c>
      <c r="W21">
        <v>5</v>
      </c>
      <c r="X21" s="3">
        <f t="shared" si="1"/>
        <v>17.399999999999999</v>
      </c>
      <c r="Y21" s="3">
        <f t="shared" si="2"/>
        <v>1.45</v>
      </c>
      <c r="Z21" s="3">
        <f t="shared" si="3"/>
        <v>0.32222222222222219</v>
      </c>
    </row>
    <row r="22" spans="1:26" hidden="1" x14ac:dyDescent="0.25">
      <c r="A22">
        <v>6.2023999999999999</v>
      </c>
      <c r="B22" t="s">
        <v>965</v>
      </c>
      <c r="C22" t="s">
        <v>84</v>
      </c>
      <c r="D22" t="s">
        <v>85</v>
      </c>
      <c r="E22">
        <v>10051234</v>
      </c>
      <c r="F22" t="s">
        <v>985</v>
      </c>
      <c r="G22" t="s">
        <v>30</v>
      </c>
      <c r="H22" t="s">
        <v>31</v>
      </c>
      <c r="I22" t="s">
        <v>986</v>
      </c>
      <c r="J22" t="s">
        <v>987</v>
      </c>
      <c r="K22" t="s">
        <v>67</v>
      </c>
      <c r="L22">
        <v>95688</v>
      </c>
      <c r="M22" t="s">
        <v>988</v>
      </c>
      <c r="N22">
        <v>5106124732</v>
      </c>
      <c r="O22" t="s">
        <v>122</v>
      </c>
      <c r="P22" t="s">
        <v>123</v>
      </c>
      <c r="Q22" t="s">
        <v>124</v>
      </c>
      <c r="R22">
        <v>44</v>
      </c>
      <c r="S22" t="s">
        <v>40</v>
      </c>
      <c r="T22" t="str">
        <f t="shared" si="0"/>
        <v>12</v>
      </c>
      <c r="U22">
        <v>4.5</v>
      </c>
      <c r="V22">
        <v>17.399999999999999</v>
      </c>
      <c r="W22">
        <v>1</v>
      </c>
      <c r="X22" s="3">
        <f t="shared" si="1"/>
        <v>17.399999999999999</v>
      </c>
      <c r="Y22" s="3">
        <f t="shared" si="2"/>
        <v>1.45</v>
      </c>
      <c r="Z22" s="3">
        <f t="shared" si="3"/>
        <v>0.32222222222222219</v>
      </c>
    </row>
    <row r="23" spans="1:26" hidden="1" x14ac:dyDescent="0.25">
      <c r="A23">
        <v>6.2023999999999999</v>
      </c>
      <c r="B23" t="s">
        <v>965</v>
      </c>
      <c r="C23" t="s">
        <v>84</v>
      </c>
      <c r="D23" t="s">
        <v>85</v>
      </c>
      <c r="E23">
        <v>10299917</v>
      </c>
      <c r="F23" t="s">
        <v>634</v>
      </c>
      <c r="G23" t="s">
        <v>30</v>
      </c>
      <c r="H23" t="s">
        <v>31</v>
      </c>
      <c r="I23" t="s">
        <v>635</v>
      </c>
      <c r="J23" t="s">
        <v>588</v>
      </c>
      <c r="K23" t="s">
        <v>67</v>
      </c>
      <c r="L23" t="s">
        <v>636</v>
      </c>
      <c r="M23" t="s">
        <v>637</v>
      </c>
      <c r="N23">
        <v>6503228363</v>
      </c>
      <c r="O23" t="s">
        <v>122</v>
      </c>
      <c r="P23" t="s">
        <v>123</v>
      </c>
      <c r="Q23" t="s">
        <v>124</v>
      </c>
      <c r="R23">
        <v>44</v>
      </c>
      <c r="S23" t="s">
        <v>40</v>
      </c>
      <c r="T23" t="str">
        <f t="shared" si="0"/>
        <v>12</v>
      </c>
      <c r="U23">
        <v>4.5</v>
      </c>
      <c r="V23">
        <v>34.799999999999997</v>
      </c>
      <c r="W23">
        <v>2</v>
      </c>
      <c r="X23" s="3">
        <f t="shared" si="1"/>
        <v>17.399999999999999</v>
      </c>
      <c r="Y23" s="3">
        <f t="shared" si="2"/>
        <v>1.45</v>
      </c>
      <c r="Z23" s="3">
        <f t="shared" si="3"/>
        <v>0.32222222222222219</v>
      </c>
    </row>
    <row r="24" spans="1:26" hidden="1" x14ac:dyDescent="0.25">
      <c r="A24">
        <v>6.2023999999999999</v>
      </c>
      <c r="B24" t="s">
        <v>965</v>
      </c>
      <c r="C24" t="s">
        <v>84</v>
      </c>
      <c r="D24" t="s">
        <v>85</v>
      </c>
      <c r="E24">
        <v>99999999999999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147</v>
      </c>
      <c r="L24">
        <v>999999999</v>
      </c>
      <c r="M24" t="s">
        <v>145</v>
      </c>
      <c r="N24">
        <v>9999999999</v>
      </c>
      <c r="O24" t="s">
        <v>122</v>
      </c>
      <c r="P24" t="s">
        <v>123</v>
      </c>
      <c r="Q24" t="s">
        <v>124</v>
      </c>
      <c r="R24">
        <v>44</v>
      </c>
      <c r="S24" t="s">
        <v>40</v>
      </c>
      <c r="T24" t="str">
        <f t="shared" si="0"/>
        <v>12</v>
      </c>
      <c r="U24">
        <v>4.5</v>
      </c>
      <c r="V24">
        <v>156.6</v>
      </c>
      <c r="W24">
        <v>9</v>
      </c>
      <c r="X24" s="3">
        <f t="shared" si="1"/>
        <v>17.399999999999999</v>
      </c>
      <c r="Y24" s="3">
        <f t="shared" si="2"/>
        <v>1.45</v>
      </c>
      <c r="Z24" s="3">
        <f t="shared" si="3"/>
        <v>0.32222222222222219</v>
      </c>
    </row>
    <row r="25" spans="1:26" hidden="1" x14ac:dyDescent="0.25">
      <c r="A25">
        <v>6.2023999999999999</v>
      </c>
      <c r="B25" t="s">
        <v>965</v>
      </c>
      <c r="C25" t="s">
        <v>84</v>
      </c>
      <c r="D25" t="s">
        <v>85</v>
      </c>
      <c r="E25">
        <v>10019773</v>
      </c>
      <c r="F25" t="s">
        <v>130</v>
      </c>
      <c r="G25" t="s">
        <v>30</v>
      </c>
      <c r="H25" t="s">
        <v>31</v>
      </c>
      <c r="I25" t="s">
        <v>131</v>
      </c>
      <c r="J25" t="s">
        <v>132</v>
      </c>
      <c r="K25" t="s">
        <v>67</v>
      </c>
      <c r="L25">
        <v>95407</v>
      </c>
      <c r="M25" t="s">
        <v>133</v>
      </c>
      <c r="N25">
        <v>7075464544</v>
      </c>
      <c r="O25" t="s">
        <v>37</v>
      </c>
      <c r="P25" t="s">
        <v>82</v>
      </c>
      <c r="Q25" t="s">
        <v>39</v>
      </c>
      <c r="R25">
        <v>44</v>
      </c>
      <c r="S25" t="s">
        <v>40</v>
      </c>
      <c r="T25" t="str">
        <f t="shared" si="0"/>
        <v>12</v>
      </c>
      <c r="U25">
        <v>5</v>
      </c>
      <c r="V25">
        <v>295.8</v>
      </c>
      <c r="W25">
        <v>17</v>
      </c>
      <c r="X25" s="3">
        <f t="shared" si="1"/>
        <v>17.400000000000002</v>
      </c>
      <c r="Y25" s="3">
        <f t="shared" si="2"/>
        <v>1.4500000000000002</v>
      </c>
      <c r="Z25" s="3">
        <f t="shared" si="3"/>
        <v>0.29000000000000004</v>
      </c>
    </row>
    <row r="26" spans="1:26" hidden="1" x14ac:dyDescent="0.25">
      <c r="A26">
        <v>6.2023999999999999</v>
      </c>
      <c r="B26" t="s">
        <v>965</v>
      </c>
      <c r="C26" t="s">
        <v>84</v>
      </c>
      <c r="D26" t="s">
        <v>85</v>
      </c>
      <c r="E26">
        <v>10020930</v>
      </c>
      <c r="F26" t="s">
        <v>995</v>
      </c>
      <c r="G26" t="s">
        <v>30</v>
      </c>
      <c r="H26" t="s">
        <v>31</v>
      </c>
      <c r="I26" t="s">
        <v>996</v>
      </c>
      <c r="J26" t="s">
        <v>215</v>
      </c>
      <c r="K26" t="s">
        <v>67</v>
      </c>
      <c r="L26">
        <v>95054</v>
      </c>
      <c r="M26" t="s">
        <v>997</v>
      </c>
      <c r="N26">
        <v>4084219720</v>
      </c>
      <c r="O26" t="s">
        <v>37</v>
      </c>
      <c r="P26" t="s">
        <v>82</v>
      </c>
      <c r="Q26" t="s">
        <v>39</v>
      </c>
      <c r="R26">
        <v>44</v>
      </c>
      <c r="S26" t="s">
        <v>40</v>
      </c>
      <c r="T26" t="str">
        <f t="shared" si="0"/>
        <v>12</v>
      </c>
      <c r="U26">
        <v>5</v>
      </c>
      <c r="V26">
        <v>34.799999999999997</v>
      </c>
      <c r="W26">
        <v>2</v>
      </c>
      <c r="X26" s="3">
        <f t="shared" si="1"/>
        <v>17.399999999999999</v>
      </c>
      <c r="Y26" s="3">
        <f t="shared" si="2"/>
        <v>1.45</v>
      </c>
      <c r="Z26" s="3">
        <f t="shared" si="3"/>
        <v>0.28999999999999998</v>
      </c>
    </row>
    <row r="27" spans="1:26" hidden="1" x14ac:dyDescent="0.25">
      <c r="A27">
        <v>6.2023999999999999</v>
      </c>
      <c r="B27" t="s">
        <v>965</v>
      </c>
      <c r="C27" t="s">
        <v>84</v>
      </c>
      <c r="D27" t="s">
        <v>85</v>
      </c>
      <c r="E27">
        <v>10281997</v>
      </c>
      <c r="F27" t="s">
        <v>543</v>
      </c>
      <c r="G27" t="s">
        <v>30</v>
      </c>
      <c r="H27" t="s">
        <v>31</v>
      </c>
      <c r="I27" t="s">
        <v>544</v>
      </c>
      <c r="J27" t="s">
        <v>545</v>
      </c>
      <c r="K27" t="s">
        <v>96</v>
      </c>
      <c r="L27">
        <v>89706</v>
      </c>
      <c r="M27" t="s">
        <v>546</v>
      </c>
      <c r="N27">
        <v>7753429754</v>
      </c>
      <c r="O27" t="s">
        <v>37</v>
      </c>
      <c r="P27" t="s">
        <v>82</v>
      </c>
      <c r="Q27" t="s">
        <v>39</v>
      </c>
      <c r="R27">
        <v>44</v>
      </c>
      <c r="S27" t="s">
        <v>40</v>
      </c>
      <c r="T27" t="str">
        <f t="shared" si="0"/>
        <v>12</v>
      </c>
      <c r="U27">
        <v>5</v>
      </c>
      <c r="V27">
        <v>17.399999999999999</v>
      </c>
      <c r="W27">
        <v>1</v>
      </c>
      <c r="X27" s="3">
        <f t="shared" si="1"/>
        <v>17.399999999999999</v>
      </c>
      <c r="Y27" s="3">
        <f t="shared" si="2"/>
        <v>1.45</v>
      </c>
      <c r="Z27" s="3">
        <f t="shared" si="3"/>
        <v>0.28999999999999998</v>
      </c>
    </row>
    <row r="28" spans="1:26" hidden="1" x14ac:dyDescent="0.25">
      <c r="A28">
        <v>6.2023999999999999</v>
      </c>
      <c r="B28" t="s">
        <v>965</v>
      </c>
      <c r="C28" t="s">
        <v>84</v>
      </c>
      <c r="D28" t="s">
        <v>85</v>
      </c>
      <c r="E28">
        <v>10370631</v>
      </c>
      <c r="F28" t="s">
        <v>998</v>
      </c>
      <c r="G28" t="s">
        <v>168</v>
      </c>
      <c r="H28" t="s">
        <v>31</v>
      </c>
      <c r="I28" t="s">
        <v>384</v>
      </c>
      <c r="J28" t="s">
        <v>385</v>
      </c>
      <c r="K28" t="s">
        <v>67</v>
      </c>
      <c r="L28" t="s">
        <v>386</v>
      </c>
      <c r="M28" t="s">
        <v>999</v>
      </c>
      <c r="N28">
        <v>7073543295</v>
      </c>
      <c r="O28" t="s">
        <v>37</v>
      </c>
      <c r="P28" t="s">
        <v>82</v>
      </c>
      <c r="Q28" t="s">
        <v>39</v>
      </c>
      <c r="R28">
        <v>44</v>
      </c>
      <c r="S28" t="s">
        <v>40</v>
      </c>
      <c r="T28" t="str">
        <f t="shared" si="0"/>
        <v>12</v>
      </c>
      <c r="U28">
        <v>5</v>
      </c>
      <c r="V28">
        <v>17.399999999999999</v>
      </c>
      <c r="W28">
        <v>1</v>
      </c>
      <c r="X28" s="3">
        <f t="shared" si="1"/>
        <v>17.399999999999999</v>
      </c>
      <c r="Y28" s="3">
        <f t="shared" si="2"/>
        <v>1.45</v>
      </c>
      <c r="Z28" s="3">
        <f t="shared" si="3"/>
        <v>0.28999999999999998</v>
      </c>
    </row>
    <row r="29" spans="1:26" hidden="1" x14ac:dyDescent="0.25">
      <c r="A29">
        <v>6.2023999999999999</v>
      </c>
      <c r="B29" t="s">
        <v>965</v>
      </c>
      <c r="C29" t="s">
        <v>84</v>
      </c>
      <c r="D29" t="s">
        <v>85</v>
      </c>
      <c r="E29">
        <v>10373770</v>
      </c>
      <c r="F29" t="s">
        <v>202</v>
      </c>
      <c r="G29" t="s">
        <v>168</v>
      </c>
      <c r="H29" t="s">
        <v>31</v>
      </c>
      <c r="I29" t="s">
        <v>203</v>
      </c>
      <c r="J29" t="s">
        <v>204</v>
      </c>
      <c r="K29" t="s">
        <v>67</v>
      </c>
      <c r="L29" t="s">
        <v>205</v>
      </c>
      <c r="M29" t="s">
        <v>206</v>
      </c>
      <c r="N29">
        <v>5102770646</v>
      </c>
      <c r="O29" t="s">
        <v>37</v>
      </c>
      <c r="P29" t="s">
        <v>82</v>
      </c>
      <c r="Q29" t="s">
        <v>39</v>
      </c>
      <c r="R29">
        <v>44</v>
      </c>
      <c r="S29" t="s">
        <v>40</v>
      </c>
      <c r="T29" t="str">
        <f t="shared" si="0"/>
        <v>12</v>
      </c>
      <c r="U29">
        <v>5</v>
      </c>
      <c r="V29">
        <v>69.599999999999994</v>
      </c>
      <c r="W29">
        <v>4</v>
      </c>
      <c r="X29" s="3">
        <f t="shared" si="1"/>
        <v>17.399999999999999</v>
      </c>
      <c r="Y29" s="3">
        <f t="shared" si="2"/>
        <v>1.45</v>
      </c>
      <c r="Z29" s="3">
        <f t="shared" si="3"/>
        <v>0.28999999999999998</v>
      </c>
    </row>
    <row r="30" spans="1:26" hidden="1" x14ac:dyDescent="0.25">
      <c r="A30">
        <v>6.2023999999999999</v>
      </c>
      <c r="B30" t="s">
        <v>965</v>
      </c>
      <c r="C30" t="s">
        <v>84</v>
      </c>
      <c r="D30" t="s">
        <v>85</v>
      </c>
      <c r="E30">
        <v>10426435</v>
      </c>
      <c r="F30" t="s">
        <v>295</v>
      </c>
      <c r="G30" t="s">
        <v>168</v>
      </c>
      <c r="H30" t="s">
        <v>31</v>
      </c>
      <c r="I30" t="s">
        <v>296</v>
      </c>
      <c r="J30" t="s">
        <v>297</v>
      </c>
      <c r="K30" t="s">
        <v>67</v>
      </c>
      <c r="L30" t="s">
        <v>298</v>
      </c>
      <c r="M30" t="s">
        <v>299</v>
      </c>
      <c r="N30">
        <v>7078293456</v>
      </c>
      <c r="O30" t="s">
        <v>37</v>
      </c>
      <c r="P30" t="s">
        <v>82</v>
      </c>
      <c r="Q30" t="s">
        <v>39</v>
      </c>
      <c r="R30">
        <v>44</v>
      </c>
      <c r="S30" t="s">
        <v>40</v>
      </c>
      <c r="T30" t="str">
        <f t="shared" si="0"/>
        <v>12</v>
      </c>
      <c r="U30">
        <v>5</v>
      </c>
      <c r="V30">
        <v>34.799999999999997</v>
      </c>
      <c r="W30">
        <v>2</v>
      </c>
      <c r="X30" s="3">
        <f t="shared" si="1"/>
        <v>17.399999999999999</v>
      </c>
      <c r="Y30" s="3">
        <f t="shared" si="2"/>
        <v>1.45</v>
      </c>
      <c r="Z30" s="3">
        <f t="shared" si="3"/>
        <v>0.28999999999999998</v>
      </c>
    </row>
    <row r="31" spans="1:26" hidden="1" x14ac:dyDescent="0.25">
      <c r="A31">
        <v>6.2023999999999999</v>
      </c>
      <c r="B31" t="s">
        <v>965</v>
      </c>
      <c r="C31" t="s">
        <v>84</v>
      </c>
      <c r="D31" t="s">
        <v>85</v>
      </c>
      <c r="E31">
        <v>10053745</v>
      </c>
      <c r="F31" t="s">
        <v>300</v>
      </c>
      <c r="G31" t="s">
        <v>174</v>
      </c>
      <c r="H31" t="s">
        <v>31</v>
      </c>
      <c r="I31" t="s">
        <v>301</v>
      </c>
      <c r="J31" t="s">
        <v>302</v>
      </c>
      <c r="K31" t="s">
        <v>96</v>
      </c>
      <c r="L31">
        <v>89406</v>
      </c>
      <c r="M31" t="s">
        <v>1000</v>
      </c>
      <c r="N31">
        <v>7754125732</v>
      </c>
      <c r="O31" t="s">
        <v>115</v>
      </c>
      <c r="P31" t="s">
        <v>116</v>
      </c>
      <c r="Q31" t="s">
        <v>39</v>
      </c>
      <c r="R31">
        <v>44</v>
      </c>
      <c r="S31" t="s">
        <v>40</v>
      </c>
      <c r="T31" t="str">
        <f t="shared" si="0"/>
        <v>12</v>
      </c>
      <c r="U31">
        <v>5</v>
      </c>
      <c r="V31">
        <v>34.799999999999997</v>
      </c>
      <c r="W31">
        <v>2</v>
      </c>
      <c r="X31" s="3">
        <f t="shared" si="1"/>
        <v>17.399999999999999</v>
      </c>
      <c r="Y31" s="3">
        <f t="shared" si="2"/>
        <v>1.45</v>
      </c>
      <c r="Z31" s="3">
        <f t="shared" si="3"/>
        <v>0.28999999999999998</v>
      </c>
    </row>
    <row r="32" spans="1:26" hidden="1" x14ac:dyDescent="0.25">
      <c r="A32">
        <v>6.2023999999999999</v>
      </c>
      <c r="B32" t="s">
        <v>965</v>
      </c>
      <c r="C32" t="s">
        <v>84</v>
      </c>
      <c r="D32" t="s">
        <v>85</v>
      </c>
      <c r="E32">
        <v>10299488</v>
      </c>
      <c r="F32" t="s">
        <v>547</v>
      </c>
      <c r="G32" t="s">
        <v>362</v>
      </c>
      <c r="H32" t="s">
        <v>31</v>
      </c>
      <c r="I32" t="s">
        <v>548</v>
      </c>
      <c r="J32" t="s">
        <v>549</v>
      </c>
      <c r="K32" t="s">
        <v>67</v>
      </c>
      <c r="L32">
        <v>95207</v>
      </c>
      <c r="M32" t="s">
        <v>550</v>
      </c>
      <c r="N32">
        <v>2099579090</v>
      </c>
      <c r="O32" t="s">
        <v>115</v>
      </c>
      <c r="P32" t="s">
        <v>116</v>
      </c>
      <c r="Q32" t="s">
        <v>39</v>
      </c>
      <c r="R32">
        <v>44</v>
      </c>
      <c r="S32" t="s">
        <v>40</v>
      </c>
      <c r="T32" t="str">
        <f t="shared" si="0"/>
        <v>12</v>
      </c>
      <c r="U32">
        <v>5</v>
      </c>
      <c r="V32">
        <v>17.399999999999999</v>
      </c>
      <c r="W32">
        <v>1</v>
      </c>
      <c r="X32" s="3">
        <f t="shared" si="1"/>
        <v>17.399999999999999</v>
      </c>
      <c r="Y32" s="3">
        <f t="shared" si="2"/>
        <v>1.45</v>
      </c>
      <c r="Z32" s="3">
        <f t="shared" si="3"/>
        <v>0.28999999999999998</v>
      </c>
    </row>
    <row r="33" spans="1:26" hidden="1" x14ac:dyDescent="0.25">
      <c r="A33">
        <v>6.2023999999999999</v>
      </c>
      <c r="B33" t="s">
        <v>965</v>
      </c>
      <c r="C33" t="s">
        <v>84</v>
      </c>
      <c r="D33" t="s">
        <v>85</v>
      </c>
      <c r="E33">
        <v>10349243</v>
      </c>
      <c r="F33" t="s">
        <v>291</v>
      </c>
      <c r="G33" t="s">
        <v>30</v>
      </c>
      <c r="H33" t="s">
        <v>31</v>
      </c>
      <c r="I33" t="s">
        <v>292</v>
      </c>
      <c r="J33" t="s">
        <v>104</v>
      </c>
      <c r="K33" t="s">
        <v>96</v>
      </c>
      <c r="L33" t="s">
        <v>293</v>
      </c>
      <c r="M33" t="s">
        <v>294</v>
      </c>
      <c r="N33">
        <v>7754437931</v>
      </c>
      <c r="O33" t="s">
        <v>115</v>
      </c>
      <c r="P33" t="s">
        <v>116</v>
      </c>
      <c r="Q33" t="s">
        <v>39</v>
      </c>
      <c r="R33">
        <v>44</v>
      </c>
      <c r="S33" t="s">
        <v>40</v>
      </c>
      <c r="T33" t="str">
        <f t="shared" si="0"/>
        <v>12</v>
      </c>
      <c r="U33">
        <v>5</v>
      </c>
      <c r="V33">
        <v>52.2</v>
      </c>
      <c r="W33">
        <v>3</v>
      </c>
      <c r="X33" s="3">
        <f t="shared" si="1"/>
        <v>17.400000000000002</v>
      </c>
      <c r="Y33" s="3">
        <f t="shared" si="2"/>
        <v>1.4500000000000002</v>
      </c>
      <c r="Z33" s="3">
        <f t="shared" si="3"/>
        <v>0.29000000000000004</v>
      </c>
    </row>
    <row r="34" spans="1:26" hidden="1" x14ac:dyDescent="0.25">
      <c r="A34">
        <v>6.2023999999999999</v>
      </c>
      <c r="B34" t="s">
        <v>965</v>
      </c>
      <c r="C34" t="s">
        <v>84</v>
      </c>
      <c r="D34" t="s">
        <v>85</v>
      </c>
      <c r="E34">
        <v>10426435</v>
      </c>
      <c r="F34" t="s">
        <v>295</v>
      </c>
      <c r="G34" t="s">
        <v>168</v>
      </c>
      <c r="H34" t="s">
        <v>31</v>
      </c>
      <c r="I34" t="s">
        <v>296</v>
      </c>
      <c r="J34" t="s">
        <v>297</v>
      </c>
      <c r="K34" t="s">
        <v>67</v>
      </c>
      <c r="L34" t="s">
        <v>298</v>
      </c>
      <c r="M34" t="s">
        <v>299</v>
      </c>
      <c r="N34">
        <v>7078293456</v>
      </c>
      <c r="O34" t="s">
        <v>115</v>
      </c>
      <c r="P34" t="s">
        <v>116</v>
      </c>
      <c r="Q34" t="s">
        <v>39</v>
      </c>
      <c r="R34">
        <v>44</v>
      </c>
      <c r="S34" t="s">
        <v>40</v>
      </c>
      <c r="T34" t="str">
        <f t="shared" si="0"/>
        <v>12</v>
      </c>
      <c r="U34">
        <v>5</v>
      </c>
      <c r="V34">
        <v>34.799999999999997</v>
      </c>
      <c r="W34">
        <v>2</v>
      </c>
      <c r="X34" s="3">
        <f t="shared" si="1"/>
        <v>17.399999999999999</v>
      </c>
      <c r="Y34" s="3">
        <f t="shared" si="2"/>
        <v>1.45</v>
      </c>
      <c r="Z34" s="3">
        <f t="shared" si="3"/>
        <v>0.28999999999999998</v>
      </c>
    </row>
    <row r="35" spans="1:26" hidden="1" x14ac:dyDescent="0.25">
      <c r="A35">
        <v>6.2023999999999999</v>
      </c>
      <c r="B35" t="s">
        <v>965</v>
      </c>
      <c r="C35" t="s">
        <v>84</v>
      </c>
      <c r="D35" t="s">
        <v>85</v>
      </c>
      <c r="E35">
        <v>10051233</v>
      </c>
      <c r="F35" t="s">
        <v>1001</v>
      </c>
      <c r="G35" t="s">
        <v>30</v>
      </c>
      <c r="H35" t="s">
        <v>31</v>
      </c>
      <c r="I35" t="s">
        <v>1002</v>
      </c>
      <c r="J35" t="s">
        <v>1003</v>
      </c>
      <c r="K35" t="s">
        <v>67</v>
      </c>
      <c r="L35" t="s">
        <v>1004</v>
      </c>
      <c r="M35" t="s">
        <v>1005</v>
      </c>
      <c r="N35">
        <v>7075921589</v>
      </c>
      <c r="O35" t="s">
        <v>49</v>
      </c>
      <c r="P35" t="s">
        <v>50</v>
      </c>
      <c r="Q35" t="s">
        <v>39</v>
      </c>
      <c r="R35">
        <v>44</v>
      </c>
      <c r="S35" t="s">
        <v>40</v>
      </c>
      <c r="T35" t="str">
        <f t="shared" ref="T35:T66" si="4">"12"</f>
        <v>12</v>
      </c>
      <c r="U35">
        <v>5</v>
      </c>
      <c r="V35">
        <v>17.399999999999999</v>
      </c>
      <c r="W35">
        <v>1</v>
      </c>
      <c r="X35" s="3">
        <f t="shared" si="1"/>
        <v>17.399999999999999</v>
      </c>
      <c r="Y35" s="3">
        <f t="shared" si="2"/>
        <v>1.45</v>
      </c>
      <c r="Z35" s="3">
        <f t="shared" si="3"/>
        <v>0.28999999999999998</v>
      </c>
    </row>
    <row r="36" spans="1:26" hidden="1" x14ac:dyDescent="0.25">
      <c r="A36">
        <v>6.2023999999999999</v>
      </c>
      <c r="B36" t="s">
        <v>965</v>
      </c>
      <c r="C36" t="s">
        <v>84</v>
      </c>
      <c r="D36" t="s">
        <v>85</v>
      </c>
      <c r="E36">
        <v>10053745</v>
      </c>
      <c r="F36" t="s">
        <v>300</v>
      </c>
      <c r="G36" t="s">
        <v>174</v>
      </c>
      <c r="H36" t="s">
        <v>31</v>
      </c>
      <c r="I36" t="s">
        <v>301</v>
      </c>
      <c r="J36" t="s">
        <v>302</v>
      </c>
      <c r="K36" t="s">
        <v>96</v>
      </c>
      <c r="L36">
        <v>89406</v>
      </c>
      <c r="M36" t="s">
        <v>1000</v>
      </c>
      <c r="N36">
        <v>7754125732</v>
      </c>
      <c r="O36" t="s">
        <v>49</v>
      </c>
      <c r="P36" t="s">
        <v>50</v>
      </c>
      <c r="Q36" t="s">
        <v>39</v>
      </c>
      <c r="R36">
        <v>44</v>
      </c>
      <c r="S36" t="s">
        <v>40</v>
      </c>
      <c r="T36" t="str">
        <f t="shared" si="4"/>
        <v>12</v>
      </c>
      <c r="U36">
        <v>5</v>
      </c>
      <c r="V36">
        <v>87</v>
      </c>
      <c r="W36">
        <v>5</v>
      </c>
      <c r="X36" s="3">
        <f t="shared" si="1"/>
        <v>17.399999999999999</v>
      </c>
      <c r="Y36" s="3">
        <f t="shared" si="2"/>
        <v>1.45</v>
      </c>
      <c r="Z36" s="3">
        <f t="shared" si="3"/>
        <v>0.28999999999999998</v>
      </c>
    </row>
    <row r="37" spans="1:26" hidden="1" x14ac:dyDescent="0.25">
      <c r="A37">
        <v>6.2023999999999999</v>
      </c>
      <c r="B37" t="s">
        <v>965</v>
      </c>
      <c r="C37" t="s">
        <v>84</v>
      </c>
      <c r="D37" t="s">
        <v>85</v>
      </c>
      <c r="E37">
        <v>10439798</v>
      </c>
      <c r="F37" t="s">
        <v>102</v>
      </c>
      <c r="G37" t="s">
        <v>30</v>
      </c>
      <c r="H37" t="s">
        <v>31</v>
      </c>
      <c r="I37" t="s">
        <v>103</v>
      </c>
      <c r="J37" t="s">
        <v>104</v>
      </c>
      <c r="K37" t="s">
        <v>96</v>
      </c>
      <c r="L37" t="s">
        <v>105</v>
      </c>
      <c r="M37" t="s">
        <v>106</v>
      </c>
      <c r="N37">
        <v>9076024285</v>
      </c>
      <c r="O37" t="s">
        <v>49</v>
      </c>
      <c r="P37" t="s">
        <v>50</v>
      </c>
      <c r="Q37" t="s">
        <v>39</v>
      </c>
      <c r="R37">
        <v>44</v>
      </c>
      <c r="S37" t="s">
        <v>40</v>
      </c>
      <c r="T37" t="str">
        <f t="shared" si="4"/>
        <v>12</v>
      </c>
      <c r="U37">
        <v>5</v>
      </c>
      <c r="V37">
        <v>104.4</v>
      </c>
      <c r="W37">
        <v>6</v>
      </c>
      <c r="X37" s="3">
        <f t="shared" si="1"/>
        <v>17.400000000000002</v>
      </c>
      <c r="Y37" s="3">
        <f t="shared" si="2"/>
        <v>1.4500000000000002</v>
      </c>
      <c r="Z37" s="3">
        <f t="shared" si="3"/>
        <v>0.29000000000000004</v>
      </c>
    </row>
    <row r="38" spans="1:26" hidden="1" x14ac:dyDescent="0.25">
      <c r="A38">
        <v>6.2023999999999999</v>
      </c>
      <c r="B38" t="s">
        <v>965</v>
      </c>
      <c r="C38" t="s">
        <v>84</v>
      </c>
      <c r="D38" t="s">
        <v>85</v>
      </c>
      <c r="E38">
        <v>10124473</v>
      </c>
      <c r="F38" t="s">
        <v>220</v>
      </c>
      <c r="G38" t="s">
        <v>30</v>
      </c>
      <c r="H38" t="s">
        <v>31</v>
      </c>
      <c r="I38" t="s">
        <v>221</v>
      </c>
      <c r="J38" t="s">
        <v>222</v>
      </c>
      <c r="K38" t="s">
        <v>67</v>
      </c>
      <c r="L38">
        <v>95370</v>
      </c>
      <c r="M38" t="s">
        <v>223</v>
      </c>
      <c r="N38">
        <v>2095363674</v>
      </c>
      <c r="O38" t="s">
        <v>98</v>
      </c>
      <c r="P38" t="s">
        <v>99</v>
      </c>
      <c r="Q38" t="s">
        <v>61</v>
      </c>
      <c r="R38">
        <v>44</v>
      </c>
      <c r="S38" t="s">
        <v>40</v>
      </c>
      <c r="T38" t="str">
        <f t="shared" si="4"/>
        <v>12</v>
      </c>
      <c r="U38">
        <v>5</v>
      </c>
      <c r="V38">
        <v>105.6</v>
      </c>
      <c r="W38">
        <v>4</v>
      </c>
      <c r="X38" s="3">
        <f t="shared" si="1"/>
        <v>26.4</v>
      </c>
      <c r="Y38" s="3">
        <f t="shared" si="2"/>
        <v>2.1999999999999997</v>
      </c>
      <c r="Z38" s="3">
        <f t="shared" si="3"/>
        <v>0.43999999999999995</v>
      </c>
    </row>
    <row r="39" spans="1:26" hidden="1" x14ac:dyDescent="0.25">
      <c r="A39">
        <v>6.2023999999999999</v>
      </c>
      <c r="B39" t="s">
        <v>965</v>
      </c>
      <c r="C39" t="s">
        <v>84</v>
      </c>
      <c r="D39" t="s">
        <v>85</v>
      </c>
      <c r="E39">
        <v>10248015</v>
      </c>
      <c r="F39" t="s">
        <v>1006</v>
      </c>
      <c r="G39" t="s">
        <v>362</v>
      </c>
      <c r="H39" t="s">
        <v>31</v>
      </c>
      <c r="I39" t="s">
        <v>1007</v>
      </c>
      <c r="J39" t="s">
        <v>1008</v>
      </c>
      <c r="K39" t="s">
        <v>67</v>
      </c>
      <c r="L39">
        <v>94608</v>
      </c>
      <c r="M39" t="s">
        <v>1009</v>
      </c>
      <c r="N39">
        <v>5106589300</v>
      </c>
      <c r="O39" t="s">
        <v>98</v>
      </c>
      <c r="P39" t="s">
        <v>99</v>
      </c>
      <c r="Q39" t="s">
        <v>61</v>
      </c>
      <c r="R39">
        <v>44</v>
      </c>
      <c r="S39" t="s">
        <v>40</v>
      </c>
      <c r="T39" t="str">
        <f t="shared" si="4"/>
        <v>12</v>
      </c>
      <c r="U39">
        <v>5</v>
      </c>
      <c r="V39">
        <v>26.4</v>
      </c>
      <c r="W39">
        <v>1</v>
      </c>
      <c r="X39" s="3">
        <f t="shared" si="1"/>
        <v>26.4</v>
      </c>
      <c r="Y39" s="3">
        <f t="shared" si="2"/>
        <v>2.1999999999999997</v>
      </c>
      <c r="Z39" s="3">
        <f t="shared" si="3"/>
        <v>0.43999999999999995</v>
      </c>
    </row>
    <row r="40" spans="1:26" hidden="1" x14ac:dyDescent="0.25">
      <c r="A40">
        <v>6.2023999999999999</v>
      </c>
      <c r="B40" t="s">
        <v>965</v>
      </c>
      <c r="C40" t="s">
        <v>84</v>
      </c>
      <c r="D40" t="s">
        <v>85</v>
      </c>
      <c r="E40">
        <v>10392615</v>
      </c>
      <c r="F40" t="s">
        <v>1010</v>
      </c>
      <c r="G40" t="s">
        <v>362</v>
      </c>
      <c r="H40" t="s">
        <v>31</v>
      </c>
      <c r="I40" t="s">
        <v>1011</v>
      </c>
      <c r="J40" t="s">
        <v>1012</v>
      </c>
      <c r="K40" t="s">
        <v>67</v>
      </c>
      <c r="L40">
        <v>95678</v>
      </c>
      <c r="M40" t="s">
        <v>1013</v>
      </c>
      <c r="N40">
        <v>9167732200</v>
      </c>
      <c r="O40" t="s">
        <v>98</v>
      </c>
      <c r="P40" t="s">
        <v>99</v>
      </c>
      <c r="Q40" t="s">
        <v>61</v>
      </c>
      <c r="R40">
        <v>44</v>
      </c>
      <c r="S40" t="s">
        <v>40</v>
      </c>
      <c r="T40" t="str">
        <f t="shared" si="4"/>
        <v>12</v>
      </c>
      <c r="U40">
        <v>5</v>
      </c>
      <c r="V40">
        <v>26.4</v>
      </c>
      <c r="W40">
        <v>1</v>
      </c>
      <c r="X40" s="3">
        <f t="shared" si="1"/>
        <v>26.4</v>
      </c>
      <c r="Y40" s="3">
        <f t="shared" si="2"/>
        <v>2.1999999999999997</v>
      </c>
      <c r="Z40" s="3">
        <f t="shared" si="3"/>
        <v>0.43999999999999995</v>
      </c>
    </row>
    <row r="41" spans="1:26" hidden="1" x14ac:dyDescent="0.25">
      <c r="A41">
        <v>6.2023999999999999</v>
      </c>
      <c r="B41" t="s">
        <v>965</v>
      </c>
      <c r="C41" t="s">
        <v>84</v>
      </c>
      <c r="D41" t="s">
        <v>85</v>
      </c>
      <c r="E41">
        <v>10393606</v>
      </c>
      <c r="F41" t="s">
        <v>1014</v>
      </c>
      <c r="G41" t="s">
        <v>362</v>
      </c>
      <c r="H41" t="s">
        <v>31</v>
      </c>
      <c r="I41" t="s">
        <v>1015</v>
      </c>
      <c r="J41" t="s">
        <v>594</v>
      </c>
      <c r="K41" t="s">
        <v>96</v>
      </c>
      <c r="L41" t="s">
        <v>1016</v>
      </c>
      <c r="M41" t="s">
        <v>1017</v>
      </c>
      <c r="N41">
        <v>7755077248</v>
      </c>
      <c r="O41" t="s">
        <v>98</v>
      </c>
      <c r="P41" t="s">
        <v>99</v>
      </c>
      <c r="Q41" t="s">
        <v>61</v>
      </c>
      <c r="R41">
        <v>44</v>
      </c>
      <c r="S41" t="s">
        <v>40</v>
      </c>
      <c r="T41" t="str">
        <f t="shared" si="4"/>
        <v>12</v>
      </c>
      <c r="U41">
        <v>5</v>
      </c>
      <c r="V41">
        <v>396</v>
      </c>
      <c r="W41">
        <v>15</v>
      </c>
      <c r="X41" s="3">
        <f t="shared" si="1"/>
        <v>26.4</v>
      </c>
      <c r="Y41" s="3">
        <f t="shared" si="2"/>
        <v>2.1999999999999997</v>
      </c>
      <c r="Z41" s="3">
        <f t="shared" si="3"/>
        <v>0.43999999999999995</v>
      </c>
    </row>
    <row r="42" spans="1:26" hidden="1" x14ac:dyDescent="0.25">
      <c r="A42">
        <v>6.2023999999999999</v>
      </c>
      <c r="B42" t="s">
        <v>965</v>
      </c>
      <c r="C42" t="s">
        <v>84</v>
      </c>
      <c r="D42" t="s">
        <v>85</v>
      </c>
      <c r="E42">
        <v>10439798</v>
      </c>
      <c r="F42" t="s">
        <v>102</v>
      </c>
      <c r="G42" t="s">
        <v>30</v>
      </c>
      <c r="H42" t="s">
        <v>31</v>
      </c>
      <c r="I42" t="s">
        <v>103</v>
      </c>
      <c r="J42" t="s">
        <v>104</v>
      </c>
      <c r="K42" t="s">
        <v>96</v>
      </c>
      <c r="L42" t="s">
        <v>105</v>
      </c>
      <c r="M42" t="s">
        <v>106</v>
      </c>
      <c r="N42">
        <v>9076024285</v>
      </c>
      <c r="O42" t="s">
        <v>98</v>
      </c>
      <c r="P42" t="s">
        <v>99</v>
      </c>
      <c r="Q42" t="s">
        <v>61</v>
      </c>
      <c r="R42">
        <v>44</v>
      </c>
      <c r="S42" t="s">
        <v>40</v>
      </c>
      <c r="T42" t="str">
        <f t="shared" si="4"/>
        <v>12</v>
      </c>
      <c r="U42">
        <v>5</v>
      </c>
      <c r="V42">
        <v>132</v>
      </c>
      <c r="W42">
        <v>5</v>
      </c>
      <c r="X42" s="3">
        <f t="shared" si="1"/>
        <v>26.4</v>
      </c>
      <c r="Y42" s="3">
        <f t="shared" si="2"/>
        <v>2.1999999999999997</v>
      </c>
      <c r="Z42" s="3">
        <f t="shared" si="3"/>
        <v>0.43999999999999995</v>
      </c>
    </row>
    <row r="43" spans="1:26" hidden="1" x14ac:dyDescent="0.25">
      <c r="A43">
        <v>6.2023999999999999</v>
      </c>
      <c r="B43" t="s">
        <v>965</v>
      </c>
      <c r="C43" t="s">
        <v>84</v>
      </c>
      <c r="D43" t="s">
        <v>85</v>
      </c>
      <c r="E43">
        <v>10501324</v>
      </c>
      <c r="F43" t="s">
        <v>989</v>
      </c>
      <c r="G43" t="s">
        <v>362</v>
      </c>
      <c r="H43" t="s">
        <v>31</v>
      </c>
      <c r="I43" t="s">
        <v>990</v>
      </c>
      <c r="J43" t="s">
        <v>991</v>
      </c>
      <c r="K43" t="s">
        <v>67</v>
      </c>
      <c r="L43" t="s">
        <v>992</v>
      </c>
      <c r="M43" t="s">
        <v>993</v>
      </c>
      <c r="N43">
        <v>8312754500</v>
      </c>
      <c r="O43" t="s">
        <v>98</v>
      </c>
      <c r="P43" t="s">
        <v>99</v>
      </c>
      <c r="Q43" t="s">
        <v>61</v>
      </c>
      <c r="R43">
        <v>44</v>
      </c>
      <c r="S43" t="s">
        <v>40</v>
      </c>
      <c r="T43" t="str">
        <f t="shared" si="4"/>
        <v>12</v>
      </c>
      <c r="U43">
        <v>5</v>
      </c>
      <c r="V43">
        <v>316.8</v>
      </c>
      <c r="W43">
        <v>12</v>
      </c>
      <c r="X43" s="3">
        <f t="shared" si="1"/>
        <v>26.400000000000002</v>
      </c>
      <c r="Y43" s="3">
        <f t="shared" si="2"/>
        <v>2.2000000000000002</v>
      </c>
      <c r="Z43" s="3">
        <f t="shared" si="3"/>
        <v>0.44000000000000006</v>
      </c>
    </row>
    <row r="44" spans="1:26" hidden="1" x14ac:dyDescent="0.25">
      <c r="A44">
        <v>6.2023999999999999</v>
      </c>
      <c r="B44" t="s">
        <v>965</v>
      </c>
      <c r="C44" t="s">
        <v>84</v>
      </c>
      <c r="D44" t="s">
        <v>85</v>
      </c>
      <c r="E44">
        <v>10124473</v>
      </c>
      <c r="F44" t="s">
        <v>220</v>
      </c>
      <c r="G44" t="s">
        <v>30</v>
      </c>
      <c r="H44" t="s">
        <v>31</v>
      </c>
      <c r="I44" t="s">
        <v>221</v>
      </c>
      <c r="J44" t="s">
        <v>222</v>
      </c>
      <c r="K44" t="s">
        <v>67</v>
      </c>
      <c r="L44">
        <v>95370</v>
      </c>
      <c r="M44" t="s">
        <v>223</v>
      </c>
      <c r="N44">
        <v>2095363674</v>
      </c>
      <c r="O44" t="s">
        <v>224</v>
      </c>
      <c r="P44" t="s">
        <v>225</v>
      </c>
      <c r="Q44" t="s">
        <v>61</v>
      </c>
      <c r="R44">
        <v>44</v>
      </c>
      <c r="S44" t="s">
        <v>40</v>
      </c>
      <c r="T44" t="str">
        <f t="shared" si="4"/>
        <v>12</v>
      </c>
      <c r="U44">
        <v>5</v>
      </c>
      <c r="V44">
        <v>132</v>
      </c>
      <c r="W44">
        <v>5</v>
      </c>
      <c r="X44" s="3">
        <f t="shared" si="1"/>
        <v>26.4</v>
      </c>
      <c r="Y44" s="3">
        <f t="shared" si="2"/>
        <v>2.1999999999999997</v>
      </c>
      <c r="Z44" s="3">
        <f t="shared" si="3"/>
        <v>0.43999999999999995</v>
      </c>
    </row>
    <row r="45" spans="1:26" hidden="1" x14ac:dyDescent="0.25">
      <c r="A45">
        <v>6.2023999999999999</v>
      </c>
      <c r="B45" t="s">
        <v>965</v>
      </c>
      <c r="C45" t="s">
        <v>84</v>
      </c>
      <c r="D45" t="s">
        <v>85</v>
      </c>
      <c r="E45">
        <v>10342048</v>
      </c>
      <c r="F45" t="s">
        <v>213</v>
      </c>
      <c r="G45" t="s">
        <v>30</v>
      </c>
      <c r="H45" t="s">
        <v>31</v>
      </c>
      <c r="I45" t="s">
        <v>214</v>
      </c>
      <c r="J45" t="s">
        <v>215</v>
      </c>
      <c r="K45" t="s">
        <v>67</v>
      </c>
      <c r="L45" t="s">
        <v>216</v>
      </c>
      <c r="M45" t="s">
        <v>217</v>
      </c>
      <c r="N45">
        <v>9258267841</v>
      </c>
      <c r="O45" t="s">
        <v>224</v>
      </c>
      <c r="P45" t="s">
        <v>225</v>
      </c>
      <c r="Q45" t="s">
        <v>61</v>
      </c>
      <c r="R45">
        <v>44</v>
      </c>
      <c r="S45" t="s">
        <v>40</v>
      </c>
      <c r="T45" t="str">
        <f t="shared" si="4"/>
        <v>12</v>
      </c>
      <c r="U45">
        <v>5</v>
      </c>
      <c r="V45">
        <v>105.6</v>
      </c>
      <c r="W45">
        <v>4</v>
      </c>
      <c r="X45" s="3">
        <f t="shared" si="1"/>
        <v>26.4</v>
      </c>
      <c r="Y45" s="3">
        <f t="shared" si="2"/>
        <v>2.1999999999999997</v>
      </c>
      <c r="Z45" s="3">
        <f t="shared" si="3"/>
        <v>0.43999999999999995</v>
      </c>
    </row>
    <row r="46" spans="1:26" hidden="1" x14ac:dyDescent="0.25">
      <c r="A46">
        <v>6.2023999999999999</v>
      </c>
      <c r="B46" t="s">
        <v>965</v>
      </c>
      <c r="C46" t="s">
        <v>84</v>
      </c>
      <c r="D46" t="s">
        <v>85</v>
      </c>
      <c r="E46">
        <v>10492381</v>
      </c>
      <c r="F46" t="s">
        <v>1018</v>
      </c>
      <c r="G46" t="s">
        <v>362</v>
      </c>
      <c r="H46" t="s">
        <v>31</v>
      </c>
      <c r="I46" t="s">
        <v>1019</v>
      </c>
      <c r="J46" t="s">
        <v>1020</v>
      </c>
      <c r="K46" t="s">
        <v>67</v>
      </c>
      <c r="L46" t="s">
        <v>1021</v>
      </c>
      <c r="M46" t="s">
        <v>1022</v>
      </c>
      <c r="N46">
        <v>7072243400</v>
      </c>
      <c r="O46" t="s">
        <v>224</v>
      </c>
      <c r="P46" t="s">
        <v>225</v>
      </c>
      <c r="Q46" t="s">
        <v>61</v>
      </c>
      <c r="R46">
        <v>44</v>
      </c>
      <c r="S46" t="s">
        <v>40</v>
      </c>
      <c r="T46" t="str">
        <f t="shared" si="4"/>
        <v>12</v>
      </c>
      <c r="U46">
        <v>5</v>
      </c>
      <c r="V46">
        <v>26.4</v>
      </c>
      <c r="W46">
        <v>1</v>
      </c>
      <c r="X46" s="3">
        <f t="shared" si="1"/>
        <v>26.4</v>
      </c>
      <c r="Y46" s="3">
        <f t="shared" si="2"/>
        <v>2.1999999999999997</v>
      </c>
      <c r="Z46" s="3">
        <f t="shared" si="3"/>
        <v>0.43999999999999995</v>
      </c>
    </row>
    <row r="47" spans="1:26" hidden="1" x14ac:dyDescent="0.25">
      <c r="A47">
        <v>6.2023999999999999</v>
      </c>
      <c r="B47" t="s">
        <v>965</v>
      </c>
      <c r="C47" t="s">
        <v>84</v>
      </c>
      <c r="D47" t="s">
        <v>85</v>
      </c>
      <c r="E47">
        <v>10501324</v>
      </c>
      <c r="F47" t="s">
        <v>989</v>
      </c>
      <c r="G47" t="s">
        <v>362</v>
      </c>
      <c r="H47" t="s">
        <v>31</v>
      </c>
      <c r="I47" t="s">
        <v>990</v>
      </c>
      <c r="J47" t="s">
        <v>991</v>
      </c>
      <c r="K47" t="s">
        <v>67</v>
      </c>
      <c r="L47" t="s">
        <v>992</v>
      </c>
      <c r="M47" t="s">
        <v>993</v>
      </c>
      <c r="N47">
        <v>8312754500</v>
      </c>
      <c r="O47" t="s">
        <v>224</v>
      </c>
      <c r="P47" t="s">
        <v>225</v>
      </c>
      <c r="Q47" t="s">
        <v>61</v>
      </c>
      <c r="R47">
        <v>44</v>
      </c>
      <c r="S47" t="s">
        <v>40</v>
      </c>
      <c r="T47" t="str">
        <f t="shared" si="4"/>
        <v>12</v>
      </c>
      <c r="U47">
        <v>5</v>
      </c>
      <c r="V47">
        <v>264</v>
      </c>
      <c r="W47">
        <v>10</v>
      </c>
      <c r="X47" s="3">
        <f t="shared" si="1"/>
        <v>26.4</v>
      </c>
      <c r="Y47" s="3">
        <f t="shared" si="2"/>
        <v>2.1999999999999997</v>
      </c>
      <c r="Z47" s="3">
        <f t="shared" si="3"/>
        <v>0.43999999999999995</v>
      </c>
    </row>
    <row r="48" spans="1:26" hidden="1" x14ac:dyDescent="0.25">
      <c r="A48">
        <v>6.2023999999999999</v>
      </c>
      <c r="B48" t="s">
        <v>965</v>
      </c>
      <c r="C48" t="s">
        <v>84</v>
      </c>
      <c r="D48" t="s">
        <v>85</v>
      </c>
      <c r="E48">
        <v>10342048</v>
      </c>
      <c r="F48" t="s">
        <v>213</v>
      </c>
      <c r="G48" t="s">
        <v>30</v>
      </c>
      <c r="H48" t="s">
        <v>31</v>
      </c>
      <c r="I48" t="s">
        <v>214</v>
      </c>
      <c r="J48" t="s">
        <v>215</v>
      </c>
      <c r="K48" t="s">
        <v>67</v>
      </c>
      <c r="L48" t="s">
        <v>216</v>
      </c>
      <c r="M48" t="s">
        <v>217</v>
      </c>
      <c r="N48">
        <v>9258267841</v>
      </c>
      <c r="O48" t="s">
        <v>91</v>
      </c>
      <c r="P48" t="s">
        <v>92</v>
      </c>
      <c r="Q48" t="s">
        <v>61</v>
      </c>
      <c r="R48">
        <v>44</v>
      </c>
      <c r="S48" t="s">
        <v>40</v>
      </c>
      <c r="T48" t="str">
        <f t="shared" si="4"/>
        <v>12</v>
      </c>
      <c r="U48">
        <v>8</v>
      </c>
      <c r="V48">
        <v>115.2</v>
      </c>
      <c r="W48">
        <v>4</v>
      </c>
      <c r="X48" s="3">
        <f t="shared" si="1"/>
        <v>28.8</v>
      </c>
      <c r="Y48" s="3">
        <f t="shared" si="2"/>
        <v>2.4</v>
      </c>
      <c r="Z48" s="3">
        <f t="shared" si="3"/>
        <v>0.3</v>
      </c>
    </row>
    <row r="49" spans="1:26" hidden="1" x14ac:dyDescent="0.25">
      <c r="A49">
        <v>6.2023999999999999</v>
      </c>
      <c r="B49" t="s">
        <v>965</v>
      </c>
      <c r="C49" t="s">
        <v>84</v>
      </c>
      <c r="D49" t="s">
        <v>85</v>
      </c>
      <c r="E49">
        <v>10051233</v>
      </c>
      <c r="F49" t="s">
        <v>1001</v>
      </c>
      <c r="G49" t="s">
        <v>30</v>
      </c>
      <c r="H49" t="s">
        <v>31</v>
      </c>
      <c r="I49" t="s">
        <v>1002</v>
      </c>
      <c r="J49" t="s">
        <v>1003</v>
      </c>
      <c r="K49" t="s">
        <v>67</v>
      </c>
      <c r="L49" t="s">
        <v>1004</v>
      </c>
      <c r="M49" t="s">
        <v>1005</v>
      </c>
      <c r="N49">
        <v>7075921589</v>
      </c>
      <c r="O49" t="s">
        <v>70</v>
      </c>
      <c r="P49" t="s">
        <v>71</v>
      </c>
      <c r="Q49" t="s">
        <v>61</v>
      </c>
      <c r="R49">
        <v>44</v>
      </c>
      <c r="S49" t="s">
        <v>40</v>
      </c>
      <c r="T49" t="str">
        <f t="shared" si="4"/>
        <v>12</v>
      </c>
      <c r="U49">
        <v>8</v>
      </c>
      <c r="V49">
        <v>28.8</v>
      </c>
      <c r="W49">
        <v>1</v>
      </c>
      <c r="X49" s="3">
        <f t="shared" si="1"/>
        <v>28.8</v>
      </c>
      <c r="Y49" s="3">
        <f t="shared" si="2"/>
        <v>2.4</v>
      </c>
      <c r="Z49" s="3">
        <f t="shared" si="3"/>
        <v>0.3</v>
      </c>
    </row>
    <row r="50" spans="1:26" hidden="1" x14ac:dyDescent="0.25">
      <c r="A50">
        <v>6.2023999999999999</v>
      </c>
      <c r="B50" t="s">
        <v>965</v>
      </c>
      <c r="C50" t="s">
        <v>84</v>
      </c>
      <c r="D50" t="s">
        <v>85</v>
      </c>
      <c r="E50">
        <v>10342048</v>
      </c>
      <c r="F50" t="s">
        <v>213</v>
      </c>
      <c r="G50" t="s">
        <v>30</v>
      </c>
      <c r="H50" t="s">
        <v>31</v>
      </c>
      <c r="I50" t="s">
        <v>214</v>
      </c>
      <c r="J50" t="s">
        <v>215</v>
      </c>
      <c r="K50" t="s">
        <v>67</v>
      </c>
      <c r="L50" t="s">
        <v>216</v>
      </c>
      <c r="M50" t="s">
        <v>217</v>
      </c>
      <c r="N50">
        <v>9258267841</v>
      </c>
      <c r="O50" t="s">
        <v>70</v>
      </c>
      <c r="P50" t="s">
        <v>71</v>
      </c>
      <c r="Q50" t="s">
        <v>61</v>
      </c>
      <c r="R50">
        <v>44</v>
      </c>
      <c r="S50" t="s">
        <v>40</v>
      </c>
      <c r="T50" t="str">
        <f t="shared" si="4"/>
        <v>12</v>
      </c>
      <c r="U50">
        <v>8</v>
      </c>
      <c r="V50">
        <v>144</v>
      </c>
      <c r="W50">
        <v>5</v>
      </c>
      <c r="X50" s="3">
        <f t="shared" si="1"/>
        <v>28.8</v>
      </c>
      <c r="Y50" s="3">
        <f t="shared" si="2"/>
        <v>2.4</v>
      </c>
      <c r="Z50" s="3">
        <f t="shared" si="3"/>
        <v>0.3</v>
      </c>
    </row>
    <row r="51" spans="1:26" hidden="1" x14ac:dyDescent="0.25">
      <c r="A51">
        <v>6.2023999999999999</v>
      </c>
      <c r="B51" t="s">
        <v>965</v>
      </c>
      <c r="C51" t="s">
        <v>84</v>
      </c>
      <c r="D51" t="s">
        <v>85</v>
      </c>
      <c r="E51">
        <v>10439798</v>
      </c>
      <c r="F51" t="s">
        <v>102</v>
      </c>
      <c r="G51" t="s">
        <v>30</v>
      </c>
      <c r="H51" t="s">
        <v>31</v>
      </c>
      <c r="I51" t="s">
        <v>103</v>
      </c>
      <c r="J51" t="s">
        <v>104</v>
      </c>
      <c r="K51" t="s">
        <v>96</v>
      </c>
      <c r="L51" t="s">
        <v>105</v>
      </c>
      <c r="M51" t="s">
        <v>106</v>
      </c>
      <c r="N51">
        <v>9076024285</v>
      </c>
      <c r="O51" t="s">
        <v>70</v>
      </c>
      <c r="P51" t="s">
        <v>71</v>
      </c>
      <c r="Q51" t="s">
        <v>61</v>
      </c>
      <c r="R51">
        <v>44</v>
      </c>
      <c r="S51" t="s">
        <v>40</v>
      </c>
      <c r="T51" t="str">
        <f t="shared" si="4"/>
        <v>12</v>
      </c>
      <c r="U51">
        <v>8</v>
      </c>
      <c r="V51">
        <v>374.4</v>
      </c>
      <c r="W51">
        <v>13</v>
      </c>
      <c r="X51" s="3">
        <f t="shared" si="1"/>
        <v>28.799999999999997</v>
      </c>
      <c r="Y51" s="3">
        <f t="shared" si="2"/>
        <v>2.4</v>
      </c>
      <c r="Z51" s="3">
        <f t="shared" si="3"/>
        <v>0.3</v>
      </c>
    </row>
    <row r="52" spans="1:26" hidden="1" x14ac:dyDescent="0.25">
      <c r="A52">
        <v>6.2023999999999999</v>
      </c>
      <c r="B52" t="s">
        <v>965</v>
      </c>
      <c r="C52" t="s">
        <v>84</v>
      </c>
      <c r="D52" t="s">
        <v>85</v>
      </c>
      <c r="E52">
        <v>10496376</v>
      </c>
      <c r="F52" t="s">
        <v>266</v>
      </c>
      <c r="G52" t="s">
        <v>267</v>
      </c>
      <c r="H52" t="s">
        <v>31</v>
      </c>
      <c r="I52" t="s">
        <v>268</v>
      </c>
      <c r="J52" t="s">
        <v>269</v>
      </c>
      <c r="K52" t="s">
        <v>67</v>
      </c>
      <c r="L52" t="s">
        <v>270</v>
      </c>
      <c r="M52" t="s">
        <v>271</v>
      </c>
      <c r="N52">
        <v>9162338469</v>
      </c>
      <c r="O52" t="s">
        <v>70</v>
      </c>
      <c r="P52" t="s">
        <v>71</v>
      </c>
      <c r="Q52" t="s">
        <v>61</v>
      </c>
      <c r="R52">
        <v>44</v>
      </c>
      <c r="S52" t="s">
        <v>40</v>
      </c>
      <c r="T52" t="str">
        <f t="shared" si="4"/>
        <v>12</v>
      </c>
      <c r="U52">
        <v>8</v>
      </c>
      <c r="V52">
        <v>28.8</v>
      </c>
      <c r="W52">
        <v>1</v>
      </c>
      <c r="X52" s="3">
        <f t="shared" si="1"/>
        <v>28.8</v>
      </c>
      <c r="Y52" s="3">
        <f t="shared" si="2"/>
        <v>2.4</v>
      </c>
      <c r="Z52" s="3">
        <f t="shared" si="3"/>
        <v>0.3</v>
      </c>
    </row>
    <row r="53" spans="1:26" hidden="1" x14ac:dyDescent="0.25">
      <c r="A53">
        <v>6.2023999999999999</v>
      </c>
      <c r="B53" t="s">
        <v>965</v>
      </c>
      <c r="C53" t="s">
        <v>84</v>
      </c>
      <c r="D53" t="s">
        <v>85</v>
      </c>
      <c r="E53">
        <v>10051233</v>
      </c>
      <c r="F53" t="s">
        <v>1001</v>
      </c>
      <c r="G53" t="s">
        <v>30</v>
      </c>
      <c r="H53" t="s">
        <v>31</v>
      </c>
      <c r="I53" t="s">
        <v>1002</v>
      </c>
      <c r="J53" t="s">
        <v>1003</v>
      </c>
      <c r="K53" t="s">
        <v>67</v>
      </c>
      <c r="L53" t="s">
        <v>1004</v>
      </c>
      <c r="M53" t="s">
        <v>1005</v>
      </c>
      <c r="N53">
        <v>7075921589</v>
      </c>
      <c r="O53" t="s">
        <v>72</v>
      </c>
      <c r="P53" t="s">
        <v>73</v>
      </c>
      <c r="Q53" t="s">
        <v>61</v>
      </c>
      <c r="R53">
        <v>44</v>
      </c>
      <c r="S53" t="s">
        <v>40</v>
      </c>
      <c r="T53" t="str">
        <f t="shared" si="4"/>
        <v>12</v>
      </c>
      <c r="U53">
        <v>8</v>
      </c>
      <c r="V53">
        <v>32.4</v>
      </c>
      <c r="W53">
        <v>1</v>
      </c>
      <c r="X53" s="3">
        <f t="shared" si="1"/>
        <v>32.4</v>
      </c>
      <c r="Y53" s="3">
        <f t="shared" si="2"/>
        <v>2.6999999999999997</v>
      </c>
      <c r="Z53" s="3">
        <f t="shared" si="3"/>
        <v>0.33749999999999997</v>
      </c>
    </row>
    <row r="54" spans="1:26" hidden="1" x14ac:dyDescent="0.25">
      <c r="A54">
        <v>6.2023999999999999</v>
      </c>
      <c r="B54" t="s">
        <v>965</v>
      </c>
      <c r="C54" t="s">
        <v>84</v>
      </c>
      <c r="D54" t="s">
        <v>85</v>
      </c>
      <c r="E54">
        <v>10342048</v>
      </c>
      <c r="F54" t="s">
        <v>213</v>
      </c>
      <c r="G54" t="s">
        <v>30</v>
      </c>
      <c r="H54" t="s">
        <v>31</v>
      </c>
      <c r="I54" t="s">
        <v>214</v>
      </c>
      <c r="J54" t="s">
        <v>215</v>
      </c>
      <c r="K54" t="s">
        <v>67</v>
      </c>
      <c r="L54" t="s">
        <v>216</v>
      </c>
      <c r="M54" t="s">
        <v>217</v>
      </c>
      <c r="N54">
        <v>9258267841</v>
      </c>
      <c r="O54" t="s">
        <v>72</v>
      </c>
      <c r="P54" t="s">
        <v>73</v>
      </c>
      <c r="Q54" t="s">
        <v>61</v>
      </c>
      <c r="R54">
        <v>44</v>
      </c>
      <c r="S54" t="s">
        <v>40</v>
      </c>
      <c r="T54" t="str">
        <f t="shared" si="4"/>
        <v>12</v>
      </c>
      <c r="U54">
        <v>8</v>
      </c>
      <c r="V54">
        <v>324</v>
      </c>
      <c r="W54">
        <v>10</v>
      </c>
      <c r="X54" s="3">
        <f t="shared" si="1"/>
        <v>32.4</v>
      </c>
      <c r="Y54" s="3">
        <f t="shared" si="2"/>
        <v>2.6999999999999997</v>
      </c>
      <c r="Z54" s="3">
        <f t="shared" si="3"/>
        <v>0.33749999999999997</v>
      </c>
    </row>
    <row r="55" spans="1:26" hidden="1" x14ac:dyDescent="0.25">
      <c r="A55">
        <v>6.2023999999999999</v>
      </c>
      <c r="B55" t="s">
        <v>965</v>
      </c>
      <c r="C55" t="s">
        <v>84</v>
      </c>
      <c r="D55" t="s">
        <v>85</v>
      </c>
      <c r="E55">
        <v>10496376</v>
      </c>
      <c r="F55" t="s">
        <v>266</v>
      </c>
      <c r="G55" t="s">
        <v>267</v>
      </c>
      <c r="H55" t="s">
        <v>31</v>
      </c>
      <c r="I55" t="s">
        <v>268</v>
      </c>
      <c r="J55" t="s">
        <v>269</v>
      </c>
      <c r="K55" t="s">
        <v>67</v>
      </c>
      <c r="L55" t="s">
        <v>270</v>
      </c>
      <c r="M55" t="s">
        <v>271</v>
      </c>
      <c r="N55">
        <v>9162338469</v>
      </c>
      <c r="O55" t="s">
        <v>72</v>
      </c>
      <c r="P55" t="s">
        <v>73</v>
      </c>
      <c r="Q55" t="s">
        <v>61</v>
      </c>
      <c r="R55">
        <v>44</v>
      </c>
      <c r="S55" t="s">
        <v>40</v>
      </c>
      <c r="T55" t="str">
        <f t="shared" si="4"/>
        <v>12</v>
      </c>
      <c r="U55">
        <v>8</v>
      </c>
      <c r="V55">
        <v>32.4</v>
      </c>
      <c r="W55">
        <v>1</v>
      </c>
      <c r="X55" s="3">
        <f t="shared" si="1"/>
        <v>32.4</v>
      </c>
      <c r="Y55" s="3">
        <f t="shared" si="2"/>
        <v>2.6999999999999997</v>
      </c>
      <c r="Z55" s="3">
        <f t="shared" si="3"/>
        <v>0.33749999999999997</v>
      </c>
    </row>
    <row r="56" spans="1:26" hidden="1" x14ac:dyDescent="0.25">
      <c r="A56">
        <v>6.2023999999999999</v>
      </c>
      <c r="B56" t="s">
        <v>965</v>
      </c>
      <c r="C56" t="s">
        <v>84</v>
      </c>
      <c r="D56" t="s">
        <v>85</v>
      </c>
      <c r="E56">
        <v>10020930</v>
      </c>
      <c r="F56" t="s">
        <v>995</v>
      </c>
      <c r="G56" t="s">
        <v>30</v>
      </c>
      <c r="H56" t="s">
        <v>31</v>
      </c>
      <c r="I56" t="s">
        <v>996</v>
      </c>
      <c r="J56" t="s">
        <v>215</v>
      </c>
      <c r="K56" t="s">
        <v>67</v>
      </c>
      <c r="L56">
        <v>95054</v>
      </c>
      <c r="M56" t="s">
        <v>997</v>
      </c>
      <c r="N56">
        <v>4084219720</v>
      </c>
      <c r="O56" t="s">
        <v>218</v>
      </c>
      <c r="P56" t="s">
        <v>219</v>
      </c>
      <c r="Q56" t="s">
        <v>61</v>
      </c>
      <c r="R56">
        <v>44</v>
      </c>
      <c r="S56" t="s">
        <v>40</v>
      </c>
      <c r="T56" t="str">
        <f t="shared" si="4"/>
        <v>12</v>
      </c>
      <c r="U56">
        <v>8</v>
      </c>
      <c r="V56">
        <v>28.8</v>
      </c>
      <c r="W56">
        <v>1</v>
      </c>
      <c r="X56" s="3">
        <f t="shared" si="1"/>
        <v>28.8</v>
      </c>
      <c r="Y56" s="3">
        <f t="shared" si="2"/>
        <v>2.4</v>
      </c>
      <c r="Z56" s="3">
        <f t="shared" si="3"/>
        <v>0.3</v>
      </c>
    </row>
    <row r="57" spans="1:26" hidden="1" x14ac:dyDescent="0.25">
      <c r="A57">
        <v>6.2023999999999999</v>
      </c>
      <c r="B57" t="s">
        <v>965</v>
      </c>
      <c r="C57" t="s">
        <v>84</v>
      </c>
      <c r="D57" t="s">
        <v>85</v>
      </c>
      <c r="E57">
        <v>10051233</v>
      </c>
      <c r="F57" t="s">
        <v>1001</v>
      </c>
      <c r="G57" t="s">
        <v>30</v>
      </c>
      <c r="H57" t="s">
        <v>31</v>
      </c>
      <c r="I57" t="s">
        <v>1002</v>
      </c>
      <c r="J57" t="s">
        <v>1003</v>
      </c>
      <c r="K57" t="s">
        <v>67</v>
      </c>
      <c r="L57" t="s">
        <v>1004</v>
      </c>
      <c r="M57" t="s">
        <v>1005</v>
      </c>
      <c r="N57">
        <v>7075921589</v>
      </c>
      <c r="O57" t="s">
        <v>218</v>
      </c>
      <c r="P57" t="s">
        <v>219</v>
      </c>
      <c r="Q57" t="s">
        <v>61</v>
      </c>
      <c r="R57">
        <v>44</v>
      </c>
      <c r="S57" t="s">
        <v>40</v>
      </c>
      <c r="T57" t="str">
        <f t="shared" si="4"/>
        <v>12</v>
      </c>
      <c r="U57">
        <v>8</v>
      </c>
      <c r="V57">
        <v>28.8</v>
      </c>
      <c r="W57">
        <v>1</v>
      </c>
      <c r="X57" s="3">
        <f t="shared" si="1"/>
        <v>28.8</v>
      </c>
      <c r="Y57" s="3">
        <f t="shared" si="2"/>
        <v>2.4</v>
      </c>
      <c r="Z57" s="3">
        <f t="shared" si="3"/>
        <v>0.3</v>
      </c>
    </row>
    <row r="58" spans="1:26" hidden="1" x14ac:dyDescent="0.25">
      <c r="A58">
        <v>6.2023999999999999</v>
      </c>
      <c r="B58" t="s">
        <v>965</v>
      </c>
      <c r="C58" t="s">
        <v>84</v>
      </c>
      <c r="D58" t="s">
        <v>85</v>
      </c>
      <c r="E58">
        <v>10020930</v>
      </c>
      <c r="F58" t="s">
        <v>995</v>
      </c>
      <c r="G58" t="s">
        <v>30</v>
      </c>
      <c r="H58" t="s">
        <v>31</v>
      </c>
      <c r="I58" t="s">
        <v>996</v>
      </c>
      <c r="J58" t="s">
        <v>215</v>
      </c>
      <c r="K58" t="s">
        <v>67</v>
      </c>
      <c r="L58">
        <v>95054</v>
      </c>
      <c r="M58" t="s">
        <v>997</v>
      </c>
      <c r="N58">
        <v>4084219720</v>
      </c>
      <c r="O58" t="s">
        <v>100</v>
      </c>
      <c r="P58" t="s">
        <v>101</v>
      </c>
      <c r="Q58" t="s">
        <v>61</v>
      </c>
      <c r="R58">
        <v>44</v>
      </c>
      <c r="S58" t="s">
        <v>40</v>
      </c>
      <c r="T58" t="str">
        <f t="shared" si="4"/>
        <v>12</v>
      </c>
      <c r="U58">
        <v>8</v>
      </c>
      <c r="V58">
        <v>28.8</v>
      </c>
      <c r="W58">
        <v>1</v>
      </c>
      <c r="X58" s="3">
        <f t="shared" si="1"/>
        <v>28.8</v>
      </c>
      <c r="Y58" s="3">
        <f t="shared" si="2"/>
        <v>2.4</v>
      </c>
      <c r="Z58" s="3">
        <f t="shared" si="3"/>
        <v>0.3</v>
      </c>
    </row>
    <row r="59" spans="1:26" hidden="1" x14ac:dyDescent="0.25">
      <c r="A59">
        <v>6.2023999999999999</v>
      </c>
      <c r="B59" t="s">
        <v>965</v>
      </c>
      <c r="C59" t="s">
        <v>84</v>
      </c>
      <c r="D59" t="s">
        <v>85</v>
      </c>
      <c r="E59">
        <v>10439798</v>
      </c>
      <c r="F59" t="s">
        <v>102</v>
      </c>
      <c r="G59" t="s">
        <v>30</v>
      </c>
      <c r="H59" t="s">
        <v>31</v>
      </c>
      <c r="I59" t="s">
        <v>103</v>
      </c>
      <c r="J59" t="s">
        <v>104</v>
      </c>
      <c r="K59" t="s">
        <v>96</v>
      </c>
      <c r="L59" t="s">
        <v>105</v>
      </c>
      <c r="M59" t="s">
        <v>106</v>
      </c>
      <c r="N59">
        <v>9076024285</v>
      </c>
      <c r="O59" t="s">
        <v>100</v>
      </c>
      <c r="P59" t="s">
        <v>101</v>
      </c>
      <c r="Q59" t="s">
        <v>61</v>
      </c>
      <c r="R59">
        <v>44</v>
      </c>
      <c r="S59" t="s">
        <v>40</v>
      </c>
      <c r="T59" t="str">
        <f t="shared" si="4"/>
        <v>12</v>
      </c>
      <c r="U59">
        <v>8</v>
      </c>
      <c r="V59">
        <v>230.4</v>
      </c>
      <c r="W59">
        <v>8</v>
      </c>
      <c r="X59" s="3">
        <f t="shared" si="1"/>
        <v>28.8</v>
      </c>
      <c r="Y59" s="3">
        <f t="shared" si="2"/>
        <v>2.4</v>
      </c>
      <c r="Z59" s="3">
        <f t="shared" si="3"/>
        <v>0.3</v>
      </c>
    </row>
    <row r="60" spans="1:26" hidden="1" x14ac:dyDescent="0.25">
      <c r="A60">
        <v>6.2023999999999999</v>
      </c>
      <c r="B60" t="s">
        <v>965</v>
      </c>
      <c r="C60" t="s">
        <v>84</v>
      </c>
      <c r="D60" t="s">
        <v>85</v>
      </c>
      <c r="E60">
        <v>10051234</v>
      </c>
      <c r="F60" t="s">
        <v>985</v>
      </c>
      <c r="G60" t="s">
        <v>30</v>
      </c>
      <c r="H60" t="s">
        <v>31</v>
      </c>
      <c r="I60" t="s">
        <v>986</v>
      </c>
      <c r="J60" t="s">
        <v>987</v>
      </c>
      <c r="K60" t="s">
        <v>67</v>
      </c>
      <c r="L60">
        <v>95688</v>
      </c>
      <c r="M60" t="s">
        <v>988</v>
      </c>
      <c r="N60">
        <v>5106124732</v>
      </c>
      <c r="O60" t="s">
        <v>59</v>
      </c>
      <c r="P60" t="s">
        <v>60</v>
      </c>
      <c r="Q60" t="s">
        <v>61</v>
      </c>
      <c r="R60">
        <v>44</v>
      </c>
      <c r="S60" t="s">
        <v>40</v>
      </c>
      <c r="T60" t="str">
        <f t="shared" si="4"/>
        <v>12</v>
      </c>
      <c r="U60">
        <v>4</v>
      </c>
      <c r="V60">
        <v>26.4</v>
      </c>
      <c r="W60">
        <v>1</v>
      </c>
      <c r="X60" s="3">
        <f t="shared" si="1"/>
        <v>26.4</v>
      </c>
      <c r="Y60" s="3">
        <f t="shared" si="2"/>
        <v>2.1999999999999997</v>
      </c>
      <c r="Z60" s="3">
        <f t="shared" si="3"/>
        <v>0.54999999999999993</v>
      </c>
    </row>
    <row r="61" spans="1:26" hidden="1" x14ac:dyDescent="0.25">
      <c r="A61">
        <v>6.2023999999999999</v>
      </c>
      <c r="B61" t="s">
        <v>965</v>
      </c>
      <c r="C61" t="s">
        <v>84</v>
      </c>
      <c r="D61" t="s">
        <v>85</v>
      </c>
      <c r="E61">
        <v>10081013</v>
      </c>
      <c r="F61" t="s">
        <v>338</v>
      </c>
      <c r="G61" t="s">
        <v>30</v>
      </c>
      <c r="H61" t="s">
        <v>31</v>
      </c>
      <c r="I61" t="s">
        <v>339</v>
      </c>
      <c r="J61" t="s">
        <v>340</v>
      </c>
      <c r="K61" t="s">
        <v>67</v>
      </c>
      <c r="L61">
        <v>95045</v>
      </c>
      <c r="M61" t="s">
        <v>341</v>
      </c>
      <c r="N61">
        <v>8316234073</v>
      </c>
      <c r="O61" t="s">
        <v>59</v>
      </c>
      <c r="P61" t="s">
        <v>60</v>
      </c>
      <c r="Q61" t="s">
        <v>61</v>
      </c>
      <c r="R61">
        <v>44</v>
      </c>
      <c r="S61" t="s">
        <v>40</v>
      </c>
      <c r="T61" t="str">
        <f t="shared" si="4"/>
        <v>12</v>
      </c>
      <c r="U61">
        <v>4</v>
      </c>
      <c r="V61">
        <v>26.4</v>
      </c>
      <c r="W61">
        <v>1</v>
      </c>
      <c r="X61" s="3">
        <f t="shared" si="1"/>
        <v>26.4</v>
      </c>
      <c r="Y61" s="3">
        <f t="shared" si="2"/>
        <v>2.1999999999999997</v>
      </c>
      <c r="Z61" s="3">
        <f t="shared" si="3"/>
        <v>0.54999999999999993</v>
      </c>
    </row>
    <row r="62" spans="1:26" hidden="1" x14ac:dyDescent="0.25">
      <c r="A62">
        <v>6.2023999999999999</v>
      </c>
      <c r="B62" t="s">
        <v>965</v>
      </c>
      <c r="C62" t="s">
        <v>84</v>
      </c>
      <c r="D62" t="s">
        <v>85</v>
      </c>
      <c r="E62">
        <v>10248015</v>
      </c>
      <c r="F62" t="s">
        <v>1006</v>
      </c>
      <c r="G62" t="s">
        <v>362</v>
      </c>
      <c r="H62" t="s">
        <v>31</v>
      </c>
      <c r="I62" t="s">
        <v>1007</v>
      </c>
      <c r="J62" t="s">
        <v>1008</v>
      </c>
      <c r="K62" t="s">
        <v>67</v>
      </c>
      <c r="L62">
        <v>94608</v>
      </c>
      <c r="M62" t="s">
        <v>1009</v>
      </c>
      <c r="N62">
        <v>5106589300</v>
      </c>
      <c r="O62" t="s">
        <v>59</v>
      </c>
      <c r="P62" t="s">
        <v>60</v>
      </c>
      <c r="Q62" t="s">
        <v>61</v>
      </c>
      <c r="R62">
        <v>44</v>
      </c>
      <c r="S62" t="s">
        <v>40</v>
      </c>
      <c r="T62" t="str">
        <f t="shared" si="4"/>
        <v>12</v>
      </c>
      <c r="U62">
        <v>4</v>
      </c>
      <c r="V62">
        <v>26.4</v>
      </c>
      <c r="W62">
        <v>1</v>
      </c>
      <c r="X62" s="3">
        <f t="shared" si="1"/>
        <v>26.4</v>
      </c>
      <c r="Y62" s="3">
        <f t="shared" si="2"/>
        <v>2.1999999999999997</v>
      </c>
      <c r="Z62" s="3">
        <f t="shared" si="3"/>
        <v>0.54999999999999993</v>
      </c>
    </row>
    <row r="63" spans="1:26" hidden="1" x14ac:dyDescent="0.25">
      <c r="A63">
        <v>6.2023999999999999</v>
      </c>
      <c r="B63" t="s">
        <v>965</v>
      </c>
      <c r="C63" t="s">
        <v>84</v>
      </c>
      <c r="D63" t="s">
        <v>85</v>
      </c>
      <c r="E63">
        <v>10341632</v>
      </c>
      <c r="F63" t="s">
        <v>1023</v>
      </c>
      <c r="G63" t="s">
        <v>30</v>
      </c>
      <c r="H63" t="s">
        <v>31</v>
      </c>
      <c r="I63" t="s">
        <v>1024</v>
      </c>
      <c r="J63" t="s">
        <v>1025</v>
      </c>
      <c r="K63" t="s">
        <v>67</v>
      </c>
      <c r="L63" t="s">
        <v>1026</v>
      </c>
      <c r="M63" t="s">
        <v>1027</v>
      </c>
      <c r="N63">
        <v>9163907000</v>
      </c>
      <c r="O63" t="s">
        <v>59</v>
      </c>
      <c r="P63" t="s">
        <v>60</v>
      </c>
      <c r="Q63" t="s">
        <v>61</v>
      </c>
      <c r="R63">
        <v>44</v>
      </c>
      <c r="S63" t="s">
        <v>40</v>
      </c>
      <c r="T63" t="str">
        <f t="shared" si="4"/>
        <v>12</v>
      </c>
      <c r="U63">
        <v>4</v>
      </c>
      <c r="V63">
        <v>26.4</v>
      </c>
      <c r="W63">
        <v>1</v>
      </c>
      <c r="X63" s="3">
        <f t="shared" si="1"/>
        <v>26.4</v>
      </c>
      <c r="Y63" s="3">
        <f t="shared" si="2"/>
        <v>2.1999999999999997</v>
      </c>
      <c r="Z63" s="3">
        <f t="shared" si="3"/>
        <v>0.54999999999999993</v>
      </c>
    </row>
    <row r="64" spans="1:26" hidden="1" x14ac:dyDescent="0.25">
      <c r="A64">
        <v>6.2023999999999999</v>
      </c>
      <c r="B64" t="s">
        <v>965</v>
      </c>
      <c r="C64" t="s">
        <v>84</v>
      </c>
      <c r="D64" t="s">
        <v>85</v>
      </c>
      <c r="E64">
        <v>10342048</v>
      </c>
      <c r="F64" t="s">
        <v>213</v>
      </c>
      <c r="G64" t="s">
        <v>30</v>
      </c>
      <c r="H64" t="s">
        <v>31</v>
      </c>
      <c r="I64" t="s">
        <v>214</v>
      </c>
      <c r="J64" t="s">
        <v>215</v>
      </c>
      <c r="K64" t="s">
        <v>67</v>
      </c>
      <c r="L64" t="s">
        <v>216</v>
      </c>
      <c r="M64" t="s">
        <v>217</v>
      </c>
      <c r="N64">
        <v>9258267841</v>
      </c>
      <c r="O64" t="s">
        <v>59</v>
      </c>
      <c r="P64" t="s">
        <v>60</v>
      </c>
      <c r="Q64" t="s">
        <v>61</v>
      </c>
      <c r="R64">
        <v>44</v>
      </c>
      <c r="S64" t="s">
        <v>40</v>
      </c>
      <c r="T64" t="str">
        <f t="shared" si="4"/>
        <v>12</v>
      </c>
      <c r="U64">
        <v>4</v>
      </c>
      <c r="V64">
        <v>105.6</v>
      </c>
      <c r="W64">
        <v>4</v>
      </c>
      <c r="X64" s="3">
        <f t="shared" si="1"/>
        <v>26.4</v>
      </c>
      <c r="Y64" s="3">
        <f t="shared" si="2"/>
        <v>2.1999999999999997</v>
      </c>
      <c r="Z64" s="3">
        <f t="shared" si="3"/>
        <v>0.54999999999999993</v>
      </c>
    </row>
    <row r="65" spans="1:26" hidden="1" x14ac:dyDescent="0.25">
      <c r="A65">
        <v>6.2023999999999999</v>
      </c>
      <c r="B65" t="s">
        <v>965</v>
      </c>
      <c r="C65" t="s">
        <v>84</v>
      </c>
      <c r="D65" t="s">
        <v>85</v>
      </c>
      <c r="E65">
        <v>10393090</v>
      </c>
      <c r="F65" t="s">
        <v>1028</v>
      </c>
      <c r="G65" t="s">
        <v>267</v>
      </c>
      <c r="H65" t="s">
        <v>31</v>
      </c>
      <c r="I65" t="s">
        <v>1029</v>
      </c>
      <c r="J65" t="s">
        <v>588</v>
      </c>
      <c r="K65" t="s">
        <v>67</v>
      </c>
      <c r="L65" t="s">
        <v>1030</v>
      </c>
      <c r="M65" t="s">
        <v>1031</v>
      </c>
      <c r="N65">
        <v>4082472000</v>
      </c>
      <c r="O65" t="s">
        <v>59</v>
      </c>
      <c r="P65" t="s">
        <v>60</v>
      </c>
      <c r="Q65" t="s">
        <v>61</v>
      </c>
      <c r="R65">
        <v>44</v>
      </c>
      <c r="S65" t="s">
        <v>40</v>
      </c>
      <c r="T65" t="str">
        <f t="shared" si="4"/>
        <v>12</v>
      </c>
      <c r="U65">
        <v>4</v>
      </c>
      <c r="V65">
        <v>26.4</v>
      </c>
      <c r="W65">
        <v>1</v>
      </c>
      <c r="X65" s="3">
        <f t="shared" si="1"/>
        <v>26.4</v>
      </c>
      <c r="Y65" s="3">
        <f t="shared" si="2"/>
        <v>2.1999999999999997</v>
      </c>
      <c r="Z65" s="3">
        <f t="shared" si="3"/>
        <v>0.54999999999999993</v>
      </c>
    </row>
    <row r="66" spans="1:26" hidden="1" x14ac:dyDescent="0.25">
      <c r="A66">
        <v>6.2023999999999999</v>
      </c>
      <c r="B66" t="s">
        <v>965</v>
      </c>
      <c r="C66" t="s">
        <v>84</v>
      </c>
      <c r="D66" t="s">
        <v>85</v>
      </c>
      <c r="E66">
        <v>10492381</v>
      </c>
      <c r="F66" t="s">
        <v>1018</v>
      </c>
      <c r="G66" t="s">
        <v>362</v>
      </c>
      <c r="H66" t="s">
        <v>31</v>
      </c>
      <c r="I66" t="s">
        <v>1019</v>
      </c>
      <c r="J66" t="s">
        <v>1020</v>
      </c>
      <c r="K66" t="s">
        <v>67</v>
      </c>
      <c r="L66" t="s">
        <v>1021</v>
      </c>
      <c r="M66" t="s">
        <v>1022</v>
      </c>
      <c r="N66">
        <v>7072243400</v>
      </c>
      <c r="O66" t="s">
        <v>59</v>
      </c>
      <c r="P66" t="s">
        <v>60</v>
      </c>
      <c r="Q66" t="s">
        <v>61</v>
      </c>
      <c r="R66">
        <v>44</v>
      </c>
      <c r="S66" t="s">
        <v>40</v>
      </c>
      <c r="T66" t="str">
        <f t="shared" si="4"/>
        <v>12</v>
      </c>
      <c r="U66">
        <v>4</v>
      </c>
      <c r="V66">
        <v>26.4</v>
      </c>
      <c r="W66">
        <v>1</v>
      </c>
      <c r="X66" s="3">
        <f t="shared" si="1"/>
        <v>26.4</v>
      </c>
      <c r="Y66" s="3">
        <f t="shared" si="2"/>
        <v>2.1999999999999997</v>
      </c>
      <c r="Z66" s="3">
        <f t="shared" si="3"/>
        <v>0.54999999999999993</v>
      </c>
    </row>
    <row r="67" spans="1:26" hidden="1" x14ac:dyDescent="0.25">
      <c r="A67">
        <v>6.2023999999999999</v>
      </c>
      <c r="B67" t="s">
        <v>965</v>
      </c>
      <c r="C67" t="s">
        <v>84</v>
      </c>
      <c r="D67" t="s">
        <v>85</v>
      </c>
      <c r="E67">
        <v>10501324</v>
      </c>
      <c r="F67" t="s">
        <v>989</v>
      </c>
      <c r="G67" t="s">
        <v>362</v>
      </c>
      <c r="H67" t="s">
        <v>31</v>
      </c>
      <c r="I67" t="s">
        <v>990</v>
      </c>
      <c r="J67" t="s">
        <v>991</v>
      </c>
      <c r="K67" t="s">
        <v>67</v>
      </c>
      <c r="L67" t="s">
        <v>992</v>
      </c>
      <c r="M67" t="s">
        <v>993</v>
      </c>
      <c r="N67">
        <v>8312754500</v>
      </c>
      <c r="O67" t="s">
        <v>59</v>
      </c>
      <c r="P67" t="s">
        <v>60</v>
      </c>
      <c r="Q67" t="s">
        <v>61</v>
      </c>
      <c r="R67">
        <v>44</v>
      </c>
      <c r="S67" t="s">
        <v>40</v>
      </c>
      <c r="T67" t="str">
        <f t="shared" ref="T67:T98" si="5">"12"</f>
        <v>12</v>
      </c>
      <c r="U67">
        <v>4</v>
      </c>
      <c r="V67">
        <v>369.6</v>
      </c>
      <c r="W67">
        <v>14</v>
      </c>
      <c r="X67" s="3">
        <f t="shared" ref="X67:X130" si="6">V67/W67</f>
        <v>26.400000000000002</v>
      </c>
      <c r="Y67" s="3">
        <f t="shared" ref="Y67:Y130" si="7">X67/T67</f>
        <v>2.2000000000000002</v>
      </c>
      <c r="Z67" s="3">
        <f t="shared" ref="Z67:Z130" si="8">Y67/U67</f>
        <v>0.55000000000000004</v>
      </c>
    </row>
    <row r="68" spans="1:26" hidden="1" x14ac:dyDescent="0.25">
      <c r="A68">
        <v>6.2023999999999999</v>
      </c>
      <c r="B68" t="s">
        <v>965</v>
      </c>
      <c r="C68" t="s">
        <v>27</v>
      </c>
      <c r="D68" t="s">
        <v>28</v>
      </c>
      <c r="E68">
        <v>10421917</v>
      </c>
      <c r="F68" t="s">
        <v>1032</v>
      </c>
      <c r="G68" t="s">
        <v>30</v>
      </c>
      <c r="H68" t="s">
        <v>31</v>
      </c>
      <c r="I68" t="s">
        <v>1033</v>
      </c>
      <c r="J68" t="s">
        <v>1034</v>
      </c>
      <c r="K68" t="s">
        <v>151</v>
      </c>
      <c r="L68" t="s">
        <v>1035</v>
      </c>
      <c r="M68" t="s">
        <v>1036</v>
      </c>
      <c r="N68">
        <v>8455625400</v>
      </c>
      <c r="O68" t="s">
        <v>74</v>
      </c>
      <c r="P68" t="s">
        <v>75</v>
      </c>
      <c r="Q68" t="s">
        <v>61</v>
      </c>
      <c r="R68">
        <v>44</v>
      </c>
      <c r="S68" t="s">
        <v>40</v>
      </c>
      <c r="T68" t="str">
        <f t="shared" si="5"/>
        <v>12</v>
      </c>
      <c r="U68">
        <v>5</v>
      </c>
      <c r="V68">
        <v>460.8</v>
      </c>
      <c r="W68">
        <v>16</v>
      </c>
      <c r="X68" s="3">
        <f t="shared" si="6"/>
        <v>28.8</v>
      </c>
      <c r="Y68" s="3">
        <f t="shared" si="7"/>
        <v>2.4</v>
      </c>
      <c r="Z68" s="3">
        <f t="shared" si="8"/>
        <v>0.48</v>
      </c>
    </row>
    <row r="69" spans="1:26" hidden="1" x14ac:dyDescent="0.25">
      <c r="A69">
        <v>6.2023999999999999</v>
      </c>
      <c r="B69" t="s">
        <v>965</v>
      </c>
      <c r="C69" t="s">
        <v>27</v>
      </c>
      <c r="D69" t="s">
        <v>28</v>
      </c>
      <c r="E69">
        <v>10398901</v>
      </c>
      <c r="F69" t="s">
        <v>1037</v>
      </c>
      <c r="G69" t="s">
        <v>30</v>
      </c>
      <c r="H69" t="s">
        <v>31</v>
      </c>
      <c r="I69" t="s">
        <v>1038</v>
      </c>
      <c r="J69" t="s">
        <v>1039</v>
      </c>
      <c r="K69" t="s">
        <v>34</v>
      </c>
      <c r="L69" t="s">
        <v>1040</v>
      </c>
      <c r="M69" t="s">
        <v>1041</v>
      </c>
      <c r="N69">
        <v>8622582200</v>
      </c>
      <c r="O69" t="s">
        <v>81</v>
      </c>
      <c r="P69" t="s">
        <v>82</v>
      </c>
      <c r="Q69" t="s">
        <v>83</v>
      </c>
      <c r="R69">
        <v>44</v>
      </c>
      <c r="S69" t="s">
        <v>40</v>
      </c>
      <c r="T69" t="str">
        <f t="shared" si="5"/>
        <v>12</v>
      </c>
      <c r="U69">
        <v>8</v>
      </c>
      <c r="V69">
        <v>405</v>
      </c>
      <c r="W69">
        <v>15</v>
      </c>
      <c r="X69" s="3">
        <f t="shared" si="6"/>
        <v>27</v>
      </c>
      <c r="Y69" s="3">
        <f t="shared" si="7"/>
        <v>2.25</v>
      </c>
      <c r="Z69" s="3">
        <f t="shared" si="8"/>
        <v>0.28125</v>
      </c>
    </row>
    <row r="70" spans="1:26" hidden="1" x14ac:dyDescent="0.25">
      <c r="A70">
        <v>6.2023999999999999</v>
      </c>
      <c r="B70" t="s">
        <v>965</v>
      </c>
      <c r="C70" t="s">
        <v>27</v>
      </c>
      <c r="D70" t="s">
        <v>28</v>
      </c>
      <c r="E70">
        <v>10421917</v>
      </c>
      <c r="F70" t="s">
        <v>1032</v>
      </c>
      <c r="G70" t="s">
        <v>30</v>
      </c>
      <c r="H70" t="s">
        <v>31</v>
      </c>
      <c r="I70" t="s">
        <v>1033</v>
      </c>
      <c r="J70" t="s">
        <v>1034</v>
      </c>
      <c r="K70" t="s">
        <v>151</v>
      </c>
      <c r="L70" t="s">
        <v>1035</v>
      </c>
      <c r="M70" t="s">
        <v>1036</v>
      </c>
      <c r="N70">
        <v>8455625400</v>
      </c>
      <c r="O70" t="s">
        <v>81</v>
      </c>
      <c r="P70" t="s">
        <v>82</v>
      </c>
      <c r="Q70" t="s">
        <v>83</v>
      </c>
      <c r="R70">
        <v>44</v>
      </c>
      <c r="S70" t="s">
        <v>40</v>
      </c>
      <c r="T70" t="str">
        <f t="shared" si="5"/>
        <v>12</v>
      </c>
      <c r="U70">
        <v>8</v>
      </c>
      <c r="V70">
        <v>270</v>
      </c>
      <c r="W70">
        <v>10</v>
      </c>
      <c r="X70" s="3">
        <f t="shared" si="6"/>
        <v>27</v>
      </c>
      <c r="Y70" s="3">
        <f t="shared" si="7"/>
        <v>2.25</v>
      </c>
      <c r="Z70" s="3">
        <f t="shared" si="8"/>
        <v>0.28125</v>
      </c>
    </row>
    <row r="71" spans="1:26" hidden="1" x14ac:dyDescent="0.25">
      <c r="A71">
        <v>6.2023999999999999</v>
      </c>
      <c r="B71" t="s">
        <v>965</v>
      </c>
      <c r="C71" t="s">
        <v>27</v>
      </c>
      <c r="D71" t="s">
        <v>28</v>
      </c>
      <c r="E71">
        <v>10398901</v>
      </c>
      <c r="F71" t="s">
        <v>1037</v>
      </c>
      <c r="G71" t="s">
        <v>30</v>
      </c>
      <c r="H71" t="s">
        <v>31</v>
      </c>
      <c r="I71" t="s">
        <v>1038</v>
      </c>
      <c r="J71" t="s">
        <v>1039</v>
      </c>
      <c r="K71" t="s">
        <v>34</v>
      </c>
      <c r="L71" t="s">
        <v>1040</v>
      </c>
      <c r="M71" t="s">
        <v>1041</v>
      </c>
      <c r="N71">
        <v>8622582200</v>
      </c>
      <c r="O71" t="s">
        <v>98</v>
      </c>
      <c r="P71" t="s">
        <v>99</v>
      </c>
      <c r="Q71" t="s">
        <v>61</v>
      </c>
      <c r="R71">
        <v>44</v>
      </c>
      <c r="S71" t="s">
        <v>40</v>
      </c>
      <c r="T71" t="str">
        <f t="shared" si="5"/>
        <v>12</v>
      </c>
      <c r="U71">
        <v>5</v>
      </c>
      <c r="V71">
        <v>432</v>
      </c>
      <c r="W71">
        <v>15</v>
      </c>
      <c r="X71" s="3">
        <f t="shared" si="6"/>
        <v>28.8</v>
      </c>
      <c r="Y71" s="3">
        <f t="shared" si="7"/>
        <v>2.4</v>
      </c>
      <c r="Z71" s="3">
        <f t="shared" si="8"/>
        <v>0.48</v>
      </c>
    </row>
    <row r="72" spans="1:26" hidden="1" x14ac:dyDescent="0.25">
      <c r="A72">
        <v>6.2023999999999999</v>
      </c>
      <c r="B72" t="s">
        <v>965</v>
      </c>
      <c r="C72" t="s">
        <v>27</v>
      </c>
      <c r="D72" t="s">
        <v>28</v>
      </c>
      <c r="E72">
        <v>10426965</v>
      </c>
      <c r="F72" t="s">
        <v>1042</v>
      </c>
      <c r="G72" t="s">
        <v>362</v>
      </c>
      <c r="H72" t="s">
        <v>31</v>
      </c>
      <c r="I72" t="s">
        <v>1043</v>
      </c>
      <c r="J72" t="s">
        <v>1044</v>
      </c>
      <c r="K72" t="s">
        <v>34</v>
      </c>
      <c r="L72" t="s">
        <v>1045</v>
      </c>
      <c r="M72" t="s">
        <v>1046</v>
      </c>
      <c r="N72">
        <v>9733058844</v>
      </c>
      <c r="O72" t="s">
        <v>98</v>
      </c>
      <c r="P72" t="s">
        <v>99</v>
      </c>
      <c r="Q72" t="s">
        <v>61</v>
      </c>
      <c r="R72">
        <v>44</v>
      </c>
      <c r="S72" t="s">
        <v>40</v>
      </c>
      <c r="T72" t="str">
        <f t="shared" si="5"/>
        <v>12</v>
      </c>
      <c r="U72">
        <v>5</v>
      </c>
      <c r="V72">
        <v>115.2</v>
      </c>
      <c r="W72">
        <v>4</v>
      </c>
      <c r="X72" s="3">
        <f t="shared" si="6"/>
        <v>28.8</v>
      </c>
      <c r="Y72" s="3">
        <f t="shared" si="7"/>
        <v>2.4</v>
      </c>
      <c r="Z72" s="3">
        <f t="shared" si="8"/>
        <v>0.48</v>
      </c>
    </row>
    <row r="73" spans="1:26" hidden="1" x14ac:dyDescent="0.25">
      <c r="A73">
        <v>6.2023999999999999</v>
      </c>
      <c r="B73" t="s">
        <v>965</v>
      </c>
      <c r="C73" t="s">
        <v>27</v>
      </c>
      <c r="D73" t="s">
        <v>28</v>
      </c>
      <c r="E73">
        <v>10398901</v>
      </c>
      <c r="F73" t="s">
        <v>1037</v>
      </c>
      <c r="G73" t="s">
        <v>30</v>
      </c>
      <c r="H73" t="s">
        <v>31</v>
      </c>
      <c r="I73" t="s">
        <v>1038</v>
      </c>
      <c r="J73" t="s">
        <v>1039</v>
      </c>
      <c r="K73" t="s">
        <v>34</v>
      </c>
      <c r="L73" t="s">
        <v>1040</v>
      </c>
      <c r="M73" t="s">
        <v>1041</v>
      </c>
      <c r="N73">
        <v>8622582200</v>
      </c>
      <c r="O73" t="s">
        <v>100</v>
      </c>
      <c r="P73" t="s">
        <v>101</v>
      </c>
      <c r="Q73" t="s">
        <v>61</v>
      </c>
      <c r="R73">
        <v>44</v>
      </c>
      <c r="S73" t="s">
        <v>40</v>
      </c>
      <c r="T73" t="str">
        <f t="shared" si="5"/>
        <v>12</v>
      </c>
      <c r="U73">
        <v>8</v>
      </c>
      <c r="V73">
        <v>486</v>
      </c>
      <c r="W73">
        <v>15</v>
      </c>
      <c r="X73" s="3">
        <f t="shared" si="6"/>
        <v>32.4</v>
      </c>
      <c r="Y73" s="3">
        <f t="shared" si="7"/>
        <v>2.6999999999999997</v>
      </c>
      <c r="Z73" s="3">
        <f t="shared" si="8"/>
        <v>0.33749999999999997</v>
      </c>
    </row>
    <row r="74" spans="1:26" hidden="1" x14ac:dyDescent="0.25">
      <c r="A74">
        <v>6.2023999999999999</v>
      </c>
      <c r="B74" t="s">
        <v>965</v>
      </c>
      <c r="C74" t="s">
        <v>852</v>
      </c>
      <c r="D74" t="s">
        <v>853</v>
      </c>
      <c r="E74">
        <v>10260784</v>
      </c>
      <c r="F74" t="s">
        <v>1047</v>
      </c>
      <c r="G74" t="s">
        <v>30</v>
      </c>
      <c r="H74" t="s">
        <v>31</v>
      </c>
      <c r="I74" t="s">
        <v>1048</v>
      </c>
      <c r="J74" t="s">
        <v>1049</v>
      </c>
      <c r="K74" t="s">
        <v>151</v>
      </c>
      <c r="L74" t="s">
        <v>1050</v>
      </c>
      <c r="M74" t="s">
        <v>1051</v>
      </c>
      <c r="N74">
        <v>7168242328</v>
      </c>
      <c r="O74" t="s">
        <v>74</v>
      </c>
      <c r="P74" t="s">
        <v>75</v>
      </c>
      <c r="Q74" t="s">
        <v>61</v>
      </c>
      <c r="R74">
        <v>44</v>
      </c>
      <c r="S74" t="s">
        <v>40</v>
      </c>
      <c r="T74" t="str">
        <f t="shared" si="5"/>
        <v>12</v>
      </c>
      <c r="U74">
        <v>5</v>
      </c>
      <c r="V74">
        <v>230.4</v>
      </c>
      <c r="W74">
        <v>8</v>
      </c>
      <c r="X74" s="3">
        <f t="shared" si="6"/>
        <v>28.8</v>
      </c>
      <c r="Y74" s="3">
        <f t="shared" si="7"/>
        <v>2.4</v>
      </c>
      <c r="Z74" s="3">
        <f t="shared" si="8"/>
        <v>0.48</v>
      </c>
    </row>
    <row r="75" spans="1:26" hidden="1" x14ac:dyDescent="0.25">
      <c r="A75">
        <v>6.2023999999999999</v>
      </c>
      <c r="B75" t="s">
        <v>965</v>
      </c>
      <c r="C75" t="s">
        <v>852</v>
      </c>
      <c r="D75" t="s">
        <v>853</v>
      </c>
      <c r="E75">
        <v>10260784</v>
      </c>
      <c r="F75" t="s">
        <v>1047</v>
      </c>
      <c r="G75" t="s">
        <v>30</v>
      </c>
      <c r="H75" t="s">
        <v>31</v>
      </c>
      <c r="I75" t="s">
        <v>1048</v>
      </c>
      <c r="J75" t="s">
        <v>1049</v>
      </c>
      <c r="K75" t="s">
        <v>151</v>
      </c>
      <c r="L75" t="s">
        <v>1050</v>
      </c>
      <c r="M75" t="s">
        <v>1051</v>
      </c>
      <c r="N75">
        <v>7168242328</v>
      </c>
      <c r="O75" t="s">
        <v>1052</v>
      </c>
      <c r="P75" t="s">
        <v>1053</v>
      </c>
      <c r="Q75" t="s">
        <v>83</v>
      </c>
      <c r="R75">
        <v>44</v>
      </c>
      <c r="S75" t="s">
        <v>40</v>
      </c>
      <c r="T75" t="str">
        <f t="shared" si="5"/>
        <v>12</v>
      </c>
      <c r="U75">
        <v>9</v>
      </c>
      <c r="V75">
        <v>256.2</v>
      </c>
      <c r="W75">
        <v>7</v>
      </c>
      <c r="X75" s="3">
        <f t="shared" si="6"/>
        <v>36.6</v>
      </c>
      <c r="Y75" s="3">
        <f t="shared" si="7"/>
        <v>3.0500000000000003</v>
      </c>
      <c r="Z75" s="3">
        <f t="shared" si="8"/>
        <v>0.33888888888888891</v>
      </c>
    </row>
    <row r="76" spans="1:26" hidden="1" x14ac:dyDescent="0.25">
      <c r="A76">
        <v>6.2023999999999999</v>
      </c>
      <c r="B76" t="s">
        <v>965</v>
      </c>
      <c r="C76" t="s">
        <v>852</v>
      </c>
      <c r="D76" t="s">
        <v>853</v>
      </c>
      <c r="E76">
        <v>10260784</v>
      </c>
      <c r="F76" t="s">
        <v>1047</v>
      </c>
      <c r="G76" t="s">
        <v>30</v>
      </c>
      <c r="H76" t="s">
        <v>31</v>
      </c>
      <c r="I76" t="s">
        <v>1048</v>
      </c>
      <c r="J76" t="s">
        <v>1049</v>
      </c>
      <c r="K76" t="s">
        <v>151</v>
      </c>
      <c r="L76" t="s">
        <v>1050</v>
      </c>
      <c r="M76" t="s">
        <v>1051</v>
      </c>
      <c r="N76">
        <v>7168242328</v>
      </c>
      <c r="O76" t="s">
        <v>218</v>
      </c>
      <c r="P76" t="s">
        <v>219</v>
      </c>
      <c r="Q76" t="s">
        <v>61</v>
      </c>
      <c r="R76">
        <v>44</v>
      </c>
      <c r="S76" t="s">
        <v>40</v>
      </c>
      <c r="T76" t="str">
        <f t="shared" si="5"/>
        <v>12</v>
      </c>
      <c r="U76">
        <v>8</v>
      </c>
      <c r="V76">
        <v>162</v>
      </c>
      <c r="W76">
        <v>5</v>
      </c>
      <c r="X76" s="3">
        <f t="shared" si="6"/>
        <v>32.4</v>
      </c>
      <c r="Y76" s="3">
        <f t="shared" si="7"/>
        <v>2.6999999999999997</v>
      </c>
      <c r="Z76" s="3">
        <f t="shared" si="8"/>
        <v>0.33749999999999997</v>
      </c>
    </row>
    <row r="77" spans="1:26" hidden="1" x14ac:dyDescent="0.25">
      <c r="A77">
        <v>6.2023999999999999</v>
      </c>
      <c r="B77" t="s">
        <v>965</v>
      </c>
      <c r="C77" t="s">
        <v>62</v>
      </c>
      <c r="D77" t="s">
        <v>63</v>
      </c>
      <c r="E77">
        <v>10250314</v>
      </c>
      <c r="F77" t="s">
        <v>1054</v>
      </c>
      <c r="G77" t="s">
        <v>30</v>
      </c>
      <c r="H77" t="s">
        <v>31</v>
      </c>
      <c r="I77" t="s">
        <v>1055</v>
      </c>
      <c r="J77" t="s">
        <v>176</v>
      </c>
      <c r="K77" t="s">
        <v>67</v>
      </c>
      <c r="L77">
        <v>92114</v>
      </c>
      <c r="M77" t="s">
        <v>1056</v>
      </c>
      <c r="N77">
        <v>6195271900</v>
      </c>
      <c r="O77" t="s">
        <v>122</v>
      </c>
      <c r="P77" t="s">
        <v>123</v>
      </c>
      <c r="Q77" t="s">
        <v>124</v>
      </c>
      <c r="R77">
        <v>44</v>
      </c>
      <c r="S77" t="s">
        <v>40</v>
      </c>
      <c r="T77" t="str">
        <f t="shared" si="5"/>
        <v>12</v>
      </c>
      <c r="U77">
        <v>4.5</v>
      </c>
      <c r="V77">
        <v>297</v>
      </c>
      <c r="W77">
        <v>15</v>
      </c>
      <c r="X77" s="3">
        <f t="shared" si="6"/>
        <v>19.8</v>
      </c>
      <c r="Y77" s="3">
        <f t="shared" si="7"/>
        <v>1.6500000000000001</v>
      </c>
      <c r="Z77" s="3">
        <f t="shared" si="8"/>
        <v>0.3666666666666667</v>
      </c>
    </row>
    <row r="78" spans="1:26" hidden="1" x14ac:dyDescent="0.25">
      <c r="A78">
        <v>6.2023999999999999</v>
      </c>
      <c r="B78" t="s">
        <v>965</v>
      </c>
      <c r="C78" t="s">
        <v>62</v>
      </c>
      <c r="D78" t="s">
        <v>63</v>
      </c>
      <c r="E78">
        <v>10254333</v>
      </c>
      <c r="F78" t="s">
        <v>556</v>
      </c>
      <c r="G78" t="s">
        <v>30</v>
      </c>
      <c r="H78" t="s">
        <v>31</v>
      </c>
      <c r="I78" t="s">
        <v>1057</v>
      </c>
      <c r="J78" t="s">
        <v>445</v>
      </c>
      <c r="K78" t="s">
        <v>67</v>
      </c>
      <c r="L78">
        <v>92083</v>
      </c>
      <c r="M78" t="s">
        <v>559</v>
      </c>
      <c r="N78">
        <v>6195271900</v>
      </c>
      <c r="O78" t="s">
        <v>122</v>
      </c>
      <c r="P78" t="s">
        <v>123</v>
      </c>
      <c r="Q78" t="s">
        <v>124</v>
      </c>
      <c r="R78">
        <v>44</v>
      </c>
      <c r="S78" t="s">
        <v>40</v>
      </c>
      <c r="T78" t="str">
        <f t="shared" si="5"/>
        <v>12</v>
      </c>
      <c r="U78">
        <v>4.5</v>
      </c>
      <c r="V78">
        <v>158.4</v>
      </c>
      <c r="W78">
        <v>8</v>
      </c>
      <c r="X78" s="3">
        <f t="shared" si="6"/>
        <v>19.8</v>
      </c>
      <c r="Y78" s="3">
        <f t="shared" si="7"/>
        <v>1.6500000000000001</v>
      </c>
      <c r="Z78" s="3">
        <f t="shared" si="8"/>
        <v>0.3666666666666667</v>
      </c>
    </row>
    <row r="79" spans="1:26" hidden="1" x14ac:dyDescent="0.25">
      <c r="A79">
        <v>6.2023999999999999</v>
      </c>
      <c r="B79" t="s">
        <v>965</v>
      </c>
      <c r="C79" t="s">
        <v>62</v>
      </c>
      <c r="D79" t="s">
        <v>63</v>
      </c>
      <c r="E79">
        <v>10349941</v>
      </c>
      <c r="F79" t="s">
        <v>1058</v>
      </c>
      <c r="G79" t="s">
        <v>362</v>
      </c>
      <c r="H79" t="s">
        <v>31</v>
      </c>
      <c r="I79" t="s">
        <v>1059</v>
      </c>
      <c r="J79" t="s">
        <v>390</v>
      </c>
      <c r="K79" t="s">
        <v>67</v>
      </c>
      <c r="L79" t="s">
        <v>1060</v>
      </c>
      <c r="M79" t="s">
        <v>1061</v>
      </c>
      <c r="N79">
        <v>3103941700</v>
      </c>
      <c r="O79" t="s">
        <v>37</v>
      </c>
      <c r="P79" t="s">
        <v>82</v>
      </c>
      <c r="Q79" t="s">
        <v>39</v>
      </c>
      <c r="R79">
        <v>44</v>
      </c>
      <c r="S79" t="s">
        <v>40</v>
      </c>
      <c r="T79" t="str">
        <f t="shared" si="5"/>
        <v>12</v>
      </c>
      <c r="U79">
        <v>5</v>
      </c>
      <c r="V79">
        <v>19.8</v>
      </c>
      <c r="W79">
        <v>1</v>
      </c>
      <c r="X79" s="3">
        <f t="shared" si="6"/>
        <v>19.8</v>
      </c>
      <c r="Y79" s="3">
        <f t="shared" si="7"/>
        <v>1.6500000000000001</v>
      </c>
      <c r="Z79" s="3">
        <f t="shared" si="8"/>
        <v>0.33</v>
      </c>
    </row>
    <row r="80" spans="1:26" hidden="1" x14ac:dyDescent="0.25">
      <c r="A80">
        <v>6.2023999999999999</v>
      </c>
      <c r="B80" t="s">
        <v>965</v>
      </c>
      <c r="C80" t="s">
        <v>62</v>
      </c>
      <c r="D80" t="s">
        <v>63</v>
      </c>
      <c r="E80">
        <v>10377830</v>
      </c>
      <c r="F80" t="s">
        <v>308</v>
      </c>
      <c r="G80" t="s">
        <v>168</v>
      </c>
      <c r="H80" t="s">
        <v>31</v>
      </c>
      <c r="I80" t="s">
        <v>309</v>
      </c>
      <c r="J80" t="s">
        <v>310</v>
      </c>
      <c r="K80" t="s">
        <v>67</v>
      </c>
      <c r="L80" t="s">
        <v>311</v>
      </c>
      <c r="M80" t="s">
        <v>312</v>
      </c>
      <c r="N80">
        <v>9096215566</v>
      </c>
      <c r="O80" t="s">
        <v>37</v>
      </c>
      <c r="P80" t="s">
        <v>82</v>
      </c>
      <c r="Q80" t="s">
        <v>39</v>
      </c>
      <c r="R80">
        <v>44</v>
      </c>
      <c r="S80" t="s">
        <v>40</v>
      </c>
      <c r="T80" t="str">
        <f t="shared" si="5"/>
        <v>12</v>
      </c>
      <c r="U80">
        <v>5</v>
      </c>
      <c r="V80">
        <v>19.8</v>
      </c>
      <c r="W80">
        <v>1</v>
      </c>
      <c r="X80" s="3">
        <f t="shared" si="6"/>
        <v>19.8</v>
      </c>
      <c r="Y80" s="3">
        <f t="shared" si="7"/>
        <v>1.6500000000000001</v>
      </c>
      <c r="Z80" s="3">
        <f t="shared" si="8"/>
        <v>0.33</v>
      </c>
    </row>
    <row r="81" spans="1:26" hidden="1" x14ac:dyDescent="0.25">
      <c r="A81">
        <v>6.2023999999999999</v>
      </c>
      <c r="B81" t="s">
        <v>965</v>
      </c>
      <c r="C81" t="s">
        <v>62</v>
      </c>
      <c r="D81" t="s">
        <v>63</v>
      </c>
      <c r="E81">
        <v>10377831</v>
      </c>
      <c r="F81" t="s">
        <v>396</v>
      </c>
      <c r="G81" t="s">
        <v>168</v>
      </c>
      <c r="H81" t="s">
        <v>31</v>
      </c>
      <c r="I81" t="s">
        <v>397</v>
      </c>
      <c r="J81" t="s">
        <v>78</v>
      </c>
      <c r="K81" t="s">
        <v>67</v>
      </c>
      <c r="L81" t="s">
        <v>398</v>
      </c>
      <c r="M81" t="s">
        <v>399</v>
      </c>
      <c r="N81">
        <v>8187626400</v>
      </c>
      <c r="O81" t="s">
        <v>37</v>
      </c>
      <c r="P81" t="s">
        <v>82</v>
      </c>
      <c r="Q81" t="s">
        <v>39</v>
      </c>
      <c r="R81">
        <v>44</v>
      </c>
      <c r="S81" t="s">
        <v>40</v>
      </c>
      <c r="T81" t="str">
        <f t="shared" si="5"/>
        <v>12</v>
      </c>
      <c r="U81">
        <v>5</v>
      </c>
      <c r="V81">
        <v>19.8</v>
      </c>
      <c r="W81">
        <v>1</v>
      </c>
      <c r="X81" s="3">
        <f t="shared" si="6"/>
        <v>19.8</v>
      </c>
      <c r="Y81" s="3">
        <f t="shared" si="7"/>
        <v>1.6500000000000001</v>
      </c>
      <c r="Z81" s="3">
        <f t="shared" si="8"/>
        <v>0.33</v>
      </c>
    </row>
    <row r="82" spans="1:26" hidden="1" x14ac:dyDescent="0.25">
      <c r="A82">
        <v>6.2023999999999999</v>
      </c>
      <c r="B82" t="s">
        <v>965</v>
      </c>
      <c r="C82" t="s">
        <v>62</v>
      </c>
      <c r="D82" t="s">
        <v>63</v>
      </c>
      <c r="E82">
        <v>10386552</v>
      </c>
      <c r="F82" t="s">
        <v>400</v>
      </c>
      <c r="G82" t="s">
        <v>168</v>
      </c>
      <c r="H82" t="s">
        <v>31</v>
      </c>
      <c r="I82" t="s">
        <v>401</v>
      </c>
      <c r="J82" t="s">
        <v>402</v>
      </c>
      <c r="K82" t="s">
        <v>67</v>
      </c>
      <c r="L82" t="s">
        <v>403</v>
      </c>
      <c r="M82" t="s">
        <v>404</v>
      </c>
      <c r="N82">
        <v>8188397000</v>
      </c>
      <c r="O82" t="s">
        <v>37</v>
      </c>
      <c r="P82" t="s">
        <v>82</v>
      </c>
      <c r="Q82" t="s">
        <v>39</v>
      </c>
      <c r="R82">
        <v>44</v>
      </c>
      <c r="S82" t="s">
        <v>40</v>
      </c>
      <c r="T82" t="str">
        <f t="shared" si="5"/>
        <v>12</v>
      </c>
      <c r="U82">
        <v>5</v>
      </c>
      <c r="V82">
        <v>39.6</v>
      </c>
      <c r="W82">
        <v>2</v>
      </c>
      <c r="X82" s="3">
        <f t="shared" si="6"/>
        <v>19.8</v>
      </c>
      <c r="Y82" s="3">
        <f t="shared" si="7"/>
        <v>1.6500000000000001</v>
      </c>
      <c r="Z82" s="3">
        <f t="shared" si="8"/>
        <v>0.33</v>
      </c>
    </row>
    <row r="83" spans="1:26" hidden="1" x14ac:dyDescent="0.25">
      <c r="A83">
        <v>6.2023999999999999</v>
      </c>
      <c r="B83" t="s">
        <v>965</v>
      </c>
      <c r="C83" t="s">
        <v>62</v>
      </c>
      <c r="D83" t="s">
        <v>63</v>
      </c>
      <c r="E83">
        <v>10401646</v>
      </c>
      <c r="F83" t="s">
        <v>167</v>
      </c>
      <c r="G83" t="s">
        <v>168</v>
      </c>
      <c r="H83" t="s">
        <v>31</v>
      </c>
      <c r="I83" t="s">
        <v>169</v>
      </c>
      <c r="J83" t="s">
        <v>170</v>
      </c>
      <c r="K83" t="s">
        <v>67</v>
      </c>
      <c r="L83" t="s">
        <v>171</v>
      </c>
      <c r="M83" t="s">
        <v>172</v>
      </c>
      <c r="N83">
        <v>3107018925</v>
      </c>
      <c r="O83" t="s">
        <v>37</v>
      </c>
      <c r="P83" t="s">
        <v>82</v>
      </c>
      <c r="Q83" t="s">
        <v>39</v>
      </c>
      <c r="R83">
        <v>44</v>
      </c>
      <c r="S83" t="s">
        <v>40</v>
      </c>
      <c r="T83" t="str">
        <f t="shared" si="5"/>
        <v>12</v>
      </c>
      <c r="U83">
        <v>5</v>
      </c>
      <c r="V83">
        <v>99</v>
      </c>
      <c r="W83">
        <v>5</v>
      </c>
      <c r="X83" s="3">
        <f t="shared" si="6"/>
        <v>19.8</v>
      </c>
      <c r="Y83" s="3">
        <f t="shared" si="7"/>
        <v>1.6500000000000001</v>
      </c>
      <c r="Z83" s="3">
        <f t="shared" si="8"/>
        <v>0.33</v>
      </c>
    </row>
    <row r="84" spans="1:26" hidden="1" x14ac:dyDescent="0.25">
      <c r="A84">
        <v>6.2023999999999999</v>
      </c>
      <c r="B84" t="s">
        <v>965</v>
      </c>
      <c r="C84" t="s">
        <v>62</v>
      </c>
      <c r="D84" t="s">
        <v>63</v>
      </c>
      <c r="E84">
        <v>10411295</v>
      </c>
      <c r="F84" t="s">
        <v>477</v>
      </c>
      <c r="G84" t="s">
        <v>168</v>
      </c>
      <c r="H84" t="s">
        <v>31</v>
      </c>
      <c r="I84" t="s">
        <v>478</v>
      </c>
      <c r="J84" t="s">
        <v>479</v>
      </c>
      <c r="K84" t="s">
        <v>67</v>
      </c>
      <c r="L84" t="s">
        <v>480</v>
      </c>
      <c r="M84" t="s">
        <v>481</v>
      </c>
      <c r="N84">
        <v>6614932663</v>
      </c>
      <c r="O84" t="s">
        <v>37</v>
      </c>
      <c r="P84" t="s">
        <v>82</v>
      </c>
      <c r="Q84" t="s">
        <v>39</v>
      </c>
      <c r="R84">
        <v>44</v>
      </c>
      <c r="S84" t="s">
        <v>40</v>
      </c>
      <c r="T84" t="str">
        <f t="shared" si="5"/>
        <v>12</v>
      </c>
      <c r="U84">
        <v>5</v>
      </c>
      <c r="V84">
        <v>19.8</v>
      </c>
      <c r="W84">
        <v>1</v>
      </c>
      <c r="X84" s="3">
        <f t="shared" si="6"/>
        <v>19.8</v>
      </c>
      <c r="Y84" s="3">
        <f t="shared" si="7"/>
        <v>1.6500000000000001</v>
      </c>
      <c r="Z84" s="3">
        <f t="shared" si="8"/>
        <v>0.33</v>
      </c>
    </row>
    <row r="85" spans="1:26" hidden="1" x14ac:dyDescent="0.25">
      <c r="A85">
        <v>6.2023999999999999</v>
      </c>
      <c r="B85" t="s">
        <v>965</v>
      </c>
      <c r="C85" t="s">
        <v>62</v>
      </c>
      <c r="D85" t="s">
        <v>63</v>
      </c>
      <c r="E85">
        <v>10250314</v>
      </c>
      <c r="F85" t="s">
        <v>1054</v>
      </c>
      <c r="G85" t="s">
        <v>30</v>
      </c>
      <c r="H85" t="s">
        <v>31</v>
      </c>
      <c r="I85" t="s">
        <v>1055</v>
      </c>
      <c r="J85" t="s">
        <v>176</v>
      </c>
      <c r="K85" t="s">
        <v>67</v>
      </c>
      <c r="L85">
        <v>92114</v>
      </c>
      <c r="M85" t="s">
        <v>1056</v>
      </c>
      <c r="N85">
        <v>6195271900</v>
      </c>
      <c r="O85" t="s">
        <v>49</v>
      </c>
      <c r="P85" t="s">
        <v>50</v>
      </c>
      <c r="Q85" t="s">
        <v>39</v>
      </c>
      <c r="R85">
        <v>44</v>
      </c>
      <c r="S85" t="s">
        <v>40</v>
      </c>
      <c r="T85" t="str">
        <f t="shared" si="5"/>
        <v>12</v>
      </c>
      <c r="U85">
        <v>5</v>
      </c>
      <c r="V85">
        <v>475.2</v>
      </c>
      <c r="W85">
        <v>24</v>
      </c>
      <c r="X85" s="3">
        <f t="shared" si="6"/>
        <v>19.8</v>
      </c>
      <c r="Y85" s="3">
        <f t="shared" si="7"/>
        <v>1.6500000000000001</v>
      </c>
      <c r="Z85" s="3">
        <f t="shared" si="8"/>
        <v>0.33</v>
      </c>
    </row>
    <row r="86" spans="1:26" hidden="1" x14ac:dyDescent="0.25">
      <c r="A86">
        <v>6.2023999999999999</v>
      </c>
      <c r="B86" t="s">
        <v>965</v>
      </c>
      <c r="C86" t="s">
        <v>62</v>
      </c>
      <c r="D86" t="s">
        <v>63</v>
      </c>
      <c r="E86">
        <v>10254333</v>
      </c>
      <c r="F86" t="s">
        <v>556</v>
      </c>
      <c r="G86" t="s">
        <v>30</v>
      </c>
      <c r="H86" t="s">
        <v>31</v>
      </c>
      <c r="I86" t="s">
        <v>1057</v>
      </c>
      <c r="J86" t="s">
        <v>445</v>
      </c>
      <c r="K86" t="s">
        <v>67</v>
      </c>
      <c r="L86">
        <v>92083</v>
      </c>
      <c r="M86" t="s">
        <v>559</v>
      </c>
      <c r="N86">
        <v>6195271900</v>
      </c>
      <c r="O86" t="s">
        <v>49</v>
      </c>
      <c r="P86" t="s">
        <v>50</v>
      </c>
      <c r="Q86" t="s">
        <v>39</v>
      </c>
      <c r="R86">
        <v>44</v>
      </c>
      <c r="S86" t="s">
        <v>40</v>
      </c>
      <c r="T86" t="str">
        <f t="shared" si="5"/>
        <v>12</v>
      </c>
      <c r="U86">
        <v>5</v>
      </c>
      <c r="V86">
        <v>455.4</v>
      </c>
      <c r="W86">
        <v>23</v>
      </c>
      <c r="X86" s="3">
        <f t="shared" si="6"/>
        <v>19.8</v>
      </c>
      <c r="Y86" s="3">
        <f t="shared" si="7"/>
        <v>1.6500000000000001</v>
      </c>
      <c r="Z86" s="3">
        <f t="shared" si="8"/>
        <v>0.33</v>
      </c>
    </row>
    <row r="87" spans="1:26" hidden="1" x14ac:dyDescent="0.25">
      <c r="A87">
        <v>6.2023999999999999</v>
      </c>
      <c r="B87" t="s">
        <v>965</v>
      </c>
      <c r="C87" t="s">
        <v>62</v>
      </c>
      <c r="D87" t="s">
        <v>63</v>
      </c>
      <c r="E87">
        <v>10250314</v>
      </c>
      <c r="F87" t="s">
        <v>1054</v>
      </c>
      <c r="G87" t="s">
        <v>30</v>
      </c>
      <c r="H87" t="s">
        <v>31</v>
      </c>
      <c r="I87" t="s">
        <v>1055</v>
      </c>
      <c r="J87" t="s">
        <v>176</v>
      </c>
      <c r="K87" t="s">
        <v>67</v>
      </c>
      <c r="L87">
        <v>92114</v>
      </c>
      <c r="M87" t="s">
        <v>1056</v>
      </c>
      <c r="N87">
        <v>6195271900</v>
      </c>
      <c r="O87" t="s">
        <v>70</v>
      </c>
      <c r="P87" t="s">
        <v>71</v>
      </c>
      <c r="Q87" t="s">
        <v>61</v>
      </c>
      <c r="R87">
        <v>44</v>
      </c>
      <c r="S87" t="s">
        <v>40</v>
      </c>
      <c r="T87" t="str">
        <f t="shared" si="5"/>
        <v>12</v>
      </c>
      <c r="U87">
        <v>8</v>
      </c>
      <c r="V87">
        <v>550.79999999999995</v>
      </c>
      <c r="W87">
        <v>17</v>
      </c>
      <c r="X87" s="3">
        <f t="shared" si="6"/>
        <v>32.4</v>
      </c>
      <c r="Y87" s="3">
        <f t="shared" si="7"/>
        <v>2.6999999999999997</v>
      </c>
      <c r="Z87" s="3">
        <f t="shared" si="8"/>
        <v>0.33749999999999997</v>
      </c>
    </row>
    <row r="88" spans="1:26" hidden="1" x14ac:dyDescent="0.25">
      <c r="A88">
        <v>6.2023999999999999</v>
      </c>
      <c r="B88" t="s">
        <v>965</v>
      </c>
      <c r="C88" t="s">
        <v>62</v>
      </c>
      <c r="D88" t="s">
        <v>63</v>
      </c>
      <c r="E88">
        <v>10254333</v>
      </c>
      <c r="F88" t="s">
        <v>556</v>
      </c>
      <c r="G88" t="s">
        <v>30</v>
      </c>
      <c r="H88" t="s">
        <v>31</v>
      </c>
      <c r="I88" t="s">
        <v>1057</v>
      </c>
      <c r="J88" t="s">
        <v>445</v>
      </c>
      <c r="K88" t="s">
        <v>67</v>
      </c>
      <c r="L88">
        <v>92083</v>
      </c>
      <c r="M88" t="s">
        <v>559</v>
      </c>
      <c r="N88">
        <v>6195271900</v>
      </c>
      <c r="O88" t="s">
        <v>70</v>
      </c>
      <c r="P88" t="s">
        <v>71</v>
      </c>
      <c r="Q88" t="s">
        <v>61</v>
      </c>
      <c r="R88">
        <v>44</v>
      </c>
      <c r="S88" t="s">
        <v>40</v>
      </c>
      <c r="T88" t="str">
        <f t="shared" si="5"/>
        <v>12</v>
      </c>
      <c r="U88">
        <v>8</v>
      </c>
      <c r="V88">
        <v>518.4</v>
      </c>
      <c r="W88">
        <v>16</v>
      </c>
      <c r="X88" s="3">
        <f t="shared" si="6"/>
        <v>32.4</v>
      </c>
      <c r="Y88" s="3">
        <f t="shared" si="7"/>
        <v>2.6999999999999997</v>
      </c>
      <c r="Z88" s="3">
        <f t="shared" si="8"/>
        <v>0.33749999999999997</v>
      </c>
    </row>
    <row r="89" spans="1:26" hidden="1" x14ac:dyDescent="0.25">
      <c r="A89">
        <v>6.2023999999999999</v>
      </c>
      <c r="B89" t="s">
        <v>965</v>
      </c>
      <c r="C89" t="s">
        <v>313</v>
      </c>
      <c r="D89" t="s">
        <v>314</v>
      </c>
      <c r="E89">
        <v>10092243</v>
      </c>
      <c r="F89" t="s">
        <v>1062</v>
      </c>
      <c r="G89" t="s">
        <v>30</v>
      </c>
      <c r="H89" t="s">
        <v>31</v>
      </c>
      <c r="I89" t="s">
        <v>1063</v>
      </c>
      <c r="J89" t="s">
        <v>1064</v>
      </c>
      <c r="K89" t="s">
        <v>67</v>
      </c>
      <c r="L89">
        <v>90723</v>
      </c>
      <c r="M89" t="s">
        <v>1065</v>
      </c>
      <c r="N89">
        <v>5626330970</v>
      </c>
      <c r="O89" t="s">
        <v>37</v>
      </c>
      <c r="P89" t="s">
        <v>82</v>
      </c>
      <c r="Q89" t="s">
        <v>39</v>
      </c>
      <c r="R89">
        <v>44</v>
      </c>
      <c r="S89" t="s">
        <v>40</v>
      </c>
      <c r="T89" t="str">
        <f t="shared" si="5"/>
        <v>12</v>
      </c>
      <c r="U89">
        <v>5</v>
      </c>
      <c r="V89">
        <v>39.6</v>
      </c>
      <c r="W89">
        <v>2</v>
      </c>
      <c r="X89" s="3">
        <f t="shared" si="6"/>
        <v>19.8</v>
      </c>
      <c r="Y89" s="3">
        <f t="shared" si="7"/>
        <v>1.6500000000000001</v>
      </c>
      <c r="Z89" s="3">
        <f t="shared" si="8"/>
        <v>0.33</v>
      </c>
    </row>
    <row r="90" spans="1:26" hidden="1" x14ac:dyDescent="0.25">
      <c r="A90">
        <v>6.2023999999999999</v>
      </c>
      <c r="B90" t="s">
        <v>965</v>
      </c>
      <c r="C90" t="s">
        <v>313</v>
      </c>
      <c r="D90" t="s">
        <v>314</v>
      </c>
      <c r="E90">
        <v>10242672</v>
      </c>
      <c r="F90" t="s">
        <v>643</v>
      </c>
      <c r="G90" t="s">
        <v>30</v>
      </c>
      <c r="H90" t="s">
        <v>31</v>
      </c>
      <c r="I90" t="s">
        <v>644</v>
      </c>
      <c r="J90" t="s">
        <v>645</v>
      </c>
      <c r="K90" t="s">
        <v>67</v>
      </c>
      <c r="L90" t="s">
        <v>646</v>
      </c>
      <c r="M90" t="s">
        <v>647</v>
      </c>
      <c r="N90">
        <v>8186408363</v>
      </c>
      <c r="O90" t="s">
        <v>49</v>
      </c>
      <c r="P90" t="s">
        <v>50</v>
      </c>
      <c r="Q90" t="s">
        <v>39</v>
      </c>
      <c r="R90">
        <v>44</v>
      </c>
      <c r="S90" t="s">
        <v>40</v>
      </c>
      <c r="T90" t="str">
        <f t="shared" si="5"/>
        <v>12</v>
      </c>
      <c r="U90">
        <v>5</v>
      </c>
      <c r="V90">
        <v>19.8</v>
      </c>
      <c r="W90">
        <v>1</v>
      </c>
      <c r="X90" s="3">
        <f t="shared" si="6"/>
        <v>19.8</v>
      </c>
      <c r="Y90" s="3">
        <f t="shared" si="7"/>
        <v>1.6500000000000001</v>
      </c>
      <c r="Z90" s="3">
        <f t="shared" si="8"/>
        <v>0.33</v>
      </c>
    </row>
    <row r="91" spans="1:26" hidden="1" x14ac:dyDescent="0.25">
      <c r="A91">
        <v>6.2023999999999999</v>
      </c>
      <c r="B91" t="s">
        <v>965</v>
      </c>
      <c r="C91" t="s">
        <v>154</v>
      </c>
      <c r="D91" t="s">
        <v>155</v>
      </c>
      <c r="E91">
        <v>10090382</v>
      </c>
      <c r="F91" t="s">
        <v>448</v>
      </c>
      <c r="G91" t="s">
        <v>30</v>
      </c>
      <c r="H91" t="s">
        <v>31</v>
      </c>
      <c r="I91" t="s">
        <v>449</v>
      </c>
      <c r="J91" t="s">
        <v>450</v>
      </c>
      <c r="K91" t="s">
        <v>210</v>
      </c>
      <c r="L91" t="s">
        <v>451</v>
      </c>
      <c r="M91" t="s">
        <v>452</v>
      </c>
      <c r="N91">
        <v>2085539584</v>
      </c>
      <c r="O91" t="s">
        <v>37</v>
      </c>
      <c r="P91" t="s">
        <v>82</v>
      </c>
      <c r="Q91" t="s">
        <v>39</v>
      </c>
      <c r="R91">
        <v>44</v>
      </c>
      <c r="S91" t="s">
        <v>40</v>
      </c>
      <c r="T91" t="str">
        <f t="shared" si="5"/>
        <v>12</v>
      </c>
      <c r="U91">
        <v>5</v>
      </c>
      <c r="V91">
        <v>19.8</v>
      </c>
      <c r="W91">
        <v>1</v>
      </c>
      <c r="X91" s="3">
        <f t="shared" si="6"/>
        <v>19.8</v>
      </c>
      <c r="Y91" s="3">
        <f t="shared" si="7"/>
        <v>1.6500000000000001</v>
      </c>
      <c r="Z91" s="3">
        <f t="shared" si="8"/>
        <v>0.33</v>
      </c>
    </row>
    <row r="92" spans="1:26" hidden="1" x14ac:dyDescent="0.25">
      <c r="A92">
        <v>6.2023999999999999</v>
      </c>
      <c r="B92" t="s">
        <v>965</v>
      </c>
      <c r="C92" t="s">
        <v>154</v>
      </c>
      <c r="D92" t="s">
        <v>155</v>
      </c>
      <c r="E92">
        <v>10274444</v>
      </c>
      <c r="F92" t="s">
        <v>1066</v>
      </c>
      <c r="G92" t="s">
        <v>168</v>
      </c>
      <c r="H92" t="s">
        <v>31</v>
      </c>
      <c r="I92" t="s">
        <v>1067</v>
      </c>
      <c r="J92" t="s">
        <v>952</v>
      </c>
      <c r="K92" t="s">
        <v>210</v>
      </c>
      <c r="L92">
        <v>98118</v>
      </c>
      <c r="M92" t="s">
        <v>1068</v>
      </c>
      <c r="N92">
        <v>2069724763</v>
      </c>
      <c r="O92" t="s">
        <v>37</v>
      </c>
      <c r="P92" t="s">
        <v>82</v>
      </c>
      <c r="Q92" t="s">
        <v>39</v>
      </c>
      <c r="R92">
        <v>44</v>
      </c>
      <c r="S92" t="s">
        <v>40</v>
      </c>
      <c r="T92" t="str">
        <f t="shared" si="5"/>
        <v>12</v>
      </c>
      <c r="U92">
        <v>5</v>
      </c>
      <c r="V92">
        <v>19.8</v>
      </c>
      <c r="W92">
        <v>1</v>
      </c>
      <c r="X92" s="3">
        <f t="shared" si="6"/>
        <v>19.8</v>
      </c>
      <c r="Y92" s="3">
        <f t="shared" si="7"/>
        <v>1.6500000000000001</v>
      </c>
      <c r="Z92" s="3">
        <f t="shared" si="8"/>
        <v>0.33</v>
      </c>
    </row>
    <row r="93" spans="1:26" hidden="1" x14ac:dyDescent="0.25">
      <c r="A93">
        <v>6.2023999999999999</v>
      </c>
      <c r="B93" t="s">
        <v>965</v>
      </c>
      <c r="C93" t="s">
        <v>154</v>
      </c>
      <c r="D93" t="s">
        <v>155</v>
      </c>
      <c r="E93">
        <v>10433338</v>
      </c>
      <c r="F93" t="s">
        <v>321</v>
      </c>
      <c r="G93" t="s">
        <v>168</v>
      </c>
      <c r="H93" t="s">
        <v>31</v>
      </c>
      <c r="I93" t="s">
        <v>322</v>
      </c>
      <c r="J93" t="s">
        <v>323</v>
      </c>
      <c r="K93" t="s">
        <v>210</v>
      </c>
      <c r="L93" t="s">
        <v>324</v>
      </c>
      <c r="M93" t="s">
        <v>1069</v>
      </c>
      <c r="N93">
        <v>2064508378</v>
      </c>
      <c r="O93" t="s">
        <v>37</v>
      </c>
      <c r="P93" t="s">
        <v>82</v>
      </c>
      <c r="Q93" t="s">
        <v>39</v>
      </c>
      <c r="R93">
        <v>44</v>
      </c>
      <c r="S93" t="s">
        <v>40</v>
      </c>
      <c r="T93" t="str">
        <f t="shared" si="5"/>
        <v>12</v>
      </c>
      <c r="U93">
        <v>5</v>
      </c>
      <c r="V93">
        <v>39.6</v>
      </c>
      <c r="W93">
        <v>2</v>
      </c>
      <c r="X93" s="3">
        <f t="shared" si="6"/>
        <v>19.8</v>
      </c>
      <c r="Y93" s="3">
        <f t="shared" si="7"/>
        <v>1.6500000000000001</v>
      </c>
      <c r="Z93" s="3">
        <f t="shared" si="8"/>
        <v>0.33</v>
      </c>
    </row>
    <row r="94" spans="1:26" hidden="1" x14ac:dyDescent="0.25">
      <c r="A94">
        <v>6.2023999999999999</v>
      </c>
      <c r="B94" t="s">
        <v>965</v>
      </c>
      <c r="C94" t="s">
        <v>154</v>
      </c>
      <c r="D94" t="s">
        <v>155</v>
      </c>
      <c r="E94">
        <v>10435883</v>
      </c>
      <c r="F94" t="s">
        <v>482</v>
      </c>
      <c r="G94" t="s">
        <v>168</v>
      </c>
      <c r="H94" t="s">
        <v>31</v>
      </c>
      <c r="I94" t="s">
        <v>483</v>
      </c>
      <c r="J94" t="s">
        <v>484</v>
      </c>
      <c r="K94" t="s">
        <v>210</v>
      </c>
      <c r="L94" t="s">
        <v>485</v>
      </c>
      <c r="M94" t="s">
        <v>1070</v>
      </c>
      <c r="N94">
        <v>4254717873</v>
      </c>
      <c r="O94" t="s">
        <v>37</v>
      </c>
      <c r="P94" t="s">
        <v>82</v>
      </c>
      <c r="Q94" t="s">
        <v>39</v>
      </c>
      <c r="R94">
        <v>44</v>
      </c>
      <c r="S94" t="s">
        <v>40</v>
      </c>
      <c r="T94" t="str">
        <f t="shared" si="5"/>
        <v>12</v>
      </c>
      <c r="U94">
        <v>5</v>
      </c>
      <c r="V94">
        <v>39.6</v>
      </c>
      <c r="W94">
        <v>2</v>
      </c>
      <c r="X94" s="3">
        <f t="shared" si="6"/>
        <v>19.8</v>
      </c>
      <c r="Y94" s="3">
        <f t="shared" si="7"/>
        <v>1.6500000000000001</v>
      </c>
      <c r="Z94" s="3">
        <f t="shared" si="8"/>
        <v>0.33</v>
      </c>
    </row>
    <row r="95" spans="1:26" hidden="1" x14ac:dyDescent="0.25">
      <c r="A95">
        <v>6.2023999999999999</v>
      </c>
      <c r="B95" t="s">
        <v>965</v>
      </c>
      <c r="C95" t="s">
        <v>154</v>
      </c>
      <c r="D95" t="s">
        <v>155</v>
      </c>
      <c r="E95">
        <v>10471996</v>
      </c>
      <c r="F95" t="s">
        <v>940</v>
      </c>
      <c r="G95" t="s">
        <v>362</v>
      </c>
      <c r="H95" t="s">
        <v>31</v>
      </c>
      <c r="I95" t="s">
        <v>941</v>
      </c>
      <c r="J95" t="s">
        <v>942</v>
      </c>
      <c r="K95" t="s">
        <v>210</v>
      </c>
      <c r="L95" t="s">
        <v>943</v>
      </c>
      <c r="M95" t="s">
        <v>944</v>
      </c>
      <c r="N95">
        <v>5097650500</v>
      </c>
      <c r="O95" t="s">
        <v>37</v>
      </c>
      <c r="P95" t="s">
        <v>82</v>
      </c>
      <c r="Q95" t="s">
        <v>39</v>
      </c>
      <c r="R95">
        <v>44</v>
      </c>
      <c r="S95" t="s">
        <v>40</v>
      </c>
      <c r="T95" t="str">
        <f t="shared" si="5"/>
        <v>12</v>
      </c>
      <c r="U95">
        <v>5</v>
      </c>
      <c r="V95">
        <v>19.8</v>
      </c>
      <c r="W95">
        <v>1</v>
      </c>
      <c r="X95" s="3">
        <f t="shared" si="6"/>
        <v>19.8</v>
      </c>
      <c r="Y95" s="3">
        <f t="shared" si="7"/>
        <v>1.6500000000000001</v>
      </c>
      <c r="Z95" s="3">
        <f t="shared" si="8"/>
        <v>0.33</v>
      </c>
    </row>
    <row r="96" spans="1:26" hidden="1" x14ac:dyDescent="0.25">
      <c r="A96">
        <v>6.2023999999999999</v>
      </c>
      <c r="B96" t="s">
        <v>965</v>
      </c>
      <c r="C96" t="s">
        <v>154</v>
      </c>
      <c r="D96" t="s">
        <v>155</v>
      </c>
      <c r="E96">
        <v>10090382</v>
      </c>
      <c r="F96" t="s">
        <v>448</v>
      </c>
      <c r="G96" t="s">
        <v>30</v>
      </c>
      <c r="H96" t="s">
        <v>31</v>
      </c>
      <c r="I96" t="s">
        <v>449</v>
      </c>
      <c r="J96" t="s">
        <v>450</v>
      </c>
      <c r="K96" t="s">
        <v>210</v>
      </c>
      <c r="L96" t="s">
        <v>451</v>
      </c>
      <c r="M96" t="s">
        <v>452</v>
      </c>
      <c r="N96">
        <v>2085539584</v>
      </c>
      <c r="O96" t="s">
        <v>115</v>
      </c>
      <c r="P96" t="s">
        <v>116</v>
      </c>
      <c r="Q96" t="s">
        <v>39</v>
      </c>
      <c r="R96">
        <v>44</v>
      </c>
      <c r="S96" t="s">
        <v>40</v>
      </c>
      <c r="T96" t="str">
        <f t="shared" si="5"/>
        <v>12</v>
      </c>
      <c r="U96">
        <v>5</v>
      </c>
      <c r="V96">
        <v>19.8</v>
      </c>
      <c r="W96">
        <v>1</v>
      </c>
      <c r="X96" s="3">
        <f t="shared" si="6"/>
        <v>19.8</v>
      </c>
      <c r="Y96" s="3">
        <f t="shared" si="7"/>
        <v>1.6500000000000001</v>
      </c>
      <c r="Z96" s="3">
        <f t="shared" si="8"/>
        <v>0.33</v>
      </c>
    </row>
    <row r="97" spans="1:26" hidden="1" x14ac:dyDescent="0.25">
      <c r="A97">
        <v>6.2023999999999999</v>
      </c>
      <c r="B97" t="s">
        <v>965</v>
      </c>
      <c r="C97" t="s">
        <v>154</v>
      </c>
      <c r="D97" t="s">
        <v>155</v>
      </c>
      <c r="E97">
        <v>10274444</v>
      </c>
      <c r="F97" t="s">
        <v>1066</v>
      </c>
      <c r="G97" t="s">
        <v>168</v>
      </c>
      <c r="H97" t="s">
        <v>31</v>
      </c>
      <c r="I97" t="s">
        <v>1067</v>
      </c>
      <c r="J97" t="s">
        <v>952</v>
      </c>
      <c r="K97" t="s">
        <v>210</v>
      </c>
      <c r="L97">
        <v>98118</v>
      </c>
      <c r="M97" t="s">
        <v>1068</v>
      </c>
      <c r="N97">
        <v>2069724763</v>
      </c>
      <c r="O97" t="s">
        <v>115</v>
      </c>
      <c r="P97" t="s">
        <v>116</v>
      </c>
      <c r="Q97" t="s">
        <v>39</v>
      </c>
      <c r="R97">
        <v>44</v>
      </c>
      <c r="S97" t="s">
        <v>40</v>
      </c>
      <c r="T97" t="str">
        <f t="shared" si="5"/>
        <v>12</v>
      </c>
      <c r="U97">
        <v>5</v>
      </c>
      <c r="V97">
        <v>19.8</v>
      </c>
      <c r="W97">
        <v>1</v>
      </c>
      <c r="X97" s="3">
        <f t="shared" si="6"/>
        <v>19.8</v>
      </c>
      <c r="Y97" s="3">
        <f t="shared" si="7"/>
        <v>1.6500000000000001</v>
      </c>
      <c r="Z97" s="3">
        <f t="shared" si="8"/>
        <v>0.33</v>
      </c>
    </row>
    <row r="98" spans="1:26" hidden="1" x14ac:dyDescent="0.25">
      <c r="A98">
        <v>6.2023999999999999</v>
      </c>
      <c r="B98" t="s">
        <v>965</v>
      </c>
      <c r="C98" t="s">
        <v>154</v>
      </c>
      <c r="D98" t="s">
        <v>155</v>
      </c>
      <c r="E98">
        <v>10436492</v>
      </c>
      <c r="F98" t="s">
        <v>1071</v>
      </c>
      <c r="G98" t="s">
        <v>30</v>
      </c>
      <c r="H98" t="s">
        <v>31</v>
      </c>
      <c r="I98" t="s">
        <v>1072</v>
      </c>
      <c r="J98" t="s">
        <v>1073</v>
      </c>
      <c r="K98" t="s">
        <v>67</v>
      </c>
      <c r="L98" t="s">
        <v>1074</v>
      </c>
      <c r="M98" t="s">
        <v>1075</v>
      </c>
      <c r="N98">
        <v>7074436773</v>
      </c>
      <c r="O98" t="s">
        <v>115</v>
      </c>
      <c r="P98" t="s">
        <v>116</v>
      </c>
      <c r="Q98" t="s">
        <v>39</v>
      </c>
      <c r="R98">
        <v>44</v>
      </c>
      <c r="S98" t="s">
        <v>40</v>
      </c>
      <c r="T98" t="str">
        <f t="shared" si="5"/>
        <v>12</v>
      </c>
      <c r="U98">
        <v>5</v>
      </c>
      <c r="V98">
        <v>19.8</v>
      </c>
      <c r="W98">
        <v>1</v>
      </c>
      <c r="X98" s="3">
        <f t="shared" si="6"/>
        <v>19.8</v>
      </c>
      <c r="Y98" s="3">
        <f t="shared" si="7"/>
        <v>1.6500000000000001</v>
      </c>
      <c r="Z98" s="3">
        <f t="shared" si="8"/>
        <v>0.33</v>
      </c>
    </row>
    <row r="99" spans="1:26" hidden="1" x14ac:dyDescent="0.25">
      <c r="A99">
        <v>6.2023999999999999</v>
      </c>
      <c r="B99" t="s">
        <v>965</v>
      </c>
      <c r="C99" t="s">
        <v>154</v>
      </c>
      <c r="D99" t="s">
        <v>155</v>
      </c>
      <c r="E99">
        <v>10472434</v>
      </c>
      <c r="F99" t="s">
        <v>1076</v>
      </c>
      <c r="G99" t="s">
        <v>30</v>
      </c>
      <c r="H99" t="s">
        <v>31</v>
      </c>
      <c r="I99" t="s">
        <v>1077</v>
      </c>
      <c r="J99" t="s">
        <v>1078</v>
      </c>
      <c r="K99" t="s">
        <v>210</v>
      </c>
      <c r="L99" t="s">
        <v>1079</v>
      </c>
      <c r="M99" t="s">
        <v>1080</v>
      </c>
      <c r="N99">
        <v>3607347631</v>
      </c>
      <c r="O99" t="s">
        <v>115</v>
      </c>
      <c r="P99" t="s">
        <v>116</v>
      </c>
      <c r="Q99" t="s">
        <v>39</v>
      </c>
      <c r="R99">
        <v>44</v>
      </c>
      <c r="S99" t="s">
        <v>40</v>
      </c>
      <c r="T99" t="str">
        <f t="shared" ref="T99:T106" si="9">"12"</f>
        <v>12</v>
      </c>
      <c r="U99">
        <v>5</v>
      </c>
      <c r="V99">
        <v>39.6</v>
      </c>
      <c r="W99">
        <v>2</v>
      </c>
      <c r="X99" s="3">
        <f t="shared" si="6"/>
        <v>19.8</v>
      </c>
      <c r="Y99" s="3">
        <f t="shared" si="7"/>
        <v>1.6500000000000001</v>
      </c>
      <c r="Z99" s="3">
        <f t="shared" si="8"/>
        <v>0.33</v>
      </c>
    </row>
    <row r="100" spans="1:26" hidden="1" x14ac:dyDescent="0.25">
      <c r="A100">
        <v>6.2023999999999999</v>
      </c>
      <c r="B100" t="s">
        <v>965</v>
      </c>
      <c r="C100" t="s">
        <v>154</v>
      </c>
      <c r="D100" t="s">
        <v>155</v>
      </c>
      <c r="E100">
        <v>10002297</v>
      </c>
      <c r="F100" t="s">
        <v>1081</v>
      </c>
      <c r="G100" t="s">
        <v>30</v>
      </c>
      <c r="H100" t="s">
        <v>31</v>
      </c>
      <c r="I100" t="s">
        <v>1082</v>
      </c>
      <c r="J100" t="s">
        <v>1083</v>
      </c>
      <c r="K100" t="s">
        <v>210</v>
      </c>
      <c r="L100">
        <v>99302</v>
      </c>
      <c r="M100" t="s">
        <v>1084</v>
      </c>
      <c r="N100">
        <v>5095458585</v>
      </c>
      <c r="O100" t="s">
        <v>49</v>
      </c>
      <c r="P100" t="s">
        <v>50</v>
      </c>
      <c r="Q100" t="s">
        <v>39</v>
      </c>
      <c r="R100">
        <v>44</v>
      </c>
      <c r="S100" t="s">
        <v>40</v>
      </c>
      <c r="T100" t="str">
        <f t="shared" si="9"/>
        <v>12</v>
      </c>
      <c r="U100">
        <v>5</v>
      </c>
      <c r="V100">
        <v>79.2</v>
      </c>
      <c r="W100">
        <v>4</v>
      </c>
      <c r="X100" s="3">
        <f t="shared" si="6"/>
        <v>19.8</v>
      </c>
      <c r="Y100" s="3">
        <f t="shared" si="7"/>
        <v>1.6500000000000001</v>
      </c>
      <c r="Z100" s="3">
        <f t="shared" si="8"/>
        <v>0.33</v>
      </c>
    </row>
    <row r="101" spans="1:26" hidden="1" x14ac:dyDescent="0.25">
      <c r="A101">
        <v>6.2023999999999999</v>
      </c>
      <c r="B101" t="s">
        <v>965</v>
      </c>
      <c r="C101" t="s">
        <v>154</v>
      </c>
      <c r="D101" t="s">
        <v>155</v>
      </c>
      <c r="E101">
        <v>10090263</v>
      </c>
      <c r="F101" t="s">
        <v>1085</v>
      </c>
      <c r="G101" t="s">
        <v>30</v>
      </c>
      <c r="H101" t="s">
        <v>31</v>
      </c>
      <c r="I101" t="s">
        <v>1086</v>
      </c>
      <c r="J101" t="s">
        <v>1087</v>
      </c>
      <c r="K101" t="s">
        <v>159</v>
      </c>
      <c r="L101">
        <v>97015</v>
      </c>
      <c r="M101" t="s">
        <v>1088</v>
      </c>
      <c r="N101">
        <v>5038606216</v>
      </c>
      <c r="O101" t="s">
        <v>49</v>
      </c>
      <c r="P101" t="s">
        <v>50</v>
      </c>
      <c r="Q101" t="s">
        <v>39</v>
      </c>
      <c r="R101">
        <v>44</v>
      </c>
      <c r="S101" t="s">
        <v>40</v>
      </c>
      <c r="T101" t="str">
        <f t="shared" si="9"/>
        <v>12</v>
      </c>
      <c r="U101">
        <v>5</v>
      </c>
      <c r="V101">
        <v>19.8</v>
      </c>
      <c r="W101">
        <v>1</v>
      </c>
      <c r="X101" s="3">
        <f t="shared" si="6"/>
        <v>19.8</v>
      </c>
      <c r="Y101" s="3">
        <f t="shared" si="7"/>
        <v>1.6500000000000001</v>
      </c>
      <c r="Z101" s="3">
        <f t="shared" si="8"/>
        <v>0.33</v>
      </c>
    </row>
    <row r="102" spans="1:26" hidden="1" x14ac:dyDescent="0.25">
      <c r="A102">
        <v>6.2023999999999999</v>
      </c>
      <c r="B102" t="s">
        <v>965</v>
      </c>
      <c r="C102" t="s">
        <v>154</v>
      </c>
      <c r="D102" t="s">
        <v>155</v>
      </c>
      <c r="E102">
        <v>10389143</v>
      </c>
      <c r="F102" t="s">
        <v>1089</v>
      </c>
      <c r="G102" t="s">
        <v>30</v>
      </c>
      <c r="H102" t="s">
        <v>31</v>
      </c>
      <c r="I102" t="s">
        <v>1090</v>
      </c>
      <c r="J102" t="s">
        <v>962</v>
      </c>
      <c r="K102" t="s">
        <v>159</v>
      </c>
      <c r="L102" t="s">
        <v>1091</v>
      </c>
      <c r="M102" t="s">
        <v>1092</v>
      </c>
      <c r="N102">
        <v>5039158278</v>
      </c>
      <c r="O102" t="s">
        <v>1093</v>
      </c>
      <c r="P102" t="s">
        <v>1094</v>
      </c>
      <c r="Q102" t="s">
        <v>83</v>
      </c>
      <c r="R102">
        <v>44</v>
      </c>
      <c r="S102" t="s">
        <v>40</v>
      </c>
      <c r="T102" t="str">
        <f t="shared" si="9"/>
        <v>12</v>
      </c>
      <c r="U102">
        <v>8</v>
      </c>
      <c r="V102">
        <v>32.4</v>
      </c>
      <c r="W102">
        <v>1</v>
      </c>
      <c r="X102" s="3">
        <f t="shared" si="6"/>
        <v>32.4</v>
      </c>
      <c r="Y102" s="3">
        <f t="shared" si="7"/>
        <v>2.6999999999999997</v>
      </c>
      <c r="Z102" s="3">
        <f t="shared" si="8"/>
        <v>0.33749999999999997</v>
      </c>
    </row>
    <row r="103" spans="1:26" hidden="1" x14ac:dyDescent="0.25">
      <c r="A103">
        <v>6.2023999999999999</v>
      </c>
      <c r="B103" t="s">
        <v>965</v>
      </c>
      <c r="C103" t="s">
        <v>154</v>
      </c>
      <c r="D103" t="s">
        <v>155</v>
      </c>
      <c r="E103">
        <v>99999999999999</v>
      </c>
      <c r="F103" t="s">
        <v>142</v>
      </c>
      <c r="G103" t="s">
        <v>30</v>
      </c>
      <c r="H103" t="s">
        <v>144</v>
      </c>
      <c r="I103" t="s">
        <v>145</v>
      </c>
      <c r="J103" t="s">
        <v>146</v>
      </c>
      <c r="K103" t="s">
        <v>147</v>
      </c>
      <c r="L103">
        <v>999999999</v>
      </c>
      <c r="M103" t="s">
        <v>145</v>
      </c>
      <c r="N103">
        <v>9999999999</v>
      </c>
      <c r="O103" t="s">
        <v>1093</v>
      </c>
      <c r="P103" t="s">
        <v>1094</v>
      </c>
      <c r="Q103" t="s">
        <v>83</v>
      </c>
      <c r="R103">
        <v>44</v>
      </c>
      <c r="S103" t="s">
        <v>40</v>
      </c>
      <c r="T103" t="str">
        <f t="shared" si="9"/>
        <v>12</v>
      </c>
      <c r="U103">
        <v>8</v>
      </c>
      <c r="V103">
        <v>32.4</v>
      </c>
      <c r="W103">
        <v>1</v>
      </c>
      <c r="X103" s="3">
        <f t="shared" si="6"/>
        <v>32.4</v>
      </c>
      <c r="Y103" s="3">
        <f t="shared" si="7"/>
        <v>2.6999999999999997</v>
      </c>
      <c r="Z103" s="3">
        <f t="shared" si="8"/>
        <v>0.33749999999999997</v>
      </c>
    </row>
    <row r="104" spans="1:26" hidden="1" x14ac:dyDescent="0.25">
      <c r="A104">
        <v>6.2023999999999999</v>
      </c>
      <c r="B104" t="s">
        <v>965</v>
      </c>
      <c r="C104" t="s">
        <v>134</v>
      </c>
      <c r="D104" t="s">
        <v>135</v>
      </c>
      <c r="E104">
        <v>10000787</v>
      </c>
      <c r="F104" t="s">
        <v>136</v>
      </c>
      <c r="G104" t="s">
        <v>30</v>
      </c>
      <c r="H104" t="s">
        <v>31</v>
      </c>
      <c r="I104" t="s">
        <v>137</v>
      </c>
      <c r="J104" t="s">
        <v>138</v>
      </c>
      <c r="K104" t="s">
        <v>139</v>
      </c>
      <c r="L104" t="s">
        <v>140</v>
      </c>
      <c r="M104" t="s">
        <v>141</v>
      </c>
      <c r="N104">
        <v>2627815855</v>
      </c>
      <c r="O104" t="s">
        <v>37</v>
      </c>
      <c r="P104" t="s">
        <v>82</v>
      </c>
      <c r="Q104" t="s">
        <v>39</v>
      </c>
      <c r="R104">
        <v>44</v>
      </c>
      <c r="S104" t="s">
        <v>40</v>
      </c>
      <c r="T104" t="str">
        <f t="shared" si="9"/>
        <v>12</v>
      </c>
      <c r="U104">
        <v>5</v>
      </c>
      <c r="V104">
        <v>257.39999999999998</v>
      </c>
      <c r="W104">
        <v>13</v>
      </c>
      <c r="X104" s="3">
        <f t="shared" si="6"/>
        <v>19.799999999999997</v>
      </c>
      <c r="Y104" s="3">
        <f t="shared" si="7"/>
        <v>1.6499999999999997</v>
      </c>
      <c r="Z104" s="3">
        <f t="shared" si="8"/>
        <v>0.32999999999999996</v>
      </c>
    </row>
    <row r="105" spans="1:26" hidden="1" x14ac:dyDescent="0.25">
      <c r="A105">
        <v>6.2023999999999999</v>
      </c>
      <c r="B105" t="s">
        <v>965</v>
      </c>
      <c r="C105" t="s">
        <v>134</v>
      </c>
      <c r="D105" t="s">
        <v>135</v>
      </c>
      <c r="E105">
        <v>10000785</v>
      </c>
      <c r="F105" t="s">
        <v>1095</v>
      </c>
      <c r="G105" t="s">
        <v>30</v>
      </c>
      <c r="H105" t="s">
        <v>31</v>
      </c>
      <c r="I105" t="s">
        <v>1096</v>
      </c>
      <c r="J105" t="s">
        <v>1097</v>
      </c>
      <c r="K105" t="s">
        <v>540</v>
      </c>
      <c r="L105" t="s">
        <v>1098</v>
      </c>
      <c r="M105" t="s">
        <v>1099</v>
      </c>
      <c r="N105">
        <v>9062518537</v>
      </c>
      <c r="O105" t="s">
        <v>115</v>
      </c>
      <c r="P105" t="s">
        <v>116</v>
      </c>
      <c r="Q105" t="s">
        <v>39</v>
      </c>
      <c r="R105">
        <v>44</v>
      </c>
      <c r="S105" t="s">
        <v>40</v>
      </c>
      <c r="T105" t="str">
        <f t="shared" si="9"/>
        <v>12</v>
      </c>
      <c r="U105">
        <v>5</v>
      </c>
      <c r="V105">
        <v>39.6</v>
      </c>
      <c r="W105">
        <v>2</v>
      </c>
      <c r="X105" s="3">
        <f t="shared" si="6"/>
        <v>19.8</v>
      </c>
      <c r="Y105" s="3">
        <f t="shared" si="7"/>
        <v>1.6500000000000001</v>
      </c>
      <c r="Z105" s="3">
        <f t="shared" si="8"/>
        <v>0.33</v>
      </c>
    </row>
    <row r="106" spans="1:26" hidden="1" x14ac:dyDescent="0.25">
      <c r="A106">
        <v>6.2023999999999999</v>
      </c>
      <c r="B106" t="s">
        <v>965</v>
      </c>
      <c r="C106" t="s">
        <v>134</v>
      </c>
      <c r="D106" t="s">
        <v>135</v>
      </c>
      <c r="E106">
        <v>10000787</v>
      </c>
      <c r="F106" t="s">
        <v>136</v>
      </c>
      <c r="G106" t="s">
        <v>30</v>
      </c>
      <c r="H106" t="s">
        <v>31</v>
      </c>
      <c r="I106" t="s">
        <v>137</v>
      </c>
      <c r="J106" t="s">
        <v>138</v>
      </c>
      <c r="K106" t="s">
        <v>139</v>
      </c>
      <c r="L106" t="s">
        <v>140</v>
      </c>
      <c r="M106" t="s">
        <v>141</v>
      </c>
      <c r="N106">
        <v>2627815855</v>
      </c>
      <c r="O106" t="s">
        <v>115</v>
      </c>
      <c r="P106" t="s">
        <v>116</v>
      </c>
      <c r="Q106" t="s">
        <v>39</v>
      </c>
      <c r="R106">
        <v>44</v>
      </c>
      <c r="S106" t="s">
        <v>40</v>
      </c>
      <c r="T106" t="str">
        <f t="shared" si="9"/>
        <v>12</v>
      </c>
      <c r="U106">
        <v>5</v>
      </c>
      <c r="V106">
        <v>217.8</v>
      </c>
      <c r="W106">
        <v>11</v>
      </c>
      <c r="X106" s="3">
        <f t="shared" si="6"/>
        <v>19.8</v>
      </c>
      <c r="Y106" s="3">
        <f t="shared" si="7"/>
        <v>1.6500000000000001</v>
      </c>
      <c r="Z106" s="3">
        <f t="shared" si="8"/>
        <v>0.33</v>
      </c>
    </row>
    <row r="107" spans="1:26" hidden="1" x14ac:dyDescent="0.25">
      <c r="A107">
        <v>7.2023999999999999</v>
      </c>
      <c r="B107" t="s">
        <v>1703</v>
      </c>
      <c r="C107" t="s">
        <v>1388</v>
      </c>
      <c r="D107" t="s">
        <v>1704</v>
      </c>
      <c r="E107">
        <v>10039553</v>
      </c>
      <c r="F107" t="s">
        <v>1100</v>
      </c>
      <c r="G107" t="s">
        <v>1306</v>
      </c>
      <c r="I107" t="s">
        <v>1705</v>
      </c>
      <c r="J107" t="s">
        <v>1706</v>
      </c>
      <c r="K107" t="s">
        <v>1707</v>
      </c>
      <c r="L107">
        <v>84041</v>
      </c>
      <c r="M107" t="s">
        <v>1708</v>
      </c>
      <c r="N107">
        <v>8014449192</v>
      </c>
      <c r="O107" t="s">
        <v>1342</v>
      </c>
      <c r="P107" t="s">
        <v>1400</v>
      </c>
      <c r="Q107" t="s">
        <v>1331</v>
      </c>
      <c r="R107">
        <v>44</v>
      </c>
      <c r="S107" t="s">
        <v>1315</v>
      </c>
      <c r="T107">
        <v>12</v>
      </c>
      <c r="U107">
        <v>5</v>
      </c>
      <c r="V107">
        <v>59.4</v>
      </c>
      <c r="W107">
        <v>3</v>
      </c>
      <c r="X107" s="3">
        <f t="shared" si="6"/>
        <v>19.8</v>
      </c>
      <c r="Y107" s="3">
        <f t="shared" si="7"/>
        <v>1.6500000000000001</v>
      </c>
      <c r="Z107" s="3">
        <f t="shared" si="8"/>
        <v>0.33</v>
      </c>
    </row>
    <row r="108" spans="1:26" hidden="1" x14ac:dyDescent="0.25">
      <c r="A108">
        <v>7.2023999999999999</v>
      </c>
      <c r="B108" t="s">
        <v>1703</v>
      </c>
      <c r="C108" t="s">
        <v>1388</v>
      </c>
      <c r="D108" t="s">
        <v>1704</v>
      </c>
      <c r="E108">
        <v>10039553</v>
      </c>
      <c r="F108" t="s">
        <v>1100</v>
      </c>
      <c r="G108" t="s">
        <v>1306</v>
      </c>
      <c r="I108" t="s">
        <v>1705</v>
      </c>
      <c r="J108" t="s">
        <v>1706</v>
      </c>
      <c r="K108" t="s">
        <v>1707</v>
      </c>
      <c r="L108">
        <v>84041</v>
      </c>
      <c r="M108" t="s">
        <v>1708</v>
      </c>
      <c r="N108">
        <v>8014449192</v>
      </c>
      <c r="O108" t="s">
        <v>1329</v>
      </c>
      <c r="P108" t="s">
        <v>1330</v>
      </c>
      <c r="Q108" t="s">
        <v>1331</v>
      </c>
      <c r="R108">
        <v>44</v>
      </c>
      <c r="S108" t="s">
        <v>1315</v>
      </c>
      <c r="T108">
        <v>12</v>
      </c>
      <c r="U108">
        <v>5</v>
      </c>
      <c r="V108">
        <v>59.4</v>
      </c>
      <c r="W108">
        <v>3</v>
      </c>
      <c r="X108" s="3">
        <f t="shared" si="6"/>
        <v>19.8</v>
      </c>
      <c r="Y108" s="3">
        <f t="shared" si="7"/>
        <v>1.6500000000000001</v>
      </c>
      <c r="Z108" s="3">
        <f t="shared" si="8"/>
        <v>0.33</v>
      </c>
    </row>
    <row r="109" spans="1:26" hidden="1" x14ac:dyDescent="0.25">
      <c r="A109">
        <v>7.2023999999999999</v>
      </c>
      <c r="B109" t="s">
        <v>1703</v>
      </c>
      <c r="C109" t="s">
        <v>1351</v>
      </c>
      <c r="D109" t="s">
        <v>1352</v>
      </c>
      <c r="E109">
        <v>99999999999999</v>
      </c>
      <c r="F109" t="s">
        <v>1344</v>
      </c>
      <c r="G109" t="s">
        <v>1306</v>
      </c>
      <c r="H109" t="s">
        <v>144</v>
      </c>
      <c r="I109" t="s">
        <v>145</v>
      </c>
      <c r="J109" t="s">
        <v>146</v>
      </c>
      <c r="K109" t="s">
        <v>1345</v>
      </c>
      <c r="L109">
        <v>999999999</v>
      </c>
      <c r="M109" t="s">
        <v>145</v>
      </c>
      <c r="N109">
        <v>9999999999</v>
      </c>
      <c r="O109" t="s">
        <v>1342</v>
      </c>
      <c r="P109" t="s">
        <v>1400</v>
      </c>
      <c r="Q109" t="s">
        <v>1331</v>
      </c>
      <c r="R109">
        <v>44</v>
      </c>
      <c r="S109" t="s">
        <v>1315</v>
      </c>
      <c r="T109">
        <v>12</v>
      </c>
      <c r="U109">
        <v>5</v>
      </c>
      <c r="V109">
        <v>19.8</v>
      </c>
      <c r="W109">
        <v>1</v>
      </c>
      <c r="X109" s="3">
        <f t="shared" si="6"/>
        <v>19.8</v>
      </c>
      <c r="Y109" s="3">
        <f t="shared" si="7"/>
        <v>1.6500000000000001</v>
      </c>
      <c r="Z109" s="3">
        <f t="shared" si="8"/>
        <v>0.33</v>
      </c>
    </row>
    <row r="110" spans="1:26" hidden="1" x14ac:dyDescent="0.25">
      <c r="A110">
        <v>7.2023999999999999</v>
      </c>
      <c r="B110" t="s">
        <v>1703</v>
      </c>
      <c r="C110" t="s">
        <v>1351</v>
      </c>
      <c r="D110" t="s">
        <v>1352</v>
      </c>
      <c r="E110">
        <v>10267523</v>
      </c>
      <c r="F110" t="s">
        <v>1709</v>
      </c>
      <c r="G110" t="s">
        <v>1306</v>
      </c>
      <c r="I110" t="s">
        <v>1710</v>
      </c>
      <c r="J110" t="s">
        <v>1711</v>
      </c>
      <c r="K110" t="s">
        <v>1361</v>
      </c>
      <c r="L110">
        <v>46350</v>
      </c>
      <c r="M110" t="s">
        <v>1712</v>
      </c>
      <c r="N110">
        <v>2193268049</v>
      </c>
      <c r="O110" t="s">
        <v>1346</v>
      </c>
      <c r="P110" t="s">
        <v>1347</v>
      </c>
      <c r="Q110" t="s">
        <v>1331</v>
      </c>
      <c r="R110">
        <v>44</v>
      </c>
      <c r="S110" t="s">
        <v>1315</v>
      </c>
      <c r="T110">
        <v>12</v>
      </c>
      <c r="U110">
        <v>5</v>
      </c>
      <c r="V110">
        <v>19.8</v>
      </c>
      <c r="W110">
        <v>1</v>
      </c>
      <c r="X110" s="3">
        <f t="shared" si="6"/>
        <v>19.8</v>
      </c>
      <c r="Y110" s="3">
        <f t="shared" si="7"/>
        <v>1.6500000000000001</v>
      </c>
      <c r="Z110" s="3">
        <f t="shared" si="8"/>
        <v>0.33</v>
      </c>
    </row>
    <row r="111" spans="1:26" hidden="1" x14ac:dyDescent="0.25">
      <c r="A111">
        <v>7.2023999999999999</v>
      </c>
      <c r="B111" t="s">
        <v>1703</v>
      </c>
      <c r="C111" t="s">
        <v>1351</v>
      </c>
      <c r="D111" t="s">
        <v>1352</v>
      </c>
      <c r="E111">
        <v>10352007</v>
      </c>
      <c r="F111" t="s">
        <v>1713</v>
      </c>
      <c r="G111" t="s">
        <v>1306</v>
      </c>
      <c r="I111" t="s">
        <v>1714</v>
      </c>
      <c r="J111" t="s">
        <v>1715</v>
      </c>
      <c r="K111" t="s">
        <v>1351</v>
      </c>
      <c r="L111" t="s">
        <v>1716</v>
      </c>
      <c r="M111" t="s">
        <v>1717</v>
      </c>
      <c r="N111">
        <v>7084224747</v>
      </c>
      <c r="O111" t="s">
        <v>1346</v>
      </c>
      <c r="P111" t="s">
        <v>1347</v>
      </c>
      <c r="Q111" t="s">
        <v>1331</v>
      </c>
      <c r="R111">
        <v>44</v>
      </c>
      <c r="S111" t="s">
        <v>1315</v>
      </c>
      <c r="T111">
        <v>12</v>
      </c>
      <c r="U111">
        <v>5</v>
      </c>
      <c r="V111">
        <v>19.8</v>
      </c>
      <c r="W111">
        <v>1</v>
      </c>
      <c r="X111" s="3">
        <f t="shared" si="6"/>
        <v>19.8</v>
      </c>
      <c r="Y111" s="3">
        <f t="shared" si="7"/>
        <v>1.6500000000000001</v>
      </c>
      <c r="Z111" s="3">
        <f t="shared" si="8"/>
        <v>0.33</v>
      </c>
    </row>
    <row r="112" spans="1:26" hidden="1" x14ac:dyDescent="0.25">
      <c r="A112">
        <v>7.2023999999999999</v>
      </c>
      <c r="B112" t="s">
        <v>1703</v>
      </c>
      <c r="C112" t="s">
        <v>1351</v>
      </c>
      <c r="D112" t="s">
        <v>1352</v>
      </c>
      <c r="E112">
        <v>10487650</v>
      </c>
      <c r="F112" t="s">
        <v>973</v>
      </c>
      <c r="G112" t="s">
        <v>1306</v>
      </c>
      <c r="I112" t="s">
        <v>1718</v>
      </c>
      <c r="J112" t="s">
        <v>1719</v>
      </c>
      <c r="K112" t="s">
        <v>1351</v>
      </c>
      <c r="L112">
        <v>60008</v>
      </c>
      <c r="M112" t="s">
        <v>1720</v>
      </c>
      <c r="N112">
        <v>6308857029</v>
      </c>
      <c r="O112" t="s">
        <v>1346</v>
      </c>
      <c r="P112" t="s">
        <v>1347</v>
      </c>
      <c r="Q112" t="s">
        <v>1331</v>
      </c>
      <c r="R112">
        <v>44</v>
      </c>
      <c r="S112" t="s">
        <v>1315</v>
      </c>
      <c r="T112">
        <v>12</v>
      </c>
      <c r="U112">
        <v>5</v>
      </c>
      <c r="V112">
        <v>118.8</v>
      </c>
      <c r="W112">
        <v>6</v>
      </c>
      <c r="X112" s="3">
        <f t="shared" si="6"/>
        <v>19.8</v>
      </c>
      <c r="Y112" s="3">
        <f t="shared" si="7"/>
        <v>1.6500000000000001</v>
      </c>
      <c r="Z112" s="3">
        <f t="shared" si="8"/>
        <v>0.33</v>
      </c>
    </row>
    <row r="113" spans="1:26" hidden="1" x14ac:dyDescent="0.25">
      <c r="A113">
        <v>7.2023999999999999</v>
      </c>
      <c r="B113" t="s">
        <v>1703</v>
      </c>
      <c r="C113" t="s">
        <v>1351</v>
      </c>
      <c r="D113" t="s">
        <v>1352</v>
      </c>
      <c r="E113">
        <v>10487968</v>
      </c>
      <c r="F113" t="s">
        <v>1721</v>
      </c>
      <c r="G113" t="s">
        <v>1306</v>
      </c>
      <c r="I113" t="s">
        <v>1722</v>
      </c>
      <c r="J113" t="s">
        <v>1723</v>
      </c>
      <c r="K113" t="s">
        <v>1351</v>
      </c>
      <c r="L113" t="s">
        <v>1724</v>
      </c>
      <c r="M113" t="s">
        <v>1725</v>
      </c>
      <c r="N113">
        <v>8478339017</v>
      </c>
      <c r="O113" t="s">
        <v>1346</v>
      </c>
      <c r="P113" t="s">
        <v>1347</v>
      </c>
      <c r="Q113" t="s">
        <v>1331</v>
      </c>
      <c r="R113">
        <v>44</v>
      </c>
      <c r="S113" t="s">
        <v>1315</v>
      </c>
      <c r="T113">
        <v>12</v>
      </c>
      <c r="U113">
        <v>5</v>
      </c>
      <c r="V113">
        <v>99</v>
      </c>
      <c r="W113">
        <v>5</v>
      </c>
      <c r="X113" s="3">
        <f t="shared" si="6"/>
        <v>19.8</v>
      </c>
      <c r="Y113" s="3">
        <f t="shared" si="7"/>
        <v>1.6500000000000001</v>
      </c>
      <c r="Z113" s="3">
        <f t="shared" si="8"/>
        <v>0.33</v>
      </c>
    </row>
    <row r="114" spans="1:26" hidden="1" x14ac:dyDescent="0.25">
      <c r="A114">
        <v>7.2023999999999999</v>
      </c>
      <c r="B114" t="s">
        <v>1703</v>
      </c>
      <c r="C114" t="s">
        <v>1351</v>
      </c>
      <c r="D114" t="s">
        <v>1352</v>
      </c>
      <c r="E114">
        <v>99999999999999</v>
      </c>
      <c r="F114" t="s">
        <v>1344</v>
      </c>
      <c r="G114" t="s">
        <v>1306</v>
      </c>
      <c r="H114" t="s">
        <v>144</v>
      </c>
      <c r="I114" t="s">
        <v>145</v>
      </c>
      <c r="J114" t="s">
        <v>146</v>
      </c>
      <c r="K114" t="s">
        <v>1345</v>
      </c>
      <c r="L114">
        <v>999999999</v>
      </c>
      <c r="M114" t="s">
        <v>145</v>
      </c>
      <c r="N114">
        <v>9999999999</v>
      </c>
      <c r="O114" t="s">
        <v>1346</v>
      </c>
      <c r="P114" t="s">
        <v>1347</v>
      </c>
      <c r="Q114" t="s">
        <v>1331</v>
      </c>
      <c r="R114">
        <v>44</v>
      </c>
      <c r="S114" t="s">
        <v>1315</v>
      </c>
      <c r="T114">
        <v>12</v>
      </c>
      <c r="U114">
        <v>5</v>
      </c>
      <c r="V114">
        <v>19.8</v>
      </c>
      <c r="W114">
        <v>1</v>
      </c>
      <c r="X114" s="3">
        <f t="shared" si="6"/>
        <v>19.8</v>
      </c>
      <c r="Y114" s="3">
        <f t="shared" si="7"/>
        <v>1.6500000000000001</v>
      </c>
      <c r="Z114" s="3">
        <f t="shared" si="8"/>
        <v>0.33</v>
      </c>
    </row>
    <row r="115" spans="1:26" hidden="1" x14ac:dyDescent="0.25">
      <c r="A115">
        <v>7.2023999999999999</v>
      </c>
      <c r="B115" t="s">
        <v>1703</v>
      </c>
      <c r="C115" t="s">
        <v>1351</v>
      </c>
      <c r="D115" t="s">
        <v>1352</v>
      </c>
      <c r="E115">
        <v>10027899</v>
      </c>
      <c r="F115" t="s">
        <v>1726</v>
      </c>
      <c r="G115" t="s">
        <v>1306</v>
      </c>
      <c r="I115" t="s">
        <v>1727</v>
      </c>
      <c r="J115" t="s">
        <v>1728</v>
      </c>
      <c r="K115" t="s">
        <v>1351</v>
      </c>
      <c r="L115" t="s">
        <v>1729</v>
      </c>
      <c r="M115" t="s">
        <v>1730</v>
      </c>
      <c r="N115">
        <v>6302870101</v>
      </c>
      <c r="O115" t="s">
        <v>1329</v>
      </c>
      <c r="P115" t="s">
        <v>1330</v>
      </c>
      <c r="Q115" t="s">
        <v>1331</v>
      </c>
      <c r="R115">
        <v>44</v>
      </c>
      <c r="S115" t="s">
        <v>1315</v>
      </c>
      <c r="T115">
        <v>12</v>
      </c>
      <c r="U115">
        <v>5</v>
      </c>
      <c r="V115">
        <v>19.8</v>
      </c>
      <c r="W115">
        <v>1</v>
      </c>
      <c r="X115" s="3">
        <f t="shared" si="6"/>
        <v>19.8</v>
      </c>
      <c r="Y115" s="3">
        <f t="shared" si="7"/>
        <v>1.6500000000000001</v>
      </c>
      <c r="Z115" s="3">
        <f t="shared" si="8"/>
        <v>0.33</v>
      </c>
    </row>
    <row r="116" spans="1:26" hidden="1" x14ac:dyDescent="0.25">
      <c r="A116">
        <v>7.2023999999999999</v>
      </c>
      <c r="B116" t="s">
        <v>1703</v>
      </c>
      <c r="C116" t="s">
        <v>1351</v>
      </c>
      <c r="D116" t="s">
        <v>1352</v>
      </c>
      <c r="E116">
        <v>10192843</v>
      </c>
      <c r="F116" t="s">
        <v>1370</v>
      </c>
      <c r="G116" t="s">
        <v>1306</v>
      </c>
      <c r="I116" t="s">
        <v>1371</v>
      </c>
      <c r="J116" t="s">
        <v>1372</v>
      </c>
      <c r="K116" t="s">
        <v>1351</v>
      </c>
      <c r="L116">
        <v>62305</v>
      </c>
      <c r="M116" t="s">
        <v>1373</v>
      </c>
      <c r="N116">
        <v>2172223343</v>
      </c>
      <c r="O116" t="s">
        <v>1329</v>
      </c>
      <c r="P116" t="s">
        <v>1330</v>
      </c>
      <c r="Q116" t="s">
        <v>1331</v>
      </c>
      <c r="R116">
        <v>44</v>
      </c>
      <c r="S116" t="s">
        <v>1315</v>
      </c>
      <c r="T116">
        <v>12</v>
      </c>
      <c r="U116">
        <v>5</v>
      </c>
      <c r="V116">
        <v>178.2</v>
      </c>
      <c r="W116">
        <v>9</v>
      </c>
      <c r="X116" s="3">
        <f t="shared" si="6"/>
        <v>19.799999999999997</v>
      </c>
      <c r="Y116" s="3">
        <f t="shared" si="7"/>
        <v>1.6499999999999997</v>
      </c>
      <c r="Z116" s="3">
        <f t="shared" si="8"/>
        <v>0.32999999999999996</v>
      </c>
    </row>
    <row r="117" spans="1:26" hidden="1" x14ac:dyDescent="0.25">
      <c r="A117">
        <v>7.2023999999999999</v>
      </c>
      <c r="B117" t="s">
        <v>1703</v>
      </c>
      <c r="C117" t="s">
        <v>1351</v>
      </c>
      <c r="D117" t="s">
        <v>1352</v>
      </c>
      <c r="E117">
        <v>10495908</v>
      </c>
      <c r="F117" t="s">
        <v>1731</v>
      </c>
      <c r="G117" t="s">
        <v>1306</v>
      </c>
      <c r="I117" t="s">
        <v>1732</v>
      </c>
      <c r="J117" t="s">
        <v>1733</v>
      </c>
      <c r="K117" t="s">
        <v>1351</v>
      </c>
      <c r="L117" t="s">
        <v>1734</v>
      </c>
      <c r="M117" t="s">
        <v>1735</v>
      </c>
      <c r="N117">
        <v>6302485999</v>
      </c>
      <c r="O117" t="s">
        <v>1329</v>
      </c>
      <c r="P117" t="s">
        <v>1330</v>
      </c>
      <c r="Q117" t="s">
        <v>1331</v>
      </c>
      <c r="R117">
        <v>44</v>
      </c>
      <c r="S117" t="s">
        <v>1315</v>
      </c>
      <c r="T117">
        <v>12</v>
      </c>
      <c r="U117">
        <v>5</v>
      </c>
      <c r="V117">
        <v>39.6</v>
      </c>
      <c r="W117">
        <v>2</v>
      </c>
      <c r="X117" s="3">
        <f t="shared" si="6"/>
        <v>19.8</v>
      </c>
      <c r="Y117" s="3">
        <f t="shared" si="7"/>
        <v>1.6500000000000001</v>
      </c>
      <c r="Z117" s="3">
        <f t="shared" si="8"/>
        <v>0.33</v>
      </c>
    </row>
    <row r="118" spans="1:26" hidden="1" x14ac:dyDescent="0.25">
      <c r="A118">
        <v>7.2023999999999999</v>
      </c>
      <c r="B118" t="s">
        <v>1703</v>
      </c>
      <c r="C118" t="s">
        <v>1351</v>
      </c>
      <c r="D118" t="s">
        <v>1352</v>
      </c>
      <c r="E118">
        <v>99999999999999</v>
      </c>
      <c r="F118" t="s">
        <v>1344</v>
      </c>
      <c r="G118" t="s">
        <v>1306</v>
      </c>
      <c r="H118" t="s">
        <v>144</v>
      </c>
      <c r="I118" t="s">
        <v>145</v>
      </c>
      <c r="J118" t="s">
        <v>146</v>
      </c>
      <c r="K118" t="s">
        <v>1345</v>
      </c>
      <c r="L118">
        <v>999999999</v>
      </c>
      <c r="M118" t="s">
        <v>145</v>
      </c>
      <c r="N118">
        <v>9999999999</v>
      </c>
      <c r="O118" t="s">
        <v>1329</v>
      </c>
      <c r="P118" t="s">
        <v>1330</v>
      </c>
      <c r="Q118" t="s">
        <v>1331</v>
      </c>
      <c r="R118">
        <v>44</v>
      </c>
      <c r="S118" t="s">
        <v>1315</v>
      </c>
      <c r="T118">
        <v>12</v>
      </c>
      <c r="U118">
        <v>5</v>
      </c>
      <c r="V118">
        <v>19.8</v>
      </c>
      <c r="W118">
        <v>1</v>
      </c>
      <c r="X118" s="3">
        <f t="shared" si="6"/>
        <v>19.8</v>
      </c>
      <c r="Y118" s="3">
        <f t="shared" si="7"/>
        <v>1.6500000000000001</v>
      </c>
      <c r="Z118" s="3">
        <f t="shared" si="8"/>
        <v>0.33</v>
      </c>
    </row>
    <row r="119" spans="1:26" hidden="1" x14ac:dyDescent="0.25">
      <c r="A119">
        <v>7.2023999999999999</v>
      </c>
      <c r="B119" t="s">
        <v>1703</v>
      </c>
      <c r="C119" t="s">
        <v>1379</v>
      </c>
      <c r="D119" t="s">
        <v>1380</v>
      </c>
      <c r="E119">
        <v>10067691</v>
      </c>
      <c r="F119" t="s">
        <v>1391</v>
      </c>
      <c r="G119" t="s">
        <v>1306</v>
      </c>
      <c r="I119" t="s">
        <v>1392</v>
      </c>
      <c r="J119" t="s">
        <v>1393</v>
      </c>
      <c r="K119" t="s">
        <v>1394</v>
      </c>
      <c r="L119" t="s">
        <v>1395</v>
      </c>
      <c r="M119" t="s">
        <v>1736</v>
      </c>
      <c r="N119">
        <v>6109350885</v>
      </c>
      <c r="O119" t="s">
        <v>1323</v>
      </c>
      <c r="P119" t="s">
        <v>1324</v>
      </c>
      <c r="Q119" t="s">
        <v>1314</v>
      </c>
      <c r="R119">
        <v>44</v>
      </c>
      <c r="S119" t="s">
        <v>1315</v>
      </c>
      <c r="T119">
        <v>12</v>
      </c>
      <c r="U119">
        <v>5</v>
      </c>
      <c r="V119">
        <v>432</v>
      </c>
      <c r="W119">
        <v>15</v>
      </c>
      <c r="X119" s="3">
        <f t="shared" si="6"/>
        <v>28.8</v>
      </c>
      <c r="Y119" s="3">
        <f t="shared" si="7"/>
        <v>2.4</v>
      </c>
      <c r="Z119" s="3">
        <f t="shared" si="8"/>
        <v>0.48</v>
      </c>
    </row>
    <row r="120" spans="1:26" hidden="1" x14ac:dyDescent="0.25">
      <c r="A120">
        <v>7.2023999999999999</v>
      </c>
      <c r="B120" t="s">
        <v>1703</v>
      </c>
      <c r="C120" t="s">
        <v>1379</v>
      </c>
      <c r="D120" t="s">
        <v>1380</v>
      </c>
      <c r="E120">
        <v>10067691</v>
      </c>
      <c r="F120" t="s">
        <v>1391</v>
      </c>
      <c r="G120" t="s">
        <v>1306</v>
      </c>
      <c r="I120" t="s">
        <v>1392</v>
      </c>
      <c r="J120" t="s">
        <v>1393</v>
      </c>
      <c r="K120" t="s">
        <v>1394</v>
      </c>
      <c r="L120" t="s">
        <v>1395</v>
      </c>
      <c r="M120" t="s">
        <v>1736</v>
      </c>
      <c r="N120">
        <v>6109350885</v>
      </c>
      <c r="O120" t="s">
        <v>1397</v>
      </c>
      <c r="P120" t="s">
        <v>1398</v>
      </c>
      <c r="Q120" t="s">
        <v>124</v>
      </c>
      <c r="R120">
        <v>44</v>
      </c>
      <c r="S120" t="s">
        <v>1315</v>
      </c>
      <c r="T120">
        <v>12</v>
      </c>
      <c r="U120">
        <v>4.5</v>
      </c>
      <c r="V120">
        <v>435.6</v>
      </c>
      <c r="W120">
        <v>22</v>
      </c>
      <c r="X120" s="3">
        <f t="shared" si="6"/>
        <v>19.8</v>
      </c>
      <c r="Y120" s="3">
        <f t="shared" si="7"/>
        <v>1.6500000000000001</v>
      </c>
      <c r="Z120" s="3">
        <f t="shared" si="8"/>
        <v>0.3666666666666667</v>
      </c>
    </row>
    <row r="121" spans="1:26" hidden="1" x14ac:dyDescent="0.25">
      <c r="A121">
        <v>7.2023999999999999</v>
      </c>
      <c r="B121" t="s">
        <v>1703</v>
      </c>
      <c r="C121" t="s">
        <v>1379</v>
      </c>
      <c r="D121" t="s">
        <v>1380</v>
      </c>
      <c r="E121">
        <v>10003045</v>
      </c>
      <c r="F121" t="s">
        <v>1381</v>
      </c>
      <c r="G121" t="s">
        <v>1306</v>
      </c>
      <c r="I121" t="s">
        <v>1382</v>
      </c>
      <c r="J121" t="s">
        <v>1383</v>
      </c>
      <c r="K121" t="s">
        <v>1384</v>
      </c>
      <c r="L121">
        <v>8010</v>
      </c>
      <c r="M121" t="s">
        <v>129</v>
      </c>
      <c r="N121">
        <v>6098354400</v>
      </c>
      <c r="O121" t="s">
        <v>1399</v>
      </c>
      <c r="P121" t="s">
        <v>1400</v>
      </c>
      <c r="Q121" t="s">
        <v>1401</v>
      </c>
      <c r="R121">
        <v>44</v>
      </c>
      <c r="S121" t="s">
        <v>1315</v>
      </c>
      <c r="T121">
        <v>12</v>
      </c>
      <c r="U121">
        <v>8</v>
      </c>
      <c r="V121">
        <v>27</v>
      </c>
      <c r="W121">
        <v>1</v>
      </c>
      <c r="X121" s="3">
        <f t="shared" si="6"/>
        <v>27</v>
      </c>
      <c r="Y121" s="3">
        <f t="shared" si="7"/>
        <v>2.25</v>
      </c>
      <c r="Z121" s="3">
        <f t="shared" si="8"/>
        <v>0.28125</v>
      </c>
    </row>
    <row r="122" spans="1:26" hidden="1" x14ac:dyDescent="0.25">
      <c r="A122">
        <v>7.2023999999999999</v>
      </c>
      <c r="B122" t="s">
        <v>1703</v>
      </c>
      <c r="C122" t="s">
        <v>1379</v>
      </c>
      <c r="D122" t="s">
        <v>1380</v>
      </c>
      <c r="E122">
        <v>10067691</v>
      </c>
      <c r="F122" t="s">
        <v>1391</v>
      </c>
      <c r="G122" t="s">
        <v>1306</v>
      </c>
      <c r="I122" t="s">
        <v>1392</v>
      </c>
      <c r="J122" t="s">
        <v>1393</v>
      </c>
      <c r="K122" t="s">
        <v>1394</v>
      </c>
      <c r="L122" t="s">
        <v>1395</v>
      </c>
      <c r="M122" t="s">
        <v>1736</v>
      </c>
      <c r="N122">
        <v>6109350885</v>
      </c>
      <c r="O122" t="s">
        <v>1399</v>
      </c>
      <c r="P122" t="s">
        <v>1400</v>
      </c>
      <c r="Q122" t="s">
        <v>1401</v>
      </c>
      <c r="R122">
        <v>44</v>
      </c>
      <c r="S122" t="s">
        <v>1315</v>
      </c>
      <c r="T122">
        <v>12</v>
      </c>
      <c r="U122">
        <v>8</v>
      </c>
      <c r="V122">
        <v>486</v>
      </c>
      <c r="W122">
        <v>18</v>
      </c>
      <c r="X122" s="3">
        <f t="shared" si="6"/>
        <v>27</v>
      </c>
      <c r="Y122" s="3">
        <f t="shared" si="7"/>
        <v>2.25</v>
      </c>
      <c r="Z122" s="3">
        <f t="shared" si="8"/>
        <v>0.28125</v>
      </c>
    </row>
    <row r="123" spans="1:26" hidden="1" x14ac:dyDescent="0.25">
      <c r="A123">
        <v>7.2023999999999999</v>
      </c>
      <c r="B123" t="s">
        <v>1703</v>
      </c>
      <c r="C123" t="s">
        <v>1379</v>
      </c>
      <c r="D123" t="s">
        <v>1380</v>
      </c>
      <c r="E123">
        <v>10067691</v>
      </c>
      <c r="F123" t="s">
        <v>1391</v>
      </c>
      <c r="G123" t="s">
        <v>1306</v>
      </c>
      <c r="I123" t="s">
        <v>1392</v>
      </c>
      <c r="J123" t="s">
        <v>1393</v>
      </c>
      <c r="K123" t="s">
        <v>1394</v>
      </c>
      <c r="L123" t="s">
        <v>1395</v>
      </c>
      <c r="M123" t="s">
        <v>1736</v>
      </c>
      <c r="N123">
        <v>6109350885</v>
      </c>
      <c r="O123" t="s">
        <v>1408</v>
      </c>
      <c r="P123" t="s">
        <v>1409</v>
      </c>
      <c r="Q123" t="s">
        <v>1314</v>
      </c>
      <c r="R123">
        <v>44</v>
      </c>
      <c r="S123" t="s">
        <v>1315</v>
      </c>
      <c r="T123">
        <v>12</v>
      </c>
      <c r="U123">
        <v>5</v>
      </c>
      <c r="V123">
        <v>432</v>
      </c>
      <c r="W123">
        <v>15</v>
      </c>
      <c r="X123" s="3">
        <f t="shared" si="6"/>
        <v>28.8</v>
      </c>
      <c r="Y123" s="3">
        <f t="shared" si="7"/>
        <v>2.4</v>
      </c>
      <c r="Z123" s="3">
        <f t="shared" si="8"/>
        <v>0.48</v>
      </c>
    </row>
    <row r="124" spans="1:26" hidden="1" x14ac:dyDescent="0.25">
      <c r="A124">
        <v>7.2023999999999999</v>
      </c>
      <c r="B124" t="s">
        <v>1703</v>
      </c>
      <c r="C124" t="s">
        <v>1379</v>
      </c>
      <c r="D124" t="s">
        <v>1380</v>
      </c>
      <c r="E124">
        <v>10003045</v>
      </c>
      <c r="F124" t="s">
        <v>1381</v>
      </c>
      <c r="G124" t="s">
        <v>1306</v>
      </c>
      <c r="I124" t="s">
        <v>1382</v>
      </c>
      <c r="J124" t="s">
        <v>1383</v>
      </c>
      <c r="K124" t="s">
        <v>1384</v>
      </c>
      <c r="L124">
        <v>8010</v>
      </c>
      <c r="M124" t="s">
        <v>129</v>
      </c>
      <c r="N124">
        <v>6098354400</v>
      </c>
      <c r="O124" t="s">
        <v>1332</v>
      </c>
      <c r="P124" t="s">
        <v>1333</v>
      </c>
      <c r="Q124" t="s">
        <v>1314</v>
      </c>
      <c r="R124">
        <v>44</v>
      </c>
      <c r="S124" t="s">
        <v>1315</v>
      </c>
      <c r="T124">
        <v>12</v>
      </c>
      <c r="U124">
        <v>4</v>
      </c>
      <c r="V124">
        <v>115.2</v>
      </c>
      <c r="W124">
        <v>4</v>
      </c>
      <c r="X124" s="3">
        <f t="shared" si="6"/>
        <v>28.8</v>
      </c>
      <c r="Y124" s="3">
        <f t="shared" si="7"/>
        <v>2.4</v>
      </c>
      <c r="Z124" s="3">
        <f t="shared" si="8"/>
        <v>0.6</v>
      </c>
    </row>
    <row r="125" spans="1:26" hidden="1" x14ac:dyDescent="0.25">
      <c r="A125">
        <v>7.2023999999999999</v>
      </c>
      <c r="B125" t="s">
        <v>1703</v>
      </c>
      <c r="C125" t="s">
        <v>1379</v>
      </c>
      <c r="D125" t="s">
        <v>1380</v>
      </c>
      <c r="E125">
        <v>10247814</v>
      </c>
      <c r="F125" t="s">
        <v>1104</v>
      </c>
      <c r="G125" t="s">
        <v>1426</v>
      </c>
      <c r="I125" t="s">
        <v>1737</v>
      </c>
      <c r="J125" t="s">
        <v>1738</v>
      </c>
      <c r="K125" t="s">
        <v>1394</v>
      </c>
      <c r="L125">
        <v>17701</v>
      </c>
      <c r="M125" t="s">
        <v>1739</v>
      </c>
      <c r="N125">
        <v>5706019100</v>
      </c>
      <c r="O125" t="s">
        <v>1332</v>
      </c>
      <c r="P125" t="s">
        <v>1333</v>
      </c>
      <c r="Q125" t="s">
        <v>1314</v>
      </c>
      <c r="R125">
        <v>44</v>
      </c>
      <c r="S125" t="s">
        <v>1315</v>
      </c>
      <c r="T125">
        <v>12</v>
      </c>
      <c r="U125">
        <v>4</v>
      </c>
      <c r="V125">
        <v>28.8</v>
      </c>
      <c r="W125">
        <v>1</v>
      </c>
      <c r="X125" s="3">
        <f t="shared" si="6"/>
        <v>28.8</v>
      </c>
      <c r="Y125" s="3">
        <f t="shared" si="7"/>
        <v>2.4</v>
      </c>
      <c r="Z125" s="3">
        <f t="shared" si="8"/>
        <v>0.6</v>
      </c>
    </row>
    <row r="126" spans="1:26" hidden="1" x14ac:dyDescent="0.25">
      <c r="A126">
        <v>7.2023999999999999</v>
      </c>
      <c r="B126" t="s">
        <v>1703</v>
      </c>
      <c r="C126" t="s">
        <v>1740</v>
      </c>
      <c r="D126" t="s">
        <v>1741</v>
      </c>
      <c r="E126">
        <v>10481997</v>
      </c>
      <c r="F126" t="s">
        <v>1742</v>
      </c>
      <c r="G126" t="s">
        <v>1306</v>
      </c>
      <c r="I126" t="s">
        <v>1743</v>
      </c>
      <c r="J126" t="s">
        <v>1744</v>
      </c>
      <c r="K126" t="s">
        <v>1740</v>
      </c>
      <c r="L126" t="s">
        <v>1745</v>
      </c>
      <c r="M126" t="s">
        <v>1746</v>
      </c>
      <c r="N126">
        <v>7342873544</v>
      </c>
      <c r="O126" t="s">
        <v>1312</v>
      </c>
      <c r="P126" t="s">
        <v>1313</v>
      </c>
      <c r="Q126" t="s">
        <v>1314</v>
      </c>
      <c r="R126">
        <v>44</v>
      </c>
      <c r="S126" t="s">
        <v>1315</v>
      </c>
      <c r="T126">
        <v>12</v>
      </c>
      <c r="U126">
        <v>8</v>
      </c>
      <c r="V126">
        <v>32.4</v>
      </c>
      <c r="W126">
        <v>1</v>
      </c>
      <c r="X126" s="3">
        <f t="shared" si="6"/>
        <v>32.4</v>
      </c>
      <c r="Y126" s="3">
        <f t="shared" si="7"/>
        <v>2.6999999999999997</v>
      </c>
      <c r="Z126" s="3">
        <f t="shared" si="8"/>
        <v>0.33749999999999997</v>
      </c>
    </row>
    <row r="127" spans="1:26" hidden="1" x14ac:dyDescent="0.25">
      <c r="A127">
        <v>7.2023999999999999</v>
      </c>
      <c r="B127" t="s">
        <v>1703</v>
      </c>
      <c r="C127" t="s">
        <v>1412</v>
      </c>
      <c r="D127" t="s">
        <v>1413</v>
      </c>
      <c r="E127">
        <v>10051233</v>
      </c>
      <c r="F127" t="s">
        <v>1747</v>
      </c>
      <c r="G127" t="s">
        <v>1306</v>
      </c>
      <c r="I127" t="s">
        <v>1748</v>
      </c>
      <c r="J127" t="s">
        <v>1749</v>
      </c>
      <c r="K127" t="s">
        <v>1417</v>
      </c>
      <c r="L127" t="s">
        <v>1750</v>
      </c>
      <c r="M127" t="s">
        <v>1751</v>
      </c>
      <c r="N127">
        <v>7075921589</v>
      </c>
      <c r="O127" t="s">
        <v>1323</v>
      </c>
      <c r="P127" t="s">
        <v>1324</v>
      </c>
      <c r="Q127" t="s">
        <v>1314</v>
      </c>
      <c r="R127">
        <v>44</v>
      </c>
      <c r="S127" t="s">
        <v>1315</v>
      </c>
      <c r="T127">
        <v>12</v>
      </c>
      <c r="U127">
        <v>5</v>
      </c>
      <c r="V127">
        <v>26.4</v>
      </c>
      <c r="W127">
        <v>1</v>
      </c>
      <c r="X127" s="3">
        <f t="shared" si="6"/>
        <v>26.4</v>
      </c>
      <c r="Y127" s="3">
        <f t="shared" si="7"/>
        <v>2.1999999999999997</v>
      </c>
      <c r="Z127" s="3">
        <f t="shared" si="8"/>
        <v>0.43999999999999995</v>
      </c>
    </row>
    <row r="128" spans="1:26" hidden="1" x14ac:dyDescent="0.25">
      <c r="A128">
        <v>7.2023999999999999</v>
      </c>
      <c r="B128" t="s">
        <v>1703</v>
      </c>
      <c r="C128" t="s">
        <v>1412</v>
      </c>
      <c r="D128" t="s">
        <v>1413</v>
      </c>
      <c r="E128">
        <v>10342048</v>
      </c>
      <c r="F128" t="s">
        <v>1430</v>
      </c>
      <c r="G128" t="s">
        <v>1306</v>
      </c>
      <c r="I128" t="s">
        <v>1431</v>
      </c>
      <c r="J128" t="s">
        <v>1432</v>
      </c>
      <c r="K128" t="s">
        <v>1417</v>
      </c>
      <c r="L128" t="s">
        <v>1433</v>
      </c>
      <c r="M128" t="s">
        <v>1434</v>
      </c>
      <c r="N128">
        <v>9258267841</v>
      </c>
      <c r="O128" t="s">
        <v>1323</v>
      </c>
      <c r="P128" t="s">
        <v>1324</v>
      </c>
      <c r="Q128" t="s">
        <v>1314</v>
      </c>
      <c r="R128">
        <v>44</v>
      </c>
      <c r="S128" t="s">
        <v>1315</v>
      </c>
      <c r="T128">
        <v>12</v>
      </c>
      <c r="U128">
        <v>5</v>
      </c>
      <c r="V128">
        <v>105.6</v>
      </c>
      <c r="W128">
        <v>4</v>
      </c>
      <c r="X128" s="3">
        <f t="shared" si="6"/>
        <v>26.4</v>
      </c>
      <c r="Y128" s="3">
        <f t="shared" si="7"/>
        <v>2.1999999999999997</v>
      </c>
      <c r="Z128" s="3">
        <f t="shared" si="8"/>
        <v>0.43999999999999995</v>
      </c>
    </row>
    <row r="129" spans="1:26" hidden="1" x14ac:dyDescent="0.25">
      <c r="A129">
        <v>7.2023999999999999</v>
      </c>
      <c r="B129" t="s">
        <v>1703</v>
      </c>
      <c r="C129" t="s">
        <v>1412</v>
      </c>
      <c r="D129" t="s">
        <v>1413</v>
      </c>
      <c r="E129">
        <v>10439798</v>
      </c>
      <c r="F129" t="s">
        <v>1435</v>
      </c>
      <c r="G129" t="s">
        <v>1306</v>
      </c>
      <c r="I129" t="s">
        <v>1436</v>
      </c>
      <c r="J129" t="s">
        <v>1437</v>
      </c>
      <c r="K129" t="s">
        <v>1423</v>
      </c>
      <c r="L129" t="s">
        <v>1438</v>
      </c>
      <c r="M129" t="s">
        <v>1439</v>
      </c>
      <c r="N129">
        <v>9076024285</v>
      </c>
      <c r="O129" t="s">
        <v>1323</v>
      </c>
      <c r="P129" t="s">
        <v>1324</v>
      </c>
      <c r="Q129" t="s">
        <v>1314</v>
      </c>
      <c r="R129">
        <v>44</v>
      </c>
      <c r="S129" t="s">
        <v>1315</v>
      </c>
      <c r="T129">
        <v>12</v>
      </c>
      <c r="U129">
        <v>5</v>
      </c>
      <c r="V129">
        <v>280.8</v>
      </c>
      <c r="W129">
        <v>10</v>
      </c>
      <c r="X129" s="3">
        <f t="shared" si="6"/>
        <v>28.080000000000002</v>
      </c>
      <c r="Y129" s="3">
        <f t="shared" si="7"/>
        <v>2.3400000000000003</v>
      </c>
      <c r="Z129" s="3">
        <f t="shared" si="8"/>
        <v>0.46800000000000008</v>
      </c>
    </row>
    <row r="130" spans="1:26" hidden="1" x14ac:dyDescent="0.25">
      <c r="A130">
        <v>7.2023999999999999</v>
      </c>
      <c r="B130" t="s">
        <v>1703</v>
      </c>
      <c r="C130" t="s">
        <v>1412</v>
      </c>
      <c r="D130" t="s">
        <v>1413</v>
      </c>
      <c r="E130">
        <v>10446989</v>
      </c>
      <c r="F130" t="s">
        <v>1752</v>
      </c>
      <c r="G130" t="s">
        <v>1306</v>
      </c>
      <c r="I130" t="s">
        <v>1753</v>
      </c>
      <c r="J130" t="s">
        <v>1754</v>
      </c>
      <c r="K130" t="s">
        <v>1417</v>
      </c>
      <c r="L130" t="s">
        <v>1755</v>
      </c>
      <c r="M130" t="s">
        <v>1756</v>
      </c>
      <c r="N130">
        <v>4082104472</v>
      </c>
      <c r="O130" t="s">
        <v>1323</v>
      </c>
      <c r="P130" t="s">
        <v>1324</v>
      </c>
      <c r="Q130" t="s">
        <v>1314</v>
      </c>
      <c r="R130">
        <v>44</v>
      </c>
      <c r="S130" t="s">
        <v>1315</v>
      </c>
      <c r="T130">
        <v>12</v>
      </c>
      <c r="U130">
        <v>5</v>
      </c>
      <c r="V130">
        <v>28.8</v>
      </c>
      <c r="W130">
        <v>1</v>
      </c>
      <c r="X130" s="3">
        <f t="shared" si="6"/>
        <v>28.8</v>
      </c>
      <c r="Y130" s="3">
        <f t="shared" si="7"/>
        <v>2.4</v>
      </c>
      <c r="Z130" s="3">
        <f t="shared" si="8"/>
        <v>0.48</v>
      </c>
    </row>
    <row r="131" spans="1:26" hidden="1" x14ac:dyDescent="0.25">
      <c r="A131">
        <v>7.2023999999999999</v>
      </c>
      <c r="B131" t="s">
        <v>1703</v>
      </c>
      <c r="C131" t="s">
        <v>1412</v>
      </c>
      <c r="D131" t="s">
        <v>1413</v>
      </c>
      <c r="E131">
        <v>10501324</v>
      </c>
      <c r="F131" t="s">
        <v>1440</v>
      </c>
      <c r="G131" t="s">
        <v>1426</v>
      </c>
      <c r="I131" t="s">
        <v>1441</v>
      </c>
      <c r="J131" t="s">
        <v>1442</v>
      </c>
      <c r="K131" t="s">
        <v>1417</v>
      </c>
      <c r="L131" t="s">
        <v>1443</v>
      </c>
      <c r="M131" t="s">
        <v>1444</v>
      </c>
      <c r="N131">
        <v>8312754500</v>
      </c>
      <c r="O131" t="s">
        <v>1323</v>
      </c>
      <c r="P131" t="s">
        <v>1324</v>
      </c>
      <c r="Q131" t="s">
        <v>1314</v>
      </c>
      <c r="R131">
        <v>44</v>
      </c>
      <c r="S131" t="s">
        <v>1315</v>
      </c>
      <c r="T131">
        <v>12</v>
      </c>
      <c r="U131">
        <v>5</v>
      </c>
      <c r="V131">
        <v>211.2</v>
      </c>
      <c r="W131">
        <v>8</v>
      </c>
      <c r="X131" s="3">
        <f t="shared" ref="X131:X194" si="10">V131/W131</f>
        <v>26.4</v>
      </c>
      <c r="Y131" s="3">
        <f t="shared" ref="Y131:Y194" si="11">X131/T131</f>
        <v>2.1999999999999997</v>
      </c>
      <c r="Z131" s="3">
        <f t="shared" ref="Z131:Z194" si="12">Y131/U131</f>
        <v>0.43999999999999995</v>
      </c>
    </row>
    <row r="132" spans="1:26" hidden="1" x14ac:dyDescent="0.25">
      <c r="A132">
        <v>7.2023999999999999</v>
      </c>
      <c r="B132" t="s">
        <v>1703</v>
      </c>
      <c r="C132" t="s">
        <v>1412</v>
      </c>
      <c r="D132" t="s">
        <v>1413</v>
      </c>
      <c r="E132">
        <v>10019540</v>
      </c>
      <c r="F132" t="s">
        <v>1445</v>
      </c>
      <c r="G132" t="s">
        <v>1306</v>
      </c>
      <c r="I132" t="s">
        <v>1446</v>
      </c>
      <c r="J132" t="s">
        <v>1447</v>
      </c>
      <c r="K132" t="s">
        <v>1417</v>
      </c>
      <c r="L132">
        <v>94080</v>
      </c>
      <c r="M132" t="s">
        <v>1448</v>
      </c>
      <c r="N132">
        <v>6505895252</v>
      </c>
      <c r="O132" t="s">
        <v>1397</v>
      </c>
      <c r="P132" t="s">
        <v>1398</v>
      </c>
      <c r="Q132" t="s">
        <v>124</v>
      </c>
      <c r="R132">
        <v>44</v>
      </c>
      <c r="S132" t="s">
        <v>1315</v>
      </c>
      <c r="T132">
        <v>12</v>
      </c>
      <c r="U132">
        <v>4.5</v>
      </c>
      <c r="V132">
        <v>19.8</v>
      </c>
      <c r="W132">
        <v>1</v>
      </c>
      <c r="X132" s="3">
        <f t="shared" si="10"/>
        <v>19.8</v>
      </c>
      <c r="Y132" s="3">
        <f t="shared" si="11"/>
        <v>1.6500000000000001</v>
      </c>
      <c r="Z132" s="3">
        <f t="shared" si="12"/>
        <v>0.3666666666666667</v>
      </c>
    </row>
    <row r="133" spans="1:26" hidden="1" x14ac:dyDescent="0.25">
      <c r="A133">
        <v>7.2023999999999999</v>
      </c>
      <c r="B133" t="s">
        <v>1703</v>
      </c>
      <c r="C133" t="s">
        <v>1412</v>
      </c>
      <c r="D133" t="s">
        <v>1413</v>
      </c>
      <c r="E133">
        <v>10019758</v>
      </c>
      <c r="F133" t="s">
        <v>1515</v>
      </c>
      <c r="G133" t="s">
        <v>1306</v>
      </c>
      <c r="I133" t="s">
        <v>1516</v>
      </c>
      <c r="J133" t="s">
        <v>1428</v>
      </c>
      <c r="K133" t="s">
        <v>1417</v>
      </c>
      <c r="L133">
        <v>95819</v>
      </c>
      <c r="M133" t="s">
        <v>1517</v>
      </c>
      <c r="N133">
        <v>9164524041</v>
      </c>
      <c r="O133" t="s">
        <v>1397</v>
      </c>
      <c r="P133" t="s">
        <v>1398</v>
      </c>
      <c r="Q133" t="s">
        <v>124</v>
      </c>
      <c r="R133">
        <v>44</v>
      </c>
      <c r="S133" t="s">
        <v>1315</v>
      </c>
      <c r="T133">
        <v>12</v>
      </c>
      <c r="U133">
        <v>4.5</v>
      </c>
      <c r="V133">
        <v>237.6</v>
      </c>
      <c r="W133">
        <v>12</v>
      </c>
      <c r="X133" s="3">
        <f t="shared" si="10"/>
        <v>19.8</v>
      </c>
      <c r="Y133" s="3">
        <f t="shared" si="11"/>
        <v>1.6500000000000001</v>
      </c>
      <c r="Z133" s="3">
        <f t="shared" si="12"/>
        <v>0.3666666666666667</v>
      </c>
    </row>
    <row r="134" spans="1:26" hidden="1" x14ac:dyDescent="0.25">
      <c r="A134">
        <v>7.2023999999999999</v>
      </c>
      <c r="B134" t="s">
        <v>1703</v>
      </c>
      <c r="C134" t="s">
        <v>1412</v>
      </c>
      <c r="D134" t="s">
        <v>1413</v>
      </c>
      <c r="E134">
        <v>10019773</v>
      </c>
      <c r="F134" t="s">
        <v>1449</v>
      </c>
      <c r="G134" t="s">
        <v>1306</v>
      </c>
      <c r="I134" t="s">
        <v>1450</v>
      </c>
      <c r="J134" t="s">
        <v>1451</v>
      </c>
      <c r="K134" t="s">
        <v>1417</v>
      </c>
      <c r="L134">
        <v>95407</v>
      </c>
      <c r="M134" t="s">
        <v>1452</v>
      </c>
      <c r="N134">
        <v>7075464544</v>
      </c>
      <c r="O134" t="s">
        <v>1397</v>
      </c>
      <c r="P134" t="s">
        <v>1398</v>
      </c>
      <c r="Q134" t="s">
        <v>124</v>
      </c>
      <c r="R134">
        <v>44</v>
      </c>
      <c r="S134" t="s">
        <v>1315</v>
      </c>
      <c r="T134">
        <v>12</v>
      </c>
      <c r="U134">
        <v>4.5</v>
      </c>
      <c r="V134">
        <v>99</v>
      </c>
      <c r="W134">
        <v>5</v>
      </c>
      <c r="X134" s="3">
        <f t="shared" si="10"/>
        <v>19.8</v>
      </c>
      <c r="Y134" s="3">
        <f t="shared" si="11"/>
        <v>1.6500000000000001</v>
      </c>
      <c r="Z134" s="3">
        <f t="shared" si="12"/>
        <v>0.3666666666666667</v>
      </c>
    </row>
    <row r="135" spans="1:26" hidden="1" x14ac:dyDescent="0.25">
      <c r="A135">
        <v>7.2023999999999999</v>
      </c>
      <c r="B135" t="s">
        <v>1703</v>
      </c>
      <c r="C135" t="s">
        <v>1412</v>
      </c>
      <c r="D135" t="s">
        <v>1413</v>
      </c>
      <c r="E135">
        <v>99999999999999</v>
      </c>
      <c r="F135" t="s">
        <v>1344</v>
      </c>
      <c r="G135" t="s">
        <v>1453</v>
      </c>
      <c r="H135" t="s">
        <v>144</v>
      </c>
      <c r="I135" t="s">
        <v>145</v>
      </c>
      <c r="J135" t="s">
        <v>146</v>
      </c>
      <c r="K135" t="s">
        <v>1345</v>
      </c>
      <c r="L135">
        <v>999999999</v>
      </c>
      <c r="M135" t="s">
        <v>145</v>
      </c>
      <c r="N135">
        <v>9999999999</v>
      </c>
      <c r="O135" t="s">
        <v>1397</v>
      </c>
      <c r="P135" t="s">
        <v>1398</v>
      </c>
      <c r="Q135" t="s">
        <v>124</v>
      </c>
      <c r="R135">
        <v>44</v>
      </c>
      <c r="S135" t="s">
        <v>1315</v>
      </c>
      <c r="T135">
        <v>12</v>
      </c>
      <c r="U135">
        <v>4.5</v>
      </c>
      <c r="V135">
        <v>99</v>
      </c>
      <c r="W135">
        <v>5</v>
      </c>
      <c r="X135" s="3">
        <f t="shared" si="10"/>
        <v>19.8</v>
      </c>
      <c r="Y135" s="3">
        <f t="shared" si="11"/>
        <v>1.6500000000000001</v>
      </c>
      <c r="Z135" s="3">
        <f t="shared" si="12"/>
        <v>0.3666666666666667</v>
      </c>
    </row>
    <row r="136" spans="1:26" hidden="1" x14ac:dyDescent="0.25">
      <c r="A136">
        <v>7.2023999999999999</v>
      </c>
      <c r="B136" t="s">
        <v>1703</v>
      </c>
      <c r="C136" t="s">
        <v>1412</v>
      </c>
      <c r="D136" t="s">
        <v>1413</v>
      </c>
      <c r="E136">
        <v>10051234</v>
      </c>
      <c r="F136" t="s">
        <v>1757</v>
      </c>
      <c r="G136" t="s">
        <v>1306</v>
      </c>
      <c r="I136" t="s">
        <v>1758</v>
      </c>
      <c r="J136" t="s">
        <v>1759</v>
      </c>
      <c r="K136" t="s">
        <v>1417</v>
      </c>
      <c r="L136">
        <v>95688</v>
      </c>
      <c r="M136" t="s">
        <v>1760</v>
      </c>
      <c r="N136">
        <v>5106124732</v>
      </c>
      <c r="O136" t="s">
        <v>1761</v>
      </c>
      <c r="P136" t="s">
        <v>1762</v>
      </c>
      <c r="Q136" t="s">
        <v>1401</v>
      </c>
      <c r="R136">
        <v>44</v>
      </c>
      <c r="S136" t="s">
        <v>1315</v>
      </c>
      <c r="T136">
        <v>12</v>
      </c>
      <c r="U136">
        <v>9</v>
      </c>
      <c r="V136">
        <v>36.6</v>
      </c>
      <c r="W136">
        <v>1</v>
      </c>
      <c r="X136" s="3">
        <f t="shared" si="10"/>
        <v>36.6</v>
      </c>
      <c r="Y136" s="3">
        <f t="shared" si="11"/>
        <v>3.0500000000000003</v>
      </c>
      <c r="Z136" s="3">
        <f t="shared" si="12"/>
        <v>0.33888888888888891</v>
      </c>
    </row>
    <row r="137" spans="1:26" hidden="1" x14ac:dyDescent="0.25">
      <c r="A137">
        <v>7.2023999999999999</v>
      </c>
      <c r="B137" t="s">
        <v>1703</v>
      </c>
      <c r="C137" t="s">
        <v>1412</v>
      </c>
      <c r="D137" t="s">
        <v>1413</v>
      </c>
      <c r="E137">
        <v>10019773</v>
      </c>
      <c r="F137" t="s">
        <v>1449</v>
      </c>
      <c r="G137" t="s">
        <v>1306</v>
      </c>
      <c r="I137" t="s">
        <v>1450</v>
      </c>
      <c r="J137" t="s">
        <v>1451</v>
      </c>
      <c r="K137" t="s">
        <v>1417</v>
      </c>
      <c r="L137">
        <v>95407</v>
      </c>
      <c r="M137" t="s">
        <v>1452</v>
      </c>
      <c r="N137">
        <v>7075464544</v>
      </c>
      <c r="O137" t="s">
        <v>1342</v>
      </c>
      <c r="P137" t="s">
        <v>1400</v>
      </c>
      <c r="Q137" t="s">
        <v>1331</v>
      </c>
      <c r="R137">
        <v>44</v>
      </c>
      <c r="S137" t="s">
        <v>1315</v>
      </c>
      <c r="T137">
        <v>12</v>
      </c>
      <c r="U137">
        <v>5</v>
      </c>
      <c r="V137">
        <v>253.2</v>
      </c>
      <c r="W137">
        <v>14</v>
      </c>
      <c r="X137" s="3">
        <f t="shared" si="10"/>
        <v>18.085714285714285</v>
      </c>
      <c r="Y137" s="3">
        <f t="shared" si="11"/>
        <v>1.5071428571428571</v>
      </c>
      <c r="Z137" s="3">
        <f t="shared" si="12"/>
        <v>0.30142857142857143</v>
      </c>
    </row>
    <row r="138" spans="1:26" hidden="1" x14ac:dyDescent="0.25">
      <c r="A138">
        <v>7.2023999999999999</v>
      </c>
      <c r="B138" t="s">
        <v>1703</v>
      </c>
      <c r="C138" t="s">
        <v>1412</v>
      </c>
      <c r="D138" t="s">
        <v>1413</v>
      </c>
      <c r="E138">
        <v>10053745</v>
      </c>
      <c r="F138" t="s">
        <v>1454</v>
      </c>
      <c r="G138" t="s">
        <v>1455</v>
      </c>
      <c r="I138" t="s">
        <v>1456</v>
      </c>
      <c r="J138" t="s">
        <v>1457</v>
      </c>
      <c r="K138" t="s">
        <v>1423</v>
      </c>
      <c r="L138">
        <v>89406</v>
      </c>
      <c r="M138" t="s">
        <v>1763</v>
      </c>
      <c r="N138">
        <v>7754125732</v>
      </c>
      <c r="O138" t="s">
        <v>1342</v>
      </c>
      <c r="P138" t="s">
        <v>1400</v>
      </c>
      <c r="Q138" t="s">
        <v>1331</v>
      </c>
      <c r="R138">
        <v>44</v>
      </c>
      <c r="S138" t="s">
        <v>1315</v>
      </c>
      <c r="T138">
        <v>12</v>
      </c>
      <c r="U138">
        <v>5</v>
      </c>
      <c r="V138">
        <v>34.799999999999997</v>
      </c>
      <c r="W138">
        <v>2</v>
      </c>
      <c r="X138" s="3">
        <f t="shared" si="10"/>
        <v>17.399999999999999</v>
      </c>
      <c r="Y138" s="3">
        <f t="shared" si="11"/>
        <v>1.45</v>
      </c>
      <c r="Z138" s="3">
        <f t="shared" si="12"/>
        <v>0.28999999999999998</v>
      </c>
    </row>
    <row r="139" spans="1:26" hidden="1" x14ac:dyDescent="0.25">
      <c r="A139">
        <v>7.2023999999999999</v>
      </c>
      <c r="B139" t="s">
        <v>1703</v>
      </c>
      <c r="C139" t="s">
        <v>1412</v>
      </c>
      <c r="D139" t="s">
        <v>1413</v>
      </c>
      <c r="E139">
        <v>10373747</v>
      </c>
      <c r="F139" t="s">
        <v>1459</v>
      </c>
      <c r="G139" t="s">
        <v>1460</v>
      </c>
      <c r="I139" t="s">
        <v>1461</v>
      </c>
      <c r="J139" t="s">
        <v>1462</v>
      </c>
      <c r="K139" t="s">
        <v>1417</v>
      </c>
      <c r="L139" t="s">
        <v>1463</v>
      </c>
      <c r="M139" t="s">
        <v>1464</v>
      </c>
      <c r="N139">
        <v>8314403220</v>
      </c>
      <c r="O139" t="s">
        <v>1342</v>
      </c>
      <c r="P139" t="s">
        <v>1400</v>
      </c>
      <c r="Q139" t="s">
        <v>1331</v>
      </c>
      <c r="R139">
        <v>44</v>
      </c>
      <c r="S139" t="s">
        <v>1315</v>
      </c>
      <c r="T139">
        <v>12</v>
      </c>
      <c r="U139">
        <v>5</v>
      </c>
      <c r="V139">
        <v>17.399999999999999</v>
      </c>
      <c r="W139">
        <v>1</v>
      </c>
      <c r="X139" s="3">
        <f t="shared" si="10"/>
        <v>17.399999999999999</v>
      </c>
      <c r="Y139" s="3">
        <f t="shared" si="11"/>
        <v>1.45</v>
      </c>
      <c r="Z139" s="3">
        <f t="shared" si="12"/>
        <v>0.28999999999999998</v>
      </c>
    </row>
    <row r="140" spans="1:26" hidden="1" x14ac:dyDescent="0.25">
      <c r="A140">
        <v>7.2023999999999999</v>
      </c>
      <c r="B140" t="s">
        <v>1703</v>
      </c>
      <c r="C140" t="s">
        <v>1412</v>
      </c>
      <c r="D140" t="s">
        <v>1413</v>
      </c>
      <c r="E140">
        <v>10373770</v>
      </c>
      <c r="F140" t="s">
        <v>202</v>
      </c>
      <c r="G140" t="s">
        <v>1460</v>
      </c>
      <c r="I140" t="s">
        <v>1465</v>
      </c>
      <c r="J140" t="s">
        <v>1466</v>
      </c>
      <c r="K140" t="s">
        <v>1417</v>
      </c>
      <c r="L140" t="s">
        <v>1467</v>
      </c>
      <c r="M140" t="s">
        <v>1468</v>
      </c>
      <c r="N140">
        <v>5102770646</v>
      </c>
      <c r="O140" t="s">
        <v>1342</v>
      </c>
      <c r="P140" t="s">
        <v>1400</v>
      </c>
      <c r="Q140" t="s">
        <v>1331</v>
      </c>
      <c r="R140">
        <v>44</v>
      </c>
      <c r="S140" t="s">
        <v>1315</v>
      </c>
      <c r="T140">
        <v>12</v>
      </c>
      <c r="U140">
        <v>5</v>
      </c>
      <c r="V140">
        <v>91.8</v>
      </c>
      <c r="W140">
        <v>5</v>
      </c>
      <c r="X140" s="3">
        <f t="shared" si="10"/>
        <v>18.36</v>
      </c>
      <c r="Y140" s="3">
        <f t="shared" si="11"/>
        <v>1.53</v>
      </c>
      <c r="Z140" s="3">
        <f t="shared" si="12"/>
        <v>0.30599999999999999</v>
      </c>
    </row>
    <row r="141" spans="1:26" hidden="1" x14ac:dyDescent="0.25">
      <c r="A141">
        <v>7.2023999999999999</v>
      </c>
      <c r="B141" t="s">
        <v>1703</v>
      </c>
      <c r="C141" t="s">
        <v>1412</v>
      </c>
      <c r="D141" t="s">
        <v>1413</v>
      </c>
      <c r="E141">
        <v>10426435</v>
      </c>
      <c r="F141" t="s">
        <v>1469</v>
      </c>
      <c r="G141" t="s">
        <v>1460</v>
      </c>
      <c r="I141" t="s">
        <v>1470</v>
      </c>
      <c r="J141" t="s">
        <v>1471</v>
      </c>
      <c r="K141" t="s">
        <v>1417</v>
      </c>
      <c r="L141" t="s">
        <v>1472</v>
      </c>
      <c r="M141" t="s">
        <v>1473</v>
      </c>
      <c r="N141">
        <v>7078293456</v>
      </c>
      <c r="O141" t="s">
        <v>1342</v>
      </c>
      <c r="P141" t="s">
        <v>1400</v>
      </c>
      <c r="Q141" t="s">
        <v>1331</v>
      </c>
      <c r="R141">
        <v>44</v>
      </c>
      <c r="S141" t="s">
        <v>1315</v>
      </c>
      <c r="T141">
        <v>12</v>
      </c>
      <c r="U141">
        <v>5</v>
      </c>
      <c r="V141">
        <v>74.400000000000006</v>
      </c>
      <c r="W141">
        <v>4</v>
      </c>
      <c r="X141" s="3">
        <f t="shared" si="10"/>
        <v>18.600000000000001</v>
      </c>
      <c r="Y141" s="3">
        <f t="shared" si="11"/>
        <v>1.55</v>
      </c>
      <c r="Z141" s="3">
        <f t="shared" si="12"/>
        <v>0.31</v>
      </c>
    </row>
    <row r="142" spans="1:26" hidden="1" x14ac:dyDescent="0.25">
      <c r="A142">
        <v>7.2023999999999999</v>
      </c>
      <c r="B142" t="s">
        <v>1703</v>
      </c>
      <c r="C142" t="s">
        <v>1412</v>
      </c>
      <c r="D142" t="s">
        <v>1413</v>
      </c>
      <c r="E142">
        <v>10446989</v>
      </c>
      <c r="F142" t="s">
        <v>1752</v>
      </c>
      <c r="G142" t="s">
        <v>1306</v>
      </c>
      <c r="I142" t="s">
        <v>1753</v>
      </c>
      <c r="J142" t="s">
        <v>1754</v>
      </c>
      <c r="K142" t="s">
        <v>1417</v>
      </c>
      <c r="L142" t="s">
        <v>1755</v>
      </c>
      <c r="M142" t="s">
        <v>1756</v>
      </c>
      <c r="N142">
        <v>4082104472</v>
      </c>
      <c r="O142" t="s">
        <v>1342</v>
      </c>
      <c r="P142" t="s">
        <v>1400</v>
      </c>
      <c r="Q142" t="s">
        <v>1331</v>
      </c>
      <c r="R142">
        <v>44</v>
      </c>
      <c r="S142" t="s">
        <v>1315</v>
      </c>
      <c r="T142">
        <v>12</v>
      </c>
      <c r="U142">
        <v>5</v>
      </c>
      <c r="V142">
        <v>17.399999999999999</v>
      </c>
      <c r="W142">
        <v>1</v>
      </c>
      <c r="X142" s="3">
        <f t="shared" si="10"/>
        <v>17.399999999999999</v>
      </c>
      <c r="Y142" s="3">
        <f t="shared" si="11"/>
        <v>1.45</v>
      </c>
      <c r="Z142" s="3">
        <f t="shared" si="12"/>
        <v>0.28999999999999998</v>
      </c>
    </row>
    <row r="143" spans="1:26" hidden="1" x14ac:dyDescent="0.25">
      <c r="A143">
        <v>7.2023999999999999</v>
      </c>
      <c r="B143" t="s">
        <v>1703</v>
      </c>
      <c r="C143" t="s">
        <v>1412</v>
      </c>
      <c r="D143" t="s">
        <v>1413</v>
      </c>
      <c r="E143">
        <v>10512055</v>
      </c>
      <c r="F143" t="s">
        <v>1764</v>
      </c>
      <c r="G143" t="s">
        <v>1460</v>
      </c>
      <c r="I143" t="s">
        <v>1765</v>
      </c>
      <c r="J143" t="s">
        <v>1766</v>
      </c>
      <c r="K143" t="s">
        <v>1417</v>
      </c>
      <c r="L143" t="s">
        <v>1767</v>
      </c>
      <c r="M143" t="s">
        <v>1768</v>
      </c>
      <c r="N143">
        <v>7074969725</v>
      </c>
      <c r="O143" t="s">
        <v>1342</v>
      </c>
      <c r="P143" t="s">
        <v>1400</v>
      </c>
      <c r="Q143" t="s">
        <v>1331</v>
      </c>
      <c r="R143">
        <v>44</v>
      </c>
      <c r="S143" t="s">
        <v>1315</v>
      </c>
      <c r="T143">
        <v>12</v>
      </c>
      <c r="U143">
        <v>5</v>
      </c>
      <c r="V143">
        <v>17.399999999999999</v>
      </c>
      <c r="W143">
        <v>1</v>
      </c>
      <c r="X143" s="3">
        <f t="shared" si="10"/>
        <v>17.399999999999999</v>
      </c>
      <c r="Y143" s="3">
        <f t="shared" si="11"/>
        <v>1.45</v>
      </c>
      <c r="Z143" s="3">
        <f t="shared" si="12"/>
        <v>0.28999999999999998</v>
      </c>
    </row>
    <row r="144" spans="1:26" hidden="1" x14ac:dyDescent="0.25">
      <c r="A144">
        <v>7.2023999999999999</v>
      </c>
      <c r="B144" t="s">
        <v>1703</v>
      </c>
      <c r="C144" t="s">
        <v>1412</v>
      </c>
      <c r="D144" t="s">
        <v>1413</v>
      </c>
      <c r="E144">
        <v>10019784</v>
      </c>
      <c r="F144" t="s">
        <v>1414</v>
      </c>
      <c r="G144" t="s">
        <v>1306</v>
      </c>
      <c r="I144" t="s">
        <v>1415</v>
      </c>
      <c r="J144" t="s">
        <v>1416</v>
      </c>
      <c r="K144" t="s">
        <v>1417</v>
      </c>
      <c r="L144">
        <v>95354</v>
      </c>
      <c r="M144" t="s">
        <v>1769</v>
      </c>
      <c r="N144">
        <v>2095295350</v>
      </c>
      <c r="O144" t="s">
        <v>1346</v>
      </c>
      <c r="P144" t="s">
        <v>1347</v>
      </c>
      <c r="Q144" t="s">
        <v>1331</v>
      </c>
      <c r="R144">
        <v>44</v>
      </c>
      <c r="S144" t="s">
        <v>1315</v>
      </c>
      <c r="T144">
        <v>12</v>
      </c>
      <c r="U144">
        <v>5</v>
      </c>
      <c r="V144">
        <v>104.4</v>
      </c>
      <c r="W144">
        <v>6</v>
      </c>
      <c r="X144" s="3">
        <f t="shared" si="10"/>
        <v>17.400000000000002</v>
      </c>
      <c r="Y144" s="3">
        <f t="shared" si="11"/>
        <v>1.4500000000000002</v>
      </c>
      <c r="Z144" s="3">
        <f t="shared" si="12"/>
        <v>0.29000000000000004</v>
      </c>
    </row>
    <row r="145" spans="1:26" hidden="1" x14ac:dyDescent="0.25">
      <c r="A145">
        <v>7.2023999999999999</v>
      </c>
      <c r="B145" t="s">
        <v>1703</v>
      </c>
      <c r="C145" t="s">
        <v>1412</v>
      </c>
      <c r="D145" t="s">
        <v>1413</v>
      </c>
      <c r="E145">
        <v>10349243</v>
      </c>
      <c r="F145" t="s">
        <v>1474</v>
      </c>
      <c r="G145" t="s">
        <v>1306</v>
      </c>
      <c r="I145" t="s">
        <v>1475</v>
      </c>
      <c r="J145" t="s">
        <v>1437</v>
      </c>
      <c r="K145" t="s">
        <v>1423</v>
      </c>
      <c r="L145" t="s">
        <v>1476</v>
      </c>
      <c r="M145" t="s">
        <v>1477</v>
      </c>
      <c r="N145">
        <v>7754437931</v>
      </c>
      <c r="O145" t="s">
        <v>1346</v>
      </c>
      <c r="P145" t="s">
        <v>1347</v>
      </c>
      <c r="Q145" t="s">
        <v>1331</v>
      </c>
      <c r="R145">
        <v>44</v>
      </c>
      <c r="S145" t="s">
        <v>1315</v>
      </c>
      <c r="T145">
        <v>12</v>
      </c>
      <c r="U145">
        <v>5</v>
      </c>
      <c r="V145">
        <v>69.599999999999994</v>
      </c>
      <c r="W145">
        <v>4</v>
      </c>
      <c r="X145" s="3">
        <f t="shared" si="10"/>
        <v>17.399999999999999</v>
      </c>
      <c r="Y145" s="3">
        <f t="shared" si="11"/>
        <v>1.45</v>
      </c>
      <c r="Z145" s="3">
        <f t="shared" si="12"/>
        <v>0.28999999999999998</v>
      </c>
    </row>
    <row r="146" spans="1:26" hidden="1" x14ac:dyDescent="0.25">
      <c r="A146">
        <v>7.2023999999999999</v>
      </c>
      <c r="B146" t="s">
        <v>1703</v>
      </c>
      <c r="C146" t="s">
        <v>1412</v>
      </c>
      <c r="D146" t="s">
        <v>1413</v>
      </c>
      <c r="E146">
        <v>10426435</v>
      </c>
      <c r="F146" t="s">
        <v>1469</v>
      </c>
      <c r="G146" t="s">
        <v>1460</v>
      </c>
      <c r="I146" t="s">
        <v>1470</v>
      </c>
      <c r="J146" t="s">
        <v>1471</v>
      </c>
      <c r="K146" t="s">
        <v>1417</v>
      </c>
      <c r="L146" t="s">
        <v>1472</v>
      </c>
      <c r="M146" t="s">
        <v>1473</v>
      </c>
      <c r="N146">
        <v>7078293456</v>
      </c>
      <c r="O146" t="s">
        <v>1346</v>
      </c>
      <c r="P146" t="s">
        <v>1347</v>
      </c>
      <c r="Q146" t="s">
        <v>1331</v>
      </c>
      <c r="R146">
        <v>44</v>
      </c>
      <c r="S146" t="s">
        <v>1315</v>
      </c>
      <c r="T146">
        <v>12</v>
      </c>
      <c r="U146">
        <v>5</v>
      </c>
      <c r="V146">
        <v>69.599999999999994</v>
      </c>
      <c r="W146">
        <v>4</v>
      </c>
      <c r="X146" s="3">
        <f t="shared" si="10"/>
        <v>17.399999999999999</v>
      </c>
      <c r="Y146" s="3">
        <f t="shared" si="11"/>
        <v>1.45</v>
      </c>
      <c r="Z146" s="3">
        <f t="shared" si="12"/>
        <v>0.28999999999999998</v>
      </c>
    </row>
    <row r="147" spans="1:26" hidden="1" x14ac:dyDescent="0.25">
      <c r="A147">
        <v>7.2023999999999999</v>
      </c>
      <c r="B147" t="s">
        <v>1703</v>
      </c>
      <c r="C147" t="s">
        <v>1412</v>
      </c>
      <c r="D147" t="s">
        <v>1413</v>
      </c>
      <c r="E147">
        <v>10446989</v>
      </c>
      <c r="F147" t="s">
        <v>1752</v>
      </c>
      <c r="G147" t="s">
        <v>1306</v>
      </c>
      <c r="I147" t="s">
        <v>1753</v>
      </c>
      <c r="J147" t="s">
        <v>1754</v>
      </c>
      <c r="K147" t="s">
        <v>1417</v>
      </c>
      <c r="L147" t="s">
        <v>1755</v>
      </c>
      <c r="M147" t="s">
        <v>1756</v>
      </c>
      <c r="N147">
        <v>4082104472</v>
      </c>
      <c r="O147" t="s">
        <v>1346</v>
      </c>
      <c r="P147" t="s">
        <v>1347</v>
      </c>
      <c r="Q147" t="s">
        <v>1331</v>
      </c>
      <c r="R147">
        <v>44</v>
      </c>
      <c r="S147" t="s">
        <v>1315</v>
      </c>
      <c r="T147">
        <v>12</v>
      </c>
      <c r="U147">
        <v>5</v>
      </c>
      <c r="V147">
        <v>17.399999999999999</v>
      </c>
      <c r="W147">
        <v>1</v>
      </c>
      <c r="X147" s="3">
        <f t="shared" si="10"/>
        <v>17.399999999999999</v>
      </c>
      <c r="Y147" s="3">
        <f t="shared" si="11"/>
        <v>1.45</v>
      </c>
      <c r="Z147" s="3">
        <f t="shared" si="12"/>
        <v>0.28999999999999998</v>
      </c>
    </row>
    <row r="148" spans="1:26" hidden="1" x14ac:dyDescent="0.25">
      <c r="A148">
        <v>7.2023999999999999</v>
      </c>
      <c r="B148" t="s">
        <v>1703</v>
      </c>
      <c r="C148" t="s">
        <v>1412</v>
      </c>
      <c r="D148" t="s">
        <v>1413</v>
      </c>
      <c r="E148">
        <v>10125310</v>
      </c>
      <c r="F148" t="s">
        <v>1478</v>
      </c>
      <c r="G148" t="s">
        <v>1306</v>
      </c>
      <c r="I148" t="s">
        <v>1479</v>
      </c>
      <c r="J148" t="s">
        <v>1416</v>
      </c>
      <c r="K148" t="s">
        <v>1417</v>
      </c>
      <c r="L148" t="s">
        <v>1480</v>
      </c>
      <c r="M148" t="s">
        <v>1481</v>
      </c>
      <c r="N148">
        <v>2096028622</v>
      </c>
      <c r="O148" t="s">
        <v>1329</v>
      </c>
      <c r="P148" t="s">
        <v>1330</v>
      </c>
      <c r="Q148" t="s">
        <v>1331</v>
      </c>
      <c r="R148">
        <v>44</v>
      </c>
      <c r="S148" t="s">
        <v>1315</v>
      </c>
      <c r="T148">
        <v>12</v>
      </c>
      <c r="U148">
        <v>5</v>
      </c>
      <c r="V148">
        <v>17.399999999999999</v>
      </c>
      <c r="W148">
        <v>1</v>
      </c>
      <c r="X148" s="3">
        <f t="shared" si="10"/>
        <v>17.399999999999999</v>
      </c>
      <c r="Y148" s="3">
        <f t="shared" si="11"/>
        <v>1.45</v>
      </c>
      <c r="Z148" s="3">
        <f t="shared" si="12"/>
        <v>0.28999999999999998</v>
      </c>
    </row>
    <row r="149" spans="1:26" hidden="1" x14ac:dyDescent="0.25">
      <c r="A149">
        <v>7.2023999999999999</v>
      </c>
      <c r="B149" t="s">
        <v>1703</v>
      </c>
      <c r="C149" t="s">
        <v>1412</v>
      </c>
      <c r="D149" t="s">
        <v>1413</v>
      </c>
      <c r="E149">
        <v>10439798</v>
      </c>
      <c r="F149" t="s">
        <v>1435</v>
      </c>
      <c r="G149" t="s">
        <v>1306</v>
      </c>
      <c r="I149" t="s">
        <v>1436</v>
      </c>
      <c r="J149" t="s">
        <v>1437</v>
      </c>
      <c r="K149" t="s">
        <v>1423</v>
      </c>
      <c r="L149" t="s">
        <v>1438</v>
      </c>
      <c r="M149" t="s">
        <v>1439</v>
      </c>
      <c r="N149">
        <v>9076024285</v>
      </c>
      <c r="O149" t="s">
        <v>1329</v>
      </c>
      <c r="P149" t="s">
        <v>1330</v>
      </c>
      <c r="Q149" t="s">
        <v>1331</v>
      </c>
      <c r="R149">
        <v>44</v>
      </c>
      <c r="S149" t="s">
        <v>1315</v>
      </c>
      <c r="T149">
        <v>12</v>
      </c>
      <c r="U149">
        <v>5</v>
      </c>
      <c r="V149">
        <v>104.4</v>
      </c>
      <c r="W149">
        <v>6</v>
      </c>
      <c r="X149" s="3">
        <f t="shared" si="10"/>
        <v>17.400000000000002</v>
      </c>
      <c r="Y149" s="3">
        <f t="shared" si="11"/>
        <v>1.4500000000000002</v>
      </c>
      <c r="Z149" s="3">
        <f t="shared" si="12"/>
        <v>0.29000000000000004</v>
      </c>
    </row>
    <row r="150" spans="1:26" hidden="1" x14ac:dyDescent="0.25">
      <c r="A150">
        <v>7.2023999999999999</v>
      </c>
      <c r="B150" t="s">
        <v>1703</v>
      </c>
      <c r="C150" t="s">
        <v>1412</v>
      </c>
      <c r="D150" t="s">
        <v>1413</v>
      </c>
      <c r="E150">
        <v>10446989</v>
      </c>
      <c r="F150" t="s">
        <v>1752</v>
      </c>
      <c r="G150" t="s">
        <v>1306</v>
      </c>
      <c r="I150" t="s">
        <v>1753</v>
      </c>
      <c r="J150" t="s">
        <v>1754</v>
      </c>
      <c r="K150" t="s">
        <v>1417</v>
      </c>
      <c r="L150" t="s">
        <v>1755</v>
      </c>
      <c r="M150" t="s">
        <v>1756</v>
      </c>
      <c r="N150">
        <v>4082104472</v>
      </c>
      <c r="O150" t="s">
        <v>1329</v>
      </c>
      <c r="P150" t="s">
        <v>1330</v>
      </c>
      <c r="Q150" t="s">
        <v>1331</v>
      </c>
      <c r="R150">
        <v>44</v>
      </c>
      <c r="S150" t="s">
        <v>1315</v>
      </c>
      <c r="T150">
        <v>12</v>
      </c>
      <c r="U150">
        <v>5</v>
      </c>
      <c r="V150">
        <v>17.399999999999999</v>
      </c>
      <c r="W150">
        <v>1</v>
      </c>
      <c r="X150" s="3">
        <f t="shared" si="10"/>
        <v>17.399999999999999</v>
      </c>
      <c r="Y150" s="3">
        <f t="shared" si="11"/>
        <v>1.45</v>
      </c>
      <c r="Z150" s="3">
        <f t="shared" si="12"/>
        <v>0.28999999999999998</v>
      </c>
    </row>
    <row r="151" spans="1:26" hidden="1" x14ac:dyDescent="0.25">
      <c r="A151">
        <v>7.2023999999999999</v>
      </c>
      <c r="B151" t="s">
        <v>1703</v>
      </c>
      <c r="C151" t="s">
        <v>1412</v>
      </c>
      <c r="D151" t="s">
        <v>1413</v>
      </c>
      <c r="E151">
        <v>10124473</v>
      </c>
      <c r="F151" t="s">
        <v>220</v>
      </c>
      <c r="G151" t="s">
        <v>1306</v>
      </c>
      <c r="I151" t="s">
        <v>1482</v>
      </c>
      <c r="J151" t="s">
        <v>1483</v>
      </c>
      <c r="K151" t="s">
        <v>1417</v>
      </c>
      <c r="L151">
        <v>95370</v>
      </c>
      <c r="M151" t="s">
        <v>1484</v>
      </c>
      <c r="N151">
        <v>2095363674</v>
      </c>
      <c r="O151" t="s">
        <v>1402</v>
      </c>
      <c r="P151" t="s">
        <v>1403</v>
      </c>
      <c r="Q151" t="s">
        <v>1314</v>
      </c>
      <c r="R151">
        <v>44</v>
      </c>
      <c r="S151" t="s">
        <v>1315</v>
      </c>
      <c r="T151">
        <v>12</v>
      </c>
      <c r="U151">
        <v>5</v>
      </c>
      <c r="V151">
        <v>115.2</v>
      </c>
      <c r="W151">
        <v>4</v>
      </c>
      <c r="X151" s="3">
        <f t="shared" si="10"/>
        <v>28.8</v>
      </c>
      <c r="Y151" s="3">
        <f t="shared" si="11"/>
        <v>2.4</v>
      </c>
      <c r="Z151" s="3">
        <f t="shared" si="12"/>
        <v>0.48</v>
      </c>
    </row>
    <row r="152" spans="1:26" hidden="1" x14ac:dyDescent="0.25">
      <c r="A152">
        <v>7.2023999999999999</v>
      </c>
      <c r="B152" t="s">
        <v>1703</v>
      </c>
      <c r="C152" t="s">
        <v>1412</v>
      </c>
      <c r="D152" t="s">
        <v>1413</v>
      </c>
      <c r="E152">
        <v>10342048</v>
      </c>
      <c r="F152" t="s">
        <v>1430</v>
      </c>
      <c r="G152" t="s">
        <v>1306</v>
      </c>
      <c r="I152" t="s">
        <v>1431</v>
      </c>
      <c r="J152" t="s">
        <v>1432</v>
      </c>
      <c r="K152" t="s">
        <v>1417</v>
      </c>
      <c r="L152" t="s">
        <v>1433</v>
      </c>
      <c r="M152" t="s">
        <v>1434</v>
      </c>
      <c r="N152">
        <v>9258267841</v>
      </c>
      <c r="O152" t="s">
        <v>1402</v>
      </c>
      <c r="P152" t="s">
        <v>1403</v>
      </c>
      <c r="Q152" t="s">
        <v>1314</v>
      </c>
      <c r="R152">
        <v>44</v>
      </c>
      <c r="S152" t="s">
        <v>1315</v>
      </c>
      <c r="T152">
        <v>12</v>
      </c>
      <c r="U152">
        <v>5</v>
      </c>
      <c r="V152">
        <v>259.2</v>
      </c>
      <c r="W152">
        <v>9</v>
      </c>
      <c r="X152" s="3">
        <f t="shared" si="10"/>
        <v>28.799999999999997</v>
      </c>
      <c r="Y152" s="3">
        <f t="shared" si="11"/>
        <v>2.4</v>
      </c>
      <c r="Z152" s="3">
        <f t="shared" si="12"/>
        <v>0.48</v>
      </c>
    </row>
    <row r="153" spans="1:26" hidden="1" x14ac:dyDescent="0.25">
      <c r="A153">
        <v>7.2023999999999999</v>
      </c>
      <c r="B153" t="s">
        <v>1703</v>
      </c>
      <c r="C153" t="s">
        <v>1412</v>
      </c>
      <c r="D153" t="s">
        <v>1413</v>
      </c>
      <c r="E153">
        <v>10393606</v>
      </c>
      <c r="F153" t="s">
        <v>1485</v>
      </c>
      <c r="G153" t="s">
        <v>1426</v>
      </c>
      <c r="I153" t="s">
        <v>1486</v>
      </c>
      <c r="J153" t="s">
        <v>1422</v>
      </c>
      <c r="K153" t="s">
        <v>1423</v>
      </c>
      <c r="L153" t="s">
        <v>1487</v>
      </c>
      <c r="M153" t="s">
        <v>1770</v>
      </c>
      <c r="N153">
        <v>7755077248</v>
      </c>
      <c r="O153" t="s">
        <v>1402</v>
      </c>
      <c r="P153" t="s">
        <v>1403</v>
      </c>
      <c r="Q153" t="s">
        <v>1314</v>
      </c>
      <c r="R153">
        <v>44</v>
      </c>
      <c r="S153" t="s">
        <v>1315</v>
      </c>
      <c r="T153">
        <v>12</v>
      </c>
      <c r="U153">
        <v>5</v>
      </c>
      <c r="V153">
        <v>460.8</v>
      </c>
      <c r="W153">
        <v>16</v>
      </c>
      <c r="X153" s="3">
        <f t="shared" si="10"/>
        <v>28.8</v>
      </c>
      <c r="Y153" s="3">
        <f t="shared" si="11"/>
        <v>2.4</v>
      </c>
      <c r="Z153" s="3">
        <f t="shared" si="12"/>
        <v>0.48</v>
      </c>
    </row>
    <row r="154" spans="1:26" hidden="1" x14ac:dyDescent="0.25">
      <c r="A154">
        <v>7.2023999999999999</v>
      </c>
      <c r="B154" t="s">
        <v>1703</v>
      </c>
      <c r="C154" t="s">
        <v>1412</v>
      </c>
      <c r="D154" t="s">
        <v>1413</v>
      </c>
      <c r="E154">
        <v>10418538</v>
      </c>
      <c r="F154" t="s">
        <v>1499</v>
      </c>
      <c r="G154" t="s">
        <v>1306</v>
      </c>
      <c r="I154" t="s">
        <v>1500</v>
      </c>
      <c r="J154" t="s">
        <v>1428</v>
      </c>
      <c r="K154" t="s">
        <v>1417</v>
      </c>
      <c r="L154" t="s">
        <v>1501</v>
      </c>
      <c r="M154" t="s">
        <v>1502</v>
      </c>
      <c r="N154">
        <v>9164724633</v>
      </c>
      <c r="O154" t="s">
        <v>1402</v>
      </c>
      <c r="P154" t="s">
        <v>1403</v>
      </c>
      <c r="Q154" t="s">
        <v>1314</v>
      </c>
      <c r="R154">
        <v>44</v>
      </c>
      <c r="S154" t="s">
        <v>1315</v>
      </c>
      <c r="T154">
        <v>12</v>
      </c>
      <c r="U154">
        <v>5</v>
      </c>
      <c r="V154">
        <v>28.8</v>
      </c>
      <c r="W154">
        <v>1</v>
      </c>
      <c r="X154" s="3">
        <f t="shared" si="10"/>
        <v>28.8</v>
      </c>
      <c r="Y154" s="3">
        <f t="shared" si="11"/>
        <v>2.4</v>
      </c>
      <c r="Z154" s="3">
        <f t="shared" si="12"/>
        <v>0.48</v>
      </c>
    </row>
    <row r="155" spans="1:26" hidden="1" x14ac:dyDescent="0.25">
      <c r="A155">
        <v>7.2023999999999999</v>
      </c>
      <c r="B155" t="s">
        <v>1703</v>
      </c>
      <c r="C155" t="s">
        <v>1412</v>
      </c>
      <c r="D155" t="s">
        <v>1413</v>
      </c>
      <c r="E155">
        <v>10439798</v>
      </c>
      <c r="F155" t="s">
        <v>1435</v>
      </c>
      <c r="G155" t="s">
        <v>1306</v>
      </c>
      <c r="I155" t="s">
        <v>1436</v>
      </c>
      <c r="J155" t="s">
        <v>1437</v>
      </c>
      <c r="K155" t="s">
        <v>1423</v>
      </c>
      <c r="L155" t="s">
        <v>1438</v>
      </c>
      <c r="M155" t="s">
        <v>1439</v>
      </c>
      <c r="N155">
        <v>9076024285</v>
      </c>
      <c r="O155" t="s">
        <v>1402</v>
      </c>
      <c r="P155" t="s">
        <v>1403</v>
      </c>
      <c r="Q155" t="s">
        <v>1314</v>
      </c>
      <c r="R155">
        <v>44</v>
      </c>
      <c r="S155" t="s">
        <v>1315</v>
      </c>
      <c r="T155">
        <v>12</v>
      </c>
      <c r="U155">
        <v>5</v>
      </c>
      <c r="V155">
        <v>55.2</v>
      </c>
      <c r="W155">
        <v>2</v>
      </c>
      <c r="X155" s="3">
        <f t="shared" si="10"/>
        <v>27.6</v>
      </c>
      <c r="Y155" s="3">
        <f t="shared" si="11"/>
        <v>2.3000000000000003</v>
      </c>
      <c r="Z155" s="3">
        <f t="shared" si="12"/>
        <v>0.46000000000000008</v>
      </c>
    </row>
    <row r="156" spans="1:26" hidden="1" x14ac:dyDescent="0.25">
      <c r="A156">
        <v>7.2023999999999999</v>
      </c>
      <c r="B156" t="s">
        <v>1703</v>
      </c>
      <c r="C156" t="s">
        <v>1412</v>
      </c>
      <c r="D156" t="s">
        <v>1413</v>
      </c>
      <c r="E156">
        <v>10446989</v>
      </c>
      <c r="F156" t="s">
        <v>1752</v>
      </c>
      <c r="G156" t="s">
        <v>1306</v>
      </c>
      <c r="I156" t="s">
        <v>1753</v>
      </c>
      <c r="J156" t="s">
        <v>1754</v>
      </c>
      <c r="K156" t="s">
        <v>1417</v>
      </c>
      <c r="L156" t="s">
        <v>1755</v>
      </c>
      <c r="M156" t="s">
        <v>1756</v>
      </c>
      <c r="N156">
        <v>4082104472</v>
      </c>
      <c r="O156" t="s">
        <v>1402</v>
      </c>
      <c r="P156" t="s">
        <v>1403</v>
      </c>
      <c r="Q156" t="s">
        <v>1314</v>
      </c>
      <c r="R156">
        <v>44</v>
      </c>
      <c r="S156" t="s">
        <v>1315</v>
      </c>
      <c r="T156">
        <v>12</v>
      </c>
      <c r="U156">
        <v>5</v>
      </c>
      <c r="V156">
        <v>28.8</v>
      </c>
      <c r="W156">
        <v>1</v>
      </c>
      <c r="X156" s="3">
        <f t="shared" si="10"/>
        <v>28.8</v>
      </c>
      <c r="Y156" s="3">
        <f t="shared" si="11"/>
        <v>2.4</v>
      </c>
      <c r="Z156" s="3">
        <f t="shared" si="12"/>
        <v>0.48</v>
      </c>
    </row>
    <row r="157" spans="1:26" hidden="1" x14ac:dyDescent="0.25">
      <c r="A157">
        <v>7.2023999999999999</v>
      </c>
      <c r="B157" t="s">
        <v>1703</v>
      </c>
      <c r="C157" t="s">
        <v>1412</v>
      </c>
      <c r="D157" t="s">
        <v>1413</v>
      </c>
      <c r="E157">
        <v>10468885</v>
      </c>
      <c r="F157" t="s">
        <v>1771</v>
      </c>
      <c r="G157" t="s">
        <v>1426</v>
      </c>
      <c r="I157" t="s">
        <v>1772</v>
      </c>
      <c r="J157" t="s">
        <v>1773</v>
      </c>
      <c r="K157" t="s">
        <v>1417</v>
      </c>
      <c r="L157" t="s">
        <v>1774</v>
      </c>
      <c r="M157" t="s">
        <v>1775</v>
      </c>
      <c r="N157">
        <v>9168246152</v>
      </c>
      <c r="O157" t="s">
        <v>1402</v>
      </c>
      <c r="P157" t="s">
        <v>1403</v>
      </c>
      <c r="Q157" t="s">
        <v>1314</v>
      </c>
      <c r="R157">
        <v>44</v>
      </c>
      <c r="S157" t="s">
        <v>1315</v>
      </c>
      <c r="T157">
        <v>12</v>
      </c>
      <c r="U157">
        <v>5</v>
      </c>
      <c r="V157">
        <v>28.8</v>
      </c>
      <c r="W157">
        <v>1</v>
      </c>
      <c r="X157" s="3">
        <f t="shared" si="10"/>
        <v>28.8</v>
      </c>
      <c r="Y157" s="3">
        <f t="shared" si="11"/>
        <v>2.4</v>
      </c>
      <c r="Z157" s="3">
        <f t="shared" si="12"/>
        <v>0.48</v>
      </c>
    </row>
    <row r="158" spans="1:26" hidden="1" x14ac:dyDescent="0.25">
      <c r="A158">
        <v>7.2023999999999999</v>
      </c>
      <c r="B158" t="s">
        <v>1703</v>
      </c>
      <c r="C158" t="s">
        <v>1412</v>
      </c>
      <c r="D158" t="s">
        <v>1413</v>
      </c>
      <c r="E158">
        <v>10501324</v>
      </c>
      <c r="F158" t="s">
        <v>1440</v>
      </c>
      <c r="G158" t="s">
        <v>1426</v>
      </c>
      <c r="I158" t="s">
        <v>1441</v>
      </c>
      <c r="J158" t="s">
        <v>1442</v>
      </c>
      <c r="K158" t="s">
        <v>1417</v>
      </c>
      <c r="L158" t="s">
        <v>1443</v>
      </c>
      <c r="M158" t="s">
        <v>1444</v>
      </c>
      <c r="N158">
        <v>8312754500</v>
      </c>
      <c r="O158" t="s">
        <v>1402</v>
      </c>
      <c r="P158" t="s">
        <v>1403</v>
      </c>
      <c r="Q158" t="s">
        <v>1314</v>
      </c>
      <c r="R158">
        <v>44</v>
      </c>
      <c r="S158" t="s">
        <v>1315</v>
      </c>
      <c r="T158">
        <v>12</v>
      </c>
      <c r="U158">
        <v>5</v>
      </c>
      <c r="V158">
        <v>230.4</v>
      </c>
      <c r="W158">
        <v>8</v>
      </c>
      <c r="X158" s="3">
        <f t="shared" si="10"/>
        <v>28.8</v>
      </c>
      <c r="Y158" s="3">
        <f t="shared" si="11"/>
        <v>2.4</v>
      </c>
      <c r="Z158" s="3">
        <f t="shared" si="12"/>
        <v>0.48</v>
      </c>
    </row>
    <row r="159" spans="1:26" hidden="1" x14ac:dyDescent="0.25">
      <c r="A159">
        <v>7.2023999999999999</v>
      </c>
      <c r="B159" t="s">
        <v>1703</v>
      </c>
      <c r="C159" t="s">
        <v>1412</v>
      </c>
      <c r="D159" t="s">
        <v>1413</v>
      </c>
      <c r="E159">
        <v>10020343</v>
      </c>
      <c r="F159" t="s">
        <v>1776</v>
      </c>
      <c r="G159" t="s">
        <v>1455</v>
      </c>
      <c r="I159" t="s">
        <v>1777</v>
      </c>
      <c r="J159" t="s">
        <v>1778</v>
      </c>
      <c r="K159" t="s">
        <v>1417</v>
      </c>
      <c r="L159">
        <v>93245</v>
      </c>
      <c r="M159" t="s">
        <v>1779</v>
      </c>
      <c r="N159">
        <v>5599984735</v>
      </c>
      <c r="O159" t="s">
        <v>1408</v>
      </c>
      <c r="P159" t="s">
        <v>1409</v>
      </c>
      <c r="Q159" t="s">
        <v>1314</v>
      </c>
      <c r="R159">
        <v>44</v>
      </c>
      <c r="S159" t="s">
        <v>1315</v>
      </c>
      <c r="T159">
        <v>12</v>
      </c>
      <c r="U159">
        <v>5</v>
      </c>
      <c r="V159">
        <v>172.8</v>
      </c>
      <c r="W159">
        <v>6</v>
      </c>
      <c r="X159" s="3">
        <f t="shared" si="10"/>
        <v>28.8</v>
      </c>
      <c r="Y159" s="3">
        <f t="shared" si="11"/>
        <v>2.4</v>
      </c>
      <c r="Z159" s="3">
        <f t="shared" si="12"/>
        <v>0.48</v>
      </c>
    </row>
    <row r="160" spans="1:26" hidden="1" x14ac:dyDescent="0.25">
      <c r="A160">
        <v>7.2023999999999999</v>
      </c>
      <c r="B160" t="s">
        <v>1703</v>
      </c>
      <c r="C160" t="s">
        <v>1412</v>
      </c>
      <c r="D160" t="s">
        <v>1413</v>
      </c>
      <c r="E160">
        <v>10124473</v>
      </c>
      <c r="F160" t="s">
        <v>220</v>
      </c>
      <c r="G160" t="s">
        <v>1306</v>
      </c>
      <c r="I160" t="s">
        <v>1482</v>
      </c>
      <c r="J160" t="s">
        <v>1483</v>
      </c>
      <c r="K160" t="s">
        <v>1417</v>
      </c>
      <c r="L160">
        <v>95370</v>
      </c>
      <c r="M160" t="s">
        <v>1484</v>
      </c>
      <c r="N160">
        <v>2095363674</v>
      </c>
      <c r="O160" t="s">
        <v>1408</v>
      </c>
      <c r="P160" t="s">
        <v>1409</v>
      </c>
      <c r="Q160" t="s">
        <v>1314</v>
      </c>
      <c r="R160">
        <v>44</v>
      </c>
      <c r="S160" t="s">
        <v>1315</v>
      </c>
      <c r="T160">
        <v>12</v>
      </c>
      <c r="U160">
        <v>5</v>
      </c>
      <c r="V160">
        <v>28.8</v>
      </c>
      <c r="W160">
        <v>1</v>
      </c>
      <c r="X160" s="3">
        <f t="shared" si="10"/>
        <v>28.8</v>
      </c>
      <c r="Y160" s="3">
        <f t="shared" si="11"/>
        <v>2.4</v>
      </c>
      <c r="Z160" s="3">
        <f t="shared" si="12"/>
        <v>0.48</v>
      </c>
    </row>
    <row r="161" spans="1:26" hidden="1" x14ac:dyDescent="0.25">
      <c r="A161">
        <v>7.2023999999999999</v>
      </c>
      <c r="B161" t="s">
        <v>1703</v>
      </c>
      <c r="C161" t="s">
        <v>1412</v>
      </c>
      <c r="D161" t="s">
        <v>1413</v>
      </c>
      <c r="E161">
        <v>10342048</v>
      </c>
      <c r="F161" t="s">
        <v>1430</v>
      </c>
      <c r="G161" t="s">
        <v>1306</v>
      </c>
      <c r="I161" t="s">
        <v>1431</v>
      </c>
      <c r="J161" t="s">
        <v>1432</v>
      </c>
      <c r="K161" t="s">
        <v>1417</v>
      </c>
      <c r="L161" t="s">
        <v>1433</v>
      </c>
      <c r="M161" t="s">
        <v>1434</v>
      </c>
      <c r="N161">
        <v>9258267841</v>
      </c>
      <c r="O161" t="s">
        <v>1408</v>
      </c>
      <c r="P161" t="s">
        <v>1409</v>
      </c>
      <c r="Q161" t="s">
        <v>1314</v>
      </c>
      <c r="R161">
        <v>44</v>
      </c>
      <c r="S161" t="s">
        <v>1315</v>
      </c>
      <c r="T161">
        <v>12</v>
      </c>
      <c r="U161">
        <v>5</v>
      </c>
      <c r="V161">
        <v>105.6</v>
      </c>
      <c r="W161">
        <v>4</v>
      </c>
      <c r="X161" s="3">
        <f t="shared" si="10"/>
        <v>26.4</v>
      </c>
      <c r="Y161" s="3">
        <f t="shared" si="11"/>
        <v>2.1999999999999997</v>
      </c>
      <c r="Z161" s="3">
        <f t="shared" si="12"/>
        <v>0.43999999999999995</v>
      </c>
    </row>
    <row r="162" spans="1:26" hidden="1" x14ac:dyDescent="0.25">
      <c r="A162">
        <v>7.2023999999999999</v>
      </c>
      <c r="B162" t="s">
        <v>1703</v>
      </c>
      <c r="C162" t="s">
        <v>1412</v>
      </c>
      <c r="D162" t="s">
        <v>1413</v>
      </c>
      <c r="E162">
        <v>10446989</v>
      </c>
      <c r="F162" t="s">
        <v>1752</v>
      </c>
      <c r="G162" t="s">
        <v>1306</v>
      </c>
      <c r="I162" t="s">
        <v>1753</v>
      </c>
      <c r="J162" t="s">
        <v>1754</v>
      </c>
      <c r="K162" t="s">
        <v>1417</v>
      </c>
      <c r="L162" t="s">
        <v>1755</v>
      </c>
      <c r="M162" t="s">
        <v>1756</v>
      </c>
      <c r="N162">
        <v>4082104472</v>
      </c>
      <c r="O162" t="s">
        <v>1408</v>
      </c>
      <c r="P162" t="s">
        <v>1409</v>
      </c>
      <c r="Q162" t="s">
        <v>1314</v>
      </c>
      <c r="R162">
        <v>44</v>
      </c>
      <c r="S162" t="s">
        <v>1315</v>
      </c>
      <c r="T162">
        <v>12</v>
      </c>
      <c r="U162">
        <v>5</v>
      </c>
      <c r="V162">
        <v>28.8</v>
      </c>
      <c r="W162">
        <v>1</v>
      </c>
      <c r="X162" s="3">
        <f t="shared" si="10"/>
        <v>28.8</v>
      </c>
      <c r="Y162" s="3">
        <f t="shared" si="11"/>
        <v>2.4</v>
      </c>
      <c r="Z162" s="3">
        <f t="shared" si="12"/>
        <v>0.48</v>
      </c>
    </row>
    <row r="163" spans="1:26" hidden="1" x14ac:dyDescent="0.25">
      <c r="A163">
        <v>7.2023999999999999</v>
      </c>
      <c r="B163" t="s">
        <v>1703</v>
      </c>
      <c r="C163" t="s">
        <v>1412</v>
      </c>
      <c r="D163" t="s">
        <v>1413</v>
      </c>
      <c r="E163">
        <v>10501324</v>
      </c>
      <c r="F163" t="s">
        <v>1440</v>
      </c>
      <c r="G163" t="s">
        <v>1426</v>
      </c>
      <c r="I163" t="s">
        <v>1441</v>
      </c>
      <c r="J163" t="s">
        <v>1442</v>
      </c>
      <c r="K163" t="s">
        <v>1417</v>
      </c>
      <c r="L163" t="s">
        <v>1443</v>
      </c>
      <c r="M163" t="s">
        <v>1444</v>
      </c>
      <c r="N163">
        <v>8312754500</v>
      </c>
      <c r="O163" t="s">
        <v>1408</v>
      </c>
      <c r="P163" t="s">
        <v>1409</v>
      </c>
      <c r="Q163" t="s">
        <v>1314</v>
      </c>
      <c r="R163">
        <v>44</v>
      </c>
      <c r="S163" t="s">
        <v>1315</v>
      </c>
      <c r="T163">
        <v>12</v>
      </c>
      <c r="U163">
        <v>5</v>
      </c>
      <c r="V163">
        <v>105.6</v>
      </c>
      <c r="W163">
        <v>4</v>
      </c>
      <c r="X163" s="3">
        <f t="shared" si="10"/>
        <v>26.4</v>
      </c>
      <c r="Y163" s="3">
        <f t="shared" si="11"/>
        <v>2.1999999999999997</v>
      </c>
      <c r="Z163" s="3">
        <f t="shared" si="12"/>
        <v>0.43999999999999995</v>
      </c>
    </row>
    <row r="164" spans="1:26" hidden="1" x14ac:dyDescent="0.25">
      <c r="A164">
        <v>7.2023999999999999</v>
      </c>
      <c r="B164" t="s">
        <v>1703</v>
      </c>
      <c r="C164" t="s">
        <v>1412</v>
      </c>
      <c r="D164" t="s">
        <v>1413</v>
      </c>
      <c r="E164">
        <v>10342048</v>
      </c>
      <c r="F164" t="s">
        <v>1430</v>
      </c>
      <c r="G164" t="s">
        <v>1306</v>
      </c>
      <c r="I164" t="s">
        <v>1431</v>
      </c>
      <c r="J164" t="s">
        <v>1432</v>
      </c>
      <c r="K164" t="s">
        <v>1417</v>
      </c>
      <c r="L164" t="s">
        <v>1433</v>
      </c>
      <c r="M164" t="s">
        <v>1434</v>
      </c>
      <c r="N164">
        <v>9258267841</v>
      </c>
      <c r="O164" t="s">
        <v>1503</v>
      </c>
      <c r="P164" t="s">
        <v>92</v>
      </c>
      <c r="Q164" t="s">
        <v>1314</v>
      </c>
      <c r="R164">
        <v>44</v>
      </c>
      <c r="S164" t="s">
        <v>1315</v>
      </c>
      <c r="T164">
        <v>12</v>
      </c>
      <c r="U164">
        <v>8</v>
      </c>
      <c r="V164">
        <v>288</v>
      </c>
      <c r="W164">
        <v>10</v>
      </c>
      <c r="X164" s="3">
        <f t="shared" si="10"/>
        <v>28.8</v>
      </c>
      <c r="Y164" s="3">
        <f t="shared" si="11"/>
        <v>2.4</v>
      </c>
      <c r="Z164" s="3">
        <f t="shared" si="12"/>
        <v>0.3</v>
      </c>
    </row>
    <row r="165" spans="1:26" hidden="1" x14ac:dyDescent="0.25">
      <c r="A165">
        <v>7.2023999999999999</v>
      </c>
      <c r="B165" t="s">
        <v>1703</v>
      </c>
      <c r="C165" t="s">
        <v>1412</v>
      </c>
      <c r="D165" t="s">
        <v>1413</v>
      </c>
      <c r="E165">
        <v>10418538</v>
      </c>
      <c r="F165" t="s">
        <v>1499</v>
      </c>
      <c r="G165" t="s">
        <v>1306</v>
      </c>
      <c r="I165" t="s">
        <v>1500</v>
      </c>
      <c r="J165" t="s">
        <v>1428</v>
      </c>
      <c r="K165" t="s">
        <v>1417</v>
      </c>
      <c r="L165" t="s">
        <v>1501</v>
      </c>
      <c r="M165" t="s">
        <v>1502</v>
      </c>
      <c r="N165">
        <v>9164724633</v>
      </c>
      <c r="O165" t="s">
        <v>1503</v>
      </c>
      <c r="P165" t="s">
        <v>92</v>
      </c>
      <c r="Q165" t="s">
        <v>1314</v>
      </c>
      <c r="R165">
        <v>44</v>
      </c>
      <c r="S165" t="s">
        <v>1315</v>
      </c>
      <c r="T165">
        <v>12</v>
      </c>
      <c r="U165">
        <v>8</v>
      </c>
      <c r="V165">
        <v>28.8</v>
      </c>
      <c r="W165">
        <v>1</v>
      </c>
      <c r="X165" s="3">
        <f t="shared" si="10"/>
        <v>28.8</v>
      </c>
      <c r="Y165" s="3">
        <f t="shared" si="11"/>
        <v>2.4</v>
      </c>
      <c r="Z165" s="3">
        <f t="shared" si="12"/>
        <v>0.3</v>
      </c>
    </row>
    <row r="166" spans="1:26" hidden="1" x14ac:dyDescent="0.25">
      <c r="A166">
        <v>7.2023999999999999</v>
      </c>
      <c r="B166" t="s">
        <v>1703</v>
      </c>
      <c r="C166" t="s">
        <v>1412</v>
      </c>
      <c r="D166" t="s">
        <v>1413</v>
      </c>
      <c r="E166">
        <v>10051233</v>
      </c>
      <c r="F166" t="s">
        <v>1747</v>
      </c>
      <c r="G166" t="s">
        <v>1306</v>
      </c>
      <c r="I166" t="s">
        <v>1748</v>
      </c>
      <c r="J166" t="s">
        <v>1749</v>
      </c>
      <c r="K166" t="s">
        <v>1417</v>
      </c>
      <c r="L166" t="s">
        <v>1750</v>
      </c>
      <c r="M166" t="s">
        <v>1751</v>
      </c>
      <c r="N166">
        <v>7075921589</v>
      </c>
      <c r="O166" t="s">
        <v>1504</v>
      </c>
      <c r="P166" t="s">
        <v>1505</v>
      </c>
      <c r="Q166" t="s">
        <v>1314</v>
      </c>
      <c r="R166">
        <v>44</v>
      </c>
      <c r="S166" t="s">
        <v>1315</v>
      </c>
      <c r="T166">
        <v>12</v>
      </c>
      <c r="U166">
        <v>8</v>
      </c>
      <c r="V166">
        <v>61.2</v>
      </c>
      <c r="W166">
        <v>2</v>
      </c>
      <c r="X166" s="3">
        <f t="shared" si="10"/>
        <v>30.6</v>
      </c>
      <c r="Y166" s="3">
        <f t="shared" si="11"/>
        <v>2.5500000000000003</v>
      </c>
      <c r="Z166" s="3">
        <f t="shared" si="12"/>
        <v>0.31875000000000003</v>
      </c>
    </row>
    <row r="167" spans="1:26" hidden="1" x14ac:dyDescent="0.25">
      <c r="A167">
        <v>7.2023999999999999</v>
      </c>
      <c r="B167" t="s">
        <v>1703</v>
      </c>
      <c r="C167" t="s">
        <v>1412</v>
      </c>
      <c r="D167" t="s">
        <v>1413</v>
      </c>
      <c r="E167">
        <v>10342048</v>
      </c>
      <c r="F167" t="s">
        <v>1430</v>
      </c>
      <c r="G167" t="s">
        <v>1306</v>
      </c>
      <c r="I167" t="s">
        <v>1431</v>
      </c>
      <c r="J167" t="s">
        <v>1432</v>
      </c>
      <c r="K167" t="s">
        <v>1417</v>
      </c>
      <c r="L167" t="s">
        <v>1433</v>
      </c>
      <c r="M167" t="s">
        <v>1434</v>
      </c>
      <c r="N167">
        <v>9258267841</v>
      </c>
      <c r="O167" t="s">
        <v>1504</v>
      </c>
      <c r="P167" t="s">
        <v>1505</v>
      </c>
      <c r="Q167" t="s">
        <v>1314</v>
      </c>
      <c r="R167">
        <v>44</v>
      </c>
      <c r="S167" t="s">
        <v>1315</v>
      </c>
      <c r="T167">
        <v>12</v>
      </c>
      <c r="U167">
        <v>8</v>
      </c>
      <c r="V167">
        <v>309.60000000000002</v>
      </c>
      <c r="W167">
        <v>10</v>
      </c>
      <c r="X167" s="3">
        <f t="shared" si="10"/>
        <v>30.96</v>
      </c>
      <c r="Y167" s="3">
        <f t="shared" si="11"/>
        <v>2.58</v>
      </c>
      <c r="Z167" s="3">
        <f t="shared" si="12"/>
        <v>0.32250000000000001</v>
      </c>
    </row>
    <row r="168" spans="1:26" hidden="1" x14ac:dyDescent="0.25">
      <c r="A168">
        <v>7.2023999999999999</v>
      </c>
      <c r="B168" t="s">
        <v>1703</v>
      </c>
      <c r="C168" t="s">
        <v>1412</v>
      </c>
      <c r="D168" t="s">
        <v>1413</v>
      </c>
      <c r="E168">
        <v>10439798</v>
      </c>
      <c r="F168" t="s">
        <v>1435</v>
      </c>
      <c r="G168" t="s">
        <v>1306</v>
      </c>
      <c r="I168" t="s">
        <v>1436</v>
      </c>
      <c r="J168" t="s">
        <v>1437</v>
      </c>
      <c r="K168" t="s">
        <v>1423</v>
      </c>
      <c r="L168" t="s">
        <v>1438</v>
      </c>
      <c r="M168" t="s">
        <v>1439</v>
      </c>
      <c r="N168">
        <v>9076024285</v>
      </c>
      <c r="O168" t="s">
        <v>1504</v>
      </c>
      <c r="P168" t="s">
        <v>1505</v>
      </c>
      <c r="Q168" t="s">
        <v>1314</v>
      </c>
      <c r="R168">
        <v>44</v>
      </c>
      <c r="S168" t="s">
        <v>1315</v>
      </c>
      <c r="T168">
        <v>12</v>
      </c>
      <c r="U168">
        <v>8</v>
      </c>
      <c r="V168">
        <v>244.8</v>
      </c>
      <c r="W168">
        <v>8</v>
      </c>
      <c r="X168" s="3">
        <f t="shared" si="10"/>
        <v>30.6</v>
      </c>
      <c r="Y168" s="3">
        <f t="shared" si="11"/>
        <v>2.5500000000000003</v>
      </c>
      <c r="Z168" s="3">
        <f t="shared" si="12"/>
        <v>0.31875000000000003</v>
      </c>
    </row>
    <row r="169" spans="1:26" hidden="1" x14ac:dyDescent="0.25">
      <c r="A169">
        <v>7.2023999999999999</v>
      </c>
      <c r="B169" t="s">
        <v>1703</v>
      </c>
      <c r="C169" t="s">
        <v>1412</v>
      </c>
      <c r="D169" t="s">
        <v>1413</v>
      </c>
      <c r="E169">
        <v>10446989</v>
      </c>
      <c r="F169" t="s">
        <v>1752</v>
      </c>
      <c r="G169" t="s">
        <v>1306</v>
      </c>
      <c r="I169" t="s">
        <v>1753</v>
      </c>
      <c r="J169" t="s">
        <v>1754</v>
      </c>
      <c r="K169" t="s">
        <v>1417</v>
      </c>
      <c r="L169" t="s">
        <v>1755</v>
      </c>
      <c r="M169" t="s">
        <v>1756</v>
      </c>
      <c r="N169">
        <v>4082104472</v>
      </c>
      <c r="O169" t="s">
        <v>1504</v>
      </c>
      <c r="P169" t="s">
        <v>1505</v>
      </c>
      <c r="Q169" t="s">
        <v>1314</v>
      </c>
      <c r="R169">
        <v>44</v>
      </c>
      <c r="S169" t="s">
        <v>1315</v>
      </c>
      <c r="T169">
        <v>12</v>
      </c>
      <c r="U169">
        <v>8</v>
      </c>
      <c r="V169">
        <v>32.4</v>
      </c>
      <c r="W169">
        <v>1</v>
      </c>
      <c r="X169" s="3">
        <f t="shared" si="10"/>
        <v>32.4</v>
      </c>
      <c r="Y169" s="3">
        <f t="shared" si="11"/>
        <v>2.6999999999999997</v>
      </c>
      <c r="Z169" s="3">
        <f t="shared" si="12"/>
        <v>0.33749999999999997</v>
      </c>
    </row>
    <row r="170" spans="1:26" hidden="1" x14ac:dyDescent="0.25">
      <c r="A170">
        <v>7.2023999999999999</v>
      </c>
      <c r="B170" t="s">
        <v>1703</v>
      </c>
      <c r="C170" t="s">
        <v>1412</v>
      </c>
      <c r="D170" t="s">
        <v>1413</v>
      </c>
      <c r="E170">
        <v>10051233</v>
      </c>
      <c r="F170" t="s">
        <v>1747</v>
      </c>
      <c r="G170" t="s">
        <v>1306</v>
      </c>
      <c r="I170" t="s">
        <v>1748</v>
      </c>
      <c r="J170" t="s">
        <v>1749</v>
      </c>
      <c r="K170" t="s">
        <v>1417</v>
      </c>
      <c r="L170" t="s">
        <v>1750</v>
      </c>
      <c r="M170" t="s">
        <v>1751</v>
      </c>
      <c r="N170">
        <v>7075921589</v>
      </c>
      <c r="O170" t="s">
        <v>1410</v>
      </c>
      <c r="P170" t="s">
        <v>1411</v>
      </c>
      <c r="Q170" t="s">
        <v>1314</v>
      </c>
      <c r="R170">
        <v>44</v>
      </c>
      <c r="S170" t="s">
        <v>1315</v>
      </c>
      <c r="T170">
        <v>12</v>
      </c>
      <c r="U170">
        <v>8</v>
      </c>
      <c r="V170">
        <v>129.6</v>
      </c>
      <c r="W170">
        <v>4</v>
      </c>
      <c r="X170" s="3">
        <f t="shared" si="10"/>
        <v>32.4</v>
      </c>
      <c r="Y170" s="3">
        <f t="shared" si="11"/>
        <v>2.6999999999999997</v>
      </c>
      <c r="Z170" s="3">
        <f t="shared" si="12"/>
        <v>0.33749999999999997</v>
      </c>
    </row>
    <row r="171" spans="1:26" hidden="1" x14ac:dyDescent="0.25">
      <c r="A171">
        <v>7.2023999999999999</v>
      </c>
      <c r="B171" t="s">
        <v>1703</v>
      </c>
      <c r="C171" t="s">
        <v>1412</v>
      </c>
      <c r="D171" t="s">
        <v>1413</v>
      </c>
      <c r="E171">
        <v>10342048</v>
      </c>
      <c r="F171" t="s">
        <v>1430</v>
      </c>
      <c r="G171" t="s">
        <v>1306</v>
      </c>
      <c r="I171" t="s">
        <v>1431</v>
      </c>
      <c r="J171" t="s">
        <v>1432</v>
      </c>
      <c r="K171" t="s">
        <v>1417</v>
      </c>
      <c r="L171" t="s">
        <v>1433</v>
      </c>
      <c r="M171" t="s">
        <v>1434</v>
      </c>
      <c r="N171">
        <v>9258267841</v>
      </c>
      <c r="O171" t="s">
        <v>1410</v>
      </c>
      <c r="P171" t="s">
        <v>1411</v>
      </c>
      <c r="Q171" t="s">
        <v>1314</v>
      </c>
      <c r="R171">
        <v>44</v>
      </c>
      <c r="S171" t="s">
        <v>1315</v>
      </c>
      <c r="T171">
        <v>12</v>
      </c>
      <c r="U171">
        <v>8</v>
      </c>
      <c r="V171">
        <v>291.60000000000002</v>
      </c>
      <c r="W171">
        <v>9</v>
      </c>
      <c r="X171" s="3">
        <f t="shared" si="10"/>
        <v>32.400000000000006</v>
      </c>
      <c r="Y171" s="3">
        <f t="shared" si="11"/>
        <v>2.7000000000000006</v>
      </c>
      <c r="Z171" s="3">
        <f t="shared" si="12"/>
        <v>0.33750000000000008</v>
      </c>
    </row>
    <row r="172" spans="1:26" hidden="1" x14ac:dyDescent="0.25">
      <c r="A172">
        <v>7.2023999999999999</v>
      </c>
      <c r="B172" t="s">
        <v>1703</v>
      </c>
      <c r="C172" t="s">
        <v>1412</v>
      </c>
      <c r="D172" t="s">
        <v>1413</v>
      </c>
      <c r="E172">
        <v>10442641</v>
      </c>
      <c r="F172" t="s">
        <v>1489</v>
      </c>
      <c r="G172" t="s">
        <v>1306</v>
      </c>
      <c r="I172" t="s">
        <v>1490</v>
      </c>
      <c r="J172" t="s">
        <v>1437</v>
      </c>
      <c r="K172" t="s">
        <v>1423</v>
      </c>
      <c r="L172" t="s">
        <v>1491</v>
      </c>
      <c r="M172" t="s">
        <v>1492</v>
      </c>
      <c r="N172">
        <v>7753991600</v>
      </c>
      <c r="O172" t="s">
        <v>1410</v>
      </c>
      <c r="P172" t="s">
        <v>1411</v>
      </c>
      <c r="Q172" t="s">
        <v>1314</v>
      </c>
      <c r="R172">
        <v>44</v>
      </c>
      <c r="S172" t="s">
        <v>1315</v>
      </c>
      <c r="T172">
        <v>12</v>
      </c>
      <c r="U172">
        <v>8</v>
      </c>
      <c r="V172">
        <v>32.4</v>
      </c>
      <c r="W172">
        <v>1</v>
      </c>
      <c r="X172" s="3">
        <f t="shared" si="10"/>
        <v>32.4</v>
      </c>
      <c r="Y172" s="3">
        <f t="shared" si="11"/>
        <v>2.6999999999999997</v>
      </c>
      <c r="Z172" s="3">
        <f t="shared" si="12"/>
        <v>0.33749999999999997</v>
      </c>
    </row>
    <row r="173" spans="1:26" hidden="1" x14ac:dyDescent="0.25">
      <c r="A173">
        <v>7.2023999999999999</v>
      </c>
      <c r="B173" t="s">
        <v>1703</v>
      </c>
      <c r="C173" t="s">
        <v>1412</v>
      </c>
      <c r="D173" t="s">
        <v>1413</v>
      </c>
      <c r="E173">
        <v>10297936</v>
      </c>
      <c r="F173" t="s">
        <v>1780</v>
      </c>
      <c r="G173" t="s">
        <v>1426</v>
      </c>
      <c r="I173" t="s">
        <v>1781</v>
      </c>
      <c r="J173" t="s">
        <v>1782</v>
      </c>
      <c r="K173" t="s">
        <v>1417</v>
      </c>
      <c r="L173" t="s">
        <v>1783</v>
      </c>
      <c r="M173" t="s">
        <v>1784</v>
      </c>
      <c r="N173">
        <v>6508430795</v>
      </c>
      <c r="O173" t="s">
        <v>1518</v>
      </c>
      <c r="P173" t="s">
        <v>1519</v>
      </c>
      <c r="Q173" t="s">
        <v>1314</v>
      </c>
      <c r="R173">
        <v>44</v>
      </c>
      <c r="S173" t="s">
        <v>1315</v>
      </c>
      <c r="T173">
        <v>12</v>
      </c>
      <c r="U173">
        <v>8</v>
      </c>
      <c r="V173">
        <v>28.8</v>
      </c>
      <c r="W173">
        <v>1</v>
      </c>
      <c r="X173" s="3">
        <f t="shared" si="10"/>
        <v>28.8</v>
      </c>
      <c r="Y173" s="3">
        <f t="shared" si="11"/>
        <v>2.4</v>
      </c>
      <c r="Z173" s="3">
        <f t="shared" si="12"/>
        <v>0.3</v>
      </c>
    </row>
    <row r="174" spans="1:26" hidden="1" x14ac:dyDescent="0.25">
      <c r="A174">
        <v>7.2023999999999999</v>
      </c>
      <c r="B174" t="s">
        <v>1703</v>
      </c>
      <c r="C174" t="s">
        <v>1412</v>
      </c>
      <c r="D174" t="s">
        <v>1413</v>
      </c>
      <c r="E174">
        <v>10446989</v>
      </c>
      <c r="F174" t="s">
        <v>1752</v>
      </c>
      <c r="G174" t="s">
        <v>1306</v>
      </c>
      <c r="I174" t="s">
        <v>1753</v>
      </c>
      <c r="J174" t="s">
        <v>1754</v>
      </c>
      <c r="K174" t="s">
        <v>1417</v>
      </c>
      <c r="L174" t="s">
        <v>1755</v>
      </c>
      <c r="M174" t="s">
        <v>1756</v>
      </c>
      <c r="N174">
        <v>4082104472</v>
      </c>
      <c r="O174" t="s">
        <v>1518</v>
      </c>
      <c r="P174" t="s">
        <v>1519</v>
      </c>
      <c r="Q174" t="s">
        <v>1314</v>
      </c>
      <c r="R174">
        <v>44</v>
      </c>
      <c r="S174" t="s">
        <v>1315</v>
      </c>
      <c r="T174">
        <v>12</v>
      </c>
      <c r="U174">
        <v>8</v>
      </c>
      <c r="V174">
        <v>28.8</v>
      </c>
      <c r="W174">
        <v>1</v>
      </c>
      <c r="X174" s="3">
        <f t="shared" si="10"/>
        <v>28.8</v>
      </c>
      <c r="Y174" s="3">
        <f t="shared" si="11"/>
        <v>2.4</v>
      </c>
      <c r="Z174" s="3">
        <f t="shared" si="12"/>
        <v>0.3</v>
      </c>
    </row>
    <row r="175" spans="1:26" hidden="1" x14ac:dyDescent="0.25">
      <c r="A175">
        <v>7.2023999999999999</v>
      </c>
      <c r="B175" t="s">
        <v>1703</v>
      </c>
      <c r="C175" t="s">
        <v>1412</v>
      </c>
      <c r="D175" t="s">
        <v>1413</v>
      </c>
      <c r="E175">
        <v>10439798</v>
      </c>
      <c r="F175" t="s">
        <v>1435</v>
      </c>
      <c r="G175" t="s">
        <v>1306</v>
      </c>
      <c r="I175" t="s">
        <v>1436</v>
      </c>
      <c r="J175" t="s">
        <v>1437</v>
      </c>
      <c r="K175" t="s">
        <v>1423</v>
      </c>
      <c r="L175" t="s">
        <v>1438</v>
      </c>
      <c r="M175" t="s">
        <v>1439</v>
      </c>
      <c r="N175">
        <v>9076024285</v>
      </c>
      <c r="O175" t="s">
        <v>1312</v>
      </c>
      <c r="P175" t="s">
        <v>1313</v>
      </c>
      <c r="Q175" t="s">
        <v>1314</v>
      </c>
      <c r="R175">
        <v>44</v>
      </c>
      <c r="S175" t="s">
        <v>1315</v>
      </c>
      <c r="T175">
        <v>12</v>
      </c>
      <c r="U175">
        <v>8</v>
      </c>
      <c r="V175">
        <v>230.4</v>
      </c>
      <c r="W175">
        <v>8</v>
      </c>
      <c r="X175" s="3">
        <f t="shared" si="10"/>
        <v>28.8</v>
      </c>
      <c r="Y175" s="3">
        <f t="shared" si="11"/>
        <v>2.4</v>
      </c>
      <c r="Z175" s="3">
        <f t="shared" si="12"/>
        <v>0.3</v>
      </c>
    </row>
    <row r="176" spans="1:26" hidden="1" x14ac:dyDescent="0.25">
      <c r="A176">
        <v>7.2023999999999999</v>
      </c>
      <c r="B176" t="s">
        <v>1703</v>
      </c>
      <c r="C176" t="s">
        <v>1412</v>
      </c>
      <c r="D176" t="s">
        <v>1413</v>
      </c>
      <c r="E176">
        <v>10489518</v>
      </c>
      <c r="F176" t="s">
        <v>1785</v>
      </c>
      <c r="G176" t="s">
        <v>1426</v>
      </c>
      <c r="I176" t="s">
        <v>1786</v>
      </c>
      <c r="J176" t="s">
        <v>1787</v>
      </c>
      <c r="K176" t="s">
        <v>1417</v>
      </c>
      <c r="L176" t="s">
        <v>1788</v>
      </c>
      <c r="M176" t="s">
        <v>1789</v>
      </c>
      <c r="N176">
        <v>2258029552</v>
      </c>
      <c r="O176" t="s">
        <v>1312</v>
      </c>
      <c r="P176" t="s">
        <v>1313</v>
      </c>
      <c r="Q176" t="s">
        <v>1314</v>
      </c>
      <c r="R176">
        <v>44</v>
      </c>
      <c r="S176" t="s">
        <v>1315</v>
      </c>
      <c r="T176">
        <v>12</v>
      </c>
      <c r="U176">
        <v>8</v>
      </c>
      <c r="V176">
        <v>28.8</v>
      </c>
      <c r="W176">
        <v>1</v>
      </c>
      <c r="X176" s="3">
        <f t="shared" si="10"/>
        <v>28.8</v>
      </c>
      <c r="Y176" s="3">
        <f t="shared" si="11"/>
        <v>2.4</v>
      </c>
      <c r="Z176" s="3">
        <f t="shared" si="12"/>
        <v>0.3</v>
      </c>
    </row>
    <row r="177" spans="1:26" hidden="1" x14ac:dyDescent="0.25">
      <c r="A177">
        <v>7.2023999999999999</v>
      </c>
      <c r="B177" t="s">
        <v>1703</v>
      </c>
      <c r="C177" t="s">
        <v>1412</v>
      </c>
      <c r="D177" t="s">
        <v>1413</v>
      </c>
      <c r="E177">
        <v>10081013</v>
      </c>
      <c r="F177" t="s">
        <v>1506</v>
      </c>
      <c r="G177" t="s">
        <v>1306</v>
      </c>
      <c r="I177" t="s">
        <v>1507</v>
      </c>
      <c r="J177" t="s">
        <v>1508</v>
      </c>
      <c r="K177" t="s">
        <v>1417</v>
      </c>
      <c r="L177">
        <v>95045</v>
      </c>
      <c r="M177" t="s">
        <v>1509</v>
      </c>
      <c r="N177">
        <v>8316234073</v>
      </c>
      <c r="O177" t="s">
        <v>1332</v>
      </c>
      <c r="P177" t="s">
        <v>1333</v>
      </c>
      <c r="Q177" t="s">
        <v>1314</v>
      </c>
      <c r="R177">
        <v>44</v>
      </c>
      <c r="S177" t="s">
        <v>1315</v>
      </c>
      <c r="T177">
        <v>12</v>
      </c>
      <c r="U177">
        <v>4</v>
      </c>
      <c r="V177">
        <v>28.8</v>
      </c>
      <c r="W177">
        <v>1</v>
      </c>
      <c r="X177" s="3">
        <f t="shared" si="10"/>
        <v>28.8</v>
      </c>
      <c r="Y177" s="3">
        <f t="shared" si="11"/>
        <v>2.4</v>
      </c>
      <c r="Z177" s="3">
        <f t="shared" si="12"/>
        <v>0.6</v>
      </c>
    </row>
    <row r="178" spans="1:26" hidden="1" x14ac:dyDescent="0.25">
      <c r="A178">
        <v>7.2023999999999999</v>
      </c>
      <c r="B178" t="s">
        <v>1703</v>
      </c>
      <c r="C178" t="s">
        <v>1412</v>
      </c>
      <c r="D178" t="s">
        <v>1413</v>
      </c>
      <c r="E178">
        <v>10257251</v>
      </c>
      <c r="F178" t="s">
        <v>1790</v>
      </c>
      <c r="G178" t="s">
        <v>1426</v>
      </c>
      <c r="I178" t="s">
        <v>1791</v>
      </c>
      <c r="J178" t="s">
        <v>1792</v>
      </c>
      <c r="K178" t="s">
        <v>1417</v>
      </c>
      <c r="L178">
        <v>95380</v>
      </c>
      <c r="M178" t="s">
        <v>1793</v>
      </c>
      <c r="N178">
        <v>2092501501</v>
      </c>
      <c r="O178" t="s">
        <v>1332</v>
      </c>
      <c r="P178" t="s">
        <v>1333</v>
      </c>
      <c r="Q178" t="s">
        <v>1314</v>
      </c>
      <c r="R178">
        <v>44</v>
      </c>
      <c r="S178" t="s">
        <v>1315</v>
      </c>
      <c r="T178">
        <v>12</v>
      </c>
      <c r="U178">
        <v>4</v>
      </c>
      <c r="V178">
        <v>28.8</v>
      </c>
      <c r="W178">
        <v>1</v>
      </c>
      <c r="X178" s="3">
        <f t="shared" si="10"/>
        <v>28.8</v>
      </c>
      <c r="Y178" s="3">
        <f t="shared" si="11"/>
        <v>2.4</v>
      </c>
      <c r="Z178" s="3">
        <f t="shared" si="12"/>
        <v>0.6</v>
      </c>
    </row>
    <row r="179" spans="1:26" hidden="1" x14ac:dyDescent="0.25">
      <c r="A179">
        <v>7.2023999999999999</v>
      </c>
      <c r="B179" t="s">
        <v>1703</v>
      </c>
      <c r="C179" t="s">
        <v>1412</v>
      </c>
      <c r="D179" t="s">
        <v>1413</v>
      </c>
      <c r="E179">
        <v>10342048</v>
      </c>
      <c r="F179" t="s">
        <v>1430</v>
      </c>
      <c r="G179" t="s">
        <v>1306</v>
      </c>
      <c r="I179" t="s">
        <v>1431</v>
      </c>
      <c r="J179" t="s">
        <v>1432</v>
      </c>
      <c r="K179" t="s">
        <v>1417</v>
      </c>
      <c r="L179" t="s">
        <v>1433</v>
      </c>
      <c r="M179" t="s">
        <v>1434</v>
      </c>
      <c r="N179">
        <v>9258267841</v>
      </c>
      <c r="O179" t="s">
        <v>1332</v>
      </c>
      <c r="P179" t="s">
        <v>1333</v>
      </c>
      <c r="Q179" t="s">
        <v>1314</v>
      </c>
      <c r="R179">
        <v>44</v>
      </c>
      <c r="S179" t="s">
        <v>1315</v>
      </c>
      <c r="T179">
        <v>12</v>
      </c>
      <c r="U179">
        <v>4</v>
      </c>
      <c r="V179">
        <v>220.8</v>
      </c>
      <c r="W179">
        <v>8</v>
      </c>
      <c r="X179" s="3">
        <f t="shared" si="10"/>
        <v>27.6</v>
      </c>
      <c r="Y179" s="3">
        <f t="shared" si="11"/>
        <v>2.3000000000000003</v>
      </c>
      <c r="Z179" s="3">
        <f t="shared" si="12"/>
        <v>0.57500000000000007</v>
      </c>
    </row>
    <row r="180" spans="1:26" hidden="1" x14ac:dyDescent="0.25">
      <c r="A180">
        <v>7.2023999999999999</v>
      </c>
      <c r="B180" t="s">
        <v>1703</v>
      </c>
      <c r="C180" t="s">
        <v>1412</v>
      </c>
      <c r="D180" t="s">
        <v>1413</v>
      </c>
      <c r="E180">
        <v>10501324</v>
      </c>
      <c r="F180" t="s">
        <v>1440</v>
      </c>
      <c r="G180" t="s">
        <v>1426</v>
      </c>
      <c r="I180" t="s">
        <v>1441</v>
      </c>
      <c r="J180" t="s">
        <v>1442</v>
      </c>
      <c r="K180" t="s">
        <v>1417</v>
      </c>
      <c r="L180" t="s">
        <v>1443</v>
      </c>
      <c r="M180" t="s">
        <v>1444</v>
      </c>
      <c r="N180">
        <v>8312754500</v>
      </c>
      <c r="O180" t="s">
        <v>1332</v>
      </c>
      <c r="P180" t="s">
        <v>1333</v>
      </c>
      <c r="Q180" t="s">
        <v>1314</v>
      </c>
      <c r="R180">
        <v>44</v>
      </c>
      <c r="S180" t="s">
        <v>1315</v>
      </c>
      <c r="T180">
        <v>12</v>
      </c>
      <c r="U180">
        <v>4</v>
      </c>
      <c r="V180">
        <v>172.8</v>
      </c>
      <c r="W180">
        <v>6</v>
      </c>
      <c r="X180" s="3">
        <f t="shared" si="10"/>
        <v>28.8</v>
      </c>
      <c r="Y180" s="3">
        <f t="shared" si="11"/>
        <v>2.4</v>
      </c>
      <c r="Z180" s="3">
        <f t="shared" si="12"/>
        <v>0.6</v>
      </c>
    </row>
    <row r="181" spans="1:26" hidden="1" x14ac:dyDescent="0.25">
      <c r="A181">
        <v>7.2023999999999999</v>
      </c>
      <c r="B181" t="s">
        <v>1703</v>
      </c>
      <c r="C181" t="s">
        <v>1524</v>
      </c>
      <c r="D181" t="s">
        <v>1525</v>
      </c>
      <c r="E181">
        <v>10421917</v>
      </c>
      <c r="F181" t="s">
        <v>1526</v>
      </c>
      <c r="G181" t="s">
        <v>1306</v>
      </c>
      <c r="I181" t="s">
        <v>1527</v>
      </c>
      <c r="J181" t="s">
        <v>1528</v>
      </c>
      <c r="K181" t="s">
        <v>1524</v>
      </c>
      <c r="L181" t="s">
        <v>1529</v>
      </c>
      <c r="M181" t="s">
        <v>1530</v>
      </c>
      <c r="N181">
        <v>8455625400</v>
      </c>
      <c r="O181" t="s">
        <v>1323</v>
      </c>
      <c r="P181" t="s">
        <v>1324</v>
      </c>
      <c r="Q181" t="s">
        <v>1314</v>
      </c>
      <c r="R181">
        <v>44</v>
      </c>
      <c r="S181" t="s">
        <v>1315</v>
      </c>
      <c r="T181">
        <v>12</v>
      </c>
      <c r="U181">
        <v>5</v>
      </c>
      <c r="V181">
        <v>432</v>
      </c>
      <c r="W181">
        <v>15</v>
      </c>
      <c r="X181" s="3">
        <f t="shared" si="10"/>
        <v>28.8</v>
      </c>
      <c r="Y181" s="3">
        <f t="shared" si="11"/>
        <v>2.4</v>
      </c>
      <c r="Z181" s="3">
        <f t="shared" si="12"/>
        <v>0.48</v>
      </c>
    </row>
    <row r="182" spans="1:26" hidden="1" x14ac:dyDescent="0.25">
      <c r="A182">
        <v>7.2023999999999999</v>
      </c>
      <c r="B182" t="s">
        <v>1703</v>
      </c>
      <c r="C182" t="s">
        <v>1524</v>
      </c>
      <c r="D182" t="s">
        <v>1525</v>
      </c>
      <c r="E182">
        <v>10421917</v>
      </c>
      <c r="F182" t="s">
        <v>1526</v>
      </c>
      <c r="G182" t="s">
        <v>1306</v>
      </c>
      <c r="I182" t="s">
        <v>1527</v>
      </c>
      <c r="J182" t="s">
        <v>1528</v>
      </c>
      <c r="K182" t="s">
        <v>1524</v>
      </c>
      <c r="L182" t="s">
        <v>1529</v>
      </c>
      <c r="M182" t="s">
        <v>1530</v>
      </c>
      <c r="N182">
        <v>8455625400</v>
      </c>
      <c r="O182" t="s">
        <v>1399</v>
      </c>
      <c r="P182" t="s">
        <v>1400</v>
      </c>
      <c r="Q182" t="s">
        <v>1401</v>
      </c>
      <c r="R182">
        <v>44</v>
      </c>
      <c r="S182" t="s">
        <v>1315</v>
      </c>
      <c r="T182">
        <v>12</v>
      </c>
      <c r="U182">
        <v>8</v>
      </c>
      <c r="V182">
        <v>324</v>
      </c>
      <c r="W182">
        <v>12</v>
      </c>
      <c r="X182" s="3">
        <f t="shared" si="10"/>
        <v>27</v>
      </c>
      <c r="Y182" s="3">
        <f t="shared" si="11"/>
        <v>2.25</v>
      </c>
      <c r="Z182" s="3">
        <f t="shared" si="12"/>
        <v>0.28125</v>
      </c>
    </row>
    <row r="183" spans="1:26" hidden="1" x14ac:dyDescent="0.25">
      <c r="A183">
        <v>7.2023999999999999</v>
      </c>
      <c r="B183" t="s">
        <v>1703</v>
      </c>
      <c r="C183" t="s">
        <v>1524</v>
      </c>
      <c r="D183" t="s">
        <v>1525</v>
      </c>
      <c r="E183">
        <v>10426965</v>
      </c>
      <c r="F183" t="s">
        <v>1794</v>
      </c>
      <c r="G183" t="s">
        <v>1426</v>
      </c>
      <c r="I183" t="s">
        <v>1795</v>
      </c>
      <c r="J183" t="s">
        <v>1796</v>
      </c>
      <c r="K183" t="s">
        <v>1384</v>
      </c>
      <c r="L183" t="s">
        <v>1797</v>
      </c>
      <c r="M183" t="s">
        <v>1798</v>
      </c>
      <c r="N183">
        <v>9733058844</v>
      </c>
      <c r="O183" t="s">
        <v>1402</v>
      </c>
      <c r="P183" t="s">
        <v>1403</v>
      </c>
      <c r="Q183" t="s">
        <v>1314</v>
      </c>
      <c r="R183">
        <v>44</v>
      </c>
      <c r="S183" t="s">
        <v>1315</v>
      </c>
      <c r="T183">
        <v>12</v>
      </c>
      <c r="U183">
        <v>5</v>
      </c>
      <c r="V183">
        <v>57.6</v>
      </c>
      <c r="W183">
        <v>2</v>
      </c>
      <c r="X183" s="3">
        <f t="shared" si="10"/>
        <v>28.8</v>
      </c>
      <c r="Y183" s="3">
        <f t="shared" si="11"/>
        <v>2.4</v>
      </c>
      <c r="Z183" s="3">
        <f t="shared" si="12"/>
        <v>0.48</v>
      </c>
    </row>
    <row r="184" spans="1:26" hidden="1" x14ac:dyDescent="0.25">
      <c r="A184">
        <v>7.2023999999999999</v>
      </c>
      <c r="B184" t="s">
        <v>1703</v>
      </c>
      <c r="C184" t="s">
        <v>1524</v>
      </c>
      <c r="D184" t="s">
        <v>1525</v>
      </c>
      <c r="E184">
        <v>10406054</v>
      </c>
      <c r="F184" t="s">
        <v>1799</v>
      </c>
      <c r="G184" t="s">
        <v>1426</v>
      </c>
      <c r="I184" t="s">
        <v>1800</v>
      </c>
      <c r="J184" t="s">
        <v>1801</v>
      </c>
      <c r="K184" t="s">
        <v>1524</v>
      </c>
      <c r="L184">
        <v>11530</v>
      </c>
      <c r="M184" t="s">
        <v>1802</v>
      </c>
      <c r="N184">
        <v>5167422500</v>
      </c>
      <c r="O184" t="s">
        <v>1312</v>
      </c>
      <c r="P184" t="s">
        <v>1313</v>
      </c>
      <c r="Q184" t="s">
        <v>1314</v>
      </c>
      <c r="R184">
        <v>44</v>
      </c>
      <c r="S184" t="s">
        <v>1315</v>
      </c>
      <c r="T184">
        <v>12</v>
      </c>
      <c r="U184">
        <v>8</v>
      </c>
      <c r="V184">
        <v>32.4</v>
      </c>
      <c r="W184">
        <v>1</v>
      </c>
      <c r="X184" s="3">
        <f t="shared" si="10"/>
        <v>32.4</v>
      </c>
      <c r="Y184" s="3">
        <f t="shared" si="11"/>
        <v>2.6999999999999997</v>
      </c>
      <c r="Z184" s="3">
        <f t="shared" si="12"/>
        <v>0.33749999999999997</v>
      </c>
    </row>
    <row r="185" spans="1:26" hidden="1" x14ac:dyDescent="0.25">
      <c r="A185">
        <v>7.2023999999999999</v>
      </c>
      <c r="B185" t="s">
        <v>1703</v>
      </c>
      <c r="C185" t="s">
        <v>1524</v>
      </c>
      <c r="D185" t="s">
        <v>1525</v>
      </c>
      <c r="E185">
        <v>10504702</v>
      </c>
      <c r="F185" t="s">
        <v>1803</v>
      </c>
      <c r="G185" t="s">
        <v>1600</v>
      </c>
      <c r="I185" t="s">
        <v>1804</v>
      </c>
      <c r="J185" t="s">
        <v>1801</v>
      </c>
      <c r="K185" t="s">
        <v>1524</v>
      </c>
      <c r="L185" t="s">
        <v>1805</v>
      </c>
      <c r="M185" t="s">
        <v>1806</v>
      </c>
      <c r="N185">
        <v>5165727168</v>
      </c>
      <c r="O185" t="s">
        <v>1312</v>
      </c>
      <c r="P185" t="s">
        <v>1313</v>
      </c>
      <c r="Q185" t="s">
        <v>1314</v>
      </c>
      <c r="R185">
        <v>44</v>
      </c>
      <c r="S185" t="s">
        <v>1315</v>
      </c>
      <c r="T185">
        <v>12</v>
      </c>
      <c r="U185">
        <v>8</v>
      </c>
      <c r="V185">
        <v>32.4</v>
      </c>
      <c r="W185">
        <v>1</v>
      </c>
      <c r="X185" s="3">
        <f t="shared" si="10"/>
        <v>32.4</v>
      </c>
      <c r="Y185" s="3">
        <f t="shared" si="11"/>
        <v>2.6999999999999997</v>
      </c>
      <c r="Z185" s="3">
        <f t="shared" si="12"/>
        <v>0.33749999999999997</v>
      </c>
    </row>
    <row r="186" spans="1:26" hidden="1" x14ac:dyDescent="0.25">
      <c r="A186">
        <v>7.2023999999999999</v>
      </c>
      <c r="B186" t="s">
        <v>1703</v>
      </c>
      <c r="C186" t="s">
        <v>1531</v>
      </c>
      <c r="D186" t="s">
        <v>1532</v>
      </c>
      <c r="E186">
        <v>10260784</v>
      </c>
      <c r="F186" t="s">
        <v>1047</v>
      </c>
      <c r="G186" t="s">
        <v>1306</v>
      </c>
      <c r="I186" t="s">
        <v>1807</v>
      </c>
      <c r="J186" t="s">
        <v>1808</v>
      </c>
      <c r="K186" t="s">
        <v>1524</v>
      </c>
      <c r="L186" t="s">
        <v>1809</v>
      </c>
      <c r="M186" t="s">
        <v>1810</v>
      </c>
      <c r="N186">
        <v>7168242328</v>
      </c>
      <c r="O186" t="s">
        <v>1323</v>
      </c>
      <c r="P186" t="s">
        <v>1324</v>
      </c>
      <c r="Q186" t="s">
        <v>1314</v>
      </c>
      <c r="R186">
        <v>44</v>
      </c>
      <c r="S186" t="s">
        <v>1315</v>
      </c>
      <c r="T186">
        <v>12</v>
      </c>
      <c r="U186">
        <v>5</v>
      </c>
      <c r="V186">
        <v>892.8</v>
      </c>
      <c r="W186">
        <v>31</v>
      </c>
      <c r="X186" s="3">
        <f t="shared" si="10"/>
        <v>28.799999999999997</v>
      </c>
      <c r="Y186" s="3">
        <f t="shared" si="11"/>
        <v>2.4</v>
      </c>
      <c r="Z186" s="3">
        <f t="shared" si="12"/>
        <v>0.48</v>
      </c>
    </row>
    <row r="187" spans="1:26" hidden="1" x14ac:dyDescent="0.25">
      <c r="A187">
        <v>7.2023999999999999</v>
      </c>
      <c r="B187" t="s">
        <v>1703</v>
      </c>
      <c r="C187" t="s">
        <v>1531</v>
      </c>
      <c r="D187" t="s">
        <v>1532</v>
      </c>
      <c r="E187">
        <v>10260784</v>
      </c>
      <c r="F187" t="s">
        <v>1047</v>
      </c>
      <c r="G187" t="s">
        <v>1306</v>
      </c>
      <c r="I187" t="s">
        <v>1807</v>
      </c>
      <c r="J187" t="s">
        <v>1808</v>
      </c>
      <c r="K187" t="s">
        <v>1524</v>
      </c>
      <c r="L187" t="s">
        <v>1809</v>
      </c>
      <c r="M187" t="s">
        <v>1810</v>
      </c>
      <c r="N187">
        <v>7168242328</v>
      </c>
      <c r="O187" t="s">
        <v>1761</v>
      </c>
      <c r="P187" t="s">
        <v>1762</v>
      </c>
      <c r="Q187" t="s">
        <v>1401</v>
      </c>
      <c r="R187">
        <v>44</v>
      </c>
      <c r="S187" t="s">
        <v>1315</v>
      </c>
      <c r="T187">
        <v>12</v>
      </c>
      <c r="U187">
        <v>9</v>
      </c>
      <c r="V187">
        <v>915</v>
      </c>
      <c r="W187">
        <v>25</v>
      </c>
      <c r="X187" s="3">
        <f t="shared" si="10"/>
        <v>36.6</v>
      </c>
      <c r="Y187" s="3">
        <f t="shared" si="11"/>
        <v>3.0500000000000003</v>
      </c>
      <c r="Z187" s="3">
        <f t="shared" si="12"/>
        <v>0.33888888888888891</v>
      </c>
    </row>
    <row r="188" spans="1:26" hidden="1" x14ac:dyDescent="0.25">
      <c r="A188">
        <v>7.2023999999999999</v>
      </c>
      <c r="B188" t="s">
        <v>1703</v>
      </c>
      <c r="C188" t="s">
        <v>1339</v>
      </c>
      <c r="D188" t="s">
        <v>1542</v>
      </c>
      <c r="E188">
        <v>10087568</v>
      </c>
      <c r="F188" t="s">
        <v>1811</v>
      </c>
      <c r="G188" t="s">
        <v>1460</v>
      </c>
      <c r="I188" t="s">
        <v>1812</v>
      </c>
      <c r="J188" t="s">
        <v>1813</v>
      </c>
      <c r="K188" t="s">
        <v>1417</v>
      </c>
      <c r="L188">
        <v>90025</v>
      </c>
      <c r="M188" t="s">
        <v>1814</v>
      </c>
      <c r="N188">
        <v>3104781041</v>
      </c>
      <c r="O188" t="s">
        <v>1342</v>
      </c>
      <c r="P188" t="s">
        <v>1400</v>
      </c>
      <c r="Q188" t="s">
        <v>1331</v>
      </c>
      <c r="R188">
        <v>44</v>
      </c>
      <c r="S188" t="s">
        <v>1315</v>
      </c>
      <c r="T188">
        <v>12</v>
      </c>
      <c r="U188">
        <v>5</v>
      </c>
      <c r="V188">
        <v>39.6</v>
      </c>
      <c r="W188">
        <v>2</v>
      </c>
      <c r="X188" s="3">
        <f t="shared" si="10"/>
        <v>19.8</v>
      </c>
      <c r="Y188" s="3">
        <f t="shared" si="11"/>
        <v>1.6500000000000001</v>
      </c>
      <c r="Z188" s="3">
        <f t="shared" si="12"/>
        <v>0.33</v>
      </c>
    </row>
    <row r="189" spans="1:26" hidden="1" x14ac:dyDescent="0.25">
      <c r="A189">
        <v>7.2023999999999999</v>
      </c>
      <c r="B189" t="s">
        <v>1703</v>
      </c>
      <c r="C189" t="s">
        <v>1339</v>
      </c>
      <c r="D189" t="s">
        <v>1542</v>
      </c>
      <c r="E189">
        <v>10087606</v>
      </c>
      <c r="F189" t="s">
        <v>1815</v>
      </c>
      <c r="G189" t="s">
        <v>1460</v>
      </c>
      <c r="I189" t="s">
        <v>1816</v>
      </c>
      <c r="J189" t="s">
        <v>1817</v>
      </c>
      <c r="K189" t="s">
        <v>1417</v>
      </c>
      <c r="L189">
        <v>90401</v>
      </c>
      <c r="M189" t="s">
        <v>1818</v>
      </c>
      <c r="N189">
        <v>3103949744</v>
      </c>
      <c r="O189" t="s">
        <v>1342</v>
      </c>
      <c r="P189" t="s">
        <v>1400</v>
      </c>
      <c r="Q189" t="s">
        <v>1331</v>
      </c>
      <c r="R189">
        <v>44</v>
      </c>
      <c r="S189" t="s">
        <v>1315</v>
      </c>
      <c r="T189">
        <v>12</v>
      </c>
      <c r="U189">
        <v>5</v>
      </c>
      <c r="V189">
        <v>39.6</v>
      </c>
      <c r="W189">
        <v>2</v>
      </c>
      <c r="X189" s="3">
        <f t="shared" si="10"/>
        <v>19.8</v>
      </c>
      <c r="Y189" s="3">
        <f t="shared" si="11"/>
        <v>1.6500000000000001</v>
      </c>
      <c r="Z189" s="3">
        <f t="shared" si="12"/>
        <v>0.33</v>
      </c>
    </row>
    <row r="190" spans="1:26" hidden="1" x14ac:dyDescent="0.25">
      <c r="A190">
        <v>7.2023999999999999</v>
      </c>
      <c r="B190" t="s">
        <v>1703</v>
      </c>
      <c r="C190" t="s">
        <v>1339</v>
      </c>
      <c r="D190" t="s">
        <v>1542</v>
      </c>
      <c r="E190">
        <v>10087612</v>
      </c>
      <c r="F190" t="s">
        <v>392</v>
      </c>
      <c r="G190" t="s">
        <v>1460</v>
      </c>
      <c r="I190" t="s">
        <v>1554</v>
      </c>
      <c r="J190" t="s">
        <v>1555</v>
      </c>
      <c r="K190" t="s">
        <v>1417</v>
      </c>
      <c r="L190">
        <v>91316</v>
      </c>
      <c r="M190" t="s">
        <v>1556</v>
      </c>
      <c r="N190">
        <v>8189819847</v>
      </c>
      <c r="O190" t="s">
        <v>1342</v>
      </c>
      <c r="P190" t="s">
        <v>1400</v>
      </c>
      <c r="Q190" t="s">
        <v>1331</v>
      </c>
      <c r="R190">
        <v>44</v>
      </c>
      <c r="S190" t="s">
        <v>1315</v>
      </c>
      <c r="T190">
        <v>12</v>
      </c>
      <c r="U190">
        <v>5</v>
      </c>
      <c r="V190">
        <v>19.8</v>
      </c>
      <c r="W190">
        <v>1</v>
      </c>
      <c r="X190" s="3">
        <f t="shared" si="10"/>
        <v>19.8</v>
      </c>
      <c r="Y190" s="3">
        <f t="shared" si="11"/>
        <v>1.6500000000000001</v>
      </c>
      <c r="Z190" s="3">
        <f t="shared" si="12"/>
        <v>0.33</v>
      </c>
    </row>
    <row r="191" spans="1:26" hidden="1" x14ac:dyDescent="0.25">
      <c r="A191">
        <v>7.2023999999999999</v>
      </c>
      <c r="B191" t="s">
        <v>1703</v>
      </c>
      <c r="C191" t="s">
        <v>1339</v>
      </c>
      <c r="D191" t="s">
        <v>1542</v>
      </c>
      <c r="E191">
        <v>10282599</v>
      </c>
      <c r="F191" t="s">
        <v>1557</v>
      </c>
      <c r="G191" t="s">
        <v>1306</v>
      </c>
      <c r="I191" t="s">
        <v>1558</v>
      </c>
      <c r="J191" t="s">
        <v>1559</v>
      </c>
      <c r="K191" t="s">
        <v>1417</v>
      </c>
      <c r="L191">
        <v>91761</v>
      </c>
      <c r="M191" t="s">
        <v>1560</v>
      </c>
      <c r="N191">
        <v>9099306145</v>
      </c>
      <c r="O191" t="s">
        <v>1342</v>
      </c>
      <c r="P191" t="s">
        <v>1400</v>
      </c>
      <c r="Q191" t="s">
        <v>1331</v>
      </c>
      <c r="R191">
        <v>44</v>
      </c>
      <c r="S191" t="s">
        <v>1315</v>
      </c>
      <c r="T191">
        <v>12</v>
      </c>
      <c r="U191">
        <v>5</v>
      </c>
      <c r="V191">
        <v>19.8</v>
      </c>
      <c r="W191">
        <v>1</v>
      </c>
      <c r="X191" s="3">
        <f t="shared" si="10"/>
        <v>19.8</v>
      </c>
      <c r="Y191" s="3">
        <f t="shared" si="11"/>
        <v>1.6500000000000001</v>
      </c>
      <c r="Z191" s="3">
        <f t="shared" si="12"/>
        <v>0.33</v>
      </c>
    </row>
    <row r="192" spans="1:26" hidden="1" x14ac:dyDescent="0.25">
      <c r="A192">
        <v>7.2023999999999999</v>
      </c>
      <c r="B192" t="s">
        <v>1703</v>
      </c>
      <c r="C192" t="s">
        <v>1339</v>
      </c>
      <c r="D192" t="s">
        <v>1542</v>
      </c>
      <c r="E192">
        <v>10349941</v>
      </c>
      <c r="F192" t="s">
        <v>1819</v>
      </c>
      <c r="G192" t="s">
        <v>1426</v>
      </c>
      <c r="I192" t="s">
        <v>1820</v>
      </c>
      <c r="J192" t="s">
        <v>1817</v>
      </c>
      <c r="K192" t="s">
        <v>1417</v>
      </c>
      <c r="L192" t="s">
        <v>1821</v>
      </c>
      <c r="M192" t="s">
        <v>1822</v>
      </c>
      <c r="N192">
        <v>3103941700</v>
      </c>
      <c r="O192" t="s">
        <v>1342</v>
      </c>
      <c r="P192" t="s">
        <v>1400</v>
      </c>
      <c r="Q192" t="s">
        <v>1331</v>
      </c>
      <c r="R192">
        <v>44</v>
      </c>
      <c r="S192" t="s">
        <v>1315</v>
      </c>
      <c r="T192">
        <v>12</v>
      </c>
      <c r="U192">
        <v>5</v>
      </c>
      <c r="V192">
        <v>19.8</v>
      </c>
      <c r="W192">
        <v>1</v>
      </c>
      <c r="X192" s="3">
        <f t="shared" si="10"/>
        <v>19.8</v>
      </c>
      <c r="Y192" s="3">
        <f t="shared" si="11"/>
        <v>1.6500000000000001</v>
      </c>
      <c r="Z192" s="3">
        <f t="shared" si="12"/>
        <v>0.33</v>
      </c>
    </row>
    <row r="193" spans="1:26" hidden="1" x14ac:dyDescent="0.25">
      <c r="A193">
        <v>7.2023999999999999</v>
      </c>
      <c r="B193" t="s">
        <v>1703</v>
      </c>
      <c r="C193" t="s">
        <v>1339</v>
      </c>
      <c r="D193" t="s">
        <v>1542</v>
      </c>
      <c r="E193">
        <v>10377830</v>
      </c>
      <c r="F193" t="s">
        <v>1561</v>
      </c>
      <c r="G193" t="s">
        <v>1460</v>
      </c>
      <c r="I193" t="s">
        <v>1562</v>
      </c>
      <c r="J193" t="s">
        <v>1563</v>
      </c>
      <c r="K193" t="s">
        <v>1417</v>
      </c>
      <c r="L193" t="s">
        <v>1564</v>
      </c>
      <c r="M193" t="s">
        <v>1565</v>
      </c>
      <c r="N193">
        <v>9096215566</v>
      </c>
      <c r="O193" t="s">
        <v>1342</v>
      </c>
      <c r="P193" t="s">
        <v>1400</v>
      </c>
      <c r="Q193" t="s">
        <v>1331</v>
      </c>
      <c r="R193">
        <v>44</v>
      </c>
      <c r="S193" t="s">
        <v>1315</v>
      </c>
      <c r="T193">
        <v>12</v>
      </c>
      <c r="U193">
        <v>5</v>
      </c>
      <c r="V193">
        <v>19.8</v>
      </c>
      <c r="W193">
        <v>1</v>
      </c>
      <c r="X193" s="3">
        <f t="shared" si="10"/>
        <v>19.8</v>
      </c>
      <c r="Y193" s="3">
        <f t="shared" si="11"/>
        <v>1.6500000000000001</v>
      </c>
      <c r="Z193" s="3">
        <f t="shared" si="12"/>
        <v>0.33</v>
      </c>
    </row>
    <row r="194" spans="1:26" hidden="1" x14ac:dyDescent="0.25">
      <c r="A194">
        <v>7.2023999999999999</v>
      </c>
      <c r="B194" t="s">
        <v>1703</v>
      </c>
      <c r="C194" t="s">
        <v>1339</v>
      </c>
      <c r="D194" t="s">
        <v>1542</v>
      </c>
      <c r="E194">
        <v>10377831</v>
      </c>
      <c r="F194" t="s">
        <v>1566</v>
      </c>
      <c r="G194" t="s">
        <v>1460</v>
      </c>
      <c r="I194" t="s">
        <v>1567</v>
      </c>
      <c r="J194" t="s">
        <v>1549</v>
      </c>
      <c r="K194" t="s">
        <v>1417</v>
      </c>
      <c r="L194" t="s">
        <v>1568</v>
      </c>
      <c r="M194" t="s">
        <v>1569</v>
      </c>
      <c r="N194">
        <v>8187626400</v>
      </c>
      <c r="O194" t="s">
        <v>1342</v>
      </c>
      <c r="P194" t="s">
        <v>1400</v>
      </c>
      <c r="Q194" t="s">
        <v>1331</v>
      </c>
      <c r="R194">
        <v>44</v>
      </c>
      <c r="S194" t="s">
        <v>1315</v>
      </c>
      <c r="T194">
        <v>12</v>
      </c>
      <c r="U194">
        <v>5</v>
      </c>
      <c r="V194">
        <v>19.8</v>
      </c>
      <c r="W194">
        <v>1</v>
      </c>
      <c r="X194" s="3">
        <f t="shared" si="10"/>
        <v>19.8</v>
      </c>
      <c r="Y194" s="3">
        <f t="shared" si="11"/>
        <v>1.6500000000000001</v>
      </c>
      <c r="Z194" s="3">
        <f t="shared" si="12"/>
        <v>0.33</v>
      </c>
    </row>
    <row r="195" spans="1:26" hidden="1" x14ac:dyDescent="0.25">
      <c r="A195">
        <v>7.2023999999999999</v>
      </c>
      <c r="B195" t="s">
        <v>1703</v>
      </c>
      <c r="C195" t="s">
        <v>1339</v>
      </c>
      <c r="D195" t="s">
        <v>1542</v>
      </c>
      <c r="E195">
        <v>10386552</v>
      </c>
      <c r="F195" t="s">
        <v>1570</v>
      </c>
      <c r="G195" t="s">
        <v>1460</v>
      </c>
      <c r="I195" t="s">
        <v>1571</v>
      </c>
      <c r="J195" t="s">
        <v>1572</v>
      </c>
      <c r="K195" t="s">
        <v>1417</v>
      </c>
      <c r="L195" t="s">
        <v>1573</v>
      </c>
      <c r="M195" t="s">
        <v>1574</v>
      </c>
      <c r="N195">
        <v>8188397000</v>
      </c>
      <c r="O195" t="s">
        <v>1342</v>
      </c>
      <c r="P195" t="s">
        <v>1400</v>
      </c>
      <c r="Q195" t="s">
        <v>1331</v>
      </c>
      <c r="R195">
        <v>44</v>
      </c>
      <c r="S195" t="s">
        <v>1315</v>
      </c>
      <c r="T195">
        <v>12</v>
      </c>
      <c r="U195">
        <v>5</v>
      </c>
      <c r="V195">
        <v>19.8</v>
      </c>
      <c r="W195">
        <v>1</v>
      </c>
      <c r="X195" s="3">
        <f t="shared" ref="X195:X258" si="13">V195/W195</f>
        <v>19.8</v>
      </c>
      <c r="Y195" s="3">
        <f t="shared" ref="Y195:Y258" si="14">X195/T195</f>
        <v>1.6500000000000001</v>
      </c>
      <c r="Z195" s="3">
        <f t="shared" ref="Z195:Z258" si="15">Y195/U195</f>
        <v>0.33</v>
      </c>
    </row>
    <row r="196" spans="1:26" hidden="1" x14ac:dyDescent="0.25">
      <c r="A196">
        <v>7.2023999999999999</v>
      </c>
      <c r="B196" t="s">
        <v>1703</v>
      </c>
      <c r="C196" t="s">
        <v>1339</v>
      </c>
      <c r="D196" t="s">
        <v>1542</v>
      </c>
      <c r="E196">
        <v>10401646</v>
      </c>
      <c r="F196" t="s">
        <v>167</v>
      </c>
      <c r="G196" t="s">
        <v>1460</v>
      </c>
      <c r="I196" t="s">
        <v>1575</v>
      </c>
      <c r="J196" t="s">
        <v>1576</v>
      </c>
      <c r="K196" t="s">
        <v>1417</v>
      </c>
      <c r="L196" t="s">
        <v>1577</v>
      </c>
      <c r="M196" t="s">
        <v>1578</v>
      </c>
      <c r="N196">
        <v>3107018925</v>
      </c>
      <c r="O196" t="s">
        <v>1342</v>
      </c>
      <c r="P196" t="s">
        <v>1400</v>
      </c>
      <c r="Q196" t="s">
        <v>1331</v>
      </c>
      <c r="R196">
        <v>44</v>
      </c>
      <c r="S196" t="s">
        <v>1315</v>
      </c>
      <c r="T196">
        <v>12</v>
      </c>
      <c r="U196">
        <v>5</v>
      </c>
      <c r="V196">
        <v>59.4</v>
      </c>
      <c r="W196">
        <v>3</v>
      </c>
      <c r="X196" s="3">
        <f t="shared" si="13"/>
        <v>19.8</v>
      </c>
      <c r="Y196" s="3">
        <f t="shared" si="14"/>
        <v>1.6500000000000001</v>
      </c>
      <c r="Z196" s="3">
        <f t="shared" si="15"/>
        <v>0.33</v>
      </c>
    </row>
    <row r="197" spans="1:26" hidden="1" x14ac:dyDescent="0.25">
      <c r="A197">
        <v>7.2023999999999999</v>
      </c>
      <c r="B197" t="s">
        <v>1703</v>
      </c>
      <c r="C197" t="s">
        <v>1339</v>
      </c>
      <c r="D197" t="s">
        <v>1542</v>
      </c>
      <c r="E197">
        <v>10411295</v>
      </c>
      <c r="F197" t="s">
        <v>1579</v>
      </c>
      <c r="G197" t="s">
        <v>1460</v>
      </c>
      <c r="I197" t="s">
        <v>1580</v>
      </c>
      <c r="J197" t="s">
        <v>1581</v>
      </c>
      <c r="K197" t="s">
        <v>1417</v>
      </c>
      <c r="L197" t="s">
        <v>1582</v>
      </c>
      <c r="M197" t="s">
        <v>1583</v>
      </c>
      <c r="N197">
        <v>6614932663</v>
      </c>
      <c r="O197" t="s">
        <v>1342</v>
      </c>
      <c r="P197" t="s">
        <v>1400</v>
      </c>
      <c r="Q197" t="s">
        <v>1331</v>
      </c>
      <c r="R197">
        <v>44</v>
      </c>
      <c r="S197" t="s">
        <v>1315</v>
      </c>
      <c r="T197">
        <v>12</v>
      </c>
      <c r="U197">
        <v>5</v>
      </c>
      <c r="V197">
        <v>39.6</v>
      </c>
      <c r="W197">
        <v>2</v>
      </c>
      <c r="X197" s="3">
        <f t="shared" si="13"/>
        <v>19.8</v>
      </c>
      <c r="Y197" s="3">
        <f t="shared" si="14"/>
        <v>1.6500000000000001</v>
      </c>
      <c r="Z197" s="3">
        <f t="shared" si="15"/>
        <v>0.33</v>
      </c>
    </row>
    <row r="198" spans="1:26" hidden="1" x14ac:dyDescent="0.25">
      <c r="A198">
        <v>7.2023999999999999</v>
      </c>
      <c r="B198" t="s">
        <v>1703</v>
      </c>
      <c r="C198" t="s">
        <v>1339</v>
      </c>
      <c r="D198" t="s">
        <v>1542</v>
      </c>
      <c r="E198">
        <v>10493483</v>
      </c>
      <c r="F198" t="s">
        <v>1823</v>
      </c>
      <c r="G198" t="s">
        <v>1426</v>
      </c>
      <c r="I198" t="s">
        <v>1824</v>
      </c>
      <c r="J198" t="s">
        <v>1825</v>
      </c>
      <c r="K198" t="s">
        <v>1417</v>
      </c>
      <c r="L198" t="s">
        <v>1826</v>
      </c>
      <c r="M198" t="s">
        <v>1827</v>
      </c>
      <c r="N198">
        <v>9498294906</v>
      </c>
      <c r="O198" t="s">
        <v>1342</v>
      </c>
      <c r="P198" t="s">
        <v>1400</v>
      </c>
      <c r="Q198" t="s">
        <v>1331</v>
      </c>
      <c r="R198">
        <v>44</v>
      </c>
      <c r="S198" t="s">
        <v>1315</v>
      </c>
      <c r="T198">
        <v>12</v>
      </c>
      <c r="U198">
        <v>5</v>
      </c>
      <c r="V198">
        <v>19.8</v>
      </c>
      <c r="W198">
        <v>1</v>
      </c>
      <c r="X198" s="3">
        <f t="shared" si="13"/>
        <v>19.8</v>
      </c>
      <c r="Y198" s="3">
        <f t="shared" si="14"/>
        <v>1.6500000000000001</v>
      </c>
      <c r="Z198" s="3">
        <f t="shared" si="15"/>
        <v>0.33</v>
      </c>
    </row>
    <row r="199" spans="1:26" hidden="1" x14ac:dyDescent="0.25">
      <c r="A199">
        <v>7.2023999999999999</v>
      </c>
      <c r="B199" t="s">
        <v>1703</v>
      </c>
      <c r="C199" t="s">
        <v>1828</v>
      </c>
      <c r="D199" t="s">
        <v>1829</v>
      </c>
      <c r="E199">
        <v>10421452</v>
      </c>
      <c r="F199" t="s">
        <v>1830</v>
      </c>
      <c r="G199" t="s">
        <v>1306</v>
      </c>
      <c r="I199" t="s">
        <v>1831</v>
      </c>
      <c r="J199" t="s">
        <v>1832</v>
      </c>
      <c r="K199" t="s">
        <v>1417</v>
      </c>
      <c r="L199" t="s">
        <v>1833</v>
      </c>
      <c r="M199" t="s">
        <v>1834</v>
      </c>
      <c r="N199">
        <v>7145857370</v>
      </c>
      <c r="O199" t="s">
        <v>1342</v>
      </c>
      <c r="P199" t="s">
        <v>1400</v>
      </c>
      <c r="Q199" t="s">
        <v>1331</v>
      </c>
      <c r="R199">
        <v>44</v>
      </c>
      <c r="S199" t="s">
        <v>1315</v>
      </c>
      <c r="T199">
        <v>12</v>
      </c>
      <c r="U199">
        <v>5</v>
      </c>
      <c r="V199">
        <v>19.8</v>
      </c>
      <c r="W199">
        <v>1</v>
      </c>
      <c r="X199" s="3">
        <f t="shared" si="13"/>
        <v>19.8</v>
      </c>
      <c r="Y199" s="3">
        <f t="shared" si="14"/>
        <v>1.6500000000000001</v>
      </c>
      <c r="Z199" s="3">
        <f t="shared" si="15"/>
        <v>0.33</v>
      </c>
    </row>
    <row r="200" spans="1:26" hidden="1" x14ac:dyDescent="0.25">
      <c r="A200">
        <v>7.2023999999999999</v>
      </c>
      <c r="B200" t="s">
        <v>1703</v>
      </c>
      <c r="C200" t="s">
        <v>1828</v>
      </c>
      <c r="D200" t="s">
        <v>1829</v>
      </c>
      <c r="E200">
        <v>10030670</v>
      </c>
      <c r="F200" t="s">
        <v>1835</v>
      </c>
      <c r="G200" t="s">
        <v>1306</v>
      </c>
      <c r="I200" t="s">
        <v>1836</v>
      </c>
      <c r="J200" t="s">
        <v>1837</v>
      </c>
      <c r="K200" t="s">
        <v>1417</v>
      </c>
      <c r="L200">
        <v>90241</v>
      </c>
      <c r="M200" t="s">
        <v>1838</v>
      </c>
      <c r="N200">
        <v>5626225562</v>
      </c>
      <c r="O200" t="s">
        <v>1329</v>
      </c>
      <c r="P200" t="s">
        <v>1330</v>
      </c>
      <c r="Q200" t="s">
        <v>1331</v>
      </c>
      <c r="R200">
        <v>44</v>
      </c>
      <c r="S200" t="s">
        <v>1315</v>
      </c>
      <c r="T200">
        <v>12</v>
      </c>
      <c r="U200">
        <v>5</v>
      </c>
      <c r="V200">
        <v>19.8</v>
      </c>
      <c r="W200">
        <v>1</v>
      </c>
      <c r="X200" s="3">
        <f t="shared" si="13"/>
        <v>19.8</v>
      </c>
      <c r="Y200" s="3">
        <f t="shared" si="14"/>
        <v>1.6500000000000001</v>
      </c>
      <c r="Z200" s="3">
        <f t="shared" si="15"/>
        <v>0.33</v>
      </c>
    </row>
    <row r="201" spans="1:26" hidden="1" x14ac:dyDescent="0.25">
      <c r="A201">
        <v>7.2023999999999999</v>
      </c>
      <c r="B201" t="s">
        <v>1703</v>
      </c>
      <c r="C201" t="s">
        <v>1597</v>
      </c>
      <c r="D201" t="s">
        <v>1598</v>
      </c>
      <c r="E201">
        <v>10070204</v>
      </c>
      <c r="F201" t="s">
        <v>1839</v>
      </c>
      <c r="G201" t="s">
        <v>1306</v>
      </c>
      <c r="I201" t="s">
        <v>1840</v>
      </c>
      <c r="J201" t="s">
        <v>1841</v>
      </c>
      <c r="K201" t="s">
        <v>1603</v>
      </c>
      <c r="L201">
        <v>98248</v>
      </c>
      <c r="M201" t="s">
        <v>1842</v>
      </c>
      <c r="N201">
        <v>3603801677</v>
      </c>
      <c r="O201" t="s">
        <v>1342</v>
      </c>
      <c r="P201" t="s">
        <v>1400</v>
      </c>
      <c r="Q201" t="s">
        <v>1331</v>
      </c>
      <c r="R201">
        <v>44</v>
      </c>
      <c r="S201" t="s">
        <v>1315</v>
      </c>
      <c r="T201">
        <v>12</v>
      </c>
      <c r="U201">
        <v>5</v>
      </c>
      <c r="V201">
        <v>39.6</v>
      </c>
      <c r="W201">
        <v>2</v>
      </c>
      <c r="X201" s="3">
        <f t="shared" si="13"/>
        <v>19.8</v>
      </c>
      <c r="Y201" s="3">
        <f t="shared" si="14"/>
        <v>1.6500000000000001</v>
      </c>
      <c r="Z201" s="3">
        <f t="shared" si="15"/>
        <v>0.33</v>
      </c>
    </row>
    <row r="202" spans="1:26" hidden="1" x14ac:dyDescent="0.25">
      <c r="A202">
        <v>7.2023999999999999</v>
      </c>
      <c r="B202" t="s">
        <v>1703</v>
      </c>
      <c r="C202" t="s">
        <v>1597</v>
      </c>
      <c r="D202" t="s">
        <v>1598</v>
      </c>
      <c r="E202">
        <v>10090382</v>
      </c>
      <c r="F202" t="s">
        <v>1843</v>
      </c>
      <c r="G202" t="s">
        <v>1306</v>
      </c>
      <c r="I202" t="s">
        <v>1844</v>
      </c>
      <c r="J202" t="s">
        <v>1845</v>
      </c>
      <c r="K202" t="s">
        <v>1603</v>
      </c>
      <c r="L202" t="s">
        <v>1846</v>
      </c>
      <c r="M202" t="s">
        <v>1847</v>
      </c>
      <c r="N202">
        <v>2085539584</v>
      </c>
      <c r="O202" t="s">
        <v>1342</v>
      </c>
      <c r="P202" t="s">
        <v>1400</v>
      </c>
      <c r="Q202" t="s">
        <v>1331</v>
      </c>
      <c r="R202">
        <v>44</v>
      </c>
      <c r="S202" t="s">
        <v>1315</v>
      </c>
      <c r="T202">
        <v>12</v>
      </c>
      <c r="U202">
        <v>5</v>
      </c>
      <c r="V202">
        <v>59.4</v>
      </c>
      <c r="W202">
        <v>3</v>
      </c>
      <c r="X202" s="3">
        <f t="shared" si="13"/>
        <v>19.8</v>
      </c>
      <c r="Y202" s="3">
        <f t="shared" si="14"/>
        <v>1.6500000000000001</v>
      </c>
      <c r="Z202" s="3">
        <f t="shared" si="15"/>
        <v>0.33</v>
      </c>
    </row>
    <row r="203" spans="1:26" hidden="1" x14ac:dyDescent="0.25">
      <c r="A203">
        <v>7.2023999999999999</v>
      </c>
      <c r="B203" t="s">
        <v>1703</v>
      </c>
      <c r="C203" t="s">
        <v>1597</v>
      </c>
      <c r="D203" t="s">
        <v>1598</v>
      </c>
      <c r="E203">
        <v>10274444</v>
      </c>
      <c r="F203" t="s">
        <v>1606</v>
      </c>
      <c r="G203" t="s">
        <v>1460</v>
      </c>
      <c r="I203" t="s">
        <v>1607</v>
      </c>
      <c r="J203" t="s">
        <v>1608</v>
      </c>
      <c r="K203" t="s">
        <v>1603</v>
      </c>
      <c r="L203">
        <v>98118</v>
      </c>
      <c r="M203" t="s">
        <v>1609</v>
      </c>
      <c r="N203">
        <v>2069724763</v>
      </c>
      <c r="O203" t="s">
        <v>1342</v>
      </c>
      <c r="P203" t="s">
        <v>1400</v>
      </c>
      <c r="Q203" t="s">
        <v>1331</v>
      </c>
      <c r="R203">
        <v>44</v>
      </c>
      <c r="S203" t="s">
        <v>1315</v>
      </c>
      <c r="T203">
        <v>12</v>
      </c>
      <c r="U203">
        <v>5</v>
      </c>
      <c r="V203">
        <v>19.8</v>
      </c>
      <c r="W203">
        <v>1</v>
      </c>
      <c r="X203" s="3">
        <f t="shared" si="13"/>
        <v>19.8</v>
      </c>
      <c r="Y203" s="3">
        <f t="shared" si="14"/>
        <v>1.6500000000000001</v>
      </c>
      <c r="Z203" s="3">
        <f t="shared" si="15"/>
        <v>0.33</v>
      </c>
    </row>
    <row r="204" spans="1:26" hidden="1" x14ac:dyDescent="0.25">
      <c r="A204">
        <v>7.2023999999999999</v>
      </c>
      <c r="B204" t="s">
        <v>1703</v>
      </c>
      <c r="C204" t="s">
        <v>1597</v>
      </c>
      <c r="D204" t="s">
        <v>1598</v>
      </c>
      <c r="E204">
        <v>10433338</v>
      </c>
      <c r="F204" t="s">
        <v>321</v>
      </c>
      <c r="G204" t="s">
        <v>1460</v>
      </c>
      <c r="I204" t="s">
        <v>1616</v>
      </c>
      <c r="J204" t="s">
        <v>1617</v>
      </c>
      <c r="K204" t="s">
        <v>1603</v>
      </c>
      <c r="L204" t="s">
        <v>1618</v>
      </c>
      <c r="M204" t="s">
        <v>1619</v>
      </c>
      <c r="N204">
        <v>2064508378</v>
      </c>
      <c r="O204" t="s">
        <v>1342</v>
      </c>
      <c r="P204" t="s">
        <v>1400</v>
      </c>
      <c r="Q204" t="s">
        <v>1331</v>
      </c>
      <c r="R204">
        <v>44</v>
      </c>
      <c r="S204" t="s">
        <v>1315</v>
      </c>
      <c r="T204">
        <v>12</v>
      </c>
      <c r="U204">
        <v>5</v>
      </c>
      <c r="V204">
        <v>99</v>
      </c>
      <c r="W204">
        <v>5</v>
      </c>
      <c r="X204" s="3">
        <f t="shared" si="13"/>
        <v>19.8</v>
      </c>
      <c r="Y204" s="3">
        <f t="shared" si="14"/>
        <v>1.6500000000000001</v>
      </c>
      <c r="Z204" s="3">
        <f t="shared" si="15"/>
        <v>0.33</v>
      </c>
    </row>
    <row r="205" spans="1:26" hidden="1" x14ac:dyDescent="0.25">
      <c r="A205">
        <v>7.2023999999999999</v>
      </c>
      <c r="B205" t="s">
        <v>1703</v>
      </c>
      <c r="C205" t="s">
        <v>1597</v>
      </c>
      <c r="D205" t="s">
        <v>1598</v>
      </c>
      <c r="E205">
        <v>10435883</v>
      </c>
      <c r="F205" t="s">
        <v>1848</v>
      </c>
      <c r="G205" t="s">
        <v>1460</v>
      </c>
      <c r="I205" t="s">
        <v>1849</v>
      </c>
      <c r="J205" t="s">
        <v>1850</v>
      </c>
      <c r="K205" t="s">
        <v>1603</v>
      </c>
      <c r="L205" t="s">
        <v>1851</v>
      </c>
      <c r="M205" t="s">
        <v>1852</v>
      </c>
      <c r="N205">
        <v>4254717873</v>
      </c>
      <c r="O205" t="s">
        <v>1342</v>
      </c>
      <c r="P205" t="s">
        <v>1400</v>
      </c>
      <c r="Q205" t="s">
        <v>1331</v>
      </c>
      <c r="R205">
        <v>44</v>
      </c>
      <c r="S205" t="s">
        <v>1315</v>
      </c>
      <c r="T205">
        <v>12</v>
      </c>
      <c r="U205">
        <v>5</v>
      </c>
      <c r="V205">
        <v>59.4</v>
      </c>
      <c r="W205">
        <v>3</v>
      </c>
      <c r="X205" s="3">
        <f t="shared" si="13"/>
        <v>19.8</v>
      </c>
      <c r="Y205" s="3">
        <f t="shared" si="14"/>
        <v>1.6500000000000001</v>
      </c>
      <c r="Z205" s="3">
        <f t="shared" si="15"/>
        <v>0.33</v>
      </c>
    </row>
    <row r="206" spans="1:26" hidden="1" x14ac:dyDescent="0.25">
      <c r="A206">
        <v>7.2023999999999999</v>
      </c>
      <c r="B206" t="s">
        <v>1703</v>
      </c>
      <c r="C206" t="s">
        <v>1597</v>
      </c>
      <c r="D206" t="s">
        <v>1598</v>
      </c>
      <c r="E206">
        <v>10435948</v>
      </c>
      <c r="F206" t="s">
        <v>1620</v>
      </c>
      <c r="G206" t="s">
        <v>1306</v>
      </c>
      <c r="I206" t="s">
        <v>1621</v>
      </c>
      <c r="J206" t="s">
        <v>1622</v>
      </c>
      <c r="K206" t="s">
        <v>1613</v>
      </c>
      <c r="L206" t="s">
        <v>1623</v>
      </c>
      <c r="M206" t="s">
        <v>1624</v>
      </c>
      <c r="N206">
        <v>5039308914</v>
      </c>
      <c r="O206" t="s">
        <v>1342</v>
      </c>
      <c r="P206" t="s">
        <v>1400</v>
      </c>
      <c r="Q206" t="s">
        <v>1331</v>
      </c>
      <c r="R206">
        <v>44</v>
      </c>
      <c r="S206" t="s">
        <v>1315</v>
      </c>
      <c r="T206">
        <v>12</v>
      </c>
      <c r="U206">
        <v>5</v>
      </c>
      <c r="V206">
        <v>19.8</v>
      </c>
      <c r="W206">
        <v>1</v>
      </c>
      <c r="X206" s="3">
        <f t="shared" si="13"/>
        <v>19.8</v>
      </c>
      <c r="Y206" s="3">
        <f t="shared" si="14"/>
        <v>1.6500000000000001</v>
      </c>
      <c r="Z206" s="3">
        <f t="shared" si="15"/>
        <v>0.33</v>
      </c>
    </row>
    <row r="207" spans="1:26" hidden="1" x14ac:dyDescent="0.25">
      <c r="A207">
        <v>7.2023999999999999</v>
      </c>
      <c r="B207" t="s">
        <v>1703</v>
      </c>
      <c r="C207" t="s">
        <v>1597</v>
      </c>
      <c r="D207" t="s">
        <v>1598</v>
      </c>
      <c r="E207">
        <v>10090382</v>
      </c>
      <c r="F207" t="s">
        <v>1843</v>
      </c>
      <c r="G207" t="s">
        <v>1306</v>
      </c>
      <c r="I207" t="s">
        <v>1844</v>
      </c>
      <c r="J207" t="s">
        <v>1845</v>
      </c>
      <c r="K207" t="s">
        <v>1603</v>
      </c>
      <c r="L207" t="s">
        <v>1846</v>
      </c>
      <c r="M207" t="s">
        <v>1847</v>
      </c>
      <c r="N207">
        <v>2085539584</v>
      </c>
      <c r="O207" t="s">
        <v>1346</v>
      </c>
      <c r="P207" t="s">
        <v>1347</v>
      </c>
      <c r="Q207" t="s">
        <v>1331</v>
      </c>
      <c r="R207">
        <v>44</v>
      </c>
      <c r="S207" t="s">
        <v>1315</v>
      </c>
      <c r="T207">
        <v>12</v>
      </c>
      <c r="U207">
        <v>5</v>
      </c>
      <c r="V207">
        <v>59.4</v>
      </c>
      <c r="W207">
        <v>3</v>
      </c>
      <c r="X207" s="3">
        <f t="shared" si="13"/>
        <v>19.8</v>
      </c>
      <c r="Y207" s="3">
        <f t="shared" si="14"/>
        <v>1.6500000000000001</v>
      </c>
      <c r="Z207" s="3">
        <f t="shared" si="15"/>
        <v>0.33</v>
      </c>
    </row>
    <row r="208" spans="1:26" hidden="1" x14ac:dyDescent="0.25">
      <c r="A208">
        <v>7.2023999999999999</v>
      </c>
      <c r="B208" t="s">
        <v>1703</v>
      </c>
      <c r="C208" t="s">
        <v>1597</v>
      </c>
      <c r="D208" t="s">
        <v>1598</v>
      </c>
      <c r="E208">
        <v>10274444</v>
      </c>
      <c r="F208" t="s">
        <v>1606</v>
      </c>
      <c r="G208" t="s">
        <v>1460</v>
      </c>
      <c r="I208" t="s">
        <v>1607</v>
      </c>
      <c r="J208" t="s">
        <v>1608</v>
      </c>
      <c r="K208" t="s">
        <v>1603</v>
      </c>
      <c r="L208">
        <v>98118</v>
      </c>
      <c r="M208" t="s">
        <v>1609</v>
      </c>
      <c r="N208">
        <v>2069724763</v>
      </c>
      <c r="O208" t="s">
        <v>1346</v>
      </c>
      <c r="P208" t="s">
        <v>1347</v>
      </c>
      <c r="Q208" t="s">
        <v>1331</v>
      </c>
      <c r="R208">
        <v>44</v>
      </c>
      <c r="S208" t="s">
        <v>1315</v>
      </c>
      <c r="T208">
        <v>12</v>
      </c>
      <c r="U208">
        <v>5</v>
      </c>
      <c r="V208">
        <v>39.6</v>
      </c>
      <c r="W208">
        <v>2</v>
      </c>
      <c r="X208" s="3">
        <f t="shared" si="13"/>
        <v>19.8</v>
      </c>
      <c r="Y208" s="3">
        <f t="shared" si="14"/>
        <v>1.6500000000000001</v>
      </c>
      <c r="Z208" s="3">
        <f t="shared" si="15"/>
        <v>0.33</v>
      </c>
    </row>
    <row r="209" spans="1:26" hidden="1" x14ac:dyDescent="0.25">
      <c r="A209">
        <v>7.2023999999999999</v>
      </c>
      <c r="B209" t="s">
        <v>1703</v>
      </c>
      <c r="C209" t="s">
        <v>1597</v>
      </c>
      <c r="D209" t="s">
        <v>1598</v>
      </c>
      <c r="E209">
        <v>10435883</v>
      </c>
      <c r="F209" t="s">
        <v>1848</v>
      </c>
      <c r="G209" t="s">
        <v>1460</v>
      </c>
      <c r="I209" t="s">
        <v>1849</v>
      </c>
      <c r="J209" t="s">
        <v>1850</v>
      </c>
      <c r="K209" t="s">
        <v>1603</v>
      </c>
      <c r="L209" t="s">
        <v>1851</v>
      </c>
      <c r="M209" t="s">
        <v>1852</v>
      </c>
      <c r="N209">
        <v>4254717873</v>
      </c>
      <c r="O209" t="s">
        <v>1346</v>
      </c>
      <c r="P209" t="s">
        <v>1347</v>
      </c>
      <c r="Q209" t="s">
        <v>1331</v>
      </c>
      <c r="R209">
        <v>44</v>
      </c>
      <c r="S209" t="s">
        <v>1315</v>
      </c>
      <c r="T209">
        <v>12</v>
      </c>
      <c r="U209">
        <v>5</v>
      </c>
      <c r="V209">
        <v>59.4</v>
      </c>
      <c r="W209">
        <v>3</v>
      </c>
      <c r="X209" s="3">
        <f t="shared" si="13"/>
        <v>19.8</v>
      </c>
      <c r="Y209" s="3">
        <f t="shared" si="14"/>
        <v>1.6500000000000001</v>
      </c>
      <c r="Z209" s="3">
        <f t="shared" si="15"/>
        <v>0.33</v>
      </c>
    </row>
    <row r="210" spans="1:26" hidden="1" x14ac:dyDescent="0.25">
      <c r="A210">
        <v>7.2023999999999999</v>
      </c>
      <c r="B210" t="s">
        <v>1703</v>
      </c>
      <c r="C210" t="s">
        <v>1597</v>
      </c>
      <c r="D210" t="s">
        <v>1598</v>
      </c>
      <c r="E210">
        <v>10472434</v>
      </c>
      <c r="F210" t="s">
        <v>1853</v>
      </c>
      <c r="G210" t="s">
        <v>1306</v>
      </c>
      <c r="I210" t="s">
        <v>1854</v>
      </c>
      <c r="J210" t="s">
        <v>1855</v>
      </c>
      <c r="K210" t="s">
        <v>1603</v>
      </c>
      <c r="L210" t="s">
        <v>1856</v>
      </c>
      <c r="M210" t="s">
        <v>1857</v>
      </c>
      <c r="N210">
        <v>3607347631</v>
      </c>
      <c r="O210" t="s">
        <v>1346</v>
      </c>
      <c r="P210" t="s">
        <v>1347</v>
      </c>
      <c r="Q210" t="s">
        <v>1331</v>
      </c>
      <c r="R210">
        <v>44</v>
      </c>
      <c r="S210" t="s">
        <v>1315</v>
      </c>
      <c r="T210">
        <v>12</v>
      </c>
      <c r="U210">
        <v>5</v>
      </c>
      <c r="V210">
        <v>19.8</v>
      </c>
      <c r="W210">
        <v>1</v>
      </c>
      <c r="X210" s="3">
        <f t="shared" si="13"/>
        <v>19.8</v>
      </c>
      <c r="Y210" s="3">
        <f t="shared" si="14"/>
        <v>1.6500000000000001</v>
      </c>
      <c r="Z210" s="3">
        <f t="shared" si="15"/>
        <v>0.33</v>
      </c>
    </row>
    <row r="211" spans="1:26" hidden="1" x14ac:dyDescent="0.25">
      <c r="A211">
        <v>7.2023999999999999</v>
      </c>
      <c r="B211" t="s">
        <v>1703</v>
      </c>
      <c r="C211" t="s">
        <v>1597</v>
      </c>
      <c r="D211" t="s">
        <v>1598</v>
      </c>
      <c r="E211">
        <v>10002297</v>
      </c>
      <c r="F211" t="s">
        <v>1081</v>
      </c>
      <c r="G211" t="s">
        <v>1306</v>
      </c>
      <c r="I211" t="s">
        <v>1858</v>
      </c>
      <c r="J211" t="s">
        <v>1859</v>
      </c>
      <c r="K211" t="s">
        <v>1603</v>
      </c>
      <c r="L211">
        <v>99302</v>
      </c>
      <c r="M211" t="s">
        <v>1860</v>
      </c>
      <c r="N211">
        <v>5095458585</v>
      </c>
      <c r="O211" t="s">
        <v>1329</v>
      </c>
      <c r="P211" t="s">
        <v>1330</v>
      </c>
      <c r="Q211" t="s">
        <v>1331</v>
      </c>
      <c r="R211">
        <v>44</v>
      </c>
      <c r="S211" t="s">
        <v>1315</v>
      </c>
      <c r="T211">
        <v>12</v>
      </c>
      <c r="U211">
        <v>5</v>
      </c>
      <c r="V211">
        <v>39.6</v>
      </c>
      <c r="W211">
        <v>2</v>
      </c>
      <c r="X211" s="3">
        <f t="shared" si="13"/>
        <v>19.8</v>
      </c>
      <c r="Y211" s="3">
        <f t="shared" si="14"/>
        <v>1.6500000000000001</v>
      </c>
      <c r="Z211" s="3">
        <f t="shared" si="15"/>
        <v>0.33</v>
      </c>
    </row>
    <row r="212" spans="1:26" hidden="1" x14ac:dyDescent="0.25">
      <c r="A212">
        <v>7.2023999999999999</v>
      </c>
      <c r="B212" t="s">
        <v>1703</v>
      </c>
      <c r="C212" t="s">
        <v>1597</v>
      </c>
      <c r="D212" t="s">
        <v>1598</v>
      </c>
      <c r="E212">
        <v>10435948</v>
      </c>
      <c r="F212" t="s">
        <v>1620</v>
      </c>
      <c r="G212" t="s">
        <v>1306</v>
      </c>
      <c r="I212" t="s">
        <v>1621</v>
      </c>
      <c r="J212" t="s">
        <v>1622</v>
      </c>
      <c r="K212" t="s">
        <v>1613</v>
      </c>
      <c r="L212" t="s">
        <v>1623</v>
      </c>
      <c r="M212" t="s">
        <v>1624</v>
      </c>
      <c r="N212">
        <v>5039308914</v>
      </c>
      <c r="O212" t="s">
        <v>1329</v>
      </c>
      <c r="P212" t="s">
        <v>1330</v>
      </c>
      <c r="Q212" t="s">
        <v>1331</v>
      </c>
      <c r="R212">
        <v>44</v>
      </c>
      <c r="S212" t="s">
        <v>1315</v>
      </c>
      <c r="T212">
        <v>12</v>
      </c>
      <c r="U212">
        <v>5</v>
      </c>
      <c r="V212">
        <v>39.6</v>
      </c>
      <c r="W212">
        <v>2</v>
      </c>
      <c r="X212" s="3">
        <f t="shared" si="13"/>
        <v>19.8</v>
      </c>
      <c r="Y212" s="3">
        <f t="shared" si="14"/>
        <v>1.6500000000000001</v>
      </c>
      <c r="Z212" s="3">
        <f t="shared" si="15"/>
        <v>0.33</v>
      </c>
    </row>
    <row r="213" spans="1:26" hidden="1" x14ac:dyDescent="0.25">
      <c r="A213">
        <v>7.2023999999999999</v>
      </c>
      <c r="B213" t="s">
        <v>1703</v>
      </c>
      <c r="C213" t="s">
        <v>1654</v>
      </c>
      <c r="D213" t="s">
        <v>1655</v>
      </c>
      <c r="E213">
        <v>10000787</v>
      </c>
      <c r="F213" t="s">
        <v>1656</v>
      </c>
      <c r="G213" t="s">
        <v>1306</v>
      </c>
      <c r="I213" t="s">
        <v>1657</v>
      </c>
      <c r="J213" t="s">
        <v>1658</v>
      </c>
      <c r="K213" t="s">
        <v>1659</v>
      </c>
      <c r="L213" t="s">
        <v>1660</v>
      </c>
      <c r="M213" t="s">
        <v>1661</v>
      </c>
      <c r="N213">
        <v>2627815855</v>
      </c>
      <c r="O213" t="s">
        <v>1342</v>
      </c>
      <c r="P213" t="s">
        <v>1400</v>
      </c>
      <c r="Q213" t="s">
        <v>1331</v>
      </c>
      <c r="R213">
        <v>44</v>
      </c>
      <c r="S213" t="s">
        <v>1315</v>
      </c>
      <c r="T213">
        <v>12</v>
      </c>
      <c r="U213">
        <v>5</v>
      </c>
      <c r="V213">
        <v>217.8</v>
      </c>
      <c r="W213">
        <v>11</v>
      </c>
      <c r="X213" s="3">
        <f t="shared" si="13"/>
        <v>19.8</v>
      </c>
      <c r="Y213" s="3">
        <f t="shared" si="14"/>
        <v>1.6500000000000001</v>
      </c>
      <c r="Z213" s="3">
        <f t="shared" si="15"/>
        <v>0.33</v>
      </c>
    </row>
    <row r="214" spans="1:26" hidden="1" x14ac:dyDescent="0.25">
      <c r="A214">
        <v>7.2023999999999999</v>
      </c>
      <c r="B214" t="s">
        <v>1703</v>
      </c>
      <c r="C214" t="s">
        <v>1654</v>
      </c>
      <c r="D214" t="s">
        <v>1655</v>
      </c>
      <c r="E214">
        <v>10000787</v>
      </c>
      <c r="F214" t="s">
        <v>1656</v>
      </c>
      <c r="G214" t="s">
        <v>1306</v>
      </c>
      <c r="I214" t="s">
        <v>1657</v>
      </c>
      <c r="J214" t="s">
        <v>1658</v>
      </c>
      <c r="K214" t="s">
        <v>1659</v>
      </c>
      <c r="L214" t="s">
        <v>1660</v>
      </c>
      <c r="M214" t="s">
        <v>1661</v>
      </c>
      <c r="N214">
        <v>2627815855</v>
      </c>
      <c r="O214" t="s">
        <v>1346</v>
      </c>
      <c r="P214" t="s">
        <v>1347</v>
      </c>
      <c r="Q214" t="s">
        <v>1331</v>
      </c>
      <c r="R214">
        <v>44</v>
      </c>
      <c r="S214" t="s">
        <v>1315</v>
      </c>
      <c r="T214">
        <v>12</v>
      </c>
      <c r="U214">
        <v>5</v>
      </c>
      <c r="V214">
        <v>198</v>
      </c>
      <c r="W214">
        <v>10</v>
      </c>
      <c r="X214" s="3">
        <f t="shared" si="13"/>
        <v>19.8</v>
      </c>
      <c r="Y214" s="3">
        <f t="shared" si="14"/>
        <v>1.6500000000000001</v>
      </c>
      <c r="Z214" s="3">
        <f t="shared" si="15"/>
        <v>0.33</v>
      </c>
    </row>
    <row r="215" spans="1:26" hidden="1" x14ac:dyDescent="0.25">
      <c r="A215">
        <v>8.2024000000000008</v>
      </c>
      <c r="B215" t="s">
        <v>965</v>
      </c>
      <c r="C215" t="s">
        <v>722</v>
      </c>
      <c r="D215" t="s">
        <v>723</v>
      </c>
      <c r="E215">
        <v>10039553</v>
      </c>
      <c r="F215" t="s">
        <v>1100</v>
      </c>
      <c r="G215" t="s">
        <v>30</v>
      </c>
      <c r="H215" t="s">
        <v>31</v>
      </c>
      <c r="I215" t="s">
        <v>1101</v>
      </c>
      <c r="J215" t="s">
        <v>1102</v>
      </c>
      <c r="K215" t="s">
        <v>351</v>
      </c>
      <c r="L215">
        <v>84041</v>
      </c>
      <c r="M215" t="s">
        <v>1103</v>
      </c>
      <c r="N215">
        <v>8014449192</v>
      </c>
      <c r="O215" t="s">
        <v>37</v>
      </c>
      <c r="P215" t="s">
        <v>82</v>
      </c>
      <c r="Q215" t="s">
        <v>39</v>
      </c>
      <c r="R215">
        <v>44</v>
      </c>
      <c r="S215" t="s">
        <v>40</v>
      </c>
      <c r="T215" t="str">
        <f t="shared" ref="T215:T278" si="16">"12"</f>
        <v>12</v>
      </c>
      <c r="U215">
        <v>5</v>
      </c>
      <c r="V215">
        <v>59.4</v>
      </c>
      <c r="W215">
        <v>3</v>
      </c>
      <c r="X215" s="3">
        <f t="shared" si="13"/>
        <v>19.8</v>
      </c>
      <c r="Y215" s="3">
        <f t="shared" si="14"/>
        <v>1.6500000000000001</v>
      </c>
      <c r="Z215" s="3">
        <f t="shared" si="15"/>
        <v>0.33</v>
      </c>
    </row>
    <row r="216" spans="1:26" hidden="1" x14ac:dyDescent="0.25">
      <c r="A216">
        <v>8.2024000000000008</v>
      </c>
      <c r="B216" t="s">
        <v>965</v>
      </c>
      <c r="C216" t="s">
        <v>722</v>
      </c>
      <c r="D216" t="s">
        <v>723</v>
      </c>
      <c r="E216">
        <v>10039553</v>
      </c>
      <c r="F216" t="s">
        <v>1100</v>
      </c>
      <c r="G216" t="s">
        <v>30</v>
      </c>
      <c r="H216" t="s">
        <v>31</v>
      </c>
      <c r="I216" t="s">
        <v>1101</v>
      </c>
      <c r="J216" t="s">
        <v>1102</v>
      </c>
      <c r="K216" t="s">
        <v>351</v>
      </c>
      <c r="L216">
        <v>84041</v>
      </c>
      <c r="M216" t="s">
        <v>1103</v>
      </c>
      <c r="N216">
        <v>8014449192</v>
      </c>
      <c r="O216" t="s">
        <v>115</v>
      </c>
      <c r="P216" t="s">
        <v>116</v>
      </c>
      <c r="Q216" t="s">
        <v>39</v>
      </c>
      <c r="R216">
        <v>44</v>
      </c>
      <c r="S216" t="s">
        <v>40</v>
      </c>
      <c r="T216" t="str">
        <f t="shared" si="16"/>
        <v>12</v>
      </c>
      <c r="U216">
        <v>5</v>
      </c>
      <c r="V216">
        <v>59.4</v>
      </c>
      <c r="W216">
        <v>3</v>
      </c>
      <c r="X216" s="3">
        <f t="shared" si="13"/>
        <v>19.8</v>
      </c>
      <c r="Y216" s="3">
        <f t="shared" si="14"/>
        <v>1.6500000000000001</v>
      </c>
      <c r="Z216" s="3">
        <f t="shared" si="15"/>
        <v>0.33</v>
      </c>
    </row>
    <row r="217" spans="1:26" hidden="1" x14ac:dyDescent="0.25">
      <c r="A217">
        <v>8.2024000000000008</v>
      </c>
      <c r="B217" t="s">
        <v>965</v>
      </c>
      <c r="C217" t="s">
        <v>722</v>
      </c>
      <c r="D217" t="s">
        <v>723</v>
      </c>
      <c r="E217">
        <v>10039553</v>
      </c>
      <c r="F217" t="s">
        <v>1100</v>
      </c>
      <c r="G217" t="s">
        <v>30</v>
      </c>
      <c r="H217" t="s">
        <v>31</v>
      </c>
      <c r="I217" t="s">
        <v>1101</v>
      </c>
      <c r="J217" t="s">
        <v>1102</v>
      </c>
      <c r="K217" t="s">
        <v>351</v>
      </c>
      <c r="L217">
        <v>84041</v>
      </c>
      <c r="M217" t="s">
        <v>1103</v>
      </c>
      <c r="N217">
        <v>8014449192</v>
      </c>
      <c r="O217" t="s">
        <v>49</v>
      </c>
      <c r="P217" t="s">
        <v>50</v>
      </c>
      <c r="Q217" t="s">
        <v>39</v>
      </c>
      <c r="R217">
        <v>44</v>
      </c>
      <c r="S217" t="s">
        <v>40</v>
      </c>
      <c r="T217" t="str">
        <f t="shared" si="16"/>
        <v>12</v>
      </c>
      <c r="U217">
        <v>5</v>
      </c>
      <c r="V217">
        <v>19.8</v>
      </c>
      <c r="W217">
        <v>1</v>
      </c>
      <c r="X217" s="3">
        <f t="shared" si="13"/>
        <v>19.8</v>
      </c>
      <c r="Y217" s="3">
        <f t="shared" si="14"/>
        <v>1.6500000000000001</v>
      </c>
      <c r="Z217" s="3">
        <f t="shared" si="15"/>
        <v>0.33</v>
      </c>
    </row>
    <row r="218" spans="1:26" hidden="1" x14ac:dyDescent="0.25">
      <c r="A218">
        <v>8.2024000000000008</v>
      </c>
      <c r="B218" t="s">
        <v>965</v>
      </c>
      <c r="C218" t="s">
        <v>107</v>
      </c>
      <c r="D218" t="s">
        <v>108</v>
      </c>
      <c r="E218">
        <v>10487650</v>
      </c>
      <c r="F218" t="s">
        <v>973</v>
      </c>
      <c r="G218" t="s">
        <v>30</v>
      </c>
      <c r="H218" t="s">
        <v>31</v>
      </c>
      <c r="I218" t="s">
        <v>974</v>
      </c>
      <c r="J218" t="s">
        <v>198</v>
      </c>
      <c r="K218" t="s">
        <v>199</v>
      </c>
      <c r="L218">
        <v>60008</v>
      </c>
      <c r="M218" t="s">
        <v>201</v>
      </c>
      <c r="N218">
        <v>6308857029</v>
      </c>
      <c r="O218" t="s">
        <v>115</v>
      </c>
      <c r="P218" t="s">
        <v>116</v>
      </c>
      <c r="Q218" t="s">
        <v>39</v>
      </c>
      <c r="R218">
        <v>44</v>
      </c>
      <c r="S218" t="s">
        <v>40</v>
      </c>
      <c r="T218" t="str">
        <f t="shared" si="16"/>
        <v>12</v>
      </c>
      <c r="U218">
        <v>5</v>
      </c>
      <c r="V218">
        <v>158.4</v>
      </c>
      <c r="W218">
        <v>8</v>
      </c>
      <c r="X218" s="3">
        <f t="shared" si="13"/>
        <v>19.8</v>
      </c>
      <c r="Y218" s="3">
        <f t="shared" si="14"/>
        <v>1.6500000000000001</v>
      </c>
      <c r="Z218" s="3">
        <f t="shared" si="15"/>
        <v>0.33</v>
      </c>
    </row>
    <row r="219" spans="1:26" hidden="1" x14ac:dyDescent="0.25">
      <c r="A219">
        <v>8.2024000000000008</v>
      </c>
      <c r="B219" t="s">
        <v>965</v>
      </c>
      <c r="C219" t="s">
        <v>107</v>
      </c>
      <c r="D219" t="s">
        <v>108</v>
      </c>
      <c r="E219">
        <v>10006826</v>
      </c>
      <c r="F219" t="s">
        <v>756</v>
      </c>
      <c r="G219" t="s">
        <v>30</v>
      </c>
      <c r="H219" t="s">
        <v>31</v>
      </c>
      <c r="I219" t="s">
        <v>757</v>
      </c>
      <c r="J219" t="s">
        <v>758</v>
      </c>
      <c r="K219" t="s">
        <v>199</v>
      </c>
      <c r="L219" t="s">
        <v>759</v>
      </c>
      <c r="M219" t="s">
        <v>760</v>
      </c>
      <c r="N219">
        <v>8473444446</v>
      </c>
      <c r="O219" t="s">
        <v>49</v>
      </c>
      <c r="P219" t="s">
        <v>50</v>
      </c>
      <c r="Q219" t="s">
        <v>39</v>
      </c>
      <c r="R219">
        <v>44</v>
      </c>
      <c r="S219" t="s">
        <v>40</v>
      </c>
      <c r="T219" t="str">
        <f t="shared" si="16"/>
        <v>12</v>
      </c>
      <c r="U219">
        <v>5</v>
      </c>
      <c r="V219">
        <v>39.6</v>
      </c>
      <c r="W219">
        <v>2</v>
      </c>
      <c r="X219" s="3">
        <f t="shared" si="13"/>
        <v>19.8</v>
      </c>
      <c r="Y219" s="3">
        <f t="shared" si="14"/>
        <v>1.6500000000000001</v>
      </c>
      <c r="Z219" s="3">
        <f t="shared" si="15"/>
        <v>0.33</v>
      </c>
    </row>
    <row r="220" spans="1:26" hidden="1" x14ac:dyDescent="0.25">
      <c r="A220">
        <v>8.2024000000000008</v>
      </c>
      <c r="B220" t="s">
        <v>965</v>
      </c>
      <c r="C220" t="s">
        <v>107</v>
      </c>
      <c r="D220" t="s">
        <v>108</v>
      </c>
      <c r="E220">
        <v>10192843</v>
      </c>
      <c r="F220" t="s">
        <v>248</v>
      </c>
      <c r="G220" t="s">
        <v>30</v>
      </c>
      <c r="H220" t="s">
        <v>31</v>
      </c>
      <c r="I220" t="s">
        <v>249</v>
      </c>
      <c r="J220" t="s">
        <v>250</v>
      </c>
      <c r="K220" t="s">
        <v>199</v>
      </c>
      <c r="L220">
        <v>62305</v>
      </c>
      <c r="M220" t="s">
        <v>251</v>
      </c>
      <c r="N220">
        <v>2172223343</v>
      </c>
      <c r="O220" t="s">
        <v>49</v>
      </c>
      <c r="P220" t="s">
        <v>50</v>
      </c>
      <c r="Q220" t="s">
        <v>39</v>
      </c>
      <c r="R220">
        <v>44</v>
      </c>
      <c r="S220" t="s">
        <v>40</v>
      </c>
      <c r="T220" t="str">
        <f t="shared" si="16"/>
        <v>12</v>
      </c>
      <c r="U220">
        <v>5</v>
      </c>
      <c r="V220">
        <v>99</v>
      </c>
      <c r="W220">
        <v>5</v>
      </c>
      <c r="X220" s="3">
        <f t="shared" si="13"/>
        <v>19.8</v>
      </c>
      <c r="Y220" s="3">
        <f t="shared" si="14"/>
        <v>1.6500000000000001</v>
      </c>
      <c r="Z220" s="3">
        <f t="shared" si="15"/>
        <v>0.33</v>
      </c>
    </row>
    <row r="221" spans="1:26" hidden="1" x14ac:dyDescent="0.25">
      <c r="A221">
        <v>8.2024000000000008</v>
      </c>
      <c r="B221" t="s">
        <v>965</v>
      </c>
      <c r="C221" t="s">
        <v>51</v>
      </c>
      <c r="D221" t="s">
        <v>52</v>
      </c>
      <c r="E221">
        <v>10067691</v>
      </c>
      <c r="F221" t="s">
        <v>53</v>
      </c>
      <c r="G221" t="s">
        <v>30</v>
      </c>
      <c r="H221" t="s">
        <v>31</v>
      </c>
      <c r="I221" t="s">
        <v>54</v>
      </c>
      <c r="J221" t="s">
        <v>55</v>
      </c>
      <c r="K221" t="s">
        <v>56</v>
      </c>
      <c r="L221" t="s">
        <v>57</v>
      </c>
      <c r="M221" t="s">
        <v>58</v>
      </c>
      <c r="N221">
        <v>6109350885</v>
      </c>
      <c r="O221" t="s">
        <v>122</v>
      </c>
      <c r="P221" t="s">
        <v>123</v>
      </c>
      <c r="Q221" t="s">
        <v>124</v>
      </c>
      <c r="R221">
        <v>44</v>
      </c>
      <c r="S221" t="s">
        <v>40</v>
      </c>
      <c r="T221" t="str">
        <f t="shared" si="16"/>
        <v>12</v>
      </c>
      <c r="U221">
        <v>4.5</v>
      </c>
      <c r="V221">
        <v>336.6</v>
      </c>
      <c r="W221">
        <v>17</v>
      </c>
      <c r="X221" s="3">
        <f t="shared" si="13"/>
        <v>19.8</v>
      </c>
      <c r="Y221" s="3">
        <f t="shared" si="14"/>
        <v>1.6500000000000001</v>
      </c>
      <c r="Z221" s="3">
        <f t="shared" si="15"/>
        <v>0.3666666666666667</v>
      </c>
    </row>
    <row r="222" spans="1:26" hidden="1" x14ac:dyDescent="0.25">
      <c r="A222">
        <v>8.2024000000000008</v>
      </c>
      <c r="B222" t="s">
        <v>965</v>
      </c>
      <c r="C222" t="s">
        <v>51</v>
      </c>
      <c r="D222" t="s">
        <v>52</v>
      </c>
      <c r="E222">
        <v>10067691</v>
      </c>
      <c r="F222" t="s">
        <v>53</v>
      </c>
      <c r="G222" t="s">
        <v>30</v>
      </c>
      <c r="H222" t="s">
        <v>31</v>
      </c>
      <c r="I222" t="s">
        <v>54</v>
      </c>
      <c r="J222" t="s">
        <v>55</v>
      </c>
      <c r="K222" t="s">
        <v>56</v>
      </c>
      <c r="L222" t="s">
        <v>57</v>
      </c>
      <c r="M222" t="s">
        <v>58</v>
      </c>
      <c r="N222">
        <v>6109350885</v>
      </c>
      <c r="O222" t="s">
        <v>81</v>
      </c>
      <c r="P222" t="s">
        <v>82</v>
      </c>
      <c r="Q222" t="s">
        <v>83</v>
      </c>
      <c r="R222">
        <v>44</v>
      </c>
      <c r="S222" t="s">
        <v>40</v>
      </c>
      <c r="T222" t="str">
        <f t="shared" si="16"/>
        <v>12</v>
      </c>
      <c r="U222">
        <v>8</v>
      </c>
      <c r="V222">
        <v>513</v>
      </c>
      <c r="W222">
        <v>19</v>
      </c>
      <c r="X222" s="3">
        <f t="shared" si="13"/>
        <v>27</v>
      </c>
      <c r="Y222" s="3">
        <f t="shared" si="14"/>
        <v>2.25</v>
      </c>
      <c r="Z222" s="3">
        <f t="shared" si="15"/>
        <v>0.28125</v>
      </c>
    </row>
    <row r="223" spans="1:26" hidden="1" x14ac:dyDescent="0.25">
      <c r="A223">
        <v>8.2024000000000008</v>
      </c>
      <c r="B223" t="s">
        <v>965</v>
      </c>
      <c r="C223" t="s">
        <v>51</v>
      </c>
      <c r="D223" t="s">
        <v>52</v>
      </c>
      <c r="E223">
        <v>10003045</v>
      </c>
      <c r="F223" t="s">
        <v>125</v>
      </c>
      <c r="G223" t="s">
        <v>30</v>
      </c>
      <c r="H223" t="s">
        <v>31</v>
      </c>
      <c r="I223" t="s">
        <v>126</v>
      </c>
      <c r="J223" t="s">
        <v>127</v>
      </c>
      <c r="K223" t="s">
        <v>34</v>
      </c>
      <c r="L223" s="4" t="s">
        <v>128</v>
      </c>
      <c r="M223" t="s">
        <v>129</v>
      </c>
      <c r="N223">
        <v>6098354400</v>
      </c>
      <c r="O223" t="s">
        <v>59</v>
      </c>
      <c r="P223" t="s">
        <v>60</v>
      </c>
      <c r="Q223" t="s">
        <v>61</v>
      </c>
      <c r="R223">
        <v>44</v>
      </c>
      <c r="S223" t="s">
        <v>40</v>
      </c>
      <c r="T223" t="str">
        <f t="shared" si="16"/>
        <v>12</v>
      </c>
      <c r="U223">
        <v>4</v>
      </c>
      <c r="V223">
        <v>230.4</v>
      </c>
      <c r="W223">
        <v>8</v>
      </c>
      <c r="X223" s="3">
        <f t="shared" si="13"/>
        <v>28.8</v>
      </c>
      <c r="Y223" s="3">
        <f t="shared" si="14"/>
        <v>2.4</v>
      </c>
      <c r="Z223" s="3">
        <f t="shared" si="15"/>
        <v>0.6</v>
      </c>
    </row>
    <row r="224" spans="1:26" hidden="1" x14ac:dyDescent="0.25">
      <c r="A224">
        <v>8.2024000000000008</v>
      </c>
      <c r="B224" t="s">
        <v>965</v>
      </c>
      <c r="C224" t="s">
        <v>51</v>
      </c>
      <c r="D224" t="s">
        <v>52</v>
      </c>
      <c r="E224">
        <v>10247814</v>
      </c>
      <c r="F224" t="s">
        <v>1104</v>
      </c>
      <c r="G224" t="s">
        <v>362</v>
      </c>
      <c r="H224" t="s">
        <v>31</v>
      </c>
      <c r="I224" t="s">
        <v>1105</v>
      </c>
      <c r="J224" t="s">
        <v>1106</v>
      </c>
      <c r="K224" t="s">
        <v>56</v>
      </c>
      <c r="L224">
        <v>17701</v>
      </c>
      <c r="M224" t="s">
        <v>1107</v>
      </c>
      <c r="N224">
        <v>5706019100</v>
      </c>
      <c r="O224" t="s">
        <v>59</v>
      </c>
      <c r="P224" t="s">
        <v>60</v>
      </c>
      <c r="Q224" t="s">
        <v>61</v>
      </c>
      <c r="R224">
        <v>44</v>
      </c>
      <c r="S224" t="s">
        <v>40</v>
      </c>
      <c r="T224" t="str">
        <f t="shared" si="16"/>
        <v>12</v>
      </c>
      <c r="U224">
        <v>4</v>
      </c>
      <c r="V224">
        <v>28.8</v>
      </c>
      <c r="W224">
        <v>1</v>
      </c>
      <c r="X224" s="3">
        <f t="shared" si="13"/>
        <v>28.8</v>
      </c>
      <c r="Y224" s="3">
        <f t="shared" si="14"/>
        <v>2.4</v>
      </c>
      <c r="Z224" s="3">
        <f t="shared" si="15"/>
        <v>0.6</v>
      </c>
    </row>
    <row r="225" spans="1:26" hidden="1" x14ac:dyDescent="0.25">
      <c r="A225">
        <v>8.2024000000000008</v>
      </c>
      <c r="B225" t="s">
        <v>965</v>
      </c>
      <c r="C225" t="s">
        <v>84</v>
      </c>
      <c r="D225" t="s">
        <v>85</v>
      </c>
      <c r="E225">
        <v>10019784</v>
      </c>
      <c r="F225" t="s">
        <v>86</v>
      </c>
      <c r="G225" t="s">
        <v>30</v>
      </c>
      <c r="H225" t="s">
        <v>31</v>
      </c>
      <c r="I225" t="s">
        <v>87</v>
      </c>
      <c r="J225" t="s">
        <v>88</v>
      </c>
      <c r="K225" t="s">
        <v>67</v>
      </c>
      <c r="L225">
        <v>95354</v>
      </c>
      <c r="M225" t="s">
        <v>1108</v>
      </c>
      <c r="N225">
        <v>2095295350</v>
      </c>
      <c r="O225" t="s">
        <v>74</v>
      </c>
      <c r="P225" t="s">
        <v>75</v>
      </c>
      <c r="Q225" t="s">
        <v>61</v>
      </c>
      <c r="R225">
        <v>44</v>
      </c>
      <c r="S225" t="s">
        <v>40</v>
      </c>
      <c r="T225" t="str">
        <f t="shared" si="16"/>
        <v>12</v>
      </c>
      <c r="U225">
        <v>5</v>
      </c>
      <c r="V225">
        <v>230.4</v>
      </c>
      <c r="W225">
        <v>8</v>
      </c>
      <c r="X225" s="3">
        <f t="shared" si="13"/>
        <v>28.8</v>
      </c>
      <c r="Y225" s="3">
        <f t="shared" si="14"/>
        <v>2.4</v>
      </c>
      <c r="Z225" s="3">
        <f t="shared" si="15"/>
        <v>0.48</v>
      </c>
    </row>
    <row r="226" spans="1:26" hidden="1" x14ac:dyDescent="0.25">
      <c r="A226">
        <v>8.2024000000000008</v>
      </c>
      <c r="B226" t="s">
        <v>965</v>
      </c>
      <c r="C226" t="s">
        <v>84</v>
      </c>
      <c r="D226" t="s">
        <v>85</v>
      </c>
      <c r="E226">
        <v>10342048</v>
      </c>
      <c r="F226" t="s">
        <v>213</v>
      </c>
      <c r="G226" t="s">
        <v>30</v>
      </c>
      <c r="H226" t="s">
        <v>31</v>
      </c>
      <c r="I226" t="s">
        <v>214</v>
      </c>
      <c r="J226" t="s">
        <v>215</v>
      </c>
      <c r="K226" t="s">
        <v>67</v>
      </c>
      <c r="L226" t="s">
        <v>216</v>
      </c>
      <c r="M226" t="s">
        <v>217</v>
      </c>
      <c r="N226">
        <v>9258267841</v>
      </c>
      <c r="O226" t="s">
        <v>74</v>
      </c>
      <c r="P226" t="s">
        <v>75</v>
      </c>
      <c r="Q226" t="s">
        <v>61</v>
      </c>
      <c r="R226">
        <v>44</v>
      </c>
      <c r="S226" t="s">
        <v>40</v>
      </c>
      <c r="T226" t="str">
        <f t="shared" si="16"/>
        <v>12</v>
      </c>
      <c r="U226">
        <v>5</v>
      </c>
      <c r="V226">
        <v>172.8</v>
      </c>
      <c r="W226">
        <v>6</v>
      </c>
      <c r="X226" s="3">
        <f t="shared" si="13"/>
        <v>28.8</v>
      </c>
      <c r="Y226" s="3">
        <f t="shared" si="14"/>
        <v>2.4</v>
      </c>
      <c r="Z226" s="3">
        <f t="shared" si="15"/>
        <v>0.48</v>
      </c>
    </row>
    <row r="227" spans="1:26" hidden="1" x14ac:dyDescent="0.25">
      <c r="A227">
        <v>8.2024000000000008</v>
      </c>
      <c r="B227" t="s">
        <v>965</v>
      </c>
      <c r="C227" t="s">
        <v>84</v>
      </c>
      <c r="D227" t="s">
        <v>85</v>
      </c>
      <c r="E227">
        <v>10439798</v>
      </c>
      <c r="F227" t="s">
        <v>102</v>
      </c>
      <c r="G227" t="s">
        <v>30</v>
      </c>
      <c r="H227" t="s">
        <v>31</v>
      </c>
      <c r="I227" t="s">
        <v>103</v>
      </c>
      <c r="J227" t="s">
        <v>104</v>
      </c>
      <c r="K227" t="s">
        <v>96</v>
      </c>
      <c r="L227" t="s">
        <v>105</v>
      </c>
      <c r="M227" t="s">
        <v>106</v>
      </c>
      <c r="N227">
        <v>9076024285</v>
      </c>
      <c r="O227" t="s">
        <v>74</v>
      </c>
      <c r="P227" t="s">
        <v>75</v>
      </c>
      <c r="Q227" t="s">
        <v>61</v>
      </c>
      <c r="R227">
        <v>44</v>
      </c>
      <c r="S227" t="s">
        <v>40</v>
      </c>
      <c r="T227" t="str">
        <f t="shared" si="16"/>
        <v>12</v>
      </c>
      <c r="U227">
        <v>5</v>
      </c>
      <c r="V227">
        <v>230.4</v>
      </c>
      <c r="W227">
        <v>8</v>
      </c>
      <c r="X227" s="3">
        <f t="shared" si="13"/>
        <v>28.8</v>
      </c>
      <c r="Y227" s="3">
        <f t="shared" si="14"/>
        <v>2.4</v>
      </c>
      <c r="Z227" s="3">
        <f t="shared" si="15"/>
        <v>0.48</v>
      </c>
    </row>
    <row r="228" spans="1:26" hidden="1" x14ac:dyDescent="0.25">
      <c r="A228">
        <v>8.2024000000000008</v>
      </c>
      <c r="B228" t="s">
        <v>965</v>
      </c>
      <c r="C228" t="s">
        <v>84</v>
      </c>
      <c r="D228" t="s">
        <v>85</v>
      </c>
      <c r="E228">
        <v>10501324</v>
      </c>
      <c r="F228" t="s">
        <v>989</v>
      </c>
      <c r="G228" t="s">
        <v>362</v>
      </c>
      <c r="H228" t="s">
        <v>31</v>
      </c>
      <c r="I228" t="s">
        <v>990</v>
      </c>
      <c r="J228" t="s">
        <v>991</v>
      </c>
      <c r="K228" t="s">
        <v>67</v>
      </c>
      <c r="L228" t="s">
        <v>992</v>
      </c>
      <c r="M228" t="s">
        <v>993</v>
      </c>
      <c r="N228">
        <v>8312754500</v>
      </c>
      <c r="O228" t="s">
        <v>74</v>
      </c>
      <c r="P228" t="s">
        <v>75</v>
      </c>
      <c r="Q228" t="s">
        <v>61</v>
      </c>
      <c r="R228">
        <v>44</v>
      </c>
      <c r="S228" t="s">
        <v>40</v>
      </c>
      <c r="T228" t="str">
        <f t="shared" si="16"/>
        <v>12</v>
      </c>
      <c r="U228">
        <v>5</v>
      </c>
      <c r="V228">
        <v>489.6</v>
      </c>
      <c r="W228">
        <v>17</v>
      </c>
      <c r="X228" s="3">
        <f t="shared" si="13"/>
        <v>28.8</v>
      </c>
      <c r="Y228" s="3">
        <f t="shared" si="14"/>
        <v>2.4</v>
      </c>
      <c r="Z228" s="3">
        <f t="shared" si="15"/>
        <v>0.48</v>
      </c>
    </row>
    <row r="229" spans="1:26" hidden="1" x14ac:dyDescent="0.25">
      <c r="A229">
        <v>8.2024000000000008</v>
      </c>
      <c r="B229" t="s">
        <v>965</v>
      </c>
      <c r="C229" t="s">
        <v>84</v>
      </c>
      <c r="D229" t="s">
        <v>85</v>
      </c>
      <c r="E229">
        <v>10019540</v>
      </c>
      <c r="F229" t="s">
        <v>463</v>
      </c>
      <c r="G229" t="s">
        <v>30</v>
      </c>
      <c r="H229" t="s">
        <v>31</v>
      </c>
      <c r="I229" t="s">
        <v>464</v>
      </c>
      <c r="J229" t="s">
        <v>465</v>
      </c>
      <c r="K229" t="s">
        <v>67</v>
      </c>
      <c r="L229">
        <v>94080</v>
      </c>
      <c r="M229" t="s">
        <v>466</v>
      </c>
      <c r="N229">
        <v>6505895252</v>
      </c>
      <c r="O229" t="s">
        <v>122</v>
      </c>
      <c r="P229" t="s">
        <v>123</v>
      </c>
      <c r="Q229" t="s">
        <v>124</v>
      </c>
      <c r="R229">
        <v>44</v>
      </c>
      <c r="S229" t="s">
        <v>40</v>
      </c>
      <c r="T229" t="str">
        <f t="shared" si="16"/>
        <v>12</v>
      </c>
      <c r="U229">
        <v>4.5</v>
      </c>
      <c r="V229">
        <v>99</v>
      </c>
      <c r="W229">
        <v>5</v>
      </c>
      <c r="X229" s="3">
        <f t="shared" si="13"/>
        <v>19.8</v>
      </c>
      <c r="Y229" s="3">
        <f t="shared" si="14"/>
        <v>1.6500000000000001</v>
      </c>
      <c r="Z229" s="3">
        <f t="shared" si="15"/>
        <v>0.3666666666666667</v>
      </c>
    </row>
    <row r="230" spans="1:26" hidden="1" x14ac:dyDescent="0.25">
      <c r="A230">
        <v>8.2024000000000008</v>
      </c>
      <c r="B230" t="s">
        <v>965</v>
      </c>
      <c r="C230" t="s">
        <v>84</v>
      </c>
      <c r="D230" t="s">
        <v>85</v>
      </c>
      <c r="E230">
        <v>10019758</v>
      </c>
      <c r="F230" t="s">
        <v>117</v>
      </c>
      <c r="G230" t="s">
        <v>30</v>
      </c>
      <c r="H230" t="s">
        <v>31</v>
      </c>
      <c r="I230" t="s">
        <v>118</v>
      </c>
      <c r="J230" t="s">
        <v>119</v>
      </c>
      <c r="K230" t="s">
        <v>67</v>
      </c>
      <c r="L230">
        <v>95819</v>
      </c>
      <c r="M230" t="s">
        <v>994</v>
      </c>
      <c r="N230">
        <v>9164524041</v>
      </c>
      <c r="O230" t="s">
        <v>122</v>
      </c>
      <c r="P230" t="s">
        <v>123</v>
      </c>
      <c r="Q230" t="s">
        <v>124</v>
      </c>
      <c r="R230">
        <v>44</v>
      </c>
      <c r="S230" t="s">
        <v>40</v>
      </c>
      <c r="T230" t="str">
        <f t="shared" si="16"/>
        <v>12</v>
      </c>
      <c r="U230">
        <v>4.5</v>
      </c>
      <c r="V230">
        <v>118.8</v>
      </c>
      <c r="W230">
        <v>6</v>
      </c>
      <c r="X230" s="3">
        <f t="shared" si="13"/>
        <v>19.8</v>
      </c>
      <c r="Y230" s="3">
        <f t="shared" si="14"/>
        <v>1.6500000000000001</v>
      </c>
      <c r="Z230" s="3">
        <f t="shared" si="15"/>
        <v>0.3666666666666667</v>
      </c>
    </row>
    <row r="231" spans="1:26" hidden="1" x14ac:dyDescent="0.25">
      <c r="A231">
        <v>8.2024000000000008</v>
      </c>
      <c r="B231" t="s">
        <v>965</v>
      </c>
      <c r="C231" t="s">
        <v>84</v>
      </c>
      <c r="D231" t="s">
        <v>85</v>
      </c>
      <c r="E231">
        <v>10019773</v>
      </c>
      <c r="F231" t="s">
        <v>130</v>
      </c>
      <c r="G231" t="s">
        <v>30</v>
      </c>
      <c r="H231" t="s">
        <v>31</v>
      </c>
      <c r="I231" t="s">
        <v>131</v>
      </c>
      <c r="J231" t="s">
        <v>132</v>
      </c>
      <c r="K231" t="s">
        <v>67</v>
      </c>
      <c r="L231">
        <v>95407</v>
      </c>
      <c r="M231" t="s">
        <v>133</v>
      </c>
      <c r="N231">
        <v>7075464544</v>
      </c>
      <c r="O231" t="s">
        <v>122</v>
      </c>
      <c r="P231" t="s">
        <v>123</v>
      </c>
      <c r="Q231" t="s">
        <v>124</v>
      </c>
      <c r="R231">
        <v>44</v>
      </c>
      <c r="S231" t="s">
        <v>40</v>
      </c>
      <c r="T231" t="str">
        <f t="shared" si="16"/>
        <v>12</v>
      </c>
      <c r="U231">
        <v>4.5</v>
      </c>
      <c r="V231">
        <v>118.8</v>
      </c>
      <c r="W231">
        <v>6</v>
      </c>
      <c r="X231" s="3">
        <f t="shared" si="13"/>
        <v>19.8</v>
      </c>
      <c r="Y231" s="3">
        <f t="shared" si="14"/>
        <v>1.6500000000000001</v>
      </c>
      <c r="Z231" s="3">
        <f t="shared" si="15"/>
        <v>0.3666666666666667</v>
      </c>
    </row>
    <row r="232" spans="1:26" hidden="1" x14ac:dyDescent="0.25">
      <c r="A232">
        <v>8.2024000000000008</v>
      </c>
      <c r="B232" t="s">
        <v>965</v>
      </c>
      <c r="C232" t="s">
        <v>84</v>
      </c>
      <c r="D232" t="s">
        <v>85</v>
      </c>
      <c r="E232">
        <v>99999999999999</v>
      </c>
      <c r="F232" t="s">
        <v>142</v>
      </c>
      <c r="G232" t="s">
        <v>143</v>
      </c>
      <c r="H232" t="s">
        <v>144</v>
      </c>
      <c r="I232" t="s">
        <v>145</v>
      </c>
      <c r="J232" t="s">
        <v>146</v>
      </c>
      <c r="K232" t="s">
        <v>147</v>
      </c>
      <c r="L232">
        <v>999999999</v>
      </c>
      <c r="M232" t="s">
        <v>145</v>
      </c>
      <c r="N232">
        <v>9999999999</v>
      </c>
      <c r="O232" t="s">
        <v>122</v>
      </c>
      <c r="P232" t="s">
        <v>123</v>
      </c>
      <c r="Q232" t="s">
        <v>124</v>
      </c>
      <c r="R232">
        <v>44</v>
      </c>
      <c r="S232" t="s">
        <v>40</v>
      </c>
      <c r="T232" t="str">
        <f t="shared" si="16"/>
        <v>12</v>
      </c>
      <c r="U232">
        <v>4.5</v>
      </c>
      <c r="V232">
        <v>217.8</v>
      </c>
      <c r="W232">
        <v>11</v>
      </c>
      <c r="X232" s="3">
        <f t="shared" si="13"/>
        <v>19.8</v>
      </c>
      <c r="Y232" s="3">
        <f t="shared" si="14"/>
        <v>1.6500000000000001</v>
      </c>
      <c r="Z232" s="3">
        <f t="shared" si="15"/>
        <v>0.3666666666666667</v>
      </c>
    </row>
    <row r="233" spans="1:26" hidden="1" x14ac:dyDescent="0.25">
      <c r="A233">
        <v>8.2024000000000008</v>
      </c>
      <c r="B233" t="s">
        <v>965</v>
      </c>
      <c r="C233" t="s">
        <v>84</v>
      </c>
      <c r="D233" t="s">
        <v>85</v>
      </c>
      <c r="E233">
        <v>10019773</v>
      </c>
      <c r="F233" t="s">
        <v>130</v>
      </c>
      <c r="G233" t="s">
        <v>30</v>
      </c>
      <c r="H233" t="s">
        <v>31</v>
      </c>
      <c r="I233" t="s">
        <v>131</v>
      </c>
      <c r="J233" t="s">
        <v>132</v>
      </c>
      <c r="K233" t="s">
        <v>67</v>
      </c>
      <c r="L233">
        <v>95407</v>
      </c>
      <c r="M233" t="s">
        <v>133</v>
      </c>
      <c r="N233">
        <v>7075464544</v>
      </c>
      <c r="O233" t="s">
        <v>37</v>
      </c>
      <c r="P233" t="s">
        <v>82</v>
      </c>
      <c r="Q233" t="s">
        <v>39</v>
      </c>
      <c r="R233">
        <v>44</v>
      </c>
      <c r="S233" t="s">
        <v>40</v>
      </c>
      <c r="T233" t="str">
        <f t="shared" si="16"/>
        <v>12</v>
      </c>
      <c r="U233">
        <v>5</v>
      </c>
      <c r="V233">
        <v>336.6</v>
      </c>
      <c r="W233">
        <v>17</v>
      </c>
      <c r="X233" s="3">
        <f t="shared" si="13"/>
        <v>19.8</v>
      </c>
      <c r="Y233" s="3">
        <f t="shared" si="14"/>
        <v>1.6500000000000001</v>
      </c>
      <c r="Z233" s="3">
        <f t="shared" si="15"/>
        <v>0.33</v>
      </c>
    </row>
    <row r="234" spans="1:26" hidden="1" x14ac:dyDescent="0.25">
      <c r="A234">
        <v>8.2024000000000008</v>
      </c>
      <c r="B234" t="s">
        <v>965</v>
      </c>
      <c r="C234" t="s">
        <v>84</v>
      </c>
      <c r="D234" t="s">
        <v>85</v>
      </c>
      <c r="E234">
        <v>10053745</v>
      </c>
      <c r="F234" t="s">
        <v>300</v>
      </c>
      <c r="G234" t="s">
        <v>174</v>
      </c>
      <c r="H234" t="s">
        <v>31</v>
      </c>
      <c r="I234" t="s">
        <v>301</v>
      </c>
      <c r="J234" t="s">
        <v>302</v>
      </c>
      <c r="K234" t="s">
        <v>96</v>
      </c>
      <c r="L234">
        <v>89406</v>
      </c>
      <c r="M234" t="s">
        <v>1000</v>
      </c>
      <c r="N234">
        <v>7754125732</v>
      </c>
      <c r="O234" t="s">
        <v>37</v>
      </c>
      <c r="P234" t="s">
        <v>82</v>
      </c>
      <c r="Q234" t="s">
        <v>39</v>
      </c>
      <c r="R234">
        <v>44</v>
      </c>
      <c r="S234" t="s">
        <v>40</v>
      </c>
      <c r="T234" t="str">
        <f t="shared" si="16"/>
        <v>12</v>
      </c>
      <c r="U234">
        <v>5</v>
      </c>
      <c r="V234">
        <v>138.6</v>
      </c>
      <c r="W234">
        <v>7</v>
      </c>
      <c r="X234" s="3">
        <f t="shared" si="13"/>
        <v>19.8</v>
      </c>
      <c r="Y234" s="3">
        <f t="shared" si="14"/>
        <v>1.6500000000000001</v>
      </c>
      <c r="Z234" s="3">
        <f t="shared" si="15"/>
        <v>0.33</v>
      </c>
    </row>
    <row r="235" spans="1:26" hidden="1" x14ac:dyDescent="0.25">
      <c r="A235">
        <v>8.2024000000000008</v>
      </c>
      <c r="B235" t="s">
        <v>965</v>
      </c>
      <c r="C235" t="s">
        <v>84</v>
      </c>
      <c r="D235" t="s">
        <v>85</v>
      </c>
      <c r="E235">
        <v>10281997</v>
      </c>
      <c r="F235" t="s">
        <v>543</v>
      </c>
      <c r="G235" t="s">
        <v>30</v>
      </c>
      <c r="H235" t="s">
        <v>31</v>
      </c>
      <c r="I235" t="s">
        <v>544</v>
      </c>
      <c r="J235" t="s">
        <v>545</v>
      </c>
      <c r="K235" t="s">
        <v>96</v>
      </c>
      <c r="L235">
        <v>89706</v>
      </c>
      <c r="M235" t="s">
        <v>546</v>
      </c>
      <c r="N235">
        <v>7753429754</v>
      </c>
      <c r="O235" t="s">
        <v>37</v>
      </c>
      <c r="P235" t="s">
        <v>82</v>
      </c>
      <c r="Q235" t="s">
        <v>39</v>
      </c>
      <c r="R235">
        <v>44</v>
      </c>
      <c r="S235" t="s">
        <v>40</v>
      </c>
      <c r="T235" t="str">
        <f t="shared" si="16"/>
        <v>12</v>
      </c>
      <c r="U235">
        <v>5</v>
      </c>
      <c r="V235">
        <v>19.8</v>
      </c>
      <c r="W235">
        <v>1</v>
      </c>
      <c r="X235" s="3">
        <f t="shared" si="13"/>
        <v>19.8</v>
      </c>
      <c r="Y235" s="3">
        <f t="shared" si="14"/>
        <v>1.6500000000000001</v>
      </c>
      <c r="Z235" s="3">
        <f t="shared" si="15"/>
        <v>0.33</v>
      </c>
    </row>
    <row r="236" spans="1:26" hidden="1" x14ac:dyDescent="0.25">
      <c r="A236">
        <v>8.2024000000000008</v>
      </c>
      <c r="B236" t="s">
        <v>965</v>
      </c>
      <c r="C236" t="s">
        <v>84</v>
      </c>
      <c r="D236" t="s">
        <v>85</v>
      </c>
      <c r="E236">
        <v>10301973</v>
      </c>
      <c r="F236" t="s">
        <v>1109</v>
      </c>
      <c r="G236" t="s">
        <v>362</v>
      </c>
      <c r="H236" t="s">
        <v>31</v>
      </c>
      <c r="I236" t="s">
        <v>1110</v>
      </c>
      <c r="J236" t="s">
        <v>588</v>
      </c>
      <c r="K236" t="s">
        <v>67</v>
      </c>
      <c r="L236" t="s">
        <v>1111</v>
      </c>
      <c r="M236" t="s">
        <v>1112</v>
      </c>
      <c r="N236">
        <v>4086500590</v>
      </c>
      <c r="O236" t="s">
        <v>37</v>
      </c>
      <c r="P236" t="s">
        <v>82</v>
      </c>
      <c r="Q236" t="s">
        <v>39</v>
      </c>
      <c r="R236">
        <v>44</v>
      </c>
      <c r="S236" t="s">
        <v>40</v>
      </c>
      <c r="T236" t="str">
        <f t="shared" si="16"/>
        <v>12</v>
      </c>
      <c r="U236">
        <v>5</v>
      </c>
      <c r="V236">
        <v>19.8</v>
      </c>
      <c r="W236">
        <v>1</v>
      </c>
      <c r="X236" s="3">
        <f t="shared" si="13"/>
        <v>19.8</v>
      </c>
      <c r="Y236" s="3">
        <f t="shared" si="14"/>
        <v>1.6500000000000001</v>
      </c>
      <c r="Z236" s="3">
        <f t="shared" si="15"/>
        <v>0.33</v>
      </c>
    </row>
    <row r="237" spans="1:26" hidden="1" x14ac:dyDescent="0.25">
      <c r="A237">
        <v>8.2024000000000008</v>
      </c>
      <c r="B237" t="s">
        <v>965</v>
      </c>
      <c r="C237" t="s">
        <v>84</v>
      </c>
      <c r="D237" t="s">
        <v>85</v>
      </c>
      <c r="E237">
        <v>10373747</v>
      </c>
      <c r="F237" t="s">
        <v>467</v>
      </c>
      <c r="G237" t="s">
        <v>168</v>
      </c>
      <c r="H237" t="s">
        <v>31</v>
      </c>
      <c r="I237" t="s">
        <v>468</v>
      </c>
      <c r="J237" t="s">
        <v>469</v>
      </c>
      <c r="K237" t="s">
        <v>67</v>
      </c>
      <c r="L237" t="s">
        <v>470</v>
      </c>
      <c r="M237" t="s">
        <v>471</v>
      </c>
      <c r="N237">
        <v>8314403220</v>
      </c>
      <c r="O237" t="s">
        <v>37</v>
      </c>
      <c r="P237" t="s">
        <v>82</v>
      </c>
      <c r="Q237" t="s">
        <v>39</v>
      </c>
      <c r="R237">
        <v>44</v>
      </c>
      <c r="S237" t="s">
        <v>40</v>
      </c>
      <c r="T237" t="str">
        <f t="shared" si="16"/>
        <v>12</v>
      </c>
      <c r="U237">
        <v>5</v>
      </c>
      <c r="V237">
        <v>19.8</v>
      </c>
      <c r="W237">
        <v>1</v>
      </c>
      <c r="X237" s="3">
        <f t="shared" si="13"/>
        <v>19.8</v>
      </c>
      <c r="Y237" s="3">
        <f t="shared" si="14"/>
        <v>1.6500000000000001</v>
      </c>
      <c r="Z237" s="3">
        <f t="shared" si="15"/>
        <v>0.33</v>
      </c>
    </row>
    <row r="238" spans="1:26" hidden="1" x14ac:dyDescent="0.25">
      <c r="A238">
        <v>8.2024000000000008</v>
      </c>
      <c r="B238" t="s">
        <v>965</v>
      </c>
      <c r="C238" t="s">
        <v>84</v>
      </c>
      <c r="D238" t="s">
        <v>85</v>
      </c>
      <c r="E238">
        <v>10373770</v>
      </c>
      <c r="F238" t="s">
        <v>202</v>
      </c>
      <c r="G238" t="s">
        <v>168</v>
      </c>
      <c r="H238" t="s">
        <v>31</v>
      </c>
      <c r="I238" t="s">
        <v>203</v>
      </c>
      <c r="J238" t="s">
        <v>204</v>
      </c>
      <c r="K238" t="s">
        <v>67</v>
      </c>
      <c r="L238" t="s">
        <v>205</v>
      </c>
      <c r="M238" t="s">
        <v>206</v>
      </c>
      <c r="N238">
        <v>5102770646</v>
      </c>
      <c r="O238" t="s">
        <v>37</v>
      </c>
      <c r="P238" t="s">
        <v>82</v>
      </c>
      <c r="Q238" t="s">
        <v>39</v>
      </c>
      <c r="R238">
        <v>44</v>
      </c>
      <c r="S238" t="s">
        <v>40</v>
      </c>
      <c r="T238" t="str">
        <f t="shared" si="16"/>
        <v>12</v>
      </c>
      <c r="U238">
        <v>5</v>
      </c>
      <c r="V238">
        <v>138.6</v>
      </c>
      <c r="W238">
        <v>7</v>
      </c>
      <c r="X238" s="3">
        <f t="shared" si="13"/>
        <v>19.8</v>
      </c>
      <c r="Y238" s="3">
        <f t="shared" si="14"/>
        <v>1.6500000000000001</v>
      </c>
      <c r="Z238" s="3">
        <f t="shared" si="15"/>
        <v>0.33</v>
      </c>
    </row>
    <row r="239" spans="1:26" hidden="1" x14ac:dyDescent="0.25">
      <c r="A239">
        <v>8.2024000000000008</v>
      </c>
      <c r="B239" t="s">
        <v>965</v>
      </c>
      <c r="C239" t="s">
        <v>84</v>
      </c>
      <c r="D239" t="s">
        <v>85</v>
      </c>
      <c r="E239">
        <v>10426435</v>
      </c>
      <c r="F239" t="s">
        <v>295</v>
      </c>
      <c r="G239" t="s">
        <v>168</v>
      </c>
      <c r="H239" t="s">
        <v>31</v>
      </c>
      <c r="I239" t="s">
        <v>296</v>
      </c>
      <c r="J239" t="s">
        <v>297</v>
      </c>
      <c r="K239" t="s">
        <v>67</v>
      </c>
      <c r="L239" t="s">
        <v>298</v>
      </c>
      <c r="M239" t="s">
        <v>299</v>
      </c>
      <c r="N239">
        <v>7078293456</v>
      </c>
      <c r="O239" t="s">
        <v>37</v>
      </c>
      <c r="P239" t="s">
        <v>82</v>
      </c>
      <c r="Q239" t="s">
        <v>39</v>
      </c>
      <c r="R239">
        <v>44</v>
      </c>
      <c r="S239" t="s">
        <v>40</v>
      </c>
      <c r="T239" t="str">
        <f t="shared" si="16"/>
        <v>12</v>
      </c>
      <c r="U239">
        <v>5</v>
      </c>
      <c r="V239">
        <v>59.4</v>
      </c>
      <c r="W239">
        <v>3</v>
      </c>
      <c r="X239" s="3">
        <f t="shared" si="13"/>
        <v>19.8</v>
      </c>
      <c r="Y239" s="3">
        <f t="shared" si="14"/>
        <v>1.6500000000000001</v>
      </c>
      <c r="Z239" s="3">
        <f t="shared" si="15"/>
        <v>0.33</v>
      </c>
    </row>
    <row r="240" spans="1:26" hidden="1" x14ac:dyDescent="0.25">
      <c r="A240">
        <v>8.2024000000000008</v>
      </c>
      <c r="B240" t="s">
        <v>965</v>
      </c>
      <c r="C240" t="s">
        <v>84</v>
      </c>
      <c r="D240" t="s">
        <v>85</v>
      </c>
      <c r="E240">
        <v>10053745</v>
      </c>
      <c r="F240" t="s">
        <v>300</v>
      </c>
      <c r="G240" t="s">
        <v>174</v>
      </c>
      <c r="H240" t="s">
        <v>31</v>
      </c>
      <c r="I240" t="s">
        <v>301</v>
      </c>
      <c r="J240" t="s">
        <v>302</v>
      </c>
      <c r="K240" t="s">
        <v>96</v>
      </c>
      <c r="L240">
        <v>89406</v>
      </c>
      <c r="M240" t="s">
        <v>1000</v>
      </c>
      <c r="N240">
        <v>7754125732</v>
      </c>
      <c r="O240" t="s">
        <v>115</v>
      </c>
      <c r="P240" t="s">
        <v>116</v>
      </c>
      <c r="Q240" t="s">
        <v>39</v>
      </c>
      <c r="R240">
        <v>44</v>
      </c>
      <c r="S240" t="s">
        <v>40</v>
      </c>
      <c r="T240" t="str">
        <f t="shared" si="16"/>
        <v>12</v>
      </c>
      <c r="U240">
        <v>5</v>
      </c>
      <c r="V240">
        <v>168.6</v>
      </c>
      <c r="W240">
        <v>9</v>
      </c>
      <c r="X240" s="3">
        <f t="shared" si="13"/>
        <v>18.733333333333334</v>
      </c>
      <c r="Y240" s="3">
        <f t="shared" si="14"/>
        <v>1.5611111111111111</v>
      </c>
      <c r="Z240" s="3">
        <f t="shared" si="15"/>
        <v>0.31222222222222223</v>
      </c>
    </row>
    <row r="241" spans="1:26" hidden="1" x14ac:dyDescent="0.25">
      <c r="A241">
        <v>8.2024000000000008</v>
      </c>
      <c r="B241" t="s">
        <v>965</v>
      </c>
      <c r="C241" t="s">
        <v>84</v>
      </c>
      <c r="D241" t="s">
        <v>85</v>
      </c>
      <c r="E241">
        <v>10299488</v>
      </c>
      <c r="F241" t="s">
        <v>547</v>
      </c>
      <c r="G241" t="s">
        <v>362</v>
      </c>
      <c r="H241" t="s">
        <v>31</v>
      </c>
      <c r="I241" t="s">
        <v>548</v>
      </c>
      <c r="J241" t="s">
        <v>549</v>
      </c>
      <c r="K241" t="s">
        <v>67</v>
      </c>
      <c r="L241">
        <v>95207</v>
      </c>
      <c r="M241" t="s">
        <v>550</v>
      </c>
      <c r="N241">
        <v>2099579090</v>
      </c>
      <c r="O241" t="s">
        <v>115</v>
      </c>
      <c r="P241" t="s">
        <v>116</v>
      </c>
      <c r="Q241" t="s">
        <v>39</v>
      </c>
      <c r="R241">
        <v>44</v>
      </c>
      <c r="S241" t="s">
        <v>40</v>
      </c>
      <c r="T241" t="str">
        <f t="shared" si="16"/>
        <v>12</v>
      </c>
      <c r="U241">
        <v>5</v>
      </c>
      <c r="V241">
        <v>17.399999999999999</v>
      </c>
      <c r="W241">
        <v>1</v>
      </c>
      <c r="X241" s="3">
        <f t="shared" si="13"/>
        <v>17.399999999999999</v>
      </c>
      <c r="Y241" s="3">
        <f t="shared" si="14"/>
        <v>1.45</v>
      </c>
      <c r="Z241" s="3">
        <f t="shared" si="15"/>
        <v>0.28999999999999998</v>
      </c>
    </row>
    <row r="242" spans="1:26" hidden="1" x14ac:dyDescent="0.25">
      <c r="A242">
        <v>8.2024000000000008</v>
      </c>
      <c r="B242" t="s">
        <v>965</v>
      </c>
      <c r="C242" t="s">
        <v>84</v>
      </c>
      <c r="D242" t="s">
        <v>85</v>
      </c>
      <c r="E242">
        <v>10349243</v>
      </c>
      <c r="F242" t="s">
        <v>291</v>
      </c>
      <c r="G242" t="s">
        <v>30</v>
      </c>
      <c r="H242" t="s">
        <v>31</v>
      </c>
      <c r="I242" t="s">
        <v>292</v>
      </c>
      <c r="J242" t="s">
        <v>104</v>
      </c>
      <c r="K242" t="s">
        <v>96</v>
      </c>
      <c r="L242" t="s">
        <v>293</v>
      </c>
      <c r="M242" t="s">
        <v>294</v>
      </c>
      <c r="N242">
        <v>7754437931</v>
      </c>
      <c r="O242" t="s">
        <v>115</v>
      </c>
      <c r="P242" t="s">
        <v>116</v>
      </c>
      <c r="Q242" t="s">
        <v>39</v>
      </c>
      <c r="R242">
        <v>44</v>
      </c>
      <c r="S242" t="s">
        <v>40</v>
      </c>
      <c r="T242" t="str">
        <f t="shared" si="16"/>
        <v>12</v>
      </c>
      <c r="U242">
        <v>5</v>
      </c>
      <c r="V242">
        <v>129</v>
      </c>
      <c r="W242">
        <v>7</v>
      </c>
      <c r="X242" s="3">
        <f t="shared" si="13"/>
        <v>18.428571428571427</v>
      </c>
      <c r="Y242" s="3">
        <f t="shared" si="14"/>
        <v>1.5357142857142856</v>
      </c>
      <c r="Z242" s="3">
        <f t="shared" si="15"/>
        <v>0.30714285714285711</v>
      </c>
    </row>
    <row r="243" spans="1:26" hidden="1" x14ac:dyDescent="0.25">
      <c r="A243">
        <v>8.2024000000000008</v>
      </c>
      <c r="B243" t="s">
        <v>965</v>
      </c>
      <c r="C243" t="s">
        <v>84</v>
      </c>
      <c r="D243" t="s">
        <v>85</v>
      </c>
      <c r="E243">
        <v>10426435</v>
      </c>
      <c r="F243" t="s">
        <v>295</v>
      </c>
      <c r="G243" t="s">
        <v>168</v>
      </c>
      <c r="H243" t="s">
        <v>31</v>
      </c>
      <c r="I243" t="s">
        <v>296</v>
      </c>
      <c r="J243" t="s">
        <v>297</v>
      </c>
      <c r="K243" t="s">
        <v>67</v>
      </c>
      <c r="L243" t="s">
        <v>298</v>
      </c>
      <c r="M243" t="s">
        <v>299</v>
      </c>
      <c r="N243">
        <v>7078293456</v>
      </c>
      <c r="O243" t="s">
        <v>115</v>
      </c>
      <c r="P243" t="s">
        <v>116</v>
      </c>
      <c r="Q243" t="s">
        <v>39</v>
      </c>
      <c r="R243">
        <v>44</v>
      </c>
      <c r="S243" t="s">
        <v>40</v>
      </c>
      <c r="T243" t="str">
        <f t="shared" si="16"/>
        <v>12</v>
      </c>
      <c r="U243">
        <v>5</v>
      </c>
      <c r="V243">
        <v>54.6</v>
      </c>
      <c r="W243">
        <v>3</v>
      </c>
      <c r="X243" s="3">
        <f t="shared" si="13"/>
        <v>18.2</v>
      </c>
      <c r="Y243" s="3">
        <f t="shared" si="14"/>
        <v>1.5166666666666666</v>
      </c>
      <c r="Z243" s="3">
        <f t="shared" si="15"/>
        <v>0.30333333333333334</v>
      </c>
    </row>
    <row r="244" spans="1:26" hidden="1" x14ac:dyDescent="0.25">
      <c r="A244">
        <v>8.2024000000000008</v>
      </c>
      <c r="B244" t="s">
        <v>965</v>
      </c>
      <c r="C244" t="s">
        <v>84</v>
      </c>
      <c r="D244" t="s">
        <v>85</v>
      </c>
      <c r="E244">
        <v>10053745</v>
      </c>
      <c r="F244" t="s">
        <v>300</v>
      </c>
      <c r="G244" t="s">
        <v>174</v>
      </c>
      <c r="H244" t="s">
        <v>31</v>
      </c>
      <c r="I244" t="s">
        <v>301</v>
      </c>
      <c r="J244" t="s">
        <v>302</v>
      </c>
      <c r="K244" t="s">
        <v>96</v>
      </c>
      <c r="L244">
        <v>89406</v>
      </c>
      <c r="M244" t="s">
        <v>1000</v>
      </c>
      <c r="N244">
        <v>7754125732</v>
      </c>
      <c r="O244" t="s">
        <v>49</v>
      </c>
      <c r="P244" t="s">
        <v>50</v>
      </c>
      <c r="Q244" t="s">
        <v>39</v>
      </c>
      <c r="R244">
        <v>44</v>
      </c>
      <c r="S244" t="s">
        <v>40</v>
      </c>
      <c r="T244" t="str">
        <f t="shared" si="16"/>
        <v>12</v>
      </c>
      <c r="U244">
        <v>5</v>
      </c>
      <c r="V244">
        <v>188.4</v>
      </c>
      <c r="W244">
        <v>10</v>
      </c>
      <c r="X244" s="3">
        <f t="shared" si="13"/>
        <v>18.84</v>
      </c>
      <c r="Y244" s="3">
        <f t="shared" si="14"/>
        <v>1.57</v>
      </c>
      <c r="Z244" s="3">
        <f t="shared" si="15"/>
        <v>0.314</v>
      </c>
    </row>
    <row r="245" spans="1:26" hidden="1" x14ac:dyDescent="0.25">
      <c r="A245">
        <v>8.2024000000000008</v>
      </c>
      <c r="B245" t="s">
        <v>965</v>
      </c>
      <c r="C245" t="s">
        <v>84</v>
      </c>
      <c r="D245" t="s">
        <v>85</v>
      </c>
      <c r="E245">
        <v>10125310</v>
      </c>
      <c r="F245" t="s">
        <v>1113</v>
      </c>
      <c r="G245" t="s">
        <v>30</v>
      </c>
      <c r="H245" t="s">
        <v>31</v>
      </c>
      <c r="I245" t="s">
        <v>1114</v>
      </c>
      <c r="J245" t="s">
        <v>88</v>
      </c>
      <c r="K245" t="s">
        <v>67</v>
      </c>
      <c r="L245" t="s">
        <v>1115</v>
      </c>
      <c r="M245" t="s">
        <v>1116</v>
      </c>
      <c r="N245">
        <v>2096028622</v>
      </c>
      <c r="O245" t="s">
        <v>49</v>
      </c>
      <c r="P245" t="s">
        <v>50</v>
      </c>
      <c r="Q245" t="s">
        <v>39</v>
      </c>
      <c r="R245">
        <v>44</v>
      </c>
      <c r="S245" t="s">
        <v>40</v>
      </c>
      <c r="T245" t="str">
        <f t="shared" si="16"/>
        <v>12</v>
      </c>
      <c r="U245">
        <v>5</v>
      </c>
      <c r="V245">
        <v>17.399999999999999</v>
      </c>
      <c r="W245">
        <v>1</v>
      </c>
      <c r="X245" s="3">
        <f t="shared" si="13"/>
        <v>17.399999999999999</v>
      </c>
      <c r="Y245" s="3">
        <f t="shared" si="14"/>
        <v>1.45</v>
      </c>
      <c r="Z245" s="3">
        <f t="shared" si="15"/>
        <v>0.28999999999999998</v>
      </c>
    </row>
    <row r="246" spans="1:26" hidden="1" x14ac:dyDescent="0.25">
      <c r="A246">
        <v>8.2024000000000008</v>
      </c>
      <c r="B246" t="s">
        <v>965</v>
      </c>
      <c r="C246" t="s">
        <v>84</v>
      </c>
      <c r="D246" t="s">
        <v>85</v>
      </c>
      <c r="E246">
        <v>10426364</v>
      </c>
      <c r="F246" t="s">
        <v>437</v>
      </c>
      <c r="G246" t="s">
        <v>30</v>
      </c>
      <c r="H246" t="s">
        <v>31</v>
      </c>
      <c r="I246" t="s">
        <v>438</v>
      </c>
      <c r="J246" t="s">
        <v>104</v>
      </c>
      <c r="K246" t="s">
        <v>96</v>
      </c>
      <c r="L246" t="s">
        <v>439</v>
      </c>
      <c r="M246" t="s">
        <v>440</v>
      </c>
      <c r="N246">
        <v>7753385335</v>
      </c>
      <c r="O246" t="s">
        <v>49</v>
      </c>
      <c r="P246" t="s">
        <v>50</v>
      </c>
      <c r="Q246" t="s">
        <v>39</v>
      </c>
      <c r="R246">
        <v>44</v>
      </c>
      <c r="S246" t="s">
        <v>40</v>
      </c>
      <c r="T246" t="str">
        <f t="shared" si="16"/>
        <v>12</v>
      </c>
      <c r="U246">
        <v>5</v>
      </c>
      <c r="V246">
        <v>104.4</v>
      </c>
      <c r="W246">
        <v>6</v>
      </c>
      <c r="X246" s="3">
        <f t="shared" si="13"/>
        <v>17.400000000000002</v>
      </c>
      <c r="Y246" s="3">
        <f t="shared" si="14"/>
        <v>1.4500000000000002</v>
      </c>
      <c r="Z246" s="3">
        <f t="shared" si="15"/>
        <v>0.29000000000000004</v>
      </c>
    </row>
    <row r="247" spans="1:26" hidden="1" x14ac:dyDescent="0.25">
      <c r="A247">
        <v>8.2024000000000008</v>
      </c>
      <c r="B247" t="s">
        <v>965</v>
      </c>
      <c r="C247" t="s">
        <v>84</v>
      </c>
      <c r="D247" t="s">
        <v>85</v>
      </c>
      <c r="E247">
        <v>10439798</v>
      </c>
      <c r="F247" t="s">
        <v>102</v>
      </c>
      <c r="G247" t="s">
        <v>30</v>
      </c>
      <c r="H247" t="s">
        <v>31</v>
      </c>
      <c r="I247" t="s">
        <v>103</v>
      </c>
      <c r="J247" t="s">
        <v>104</v>
      </c>
      <c r="K247" t="s">
        <v>96</v>
      </c>
      <c r="L247" t="s">
        <v>105</v>
      </c>
      <c r="M247" t="s">
        <v>106</v>
      </c>
      <c r="N247">
        <v>9076024285</v>
      </c>
      <c r="O247" t="s">
        <v>49</v>
      </c>
      <c r="P247" t="s">
        <v>50</v>
      </c>
      <c r="Q247" t="s">
        <v>39</v>
      </c>
      <c r="R247">
        <v>44</v>
      </c>
      <c r="S247" t="s">
        <v>40</v>
      </c>
      <c r="T247" t="str">
        <f t="shared" si="16"/>
        <v>12</v>
      </c>
      <c r="U247">
        <v>5</v>
      </c>
      <c r="V247">
        <v>109.2</v>
      </c>
      <c r="W247">
        <v>6</v>
      </c>
      <c r="X247" s="3">
        <f t="shared" si="13"/>
        <v>18.2</v>
      </c>
      <c r="Y247" s="3">
        <f t="shared" si="14"/>
        <v>1.5166666666666666</v>
      </c>
      <c r="Z247" s="3">
        <f t="shared" si="15"/>
        <v>0.30333333333333334</v>
      </c>
    </row>
    <row r="248" spans="1:26" hidden="1" x14ac:dyDescent="0.25">
      <c r="A248">
        <v>8.2024000000000008</v>
      </c>
      <c r="B248" t="s">
        <v>965</v>
      </c>
      <c r="C248" t="s">
        <v>84</v>
      </c>
      <c r="D248" t="s">
        <v>85</v>
      </c>
      <c r="E248">
        <v>10124473</v>
      </c>
      <c r="F248" t="s">
        <v>220</v>
      </c>
      <c r="G248" t="s">
        <v>30</v>
      </c>
      <c r="H248" t="s">
        <v>31</v>
      </c>
      <c r="I248" t="s">
        <v>221</v>
      </c>
      <c r="J248" t="s">
        <v>222</v>
      </c>
      <c r="K248" t="s">
        <v>67</v>
      </c>
      <c r="L248">
        <v>95370</v>
      </c>
      <c r="M248" t="s">
        <v>223</v>
      </c>
      <c r="N248">
        <v>2095363674</v>
      </c>
      <c r="O248" t="s">
        <v>98</v>
      </c>
      <c r="P248" t="s">
        <v>99</v>
      </c>
      <c r="Q248" t="s">
        <v>61</v>
      </c>
      <c r="R248">
        <v>44</v>
      </c>
      <c r="S248" t="s">
        <v>40</v>
      </c>
      <c r="T248" t="str">
        <f t="shared" si="16"/>
        <v>12</v>
      </c>
      <c r="U248">
        <v>5</v>
      </c>
      <c r="V248">
        <v>57.6</v>
      </c>
      <c r="W248">
        <v>2</v>
      </c>
      <c r="X248" s="3">
        <f t="shared" si="13"/>
        <v>28.8</v>
      </c>
      <c r="Y248" s="3">
        <f t="shared" si="14"/>
        <v>2.4</v>
      </c>
      <c r="Z248" s="3">
        <f t="shared" si="15"/>
        <v>0.48</v>
      </c>
    </row>
    <row r="249" spans="1:26" hidden="1" x14ac:dyDescent="0.25">
      <c r="A249">
        <v>8.2024000000000008</v>
      </c>
      <c r="B249" t="s">
        <v>965</v>
      </c>
      <c r="C249" t="s">
        <v>84</v>
      </c>
      <c r="D249" t="s">
        <v>85</v>
      </c>
      <c r="E249">
        <v>10267588</v>
      </c>
      <c r="F249" t="s">
        <v>1117</v>
      </c>
      <c r="G249" t="s">
        <v>348</v>
      </c>
      <c r="H249" t="s">
        <v>31</v>
      </c>
      <c r="I249" t="s">
        <v>1118</v>
      </c>
      <c r="J249" t="s">
        <v>297</v>
      </c>
      <c r="K249" t="s">
        <v>67</v>
      </c>
      <c r="L249">
        <v>94720</v>
      </c>
      <c r="M249" t="s">
        <v>1119</v>
      </c>
      <c r="N249">
        <v>5106425392</v>
      </c>
      <c r="O249" t="s">
        <v>98</v>
      </c>
      <c r="P249" t="s">
        <v>99</v>
      </c>
      <c r="Q249" t="s">
        <v>61</v>
      </c>
      <c r="R249">
        <v>44</v>
      </c>
      <c r="S249" t="s">
        <v>40</v>
      </c>
      <c r="T249" t="str">
        <f t="shared" si="16"/>
        <v>12</v>
      </c>
      <c r="U249">
        <v>5</v>
      </c>
      <c r="V249">
        <v>57.6</v>
      </c>
      <c r="W249">
        <v>2</v>
      </c>
      <c r="X249" s="3">
        <f t="shared" si="13"/>
        <v>28.8</v>
      </c>
      <c r="Y249" s="3">
        <f t="shared" si="14"/>
        <v>2.4</v>
      </c>
      <c r="Z249" s="3">
        <f t="shared" si="15"/>
        <v>0.48</v>
      </c>
    </row>
    <row r="250" spans="1:26" hidden="1" x14ac:dyDescent="0.25">
      <c r="A250">
        <v>8.2024000000000008</v>
      </c>
      <c r="B250" t="s">
        <v>965</v>
      </c>
      <c r="C250" t="s">
        <v>84</v>
      </c>
      <c r="D250" t="s">
        <v>85</v>
      </c>
      <c r="E250">
        <v>10342048</v>
      </c>
      <c r="F250" t="s">
        <v>213</v>
      </c>
      <c r="G250" t="s">
        <v>30</v>
      </c>
      <c r="H250" t="s">
        <v>31</v>
      </c>
      <c r="I250" t="s">
        <v>214</v>
      </c>
      <c r="J250" t="s">
        <v>215</v>
      </c>
      <c r="K250" t="s">
        <v>67</v>
      </c>
      <c r="L250" t="s">
        <v>216</v>
      </c>
      <c r="M250" t="s">
        <v>217</v>
      </c>
      <c r="N250">
        <v>9258267841</v>
      </c>
      <c r="O250" t="s">
        <v>98</v>
      </c>
      <c r="P250" t="s">
        <v>99</v>
      </c>
      <c r="Q250" t="s">
        <v>61</v>
      </c>
      <c r="R250">
        <v>44</v>
      </c>
      <c r="S250" t="s">
        <v>40</v>
      </c>
      <c r="T250" t="str">
        <f t="shared" si="16"/>
        <v>12</v>
      </c>
      <c r="U250">
        <v>5</v>
      </c>
      <c r="V250">
        <v>201.6</v>
      </c>
      <c r="W250">
        <v>7</v>
      </c>
      <c r="X250" s="3">
        <f t="shared" si="13"/>
        <v>28.8</v>
      </c>
      <c r="Y250" s="3">
        <f t="shared" si="14"/>
        <v>2.4</v>
      </c>
      <c r="Z250" s="3">
        <f t="shared" si="15"/>
        <v>0.48</v>
      </c>
    </row>
    <row r="251" spans="1:26" hidden="1" x14ac:dyDescent="0.25">
      <c r="A251">
        <v>8.2024000000000008</v>
      </c>
      <c r="B251" t="s">
        <v>965</v>
      </c>
      <c r="C251" t="s">
        <v>84</v>
      </c>
      <c r="D251" t="s">
        <v>85</v>
      </c>
      <c r="E251">
        <v>10393606</v>
      </c>
      <c r="F251" t="s">
        <v>1014</v>
      </c>
      <c r="G251" t="s">
        <v>362</v>
      </c>
      <c r="H251" t="s">
        <v>31</v>
      </c>
      <c r="I251" t="s">
        <v>1015</v>
      </c>
      <c r="J251" t="s">
        <v>594</v>
      </c>
      <c r="K251" t="s">
        <v>96</v>
      </c>
      <c r="L251" t="s">
        <v>1016</v>
      </c>
      <c r="M251" t="s">
        <v>1017</v>
      </c>
      <c r="N251">
        <v>7755077248</v>
      </c>
      <c r="O251" t="s">
        <v>98</v>
      </c>
      <c r="P251" t="s">
        <v>99</v>
      </c>
      <c r="Q251" t="s">
        <v>61</v>
      </c>
      <c r="R251">
        <v>44</v>
      </c>
      <c r="S251" t="s">
        <v>40</v>
      </c>
      <c r="T251" t="str">
        <f t="shared" si="16"/>
        <v>12</v>
      </c>
      <c r="U251">
        <v>5</v>
      </c>
      <c r="V251">
        <v>576</v>
      </c>
      <c r="W251">
        <v>20</v>
      </c>
      <c r="X251" s="3">
        <f t="shared" si="13"/>
        <v>28.8</v>
      </c>
      <c r="Y251" s="3">
        <f t="shared" si="14"/>
        <v>2.4</v>
      </c>
      <c r="Z251" s="3">
        <f t="shared" si="15"/>
        <v>0.48</v>
      </c>
    </row>
    <row r="252" spans="1:26" hidden="1" x14ac:dyDescent="0.25">
      <c r="A252">
        <v>8.2024000000000008</v>
      </c>
      <c r="B252" t="s">
        <v>965</v>
      </c>
      <c r="C252" t="s">
        <v>84</v>
      </c>
      <c r="D252" t="s">
        <v>85</v>
      </c>
      <c r="E252">
        <v>10418538</v>
      </c>
      <c r="F252" t="s">
        <v>493</v>
      </c>
      <c r="G252" t="s">
        <v>30</v>
      </c>
      <c r="H252" t="s">
        <v>31</v>
      </c>
      <c r="I252" t="s">
        <v>494</v>
      </c>
      <c r="J252" t="s">
        <v>119</v>
      </c>
      <c r="K252" t="s">
        <v>67</v>
      </c>
      <c r="L252" t="s">
        <v>495</v>
      </c>
      <c r="M252" t="s">
        <v>496</v>
      </c>
      <c r="N252">
        <v>9164724633</v>
      </c>
      <c r="O252" t="s">
        <v>98</v>
      </c>
      <c r="P252" t="s">
        <v>99</v>
      </c>
      <c r="Q252" t="s">
        <v>61</v>
      </c>
      <c r="R252">
        <v>44</v>
      </c>
      <c r="S252" t="s">
        <v>40</v>
      </c>
      <c r="T252" t="str">
        <f t="shared" si="16"/>
        <v>12</v>
      </c>
      <c r="U252">
        <v>5</v>
      </c>
      <c r="V252">
        <v>28.8</v>
      </c>
      <c r="W252">
        <v>1</v>
      </c>
      <c r="X252" s="3">
        <f t="shared" si="13"/>
        <v>28.8</v>
      </c>
      <c r="Y252" s="3">
        <f t="shared" si="14"/>
        <v>2.4</v>
      </c>
      <c r="Z252" s="3">
        <f t="shared" si="15"/>
        <v>0.48</v>
      </c>
    </row>
    <row r="253" spans="1:26" hidden="1" x14ac:dyDescent="0.25">
      <c r="A253">
        <v>8.2024000000000008</v>
      </c>
      <c r="B253" t="s">
        <v>965</v>
      </c>
      <c r="C253" t="s">
        <v>84</v>
      </c>
      <c r="D253" t="s">
        <v>85</v>
      </c>
      <c r="E253">
        <v>10439798</v>
      </c>
      <c r="F253" t="s">
        <v>102</v>
      </c>
      <c r="G253" t="s">
        <v>30</v>
      </c>
      <c r="H253" t="s">
        <v>31</v>
      </c>
      <c r="I253" t="s">
        <v>103</v>
      </c>
      <c r="J253" t="s">
        <v>104</v>
      </c>
      <c r="K253" t="s">
        <v>96</v>
      </c>
      <c r="L253" t="s">
        <v>105</v>
      </c>
      <c r="M253" t="s">
        <v>106</v>
      </c>
      <c r="N253">
        <v>9076024285</v>
      </c>
      <c r="O253" t="s">
        <v>98</v>
      </c>
      <c r="P253" t="s">
        <v>99</v>
      </c>
      <c r="Q253" t="s">
        <v>61</v>
      </c>
      <c r="R253">
        <v>44</v>
      </c>
      <c r="S253" t="s">
        <v>40</v>
      </c>
      <c r="T253" t="str">
        <f t="shared" si="16"/>
        <v>12</v>
      </c>
      <c r="U253">
        <v>5</v>
      </c>
      <c r="V253">
        <v>57.6</v>
      </c>
      <c r="W253">
        <v>2</v>
      </c>
      <c r="X253" s="3">
        <f t="shared" si="13"/>
        <v>28.8</v>
      </c>
      <c r="Y253" s="3">
        <f t="shared" si="14"/>
        <v>2.4</v>
      </c>
      <c r="Z253" s="3">
        <f t="shared" si="15"/>
        <v>0.48</v>
      </c>
    </row>
    <row r="254" spans="1:26" hidden="1" x14ac:dyDescent="0.25">
      <c r="A254">
        <v>8.2024000000000008</v>
      </c>
      <c r="B254" t="s">
        <v>965</v>
      </c>
      <c r="C254" t="s">
        <v>84</v>
      </c>
      <c r="D254" t="s">
        <v>85</v>
      </c>
      <c r="E254">
        <v>10496376</v>
      </c>
      <c r="F254" t="s">
        <v>266</v>
      </c>
      <c r="G254" t="s">
        <v>267</v>
      </c>
      <c r="H254" t="s">
        <v>31</v>
      </c>
      <c r="I254" t="s">
        <v>268</v>
      </c>
      <c r="J254" t="s">
        <v>269</v>
      </c>
      <c r="K254" t="s">
        <v>67</v>
      </c>
      <c r="L254" t="s">
        <v>270</v>
      </c>
      <c r="M254" t="s">
        <v>271</v>
      </c>
      <c r="N254">
        <v>9162338469</v>
      </c>
      <c r="O254" t="s">
        <v>98</v>
      </c>
      <c r="P254" t="s">
        <v>99</v>
      </c>
      <c r="Q254" t="s">
        <v>61</v>
      </c>
      <c r="R254">
        <v>44</v>
      </c>
      <c r="S254" t="s">
        <v>40</v>
      </c>
      <c r="T254" t="str">
        <f t="shared" si="16"/>
        <v>12</v>
      </c>
      <c r="U254">
        <v>5</v>
      </c>
      <c r="V254">
        <v>28.8</v>
      </c>
      <c r="W254">
        <v>1</v>
      </c>
      <c r="X254" s="3">
        <f t="shared" si="13"/>
        <v>28.8</v>
      </c>
      <c r="Y254" s="3">
        <f t="shared" si="14"/>
        <v>2.4</v>
      </c>
      <c r="Z254" s="3">
        <f t="shared" si="15"/>
        <v>0.48</v>
      </c>
    </row>
    <row r="255" spans="1:26" hidden="1" x14ac:dyDescent="0.25">
      <c r="A255">
        <v>8.2024000000000008</v>
      </c>
      <c r="B255" t="s">
        <v>965</v>
      </c>
      <c r="C255" t="s">
        <v>84</v>
      </c>
      <c r="D255" t="s">
        <v>85</v>
      </c>
      <c r="E255">
        <v>10501324</v>
      </c>
      <c r="F255" t="s">
        <v>989</v>
      </c>
      <c r="G255" t="s">
        <v>362</v>
      </c>
      <c r="H255" t="s">
        <v>31</v>
      </c>
      <c r="I255" t="s">
        <v>990</v>
      </c>
      <c r="J255" t="s">
        <v>991</v>
      </c>
      <c r="K255" t="s">
        <v>67</v>
      </c>
      <c r="L255" t="s">
        <v>992</v>
      </c>
      <c r="M255" t="s">
        <v>993</v>
      </c>
      <c r="N255">
        <v>8312754500</v>
      </c>
      <c r="O255" t="s">
        <v>98</v>
      </c>
      <c r="P255" t="s">
        <v>99</v>
      </c>
      <c r="Q255" t="s">
        <v>61</v>
      </c>
      <c r="R255">
        <v>44</v>
      </c>
      <c r="S255" t="s">
        <v>40</v>
      </c>
      <c r="T255" t="str">
        <f t="shared" si="16"/>
        <v>12</v>
      </c>
      <c r="U255">
        <v>5</v>
      </c>
      <c r="V255">
        <v>316.8</v>
      </c>
      <c r="W255">
        <v>11</v>
      </c>
      <c r="X255" s="3">
        <f t="shared" si="13"/>
        <v>28.8</v>
      </c>
      <c r="Y255" s="3">
        <f t="shared" si="14"/>
        <v>2.4</v>
      </c>
      <c r="Z255" s="3">
        <f t="shared" si="15"/>
        <v>0.48</v>
      </c>
    </row>
    <row r="256" spans="1:26" hidden="1" x14ac:dyDescent="0.25">
      <c r="A256">
        <v>8.2024000000000008</v>
      </c>
      <c r="B256" t="s">
        <v>965</v>
      </c>
      <c r="C256" t="s">
        <v>84</v>
      </c>
      <c r="D256" t="s">
        <v>85</v>
      </c>
      <c r="E256">
        <v>10020343</v>
      </c>
      <c r="F256" t="s">
        <v>1120</v>
      </c>
      <c r="G256" t="s">
        <v>174</v>
      </c>
      <c r="H256" t="s">
        <v>31</v>
      </c>
      <c r="I256" t="s">
        <v>1121</v>
      </c>
      <c r="J256" t="s">
        <v>1122</v>
      </c>
      <c r="K256" t="s">
        <v>67</v>
      </c>
      <c r="L256">
        <v>93245</v>
      </c>
      <c r="M256" t="s">
        <v>1123</v>
      </c>
      <c r="N256">
        <v>5599984735</v>
      </c>
      <c r="O256" t="s">
        <v>224</v>
      </c>
      <c r="P256" t="s">
        <v>225</v>
      </c>
      <c r="Q256" t="s">
        <v>61</v>
      </c>
      <c r="R256">
        <v>44</v>
      </c>
      <c r="S256" t="s">
        <v>40</v>
      </c>
      <c r="T256" t="str">
        <f t="shared" si="16"/>
        <v>12</v>
      </c>
      <c r="U256">
        <v>5</v>
      </c>
      <c r="V256">
        <v>86.4</v>
      </c>
      <c r="W256">
        <v>3</v>
      </c>
      <c r="X256" s="3">
        <f t="shared" si="13"/>
        <v>28.8</v>
      </c>
      <c r="Y256" s="3">
        <f t="shared" si="14"/>
        <v>2.4</v>
      </c>
      <c r="Z256" s="3">
        <f t="shared" si="15"/>
        <v>0.48</v>
      </c>
    </row>
    <row r="257" spans="1:26" hidden="1" x14ac:dyDescent="0.25">
      <c r="A257">
        <v>8.2024000000000008</v>
      </c>
      <c r="B257" t="s">
        <v>965</v>
      </c>
      <c r="C257" t="s">
        <v>84</v>
      </c>
      <c r="D257" t="s">
        <v>85</v>
      </c>
      <c r="E257">
        <v>10124473</v>
      </c>
      <c r="F257" t="s">
        <v>220</v>
      </c>
      <c r="G257" t="s">
        <v>30</v>
      </c>
      <c r="H257" t="s">
        <v>31</v>
      </c>
      <c r="I257" t="s">
        <v>221</v>
      </c>
      <c r="J257" t="s">
        <v>222</v>
      </c>
      <c r="K257" t="s">
        <v>67</v>
      </c>
      <c r="L257">
        <v>95370</v>
      </c>
      <c r="M257" t="s">
        <v>223</v>
      </c>
      <c r="N257">
        <v>2095363674</v>
      </c>
      <c r="O257" t="s">
        <v>224</v>
      </c>
      <c r="P257" t="s">
        <v>225</v>
      </c>
      <c r="Q257" t="s">
        <v>61</v>
      </c>
      <c r="R257">
        <v>44</v>
      </c>
      <c r="S257" t="s">
        <v>40</v>
      </c>
      <c r="T257" t="str">
        <f t="shared" si="16"/>
        <v>12</v>
      </c>
      <c r="U257">
        <v>5</v>
      </c>
      <c r="V257">
        <v>28.8</v>
      </c>
      <c r="W257">
        <v>1</v>
      </c>
      <c r="X257" s="3">
        <f t="shared" si="13"/>
        <v>28.8</v>
      </c>
      <c r="Y257" s="3">
        <f t="shared" si="14"/>
        <v>2.4</v>
      </c>
      <c r="Z257" s="3">
        <f t="shared" si="15"/>
        <v>0.48</v>
      </c>
    </row>
    <row r="258" spans="1:26" hidden="1" x14ac:dyDescent="0.25">
      <c r="A258">
        <v>8.2024000000000008</v>
      </c>
      <c r="B258" t="s">
        <v>965</v>
      </c>
      <c r="C258" t="s">
        <v>84</v>
      </c>
      <c r="D258" t="s">
        <v>85</v>
      </c>
      <c r="E258">
        <v>10342048</v>
      </c>
      <c r="F258" t="s">
        <v>213</v>
      </c>
      <c r="G258" t="s">
        <v>30</v>
      </c>
      <c r="H258" t="s">
        <v>31</v>
      </c>
      <c r="I258" t="s">
        <v>214</v>
      </c>
      <c r="J258" t="s">
        <v>215</v>
      </c>
      <c r="K258" t="s">
        <v>67</v>
      </c>
      <c r="L258" t="s">
        <v>216</v>
      </c>
      <c r="M258" t="s">
        <v>217</v>
      </c>
      <c r="N258">
        <v>9258267841</v>
      </c>
      <c r="O258" t="s">
        <v>224</v>
      </c>
      <c r="P258" t="s">
        <v>225</v>
      </c>
      <c r="Q258" t="s">
        <v>61</v>
      </c>
      <c r="R258">
        <v>44</v>
      </c>
      <c r="S258" t="s">
        <v>40</v>
      </c>
      <c r="T258" t="str">
        <f t="shared" si="16"/>
        <v>12</v>
      </c>
      <c r="U258">
        <v>5</v>
      </c>
      <c r="V258">
        <v>57.6</v>
      </c>
      <c r="W258">
        <v>2</v>
      </c>
      <c r="X258" s="3">
        <f t="shared" si="13"/>
        <v>28.8</v>
      </c>
      <c r="Y258" s="3">
        <f t="shared" si="14"/>
        <v>2.4</v>
      </c>
      <c r="Z258" s="3">
        <f t="shared" si="15"/>
        <v>0.48</v>
      </c>
    </row>
    <row r="259" spans="1:26" hidden="1" x14ac:dyDescent="0.25">
      <c r="A259">
        <v>8.2024000000000008</v>
      </c>
      <c r="B259" t="s">
        <v>965</v>
      </c>
      <c r="C259" t="s">
        <v>84</v>
      </c>
      <c r="D259" t="s">
        <v>85</v>
      </c>
      <c r="E259">
        <v>10393090</v>
      </c>
      <c r="F259" t="s">
        <v>1028</v>
      </c>
      <c r="G259" t="s">
        <v>267</v>
      </c>
      <c r="H259" t="s">
        <v>31</v>
      </c>
      <c r="I259" t="s">
        <v>1029</v>
      </c>
      <c r="J259" t="s">
        <v>588</v>
      </c>
      <c r="K259" t="s">
        <v>67</v>
      </c>
      <c r="L259" t="s">
        <v>1030</v>
      </c>
      <c r="M259" t="s">
        <v>1124</v>
      </c>
      <c r="N259">
        <v>4082472000</v>
      </c>
      <c r="O259" t="s">
        <v>224</v>
      </c>
      <c r="P259" t="s">
        <v>225</v>
      </c>
      <c r="Q259" t="s">
        <v>61</v>
      </c>
      <c r="R259">
        <v>44</v>
      </c>
      <c r="S259" t="s">
        <v>40</v>
      </c>
      <c r="T259" t="str">
        <f t="shared" si="16"/>
        <v>12</v>
      </c>
      <c r="U259">
        <v>5</v>
      </c>
      <c r="V259">
        <v>28.8</v>
      </c>
      <c r="W259">
        <v>1</v>
      </c>
      <c r="X259" s="3">
        <f t="shared" ref="X259:X322" si="17">V259/W259</f>
        <v>28.8</v>
      </c>
      <c r="Y259" s="3">
        <f t="shared" ref="Y259:Y322" si="18">X259/T259</f>
        <v>2.4</v>
      </c>
      <c r="Z259" s="3">
        <f t="shared" ref="Z259:Z322" si="19">Y259/U259</f>
        <v>0.48</v>
      </c>
    </row>
    <row r="260" spans="1:26" hidden="1" x14ac:dyDescent="0.25">
      <c r="A260">
        <v>8.2024000000000008</v>
      </c>
      <c r="B260" t="s">
        <v>965</v>
      </c>
      <c r="C260" t="s">
        <v>84</v>
      </c>
      <c r="D260" t="s">
        <v>85</v>
      </c>
      <c r="E260">
        <v>10418538</v>
      </c>
      <c r="F260" t="s">
        <v>493</v>
      </c>
      <c r="G260" t="s">
        <v>30</v>
      </c>
      <c r="H260" t="s">
        <v>31</v>
      </c>
      <c r="I260" t="s">
        <v>494</v>
      </c>
      <c r="J260" t="s">
        <v>119</v>
      </c>
      <c r="K260" t="s">
        <v>67</v>
      </c>
      <c r="L260" t="s">
        <v>495</v>
      </c>
      <c r="M260" t="s">
        <v>496</v>
      </c>
      <c r="N260">
        <v>9164724633</v>
      </c>
      <c r="O260" t="s">
        <v>224</v>
      </c>
      <c r="P260" t="s">
        <v>225</v>
      </c>
      <c r="Q260" t="s">
        <v>61</v>
      </c>
      <c r="R260">
        <v>44</v>
      </c>
      <c r="S260" t="s">
        <v>40</v>
      </c>
      <c r="T260" t="str">
        <f t="shared" si="16"/>
        <v>12</v>
      </c>
      <c r="U260">
        <v>5</v>
      </c>
      <c r="V260">
        <v>28.8</v>
      </c>
      <c r="W260">
        <v>1</v>
      </c>
      <c r="X260" s="3">
        <f t="shared" si="17"/>
        <v>28.8</v>
      </c>
      <c r="Y260" s="3">
        <f t="shared" si="18"/>
        <v>2.4</v>
      </c>
      <c r="Z260" s="3">
        <f t="shared" si="19"/>
        <v>0.48</v>
      </c>
    </row>
    <row r="261" spans="1:26" hidden="1" x14ac:dyDescent="0.25">
      <c r="A261">
        <v>8.2024000000000008</v>
      </c>
      <c r="B261" t="s">
        <v>965</v>
      </c>
      <c r="C261" t="s">
        <v>84</v>
      </c>
      <c r="D261" t="s">
        <v>85</v>
      </c>
      <c r="E261">
        <v>10501324</v>
      </c>
      <c r="F261" t="s">
        <v>989</v>
      </c>
      <c r="G261" t="s">
        <v>362</v>
      </c>
      <c r="H261" t="s">
        <v>31</v>
      </c>
      <c r="I261" t="s">
        <v>990</v>
      </c>
      <c r="J261" t="s">
        <v>991</v>
      </c>
      <c r="K261" t="s">
        <v>67</v>
      </c>
      <c r="L261" t="s">
        <v>992</v>
      </c>
      <c r="M261" t="s">
        <v>993</v>
      </c>
      <c r="N261">
        <v>8312754500</v>
      </c>
      <c r="O261" t="s">
        <v>224</v>
      </c>
      <c r="P261" t="s">
        <v>225</v>
      </c>
      <c r="Q261" t="s">
        <v>61</v>
      </c>
      <c r="R261">
        <v>44</v>
      </c>
      <c r="S261" t="s">
        <v>40</v>
      </c>
      <c r="T261" t="str">
        <f t="shared" si="16"/>
        <v>12</v>
      </c>
      <c r="U261">
        <v>5</v>
      </c>
      <c r="V261">
        <v>489.6</v>
      </c>
      <c r="W261">
        <v>17</v>
      </c>
      <c r="X261" s="3">
        <f t="shared" si="17"/>
        <v>28.8</v>
      </c>
      <c r="Y261" s="3">
        <f t="shared" si="18"/>
        <v>2.4</v>
      </c>
      <c r="Z261" s="3">
        <f t="shared" si="19"/>
        <v>0.48</v>
      </c>
    </row>
    <row r="262" spans="1:26" hidden="1" x14ac:dyDescent="0.25">
      <c r="A262">
        <v>8.2024000000000008</v>
      </c>
      <c r="B262" t="s">
        <v>965</v>
      </c>
      <c r="C262" t="s">
        <v>84</v>
      </c>
      <c r="D262" t="s">
        <v>85</v>
      </c>
      <c r="E262">
        <v>10019784</v>
      </c>
      <c r="F262" t="s">
        <v>86</v>
      </c>
      <c r="G262" t="s">
        <v>30</v>
      </c>
      <c r="H262" t="s">
        <v>31</v>
      </c>
      <c r="I262" t="s">
        <v>87</v>
      </c>
      <c r="J262" t="s">
        <v>88</v>
      </c>
      <c r="K262" t="s">
        <v>67</v>
      </c>
      <c r="L262">
        <v>95354</v>
      </c>
      <c r="M262" t="s">
        <v>1108</v>
      </c>
      <c r="N262">
        <v>2095295350</v>
      </c>
      <c r="O262" t="s">
        <v>91</v>
      </c>
      <c r="P262" t="s">
        <v>92</v>
      </c>
      <c r="Q262" t="s">
        <v>61</v>
      </c>
      <c r="R262">
        <v>44</v>
      </c>
      <c r="S262" t="s">
        <v>40</v>
      </c>
      <c r="T262" t="str">
        <f t="shared" si="16"/>
        <v>12</v>
      </c>
      <c r="U262">
        <v>8</v>
      </c>
      <c r="V262">
        <v>230.4</v>
      </c>
      <c r="W262">
        <v>8</v>
      </c>
      <c r="X262" s="3">
        <f t="shared" si="17"/>
        <v>28.8</v>
      </c>
      <c r="Y262" s="3">
        <f t="shared" si="18"/>
        <v>2.4</v>
      </c>
      <c r="Z262" s="3">
        <f t="shared" si="19"/>
        <v>0.3</v>
      </c>
    </row>
    <row r="263" spans="1:26" hidden="1" x14ac:dyDescent="0.25">
      <c r="A263">
        <v>8.2024000000000008</v>
      </c>
      <c r="B263" t="s">
        <v>965</v>
      </c>
      <c r="C263" t="s">
        <v>84</v>
      </c>
      <c r="D263" t="s">
        <v>85</v>
      </c>
      <c r="E263">
        <v>10267588</v>
      </c>
      <c r="F263" t="s">
        <v>1117</v>
      </c>
      <c r="G263" t="s">
        <v>348</v>
      </c>
      <c r="H263" t="s">
        <v>31</v>
      </c>
      <c r="I263" t="s">
        <v>1118</v>
      </c>
      <c r="J263" t="s">
        <v>297</v>
      </c>
      <c r="K263" t="s">
        <v>67</v>
      </c>
      <c r="L263">
        <v>94720</v>
      </c>
      <c r="M263" t="s">
        <v>1119</v>
      </c>
      <c r="N263">
        <v>5106425392</v>
      </c>
      <c r="O263" t="s">
        <v>91</v>
      </c>
      <c r="P263" t="s">
        <v>92</v>
      </c>
      <c r="Q263" t="s">
        <v>61</v>
      </c>
      <c r="R263">
        <v>44</v>
      </c>
      <c r="S263" t="s">
        <v>40</v>
      </c>
      <c r="T263" t="str">
        <f t="shared" si="16"/>
        <v>12</v>
      </c>
      <c r="U263">
        <v>8</v>
      </c>
      <c r="V263">
        <v>57.6</v>
      </c>
      <c r="W263">
        <v>2</v>
      </c>
      <c r="X263" s="3">
        <f t="shared" si="17"/>
        <v>28.8</v>
      </c>
      <c r="Y263" s="3">
        <f t="shared" si="18"/>
        <v>2.4</v>
      </c>
      <c r="Z263" s="3">
        <f t="shared" si="19"/>
        <v>0.3</v>
      </c>
    </row>
    <row r="264" spans="1:26" hidden="1" x14ac:dyDescent="0.25">
      <c r="A264">
        <v>8.2024000000000008</v>
      </c>
      <c r="B264" t="s">
        <v>965</v>
      </c>
      <c r="C264" t="s">
        <v>84</v>
      </c>
      <c r="D264" t="s">
        <v>85</v>
      </c>
      <c r="E264">
        <v>10342048</v>
      </c>
      <c r="F264" t="s">
        <v>213</v>
      </c>
      <c r="G264" t="s">
        <v>30</v>
      </c>
      <c r="H264" t="s">
        <v>31</v>
      </c>
      <c r="I264" t="s">
        <v>214</v>
      </c>
      <c r="J264" t="s">
        <v>215</v>
      </c>
      <c r="K264" t="s">
        <v>67</v>
      </c>
      <c r="L264" t="s">
        <v>216</v>
      </c>
      <c r="M264" t="s">
        <v>217</v>
      </c>
      <c r="N264">
        <v>9258267841</v>
      </c>
      <c r="O264" t="s">
        <v>91</v>
      </c>
      <c r="P264" t="s">
        <v>92</v>
      </c>
      <c r="Q264" t="s">
        <v>61</v>
      </c>
      <c r="R264">
        <v>44</v>
      </c>
      <c r="S264" t="s">
        <v>40</v>
      </c>
      <c r="T264" t="str">
        <f t="shared" si="16"/>
        <v>12</v>
      </c>
      <c r="U264">
        <v>8</v>
      </c>
      <c r="V264">
        <v>172.8</v>
      </c>
      <c r="W264">
        <v>6</v>
      </c>
      <c r="X264" s="3">
        <f t="shared" si="17"/>
        <v>28.8</v>
      </c>
      <c r="Y264" s="3">
        <f t="shared" si="18"/>
        <v>2.4</v>
      </c>
      <c r="Z264" s="3">
        <f t="shared" si="19"/>
        <v>0.3</v>
      </c>
    </row>
    <row r="265" spans="1:26" hidden="1" x14ac:dyDescent="0.25">
      <c r="A265">
        <v>8.2024000000000008</v>
      </c>
      <c r="B265" t="s">
        <v>965</v>
      </c>
      <c r="C265" t="s">
        <v>84</v>
      </c>
      <c r="D265" t="s">
        <v>85</v>
      </c>
      <c r="E265">
        <v>10418538</v>
      </c>
      <c r="F265" t="s">
        <v>493</v>
      </c>
      <c r="G265" t="s">
        <v>30</v>
      </c>
      <c r="H265" t="s">
        <v>31</v>
      </c>
      <c r="I265" t="s">
        <v>494</v>
      </c>
      <c r="J265" t="s">
        <v>119</v>
      </c>
      <c r="K265" t="s">
        <v>67</v>
      </c>
      <c r="L265" t="s">
        <v>495</v>
      </c>
      <c r="M265" t="s">
        <v>496</v>
      </c>
      <c r="N265">
        <v>9164724633</v>
      </c>
      <c r="O265" t="s">
        <v>91</v>
      </c>
      <c r="P265" t="s">
        <v>92</v>
      </c>
      <c r="Q265" t="s">
        <v>61</v>
      </c>
      <c r="R265">
        <v>44</v>
      </c>
      <c r="S265" t="s">
        <v>40</v>
      </c>
      <c r="T265" t="str">
        <f t="shared" si="16"/>
        <v>12</v>
      </c>
      <c r="U265">
        <v>8</v>
      </c>
      <c r="V265">
        <v>28.8</v>
      </c>
      <c r="W265">
        <v>1</v>
      </c>
      <c r="X265" s="3">
        <f t="shared" si="17"/>
        <v>28.8</v>
      </c>
      <c r="Y265" s="3">
        <f t="shared" si="18"/>
        <v>2.4</v>
      </c>
      <c r="Z265" s="3">
        <f t="shared" si="19"/>
        <v>0.3</v>
      </c>
    </row>
    <row r="266" spans="1:26" hidden="1" x14ac:dyDescent="0.25">
      <c r="A266">
        <v>8.2024000000000008</v>
      </c>
      <c r="B266" t="s">
        <v>965</v>
      </c>
      <c r="C266" t="s">
        <v>84</v>
      </c>
      <c r="D266" t="s">
        <v>85</v>
      </c>
      <c r="E266">
        <v>10019784</v>
      </c>
      <c r="F266" t="s">
        <v>86</v>
      </c>
      <c r="G266" t="s">
        <v>30</v>
      </c>
      <c r="H266" t="s">
        <v>31</v>
      </c>
      <c r="I266" t="s">
        <v>87</v>
      </c>
      <c r="J266" t="s">
        <v>88</v>
      </c>
      <c r="K266" t="s">
        <v>67</v>
      </c>
      <c r="L266">
        <v>95354</v>
      </c>
      <c r="M266" t="s">
        <v>1108</v>
      </c>
      <c r="N266">
        <v>2095295350</v>
      </c>
      <c r="O266" t="s">
        <v>70</v>
      </c>
      <c r="P266" t="s">
        <v>71</v>
      </c>
      <c r="Q266" t="s">
        <v>61</v>
      </c>
      <c r="R266">
        <v>44</v>
      </c>
      <c r="S266" t="s">
        <v>40</v>
      </c>
      <c r="T266" t="str">
        <f t="shared" si="16"/>
        <v>12</v>
      </c>
      <c r="U266">
        <v>8</v>
      </c>
      <c r="V266">
        <v>259.2</v>
      </c>
      <c r="W266">
        <v>8</v>
      </c>
      <c r="X266" s="3">
        <f t="shared" si="17"/>
        <v>32.4</v>
      </c>
      <c r="Y266" s="3">
        <f t="shared" si="18"/>
        <v>2.6999999999999997</v>
      </c>
      <c r="Z266" s="3">
        <f t="shared" si="19"/>
        <v>0.33749999999999997</v>
      </c>
    </row>
    <row r="267" spans="1:26" hidden="1" x14ac:dyDescent="0.25">
      <c r="A267">
        <v>8.2024000000000008</v>
      </c>
      <c r="B267" t="s">
        <v>965</v>
      </c>
      <c r="C267" t="s">
        <v>84</v>
      </c>
      <c r="D267" t="s">
        <v>85</v>
      </c>
      <c r="E267">
        <v>10267588</v>
      </c>
      <c r="F267" t="s">
        <v>1117</v>
      </c>
      <c r="G267" t="s">
        <v>348</v>
      </c>
      <c r="H267" t="s">
        <v>31</v>
      </c>
      <c r="I267" t="s">
        <v>1118</v>
      </c>
      <c r="J267" t="s">
        <v>297</v>
      </c>
      <c r="K267" t="s">
        <v>67</v>
      </c>
      <c r="L267">
        <v>94720</v>
      </c>
      <c r="M267" t="s">
        <v>1119</v>
      </c>
      <c r="N267">
        <v>5106425392</v>
      </c>
      <c r="O267" t="s">
        <v>70</v>
      </c>
      <c r="P267" t="s">
        <v>71</v>
      </c>
      <c r="Q267" t="s">
        <v>61</v>
      </c>
      <c r="R267">
        <v>44</v>
      </c>
      <c r="S267" t="s">
        <v>40</v>
      </c>
      <c r="T267" t="str">
        <f t="shared" si="16"/>
        <v>12</v>
      </c>
      <c r="U267">
        <v>8</v>
      </c>
      <c r="V267">
        <v>64.8</v>
      </c>
      <c r="W267">
        <v>2</v>
      </c>
      <c r="X267" s="3">
        <f t="shared" si="17"/>
        <v>32.4</v>
      </c>
      <c r="Y267" s="3">
        <f t="shared" si="18"/>
        <v>2.6999999999999997</v>
      </c>
      <c r="Z267" s="3">
        <f t="shared" si="19"/>
        <v>0.33749999999999997</v>
      </c>
    </row>
    <row r="268" spans="1:26" hidden="1" x14ac:dyDescent="0.25">
      <c r="A268">
        <v>8.2024000000000008</v>
      </c>
      <c r="B268" t="s">
        <v>965</v>
      </c>
      <c r="C268" t="s">
        <v>84</v>
      </c>
      <c r="D268" t="s">
        <v>85</v>
      </c>
      <c r="E268">
        <v>10342048</v>
      </c>
      <c r="F268" t="s">
        <v>213</v>
      </c>
      <c r="G268" t="s">
        <v>30</v>
      </c>
      <c r="H268" t="s">
        <v>31</v>
      </c>
      <c r="I268" t="s">
        <v>214</v>
      </c>
      <c r="J268" t="s">
        <v>215</v>
      </c>
      <c r="K268" t="s">
        <v>67</v>
      </c>
      <c r="L268" t="s">
        <v>216</v>
      </c>
      <c r="M268" t="s">
        <v>217</v>
      </c>
      <c r="N268">
        <v>9258267841</v>
      </c>
      <c r="O268" t="s">
        <v>70</v>
      </c>
      <c r="P268" t="s">
        <v>71</v>
      </c>
      <c r="Q268" t="s">
        <v>61</v>
      </c>
      <c r="R268">
        <v>44</v>
      </c>
      <c r="S268" t="s">
        <v>40</v>
      </c>
      <c r="T268" t="str">
        <f t="shared" si="16"/>
        <v>12</v>
      </c>
      <c r="U268">
        <v>8</v>
      </c>
      <c r="V268">
        <v>162</v>
      </c>
      <c r="W268">
        <v>5</v>
      </c>
      <c r="X268" s="3">
        <f t="shared" si="17"/>
        <v>32.4</v>
      </c>
      <c r="Y268" s="3">
        <f t="shared" si="18"/>
        <v>2.6999999999999997</v>
      </c>
      <c r="Z268" s="3">
        <f t="shared" si="19"/>
        <v>0.33749999999999997</v>
      </c>
    </row>
    <row r="269" spans="1:26" hidden="1" x14ac:dyDescent="0.25">
      <c r="A269">
        <v>8.2024000000000008</v>
      </c>
      <c r="B269" t="s">
        <v>965</v>
      </c>
      <c r="C269" t="s">
        <v>84</v>
      </c>
      <c r="D269" t="s">
        <v>85</v>
      </c>
      <c r="E269">
        <v>10439798</v>
      </c>
      <c r="F269" t="s">
        <v>102</v>
      </c>
      <c r="G269" t="s">
        <v>30</v>
      </c>
      <c r="H269" t="s">
        <v>31</v>
      </c>
      <c r="I269" t="s">
        <v>103</v>
      </c>
      <c r="J269" t="s">
        <v>104</v>
      </c>
      <c r="K269" t="s">
        <v>96</v>
      </c>
      <c r="L269" t="s">
        <v>105</v>
      </c>
      <c r="M269" t="s">
        <v>106</v>
      </c>
      <c r="N269">
        <v>9076024285</v>
      </c>
      <c r="O269" t="s">
        <v>70</v>
      </c>
      <c r="P269" t="s">
        <v>71</v>
      </c>
      <c r="Q269" t="s">
        <v>61</v>
      </c>
      <c r="R269">
        <v>44</v>
      </c>
      <c r="S269" t="s">
        <v>40</v>
      </c>
      <c r="T269" t="str">
        <f t="shared" si="16"/>
        <v>12</v>
      </c>
      <c r="U269">
        <v>8</v>
      </c>
      <c r="V269">
        <v>226.8</v>
      </c>
      <c r="W269">
        <v>7</v>
      </c>
      <c r="X269" s="3">
        <f t="shared" si="17"/>
        <v>32.4</v>
      </c>
      <c r="Y269" s="3">
        <f t="shared" si="18"/>
        <v>2.6999999999999997</v>
      </c>
      <c r="Z269" s="3">
        <f t="shared" si="19"/>
        <v>0.33749999999999997</v>
      </c>
    </row>
    <row r="270" spans="1:26" hidden="1" x14ac:dyDescent="0.25">
      <c r="A270">
        <v>8.2024000000000008</v>
      </c>
      <c r="B270" t="s">
        <v>965</v>
      </c>
      <c r="C270" t="s">
        <v>84</v>
      </c>
      <c r="D270" t="s">
        <v>85</v>
      </c>
      <c r="E270">
        <v>10342048</v>
      </c>
      <c r="F270" t="s">
        <v>213</v>
      </c>
      <c r="G270" t="s">
        <v>30</v>
      </c>
      <c r="H270" t="s">
        <v>31</v>
      </c>
      <c r="I270" t="s">
        <v>214</v>
      </c>
      <c r="J270" t="s">
        <v>215</v>
      </c>
      <c r="K270" t="s">
        <v>67</v>
      </c>
      <c r="L270" t="s">
        <v>216</v>
      </c>
      <c r="M270" t="s">
        <v>217</v>
      </c>
      <c r="N270">
        <v>9258267841</v>
      </c>
      <c r="O270" t="s">
        <v>72</v>
      </c>
      <c r="P270" t="s">
        <v>73</v>
      </c>
      <c r="Q270" t="s">
        <v>61</v>
      </c>
      <c r="R270">
        <v>44</v>
      </c>
      <c r="S270" t="s">
        <v>40</v>
      </c>
      <c r="T270" t="str">
        <f t="shared" si="16"/>
        <v>12</v>
      </c>
      <c r="U270">
        <v>8</v>
      </c>
      <c r="V270">
        <v>162</v>
      </c>
      <c r="W270">
        <v>5</v>
      </c>
      <c r="X270" s="3">
        <f t="shared" si="17"/>
        <v>32.4</v>
      </c>
      <c r="Y270" s="3">
        <f t="shared" si="18"/>
        <v>2.6999999999999997</v>
      </c>
      <c r="Z270" s="3">
        <f t="shared" si="19"/>
        <v>0.33749999999999997</v>
      </c>
    </row>
    <row r="271" spans="1:26" hidden="1" x14ac:dyDescent="0.25">
      <c r="A271">
        <v>8.2024000000000008</v>
      </c>
      <c r="B271" t="s">
        <v>965</v>
      </c>
      <c r="C271" t="s">
        <v>84</v>
      </c>
      <c r="D271" t="s">
        <v>85</v>
      </c>
      <c r="E271">
        <v>99999999999999</v>
      </c>
      <c r="F271" t="s">
        <v>142</v>
      </c>
      <c r="G271" t="s">
        <v>30</v>
      </c>
      <c r="H271" t="s">
        <v>144</v>
      </c>
      <c r="I271" t="s">
        <v>145</v>
      </c>
      <c r="J271" t="s">
        <v>146</v>
      </c>
      <c r="K271" t="s">
        <v>147</v>
      </c>
      <c r="L271">
        <v>999999999</v>
      </c>
      <c r="M271" t="s">
        <v>145</v>
      </c>
      <c r="N271">
        <v>9999999999</v>
      </c>
      <c r="O271" t="s">
        <v>72</v>
      </c>
      <c r="P271" t="s">
        <v>73</v>
      </c>
      <c r="Q271" t="s">
        <v>61</v>
      </c>
      <c r="R271">
        <v>44</v>
      </c>
      <c r="S271" t="s">
        <v>40</v>
      </c>
      <c r="T271" t="str">
        <f t="shared" si="16"/>
        <v>12</v>
      </c>
      <c r="U271">
        <v>8</v>
      </c>
      <c r="V271">
        <v>32.4</v>
      </c>
      <c r="W271">
        <v>1</v>
      </c>
      <c r="X271" s="3">
        <f t="shared" si="17"/>
        <v>32.4</v>
      </c>
      <c r="Y271" s="3">
        <f t="shared" si="18"/>
        <v>2.6999999999999997</v>
      </c>
      <c r="Z271" s="3">
        <f t="shared" si="19"/>
        <v>0.33749999999999997</v>
      </c>
    </row>
    <row r="272" spans="1:26" hidden="1" x14ac:dyDescent="0.25">
      <c r="A272">
        <v>8.2024000000000008</v>
      </c>
      <c r="B272" t="s">
        <v>965</v>
      </c>
      <c r="C272" t="s">
        <v>84</v>
      </c>
      <c r="D272" t="s">
        <v>85</v>
      </c>
      <c r="E272">
        <v>10342048</v>
      </c>
      <c r="F272" t="s">
        <v>213</v>
      </c>
      <c r="G272" t="s">
        <v>30</v>
      </c>
      <c r="H272" t="s">
        <v>31</v>
      </c>
      <c r="I272" t="s">
        <v>214</v>
      </c>
      <c r="J272" t="s">
        <v>215</v>
      </c>
      <c r="K272" t="s">
        <v>67</v>
      </c>
      <c r="L272" t="s">
        <v>216</v>
      </c>
      <c r="M272" t="s">
        <v>217</v>
      </c>
      <c r="N272">
        <v>9258267841</v>
      </c>
      <c r="O272" t="s">
        <v>218</v>
      </c>
      <c r="P272" t="s">
        <v>219</v>
      </c>
      <c r="Q272" t="s">
        <v>61</v>
      </c>
      <c r="R272">
        <v>44</v>
      </c>
      <c r="S272" t="s">
        <v>40</v>
      </c>
      <c r="T272" t="str">
        <f t="shared" si="16"/>
        <v>12</v>
      </c>
      <c r="U272">
        <v>8</v>
      </c>
      <c r="V272">
        <v>57.6</v>
      </c>
      <c r="W272">
        <v>2</v>
      </c>
      <c r="X272" s="3">
        <f t="shared" si="17"/>
        <v>28.8</v>
      </c>
      <c r="Y272" s="3">
        <f t="shared" si="18"/>
        <v>2.4</v>
      </c>
      <c r="Z272" s="3">
        <f t="shared" si="19"/>
        <v>0.3</v>
      </c>
    </row>
    <row r="273" spans="1:26" hidden="1" x14ac:dyDescent="0.25">
      <c r="A273">
        <v>8.2024000000000008</v>
      </c>
      <c r="B273" t="s">
        <v>965</v>
      </c>
      <c r="C273" t="s">
        <v>84</v>
      </c>
      <c r="D273" t="s">
        <v>85</v>
      </c>
      <c r="E273">
        <v>10019784</v>
      </c>
      <c r="F273" t="s">
        <v>86</v>
      </c>
      <c r="G273" t="s">
        <v>30</v>
      </c>
      <c r="H273" t="s">
        <v>31</v>
      </c>
      <c r="I273" t="s">
        <v>87</v>
      </c>
      <c r="J273" t="s">
        <v>88</v>
      </c>
      <c r="K273" t="s">
        <v>67</v>
      </c>
      <c r="L273">
        <v>95354</v>
      </c>
      <c r="M273" t="s">
        <v>1108</v>
      </c>
      <c r="N273">
        <v>2095295350</v>
      </c>
      <c r="O273" t="s">
        <v>100</v>
      </c>
      <c r="P273" t="s">
        <v>101</v>
      </c>
      <c r="Q273" t="s">
        <v>61</v>
      </c>
      <c r="R273">
        <v>44</v>
      </c>
      <c r="S273" t="s">
        <v>40</v>
      </c>
      <c r="T273" t="str">
        <f t="shared" si="16"/>
        <v>12</v>
      </c>
      <c r="U273">
        <v>8</v>
      </c>
      <c r="V273">
        <v>129.6</v>
      </c>
      <c r="W273">
        <v>4</v>
      </c>
      <c r="X273" s="3">
        <f t="shared" si="17"/>
        <v>32.4</v>
      </c>
      <c r="Y273" s="3">
        <f t="shared" si="18"/>
        <v>2.6999999999999997</v>
      </c>
      <c r="Z273" s="3">
        <f t="shared" si="19"/>
        <v>0.33749999999999997</v>
      </c>
    </row>
    <row r="274" spans="1:26" hidden="1" x14ac:dyDescent="0.25">
      <c r="A274">
        <v>8.2024000000000008</v>
      </c>
      <c r="B274" t="s">
        <v>965</v>
      </c>
      <c r="C274" t="s">
        <v>84</v>
      </c>
      <c r="D274" t="s">
        <v>85</v>
      </c>
      <c r="E274">
        <v>10267588</v>
      </c>
      <c r="F274" t="s">
        <v>1117</v>
      </c>
      <c r="G274" t="s">
        <v>348</v>
      </c>
      <c r="H274" t="s">
        <v>31</v>
      </c>
      <c r="I274" t="s">
        <v>1118</v>
      </c>
      <c r="J274" t="s">
        <v>297</v>
      </c>
      <c r="K274" t="s">
        <v>67</v>
      </c>
      <c r="L274">
        <v>94720</v>
      </c>
      <c r="M274" t="s">
        <v>1119</v>
      </c>
      <c r="N274">
        <v>5106425392</v>
      </c>
      <c r="O274" t="s">
        <v>100</v>
      </c>
      <c r="P274" t="s">
        <v>101</v>
      </c>
      <c r="Q274" t="s">
        <v>61</v>
      </c>
      <c r="R274">
        <v>44</v>
      </c>
      <c r="S274" t="s">
        <v>40</v>
      </c>
      <c r="T274" t="str">
        <f t="shared" si="16"/>
        <v>12</v>
      </c>
      <c r="U274">
        <v>8</v>
      </c>
      <c r="V274">
        <v>64.8</v>
      </c>
      <c r="W274">
        <v>2</v>
      </c>
      <c r="X274" s="3">
        <f t="shared" si="17"/>
        <v>32.4</v>
      </c>
      <c r="Y274" s="3">
        <f t="shared" si="18"/>
        <v>2.6999999999999997</v>
      </c>
      <c r="Z274" s="3">
        <f t="shared" si="19"/>
        <v>0.33749999999999997</v>
      </c>
    </row>
    <row r="275" spans="1:26" hidden="1" x14ac:dyDescent="0.25">
      <c r="A275">
        <v>8.2024000000000008</v>
      </c>
      <c r="B275" t="s">
        <v>965</v>
      </c>
      <c r="C275" t="s">
        <v>84</v>
      </c>
      <c r="D275" t="s">
        <v>85</v>
      </c>
      <c r="E275">
        <v>10382844</v>
      </c>
      <c r="F275" t="s">
        <v>272</v>
      </c>
      <c r="G275" t="s">
        <v>30</v>
      </c>
      <c r="H275" t="s">
        <v>31</v>
      </c>
      <c r="I275" t="s">
        <v>273</v>
      </c>
      <c r="J275" t="s">
        <v>274</v>
      </c>
      <c r="K275" t="s">
        <v>67</v>
      </c>
      <c r="L275" t="s">
        <v>275</v>
      </c>
      <c r="M275" t="s">
        <v>276</v>
      </c>
      <c r="N275">
        <v>5107662337</v>
      </c>
      <c r="O275" t="s">
        <v>100</v>
      </c>
      <c r="P275" t="s">
        <v>101</v>
      </c>
      <c r="Q275" t="s">
        <v>61</v>
      </c>
      <c r="R275">
        <v>44</v>
      </c>
      <c r="S275" t="s">
        <v>40</v>
      </c>
      <c r="T275" t="str">
        <f t="shared" si="16"/>
        <v>12</v>
      </c>
      <c r="U275">
        <v>8</v>
      </c>
      <c r="V275">
        <v>32.4</v>
      </c>
      <c r="W275">
        <v>1</v>
      </c>
      <c r="X275" s="3">
        <f t="shared" si="17"/>
        <v>32.4</v>
      </c>
      <c r="Y275" s="3">
        <f t="shared" si="18"/>
        <v>2.6999999999999997</v>
      </c>
      <c r="Z275" s="3">
        <f t="shared" si="19"/>
        <v>0.33749999999999997</v>
      </c>
    </row>
    <row r="276" spans="1:26" hidden="1" x14ac:dyDescent="0.25">
      <c r="A276">
        <v>8.2024000000000008</v>
      </c>
      <c r="B276" t="s">
        <v>965</v>
      </c>
      <c r="C276" t="s">
        <v>84</v>
      </c>
      <c r="D276" t="s">
        <v>85</v>
      </c>
      <c r="E276">
        <v>10489518</v>
      </c>
      <c r="F276" t="s">
        <v>1125</v>
      </c>
      <c r="G276" t="s">
        <v>362</v>
      </c>
      <c r="H276" t="s">
        <v>31</v>
      </c>
      <c r="I276" t="s">
        <v>1126</v>
      </c>
      <c r="J276" t="s">
        <v>1127</v>
      </c>
      <c r="K276" t="s">
        <v>67</v>
      </c>
      <c r="L276" t="s">
        <v>1128</v>
      </c>
      <c r="M276" t="s">
        <v>1129</v>
      </c>
      <c r="N276">
        <v>2258029552</v>
      </c>
      <c r="O276" t="s">
        <v>100</v>
      </c>
      <c r="P276" t="s">
        <v>101</v>
      </c>
      <c r="Q276" t="s">
        <v>61</v>
      </c>
      <c r="R276">
        <v>44</v>
      </c>
      <c r="S276" t="s">
        <v>40</v>
      </c>
      <c r="T276" t="str">
        <f t="shared" si="16"/>
        <v>12</v>
      </c>
      <c r="U276">
        <v>8</v>
      </c>
      <c r="V276">
        <v>86.4</v>
      </c>
      <c r="W276">
        <v>3</v>
      </c>
      <c r="X276" s="3">
        <f t="shared" si="17"/>
        <v>28.8</v>
      </c>
      <c r="Y276" s="3">
        <f t="shared" si="18"/>
        <v>2.4</v>
      </c>
      <c r="Z276" s="3">
        <f t="shared" si="19"/>
        <v>0.3</v>
      </c>
    </row>
    <row r="277" spans="1:26" hidden="1" x14ac:dyDescent="0.25">
      <c r="A277">
        <v>8.2024000000000008</v>
      </c>
      <c r="B277" t="s">
        <v>965</v>
      </c>
      <c r="C277" t="s">
        <v>84</v>
      </c>
      <c r="D277" t="s">
        <v>85</v>
      </c>
      <c r="E277">
        <v>10342048</v>
      </c>
      <c r="F277" t="s">
        <v>213</v>
      </c>
      <c r="G277" t="s">
        <v>30</v>
      </c>
      <c r="H277" t="s">
        <v>31</v>
      </c>
      <c r="I277" t="s">
        <v>214</v>
      </c>
      <c r="J277" t="s">
        <v>215</v>
      </c>
      <c r="K277" t="s">
        <v>67</v>
      </c>
      <c r="L277" t="s">
        <v>216</v>
      </c>
      <c r="M277" t="s">
        <v>217</v>
      </c>
      <c r="N277">
        <v>9258267841</v>
      </c>
      <c r="O277" t="s">
        <v>59</v>
      </c>
      <c r="P277" t="s">
        <v>60</v>
      </c>
      <c r="Q277" t="s">
        <v>61</v>
      </c>
      <c r="R277">
        <v>44</v>
      </c>
      <c r="S277" t="s">
        <v>40</v>
      </c>
      <c r="T277" t="str">
        <f t="shared" si="16"/>
        <v>12</v>
      </c>
      <c r="U277">
        <v>4</v>
      </c>
      <c r="V277">
        <v>144</v>
      </c>
      <c r="W277">
        <v>5</v>
      </c>
      <c r="X277" s="3">
        <f t="shared" si="17"/>
        <v>28.8</v>
      </c>
      <c r="Y277" s="3">
        <f t="shared" si="18"/>
        <v>2.4</v>
      </c>
      <c r="Z277" s="3">
        <f t="shared" si="19"/>
        <v>0.6</v>
      </c>
    </row>
    <row r="278" spans="1:26" hidden="1" x14ac:dyDescent="0.25">
      <c r="A278">
        <v>8.2024000000000008</v>
      </c>
      <c r="B278" t="s">
        <v>965</v>
      </c>
      <c r="C278" t="s">
        <v>84</v>
      </c>
      <c r="D278" t="s">
        <v>85</v>
      </c>
      <c r="E278">
        <v>10382844</v>
      </c>
      <c r="F278" t="s">
        <v>272</v>
      </c>
      <c r="G278" t="s">
        <v>30</v>
      </c>
      <c r="H278" t="s">
        <v>31</v>
      </c>
      <c r="I278" t="s">
        <v>273</v>
      </c>
      <c r="J278" t="s">
        <v>274</v>
      </c>
      <c r="K278" t="s">
        <v>67</v>
      </c>
      <c r="L278" t="s">
        <v>275</v>
      </c>
      <c r="M278" t="s">
        <v>276</v>
      </c>
      <c r="N278">
        <v>5107662337</v>
      </c>
      <c r="O278" t="s">
        <v>59</v>
      </c>
      <c r="P278" t="s">
        <v>60</v>
      </c>
      <c r="Q278" t="s">
        <v>61</v>
      </c>
      <c r="R278">
        <v>44</v>
      </c>
      <c r="S278" t="s">
        <v>40</v>
      </c>
      <c r="T278" t="str">
        <f t="shared" si="16"/>
        <v>12</v>
      </c>
      <c r="U278">
        <v>4</v>
      </c>
      <c r="V278">
        <v>86.4</v>
      </c>
      <c r="W278">
        <v>3</v>
      </c>
      <c r="X278" s="3">
        <f t="shared" si="17"/>
        <v>28.8</v>
      </c>
      <c r="Y278" s="3">
        <f t="shared" si="18"/>
        <v>2.4</v>
      </c>
      <c r="Z278" s="3">
        <f t="shared" si="19"/>
        <v>0.6</v>
      </c>
    </row>
    <row r="279" spans="1:26" hidden="1" x14ac:dyDescent="0.25">
      <c r="A279">
        <v>8.2024000000000008</v>
      </c>
      <c r="B279" t="s">
        <v>965</v>
      </c>
      <c r="C279" t="s">
        <v>84</v>
      </c>
      <c r="D279" t="s">
        <v>85</v>
      </c>
      <c r="E279">
        <v>10393090</v>
      </c>
      <c r="F279" t="s">
        <v>1028</v>
      </c>
      <c r="G279" t="s">
        <v>267</v>
      </c>
      <c r="H279" t="s">
        <v>31</v>
      </c>
      <c r="I279" t="s">
        <v>1029</v>
      </c>
      <c r="J279" t="s">
        <v>588</v>
      </c>
      <c r="K279" t="s">
        <v>67</v>
      </c>
      <c r="L279" t="s">
        <v>1030</v>
      </c>
      <c r="M279" t="s">
        <v>1124</v>
      </c>
      <c r="N279">
        <v>4082472000</v>
      </c>
      <c r="O279" t="s">
        <v>59</v>
      </c>
      <c r="P279" t="s">
        <v>60</v>
      </c>
      <c r="Q279" t="s">
        <v>61</v>
      </c>
      <c r="R279">
        <v>44</v>
      </c>
      <c r="S279" t="s">
        <v>40</v>
      </c>
      <c r="T279" t="str">
        <f t="shared" ref="T279:T342" si="20">"12"</f>
        <v>12</v>
      </c>
      <c r="U279">
        <v>4</v>
      </c>
      <c r="V279">
        <v>28.8</v>
      </c>
      <c r="W279">
        <v>1</v>
      </c>
      <c r="X279" s="3">
        <f t="shared" si="17"/>
        <v>28.8</v>
      </c>
      <c r="Y279" s="3">
        <f t="shared" si="18"/>
        <v>2.4</v>
      </c>
      <c r="Z279" s="3">
        <f t="shared" si="19"/>
        <v>0.6</v>
      </c>
    </row>
    <row r="280" spans="1:26" hidden="1" x14ac:dyDescent="0.25">
      <c r="A280">
        <v>8.2024000000000008</v>
      </c>
      <c r="B280" t="s">
        <v>965</v>
      </c>
      <c r="C280" t="s">
        <v>84</v>
      </c>
      <c r="D280" t="s">
        <v>85</v>
      </c>
      <c r="E280">
        <v>10501324</v>
      </c>
      <c r="F280" t="s">
        <v>989</v>
      </c>
      <c r="G280" t="s">
        <v>362</v>
      </c>
      <c r="H280" t="s">
        <v>31</v>
      </c>
      <c r="I280" t="s">
        <v>990</v>
      </c>
      <c r="J280" t="s">
        <v>991</v>
      </c>
      <c r="K280" t="s">
        <v>67</v>
      </c>
      <c r="L280" t="s">
        <v>992</v>
      </c>
      <c r="M280" t="s">
        <v>993</v>
      </c>
      <c r="N280">
        <v>8312754500</v>
      </c>
      <c r="O280" t="s">
        <v>59</v>
      </c>
      <c r="P280" t="s">
        <v>60</v>
      </c>
      <c r="Q280" t="s">
        <v>61</v>
      </c>
      <c r="R280">
        <v>44</v>
      </c>
      <c r="S280" t="s">
        <v>40</v>
      </c>
      <c r="T280" t="str">
        <f t="shared" si="20"/>
        <v>12</v>
      </c>
      <c r="U280">
        <v>4</v>
      </c>
      <c r="V280">
        <v>259.2</v>
      </c>
      <c r="W280">
        <v>9</v>
      </c>
      <c r="X280" s="3">
        <f t="shared" si="17"/>
        <v>28.799999999999997</v>
      </c>
      <c r="Y280" s="3">
        <f t="shared" si="18"/>
        <v>2.4</v>
      </c>
      <c r="Z280" s="3">
        <f t="shared" si="19"/>
        <v>0.6</v>
      </c>
    </row>
    <row r="281" spans="1:26" hidden="1" x14ac:dyDescent="0.25">
      <c r="A281">
        <v>8.2024000000000008</v>
      </c>
      <c r="B281" t="s">
        <v>965</v>
      </c>
      <c r="C281" t="s">
        <v>27</v>
      </c>
      <c r="D281" t="s">
        <v>28</v>
      </c>
      <c r="E281">
        <v>10421917</v>
      </c>
      <c r="F281" t="s">
        <v>1032</v>
      </c>
      <c r="G281" t="s">
        <v>30</v>
      </c>
      <c r="H281" t="s">
        <v>31</v>
      </c>
      <c r="I281" t="s">
        <v>1033</v>
      </c>
      <c r="J281" t="s">
        <v>1034</v>
      </c>
      <c r="K281" t="s">
        <v>151</v>
      </c>
      <c r="L281" t="s">
        <v>1035</v>
      </c>
      <c r="M281" t="s">
        <v>1036</v>
      </c>
      <c r="N281">
        <v>8455625400</v>
      </c>
      <c r="O281" t="s">
        <v>74</v>
      </c>
      <c r="P281" t="s">
        <v>75</v>
      </c>
      <c r="Q281" t="s">
        <v>61</v>
      </c>
      <c r="R281">
        <v>44</v>
      </c>
      <c r="S281" t="s">
        <v>40</v>
      </c>
      <c r="T281" t="str">
        <f t="shared" si="20"/>
        <v>12</v>
      </c>
      <c r="U281">
        <v>5</v>
      </c>
      <c r="V281">
        <v>518.4</v>
      </c>
      <c r="W281">
        <v>18</v>
      </c>
      <c r="X281" s="3">
        <f t="shared" si="17"/>
        <v>28.799999999999997</v>
      </c>
      <c r="Y281" s="3">
        <f t="shared" si="18"/>
        <v>2.4</v>
      </c>
      <c r="Z281" s="3">
        <f t="shared" si="19"/>
        <v>0.48</v>
      </c>
    </row>
    <row r="282" spans="1:26" hidden="1" x14ac:dyDescent="0.25">
      <c r="A282">
        <v>8.2024000000000008</v>
      </c>
      <c r="B282" t="s">
        <v>965</v>
      </c>
      <c r="C282" t="s">
        <v>27</v>
      </c>
      <c r="D282" t="s">
        <v>28</v>
      </c>
      <c r="E282">
        <v>10421917</v>
      </c>
      <c r="F282" t="s">
        <v>1032</v>
      </c>
      <c r="G282" t="s">
        <v>30</v>
      </c>
      <c r="H282" t="s">
        <v>31</v>
      </c>
      <c r="I282" t="s">
        <v>1033</v>
      </c>
      <c r="J282" t="s">
        <v>1034</v>
      </c>
      <c r="K282" t="s">
        <v>151</v>
      </c>
      <c r="L282" t="s">
        <v>1035</v>
      </c>
      <c r="M282" t="s">
        <v>1036</v>
      </c>
      <c r="N282">
        <v>8455625400</v>
      </c>
      <c r="O282" t="s">
        <v>81</v>
      </c>
      <c r="P282" t="s">
        <v>82</v>
      </c>
      <c r="Q282" t="s">
        <v>83</v>
      </c>
      <c r="R282">
        <v>44</v>
      </c>
      <c r="S282" t="s">
        <v>40</v>
      </c>
      <c r="T282" t="str">
        <f t="shared" si="20"/>
        <v>12</v>
      </c>
      <c r="U282">
        <v>8</v>
      </c>
      <c r="V282">
        <v>270</v>
      </c>
      <c r="W282">
        <v>10</v>
      </c>
      <c r="X282" s="3">
        <f t="shared" si="17"/>
        <v>27</v>
      </c>
      <c r="Y282" s="3">
        <f t="shared" si="18"/>
        <v>2.25</v>
      </c>
      <c r="Z282" s="3">
        <f t="shared" si="19"/>
        <v>0.28125</v>
      </c>
    </row>
    <row r="283" spans="1:26" hidden="1" x14ac:dyDescent="0.25">
      <c r="A283">
        <v>8.2024000000000008</v>
      </c>
      <c r="B283" t="s">
        <v>965</v>
      </c>
      <c r="C283" t="s">
        <v>27</v>
      </c>
      <c r="D283" t="s">
        <v>28</v>
      </c>
      <c r="E283">
        <v>10398901</v>
      </c>
      <c r="F283" t="s">
        <v>1037</v>
      </c>
      <c r="G283" t="s">
        <v>30</v>
      </c>
      <c r="H283" t="s">
        <v>31</v>
      </c>
      <c r="I283" t="s">
        <v>1038</v>
      </c>
      <c r="J283" t="s">
        <v>1039</v>
      </c>
      <c r="K283" t="s">
        <v>34</v>
      </c>
      <c r="L283" t="s">
        <v>1040</v>
      </c>
      <c r="M283" t="s">
        <v>1041</v>
      </c>
      <c r="N283">
        <v>8622582200</v>
      </c>
      <c r="O283" t="s">
        <v>98</v>
      </c>
      <c r="P283" t="s">
        <v>99</v>
      </c>
      <c r="Q283" t="s">
        <v>61</v>
      </c>
      <c r="R283">
        <v>44</v>
      </c>
      <c r="S283" t="s">
        <v>40</v>
      </c>
      <c r="T283" t="str">
        <f t="shared" si="20"/>
        <v>12</v>
      </c>
      <c r="U283">
        <v>5</v>
      </c>
      <c r="V283">
        <v>576</v>
      </c>
      <c r="W283">
        <v>20</v>
      </c>
      <c r="X283" s="3">
        <f t="shared" si="17"/>
        <v>28.8</v>
      </c>
      <c r="Y283" s="3">
        <f t="shared" si="18"/>
        <v>2.4</v>
      </c>
      <c r="Z283" s="3">
        <f t="shared" si="19"/>
        <v>0.48</v>
      </c>
    </row>
    <row r="284" spans="1:26" hidden="1" x14ac:dyDescent="0.25">
      <c r="A284">
        <v>8.2024000000000008</v>
      </c>
      <c r="B284" t="s">
        <v>965</v>
      </c>
      <c r="C284" t="s">
        <v>27</v>
      </c>
      <c r="D284" t="s">
        <v>28</v>
      </c>
      <c r="E284">
        <v>10426965</v>
      </c>
      <c r="F284" t="s">
        <v>1042</v>
      </c>
      <c r="G284" t="s">
        <v>362</v>
      </c>
      <c r="H284" t="s">
        <v>31</v>
      </c>
      <c r="I284" t="s">
        <v>1043</v>
      </c>
      <c r="J284" t="s">
        <v>1044</v>
      </c>
      <c r="K284" t="s">
        <v>34</v>
      </c>
      <c r="L284" t="s">
        <v>1045</v>
      </c>
      <c r="M284" t="s">
        <v>1046</v>
      </c>
      <c r="N284">
        <v>9733058844</v>
      </c>
      <c r="O284" t="s">
        <v>98</v>
      </c>
      <c r="P284" t="s">
        <v>99</v>
      </c>
      <c r="Q284" t="s">
        <v>61</v>
      </c>
      <c r="R284">
        <v>44</v>
      </c>
      <c r="S284" t="s">
        <v>40</v>
      </c>
      <c r="T284" t="str">
        <f t="shared" si="20"/>
        <v>12</v>
      </c>
      <c r="U284">
        <v>5</v>
      </c>
      <c r="V284">
        <v>144</v>
      </c>
      <c r="W284">
        <v>5</v>
      </c>
      <c r="X284" s="3">
        <f t="shared" si="17"/>
        <v>28.8</v>
      </c>
      <c r="Y284" s="3">
        <f t="shared" si="18"/>
        <v>2.4</v>
      </c>
      <c r="Z284" s="3">
        <f t="shared" si="19"/>
        <v>0.48</v>
      </c>
    </row>
    <row r="285" spans="1:26" hidden="1" x14ac:dyDescent="0.25">
      <c r="A285">
        <v>8.2024000000000008</v>
      </c>
      <c r="B285" t="s">
        <v>965</v>
      </c>
      <c r="C285" t="s">
        <v>27</v>
      </c>
      <c r="D285" t="s">
        <v>28</v>
      </c>
      <c r="E285">
        <v>10017423</v>
      </c>
      <c r="F285" t="s">
        <v>1130</v>
      </c>
      <c r="G285" t="s">
        <v>30</v>
      </c>
      <c r="H285" t="s">
        <v>31</v>
      </c>
      <c r="I285" t="s">
        <v>343</v>
      </c>
      <c r="J285" t="s">
        <v>344</v>
      </c>
      <c r="K285" t="s">
        <v>34</v>
      </c>
      <c r="L285" t="s">
        <v>345</v>
      </c>
      <c r="M285" t="s">
        <v>346</v>
      </c>
      <c r="N285">
        <v>7187889040</v>
      </c>
      <c r="O285" t="s">
        <v>100</v>
      </c>
      <c r="P285" t="s">
        <v>101</v>
      </c>
      <c r="Q285" t="s">
        <v>61</v>
      </c>
      <c r="R285">
        <v>44</v>
      </c>
      <c r="S285" t="s">
        <v>40</v>
      </c>
      <c r="T285" t="str">
        <f t="shared" si="20"/>
        <v>12</v>
      </c>
      <c r="U285">
        <v>8</v>
      </c>
      <c r="V285">
        <v>32.4</v>
      </c>
      <c r="W285">
        <v>1</v>
      </c>
      <c r="X285" s="3">
        <f t="shared" si="17"/>
        <v>32.4</v>
      </c>
      <c r="Y285" s="3">
        <f t="shared" si="18"/>
        <v>2.6999999999999997</v>
      </c>
      <c r="Z285" s="3">
        <f t="shared" si="19"/>
        <v>0.33749999999999997</v>
      </c>
    </row>
    <row r="286" spans="1:26" hidden="1" x14ac:dyDescent="0.25">
      <c r="A286">
        <v>8.2024000000000008</v>
      </c>
      <c r="B286" t="s">
        <v>965</v>
      </c>
      <c r="C286" t="s">
        <v>27</v>
      </c>
      <c r="D286" t="s">
        <v>28</v>
      </c>
      <c r="E286">
        <v>10398901</v>
      </c>
      <c r="F286" t="s">
        <v>1037</v>
      </c>
      <c r="G286" t="s">
        <v>30</v>
      </c>
      <c r="H286" t="s">
        <v>31</v>
      </c>
      <c r="I286" t="s">
        <v>1038</v>
      </c>
      <c r="J286" t="s">
        <v>1039</v>
      </c>
      <c r="K286" t="s">
        <v>34</v>
      </c>
      <c r="L286" t="s">
        <v>1040</v>
      </c>
      <c r="M286" t="s">
        <v>1041</v>
      </c>
      <c r="N286">
        <v>8622582200</v>
      </c>
      <c r="O286" t="s">
        <v>100</v>
      </c>
      <c r="P286" t="s">
        <v>101</v>
      </c>
      <c r="Q286" t="s">
        <v>61</v>
      </c>
      <c r="R286">
        <v>44</v>
      </c>
      <c r="S286" t="s">
        <v>40</v>
      </c>
      <c r="T286" t="str">
        <f t="shared" si="20"/>
        <v>12</v>
      </c>
      <c r="U286">
        <v>8</v>
      </c>
      <c r="V286">
        <v>1782</v>
      </c>
      <c r="W286">
        <v>55</v>
      </c>
      <c r="X286" s="3">
        <f t="shared" si="17"/>
        <v>32.4</v>
      </c>
      <c r="Y286" s="3">
        <f t="shared" si="18"/>
        <v>2.6999999999999997</v>
      </c>
      <c r="Z286" s="3">
        <f t="shared" si="19"/>
        <v>0.33749999999999997</v>
      </c>
    </row>
    <row r="287" spans="1:26" hidden="1" x14ac:dyDescent="0.25">
      <c r="A287">
        <v>8.2024000000000008</v>
      </c>
      <c r="B287" t="s">
        <v>965</v>
      </c>
      <c r="C287" t="s">
        <v>62</v>
      </c>
      <c r="D287" t="s">
        <v>63</v>
      </c>
      <c r="E287">
        <v>10022160</v>
      </c>
      <c r="F287" t="s">
        <v>1131</v>
      </c>
      <c r="G287" t="s">
        <v>30</v>
      </c>
      <c r="H287" t="s">
        <v>31</v>
      </c>
      <c r="I287" t="s">
        <v>1132</v>
      </c>
      <c r="J287" t="s">
        <v>1133</v>
      </c>
      <c r="K287" t="s">
        <v>67</v>
      </c>
      <c r="L287" t="s">
        <v>1134</v>
      </c>
      <c r="M287" t="s">
        <v>1135</v>
      </c>
      <c r="N287">
        <v>8007853803</v>
      </c>
      <c r="O287" t="s">
        <v>37</v>
      </c>
      <c r="P287" t="s">
        <v>82</v>
      </c>
      <c r="Q287" t="s">
        <v>39</v>
      </c>
      <c r="R287">
        <v>44</v>
      </c>
      <c r="S287" t="s">
        <v>40</v>
      </c>
      <c r="T287" t="str">
        <f t="shared" si="20"/>
        <v>12</v>
      </c>
      <c r="U287">
        <v>5</v>
      </c>
      <c r="V287">
        <v>138.6</v>
      </c>
      <c r="W287">
        <v>7</v>
      </c>
      <c r="X287" s="3">
        <f t="shared" si="17"/>
        <v>19.8</v>
      </c>
      <c r="Y287" s="3">
        <f t="shared" si="18"/>
        <v>1.6500000000000001</v>
      </c>
      <c r="Z287" s="3">
        <f t="shared" si="19"/>
        <v>0.33</v>
      </c>
    </row>
    <row r="288" spans="1:26" hidden="1" x14ac:dyDescent="0.25">
      <c r="A288">
        <v>8.2024000000000008</v>
      </c>
      <c r="B288" t="s">
        <v>965</v>
      </c>
      <c r="C288" t="s">
        <v>62</v>
      </c>
      <c r="D288" t="s">
        <v>63</v>
      </c>
      <c r="E288">
        <v>10282599</v>
      </c>
      <c r="F288" t="s">
        <v>304</v>
      </c>
      <c r="G288" t="s">
        <v>30</v>
      </c>
      <c r="H288" t="s">
        <v>31</v>
      </c>
      <c r="I288" t="s">
        <v>305</v>
      </c>
      <c r="J288" t="s">
        <v>306</v>
      </c>
      <c r="K288" t="s">
        <v>67</v>
      </c>
      <c r="L288">
        <v>91761</v>
      </c>
      <c r="M288" t="s">
        <v>307</v>
      </c>
      <c r="N288">
        <v>9099306145</v>
      </c>
      <c r="O288" t="s">
        <v>37</v>
      </c>
      <c r="P288" t="s">
        <v>82</v>
      </c>
      <c r="Q288" t="s">
        <v>39</v>
      </c>
      <c r="R288">
        <v>44</v>
      </c>
      <c r="S288" t="s">
        <v>40</v>
      </c>
      <c r="T288" t="str">
        <f t="shared" si="20"/>
        <v>12</v>
      </c>
      <c r="U288">
        <v>5</v>
      </c>
      <c r="V288">
        <v>19.8</v>
      </c>
      <c r="W288">
        <v>1</v>
      </c>
      <c r="X288" s="3">
        <f t="shared" si="17"/>
        <v>19.8</v>
      </c>
      <c r="Y288" s="3">
        <f t="shared" si="18"/>
        <v>1.6500000000000001</v>
      </c>
      <c r="Z288" s="3">
        <f t="shared" si="19"/>
        <v>0.33</v>
      </c>
    </row>
    <row r="289" spans="1:26" hidden="1" x14ac:dyDescent="0.25">
      <c r="A289">
        <v>8.2024000000000008</v>
      </c>
      <c r="B289" t="s">
        <v>965</v>
      </c>
      <c r="C289" t="s">
        <v>62</v>
      </c>
      <c r="D289" t="s">
        <v>63</v>
      </c>
      <c r="E289">
        <v>10377831</v>
      </c>
      <c r="F289" t="s">
        <v>396</v>
      </c>
      <c r="G289" t="s">
        <v>168</v>
      </c>
      <c r="H289" t="s">
        <v>31</v>
      </c>
      <c r="I289" t="s">
        <v>397</v>
      </c>
      <c r="J289" t="s">
        <v>78</v>
      </c>
      <c r="K289" t="s">
        <v>67</v>
      </c>
      <c r="L289" t="s">
        <v>398</v>
      </c>
      <c r="M289" t="s">
        <v>399</v>
      </c>
      <c r="N289">
        <v>8187626400</v>
      </c>
      <c r="O289" t="s">
        <v>37</v>
      </c>
      <c r="P289" t="s">
        <v>82</v>
      </c>
      <c r="Q289" t="s">
        <v>39</v>
      </c>
      <c r="R289">
        <v>44</v>
      </c>
      <c r="S289" t="s">
        <v>40</v>
      </c>
      <c r="T289" t="str">
        <f t="shared" si="20"/>
        <v>12</v>
      </c>
      <c r="U289">
        <v>5</v>
      </c>
      <c r="V289">
        <v>39.6</v>
      </c>
      <c r="W289">
        <v>2</v>
      </c>
      <c r="X289" s="3">
        <f t="shared" si="17"/>
        <v>19.8</v>
      </c>
      <c r="Y289" s="3">
        <f t="shared" si="18"/>
        <v>1.6500000000000001</v>
      </c>
      <c r="Z289" s="3">
        <f t="shared" si="19"/>
        <v>0.33</v>
      </c>
    </row>
    <row r="290" spans="1:26" hidden="1" x14ac:dyDescent="0.25">
      <c r="A290">
        <v>8.2024000000000008</v>
      </c>
      <c r="B290" t="s">
        <v>965</v>
      </c>
      <c r="C290" t="s">
        <v>62</v>
      </c>
      <c r="D290" t="s">
        <v>63</v>
      </c>
      <c r="E290">
        <v>10386552</v>
      </c>
      <c r="F290" t="s">
        <v>400</v>
      </c>
      <c r="G290" t="s">
        <v>168</v>
      </c>
      <c r="H290" t="s">
        <v>31</v>
      </c>
      <c r="I290" t="s">
        <v>401</v>
      </c>
      <c r="J290" t="s">
        <v>402</v>
      </c>
      <c r="K290" t="s">
        <v>67</v>
      </c>
      <c r="L290" t="s">
        <v>403</v>
      </c>
      <c r="M290" t="s">
        <v>404</v>
      </c>
      <c r="N290">
        <v>8188397000</v>
      </c>
      <c r="O290" t="s">
        <v>37</v>
      </c>
      <c r="P290" t="s">
        <v>82</v>
      </c>
      <c r="Q290" t="s">
        <v>39</v>
      </c>
      <c r="R290">
        <v>44</v>
      </c>
      <c r="S290" t="s">
        <v>40</v>
      </c>
      <c r="T290" t="str">
        <f t="shared" si="20"/>
        <v>12</v>
      </c>
      <c r="U290">
        <v>5</v>
      </c>
      <c r="V290">
        <v>39.6</v>
      </c>
      <c r="W290">
        <v>2</v>
      </c>
      <c r="X290" s="3">
        <f t="shared" si="17"/>
        <v>19.8</v>
      </c>
      <c r="Y290" s="3">
        <f t="shared" si="18"/>
        <v>1.6500000000000001</v>
      </c>
      <c r="Z290" s="3">
        <f t="shared" si="19"/>
        <v>0.33</v>
      </c>
    </row>
    <row r="291" spans="1:26" hidden="1" x14ac:dyDescent="0.25">
      <c r="A291">
        <v>8.2024000000000008</v>
      </c>
      <c r="B291" t="s">
        <v>965</v>
      </c>
      <c r="C291" t="s">
        <v>62</v>
      </c>
      <c r="D291" t="s">
        <v>63</v>
      </c>
      <c r="E291">
        <v>10401646</v>
      </c>
      <c r="F291" t="s">
        <v>167</v>
      </c>
      <c r="G291" t="s">
        <v>168</v>
      </c>
      <c r="H291" t="s">
        <v>31</v>
      </c>
      <c r="I291" t="s">
        <v>169</v>
      </c>
      <c r="J291" t="s">
        <v>170</v>
      </c>
      <c r="K291" t="s">
        <v>67</v>
      </c>
      <c r="L291" t="s">
        <v>171</v>
      </c>
      <c r="M291" t="s">
        <v>172</v>
      </c>
      <c r="N291">
        <v>3107018925</v>
      </c>
      <c r="O291" t="s">
        <v>37</v>
      </c>
      <c r="P291" t="s">
        <v>82</v>
      </c>
      <c r="Q291" t="s">
        <v>39</v>
      </c>
      <c r="R291">
        <v>44</v>
      </c>
      <c r="S291" t="s">
        <v>40</v>
      </c>
      <c r="T291" t="str">
        <f t="shared" si="20"/>
        <v>12</v>
      </c>
      <c r="U291">
        <v>5</v>
      </c>
      <c r="V291">
        <v>99</v>
      </c>
      <c r="W291">
        <v>5</v>
      </c>
      <c r="X291" s="3">
        <f t="shared" si="17"/>
        <v>19.8</v>
      </c>
      <c r="Y291" s="3">
        <f t="shared" si="18"/>
        <v>1.6500000000000001</v>
      </c>
      <c r="Z291" s="3">
        <f t="shared" si="19"/>
        <v>0.33</v>
      </c>
    </row>
    <row r="292" spans="1:26" hidden="1" x14ac:dyDescent="0.25">
      <c r="A292">
        <v>8.2024000000000008</v>
      </c>
      <c r="B292" t="s">
        <v>965</v>
      </c>
      <c r="C292" t="s">
        <v>62</v>
      </c>
      <c r="D292" t="s">
        <v>63</v>
      </c>
      <c r="E292">
        <v>10411295</v>
      </c>
      <c r="F292" t="s">
        <v>477</v>
      </c>
      <c r="G292" t="s">
        <v>168</v>
      </c>
      <c r="H292" t="s">
        <v>31</v>
      </c>
      <c r="I292" t="s">
        <v>478</v>
      </c>
      <c r="J292" t="s">
        <v>479</v>
      </c>
      <c r="K292" t="s">
        <v>67</v>
      </c>
      <c r="L292" t="s">
        <v>480</v>
      </c>
      <c r="M292" t="s">
        <v>481</v>
      </c>
      <c r="N292">
        <v>6614932663</v>
      </c>
      <c r="O292" t="s">
        <v>37</v>
      </c>
      <c r="P292" t="s">
        <v>82</v>
      </c>
      <c r="Q292" t="s">
        <v>39</v>
      </c>
      <c r="R292">
        <v>44</v>
      </c>
      <c r="S292" t="s">
        <v>40</v>
      </c>
      <c r="T292" t="str">
        <f t="shared" si="20"/>
        <v>12</v>
      </c>
      <c r="U292">
        <v>5</v>
      </c>
      <c r="V292">
        <v>19.8</v>
      </c>
      <c r="W292">
        <v>1</v>
      </c>
      <c r="X292" s="3">
        <f t="shared" si="17"/>
        <v>19.8</v>
      </c>
      <c r="Y292" s="3">
        <f t="shared" si="18"/>
        <v>1.6500000000000001</v>
      </c>
      <c r="Z292" s="3">
        <f t="shared" si="19"/>
        <v>0.33</v>
      </c>
    </row>
    <row r="293" spans="1:26" hidden="1" x14ac:dyDescent="0.25">
      <c r="A293">
        <v>8.2024000000000008</v>
      </c>
      <c r="B293" t="s">
        <v>965</v>
      </c>
      <c r="C293" t="s">
        <v>62</v>
      </c>
      <c r="D293" t="s">
        <v>63</v>
      </c>
      <c r="E293">
        <v>10069897</v>
      </c>
      <c r="F293" t="s">
        <v>1136</v>
      </c>
      <c r="G293" t="s">
        <v>30</v>
      </c>
      <c r="H293" t="s">
        <v>31</v>
      </c>
      <c r="I293" t="s">
        <v>1137</v>
      </c>
      <c r="J293" t="s">
        <v>1138</v>
      </c>
      <c r="K293" t="s">
        <v>67</v>
      </c>
      <c r="L293">
        <v>90640</v>
      </c>
      <c r="M293" t="s">
        <v>1139</v>
      </c>
      <c r="N293">
        <v>5629258284</v>
      </c>
      <c r="O293" t="s">
        <v>70</v>
      </c>
      <c r="P293" t="s">
        <v>71</v>
      </c>
      <c r="Q293" t="s">
        <v>61</v>
      </c>
      <c r="R293">
        <v>44</v>
      </c>
      <c r="S293" t="s">
        <v>40</v>
      </c>
      <c r="T293" t="str">
        <f t="shared" si="20"/>
        <v>12</v>
      </c>
      <c r="U293">
        <v>8</v>
      </c>
      <c r="V293">
        <v>32.4</v>
      </c>
      <c r="W293">
        <v>1</v>
      </c>
      <c r="X293" s="3">
        <f t="shared" si="17"/>
        <v>32.4</v>
      </c>
      <c r="Y293" s="3">
        <f t="shared" si="18"/>
        <v>2.6999999999999997</v>
      </c>
      <c r="Z293" s="3">
        <f t="shared" si="19"/>
        <v>0.33749999999999997</v>
      </c>
    </row>
    <row r="294" spans="1:26" hidden="1" x14ac:dyDescent="0.25">
      <c r="A294">
        <v>8.2024000000000008</v>
      </c>
      <c r="B294" t="s">
        <v>965</v>
      </c>
      <c r="C294" t="s">
        <v>62</v>
      </c>
      <c r="D294" t="s">
        <v>63</v>
      </c>
      <c r="E294">
        <v>10069897</v>
      </c>
      <c r="F294" t="s">
        <v>1136</v>
      </c>
      <c r="G294" t="s">
        <v>30</v>
      </c>
      <c r="H294" t="s">
        <v>31</v>
      </c>
      <c r="I294" t="s">
        <v>1137</v>
      </c>
      <c r="J294" t="s">
        <v>1138</v>
      </c>
      <c r="K294" t="s">
        <v>67</v>
      </c>
      <c r="L294">
        <v>90640</v>
      </c>
      <c r="M294" t="s">
        <v>1139</v>
      </c>
      <c r="N294">
        <v>5629258284</v>
      </c>
      <c r="O294" t="s">
        <v>100</v>
      </c>
      <c r="P294" t="s">
        <v>101</v>
      </c>
      <c r="Q294" t="s">
        <v>61</v>
      </c>
      <c r="R294">
        <v>44</v>
      </c>
      <c r="S294" t="s">
        <v>40</v>
      </c>
      <c r="T294" t="str">
        <f t="shared" si="20"/>
        <v>12</v>
      </c>
      <c r="U294">
        <v>8</v>
      </c>
      <c r="V294">
        <v>32.4</v>
      </c>
      <c r="W294">
        <v>1</v>
      </c>
      <c r="X294" s="3">
        <f t="shared" si="17"/>
        <v>32.4</v>
      </c>
      <c r="Y294" s="3">
        <f t="shared" si="18"/>
        <v>2.6999999999999997</v>
      </c>
      <c r="Z294" s="3">
        <f t="shared" si="19"/>
        <v>0.33749999999999997</v>
      </c>
    </row>
    <row r="295" spans="1:26" hidden="1" x14ac:dyDescent="0.25">
      <c r="A295">
        <v>8.2024000000000008</v>
      </c>
      <c r="B295" t="s">
        <v>965</v>
      </c>
      <c r="C295" t="s">
        <v>154</v>
      </c>
      <c r="D295" t="s">
        <v>155</v>
      </c>
      <c r="E295">
        <v>10090382</v>
      </c>
      <c r="F295" t="s">
        <v>448</v>
      </c>
      <c r="G295" t="s">
        <v>30</v>
      </c>
      <c r="H295" t="s">
        <v>31</v>
      </c>
      <c r="I295" t="s">
        <v>449</v>
      </c>
      <c r="J295" t="s">
        <v>450</v>
      </c>
      <c r="K295" t="s">
        <v>210</v>
      </c>
      <c r="L295" t="s">
        <v>451</v>
      </c>
      <c r="M295" t="s">
        <v>452</v>
      </c>
      <c r="N295">
        <v>2085539584</v>
      </c>
      <c r="O295" t="s">
        <v>37</v>
      </c>
      <c r="P295" t="s">
        <v>82</v>
      </c>
      <c r="Q295" t="s">
        <v>39</v>
      </c>
      <c r="R295">
        <v>44</v>
      </c>
      <c r="S295" t="s">
        <v>40</v>
      </c>
      <c r="T295" t="str">
        <f t="shared" si="20"/>
        <v>12</v>
      </c>
      <c r="U295">
        <v>5</v>
      </c>
      <c r="V295">
        <v>39.6</v>
      </c>
      <c r="W295">
        <v>2</v>
      </c>
      <c r="X295" s="3">
        <f t="shared" si="17"/>
        <v>19.8</v>
      </c>
      <c r="Y295" s="3">
        <f t="shared" si="18"/>
        <v>1.6500000000000001</v>
      </c>
      <c r="Z295" s="3">
        <f t="shared" si="19"/>
        <v>0.33</v>
      </c>
    </row>
    <row r="296" spans="1:26" hidden="1" x14ac:dyDescent="0.25">
      <c r="A296">
        <v>8.2024000000000008</v>
      </c>
      <c r="B296" t="s">
        <v>965</v>
      </c>
      <c r="C296" t="s">
        <v>154</v>
      </c>
      <c r="D296" t="s">
        <v>155</v>
      </c>
      <c r="E296">
        <v>10274444</v>
      </c>
      <c r="F296" t="s">
        <v>1066</v>
      </c>
      <c r="G296" t="s">
        <v>168</v>
      </c>
      <c r="H296" t="s">
        <v>31</v>
      </c>
      <c r="I296" t="s">
        <v>1067</v>
      </c>
      <c r="J296" t="s">
        <v>952</v>
      </c>
      <c r="K296" t="s">
        <v>210</v>
      </c>
      <c r="L296">
        <v>98118</v>
      </c>
      <c r="M296" t="s">
        <v>1068</v>
      </c>
      <c r="N296">
        <v>2069724763</v>
      </c>
      <c r="O296" t="s">
        <v>37</v>
      </c>
      <c r="P296" t="s">
        <v>82</v>
      </c>
      <c r="Q296" t="s">
        <v>39</v>
      </c>
      <c r="R296">
        <v>44</v>
      </c>
      <c r="S296" t="s">
        <v>40</v>
      </c>
      <c r="T296" t="str">
        <f t="shared" si="20"/>
        <v>12</v>
      </c>
      <c r="U296">
        <v>5</v>
      </c>
      <c r="V296">
        <v>19.8</v>
      </c>
      <c r="W296">
        <v>1</v>
      </c>
      <c r="X296" s="3">
        <f t="shared" si="17"/>
        <v>19.8</v>
      </c>
      <c r="Y296" s="3">
        <f t="shared" si="18"/>
        <v>1.6500000000000001</v>
      </c>
      <c r="Z296" s="3">
        <f t="shared" si="19"/>
        <v>0.33</v>
      </c>
    </row>
    <row r="297" spans="1:26" hidden="1" x14ac:dyDescent="0.25">
      <c r="A297">
        <v>8.2024000000000008</v>
      </c>
      <c r="B297" t="s">
        <v>965</v>
      </c>
      <c r="C297" t="s">
        <v>154</v>
      </c>
      <c r="D297" t="s">
        <v>155</v>
      </c>
      <c r="E297">
        <v>10433338</v>
      </c>
      <c r="F297" t="s">
        <v>321</v>
      </c>
      <c r="G297" t="s">
        <v>168</v>
      </c>
      <c r="H297" t="s">
        <v>31</v>
      </c>
      <c r="I297" t="s">
        <v>322</v>
      </c>
      <c r="J297" t="s">
        <v>323</v>
      </c>
      <c r="K297" t="s">
        <v>210</v>
      </c>
      <c r="L297" t="s">
        <v>324</v>
      </c>
      <c r="M297" t="s">
        <v>1069</v>
      </c>
      <c r="N297">
        <v>2064508378</v>
      </c>
      <c r="O297" t="s">
        <v>37</v>
      </c>
      <c r="P297" t="s">
        <v>82</v>
      </c>
      <c r="Q297" t="s">
        <v>39</v>
      </c>
      <c r="R297">
        <v>44</v>
      </c>
      <c r="S297" t="s">
        <v>40</v>
      </c>
      <c r="T297" t="str">
        <f t="shared" si="20"/>
        <v>12</v>
      </c>
      <c r="U297">
        <v>5</v>
      </c>
      <c r="V297">
        <v>39.6</v>
      </c>
      <c r="W297">
        <v>2</v>
      </c>
      <c r="X297" s="3">
        <f t="shared" si="17"/>
        <v>19.8</v>
      </c>
      <c r="Y297" s="3">
        <f t="shared" si="18"/>
        <v>1.6500000000000001</v>
      </c>
      <c r="Z297" s="3">
        <f t="shared" si="19"/>
        <v>0.33</v>
      </c>
    </row>
    <row r="298" spans="1:26" hidden="1" x14ac:dyDescent="0.25">
      <c r="A298">
        <v>8.2024000000000008</v>
      </c>
      <c r="B298" t="s">
        <v>965</v>
      </c>
      <c r="C298" t="s">
        <v>154</v>
      </c>
      <c r="D298" t="s">
        <v>155</v>
      </c>
      <c r="E298">
        <v>10435883</v>
      </c>
      <c r="F298" t="s">
        <v>482</v>
      </c>
      <c r="G298" t="s">
        <v>168</v>
      </c>
      <c r="H298" t="s">
        <v>31</v>
      </c>
      <c r="I298" t="s">
        <v>483</v>
      </c>
      <c r="J298" t="s">
        <v>484</v>
      </c>
      <c r="K298" t="s">
        <v>210</v>
      </c>
      <c r="L298" t="s">
        <v>485</v>
      </c>
      <c r="M298" t="s">
        <v>1070</v>
      </c>
      <c r="N298">
        <v>4254717873</v>
      </c>
      <c r="O298" t="s">
        <v>37</v>
      </c>
      <c r="P298" t="s">
        <v>82</v>
      </c>
      <c r="Q298" t="s">
        <v>39</v>
      </c>
      <c r="R298">
        <v>44</v>
      </c>
      <c r="S298" t="s">
        <v>40</v>
      </c>
      <c r="T298" t="str">
        <f t="shared" si="20"/>
        <v>12</v>
      </c>
      <c r="U298">
        <v>5</v>
      </c>
      <c r="V298">
        <v>19.8</v>
      </c>
      <c r="W298">
        <v>1</v>
      </c>
      <c r="X298" s="3">
        <f t="shared" si="17"/>
        <v>19.8</v>
      </c>
      <c r="Y298" s="3">
        <f t="shared" si="18"/>
        <v>1.6500000000000001</v>
      </c>
      <c r="Z298" s="3">
        <f t="shared" si="19"/>
        <v>0.33</v>
      </c>
    </row>
    <row r="299" spans="1:26" hidden="1" x14ac:dyDescent="0.25">
      <c r="A299">
        <v>8.2024000000000008</v>
      </c>
      <c r="B299" t="s">
        <v>965</v>
      </c>
      <c r="C299" t="s">
        <v>154</v>
      </c>
      <c r="D299" t="s">
        <v>155</v>
      </c>
      <c r="E299">
        <v>10435948</v>
      </c>
      <c r="F299" t="s">
        <v>409</v>
      </c>
      <c r="G299" t="s">
        <v>30</v>
      </c>
      <c r="H299" t="s">
        <v>31</v>
      </c>
      <c r="I299" t="s">
        <v>410</v>
      </c>
      <c r="J299" t="s">
        <v>411</v>
      </c>
      <c r="K299" t="s">
        <v>159</v>
      </c>
      <c r="L299" t="s">
        <v>412</v>
      </c>
      <c r="M299" t="s">
        <v>413</v>
      </c>
      <c r="N299">
        <v>5039308914</v>
      </c>
      <c r="O299" t="s">
        <v>37</v>
      </c>
      <c r="P299" t="s">
        <v>82</v>
      </c>
      <c r="Q299" t="s">
        <v>39</v>
      </c>
      <c r="R299">
        <v>44</v>
      </c>
      <c r="S299" t="s">
        <v>40</v>
      </c>
      <c r="T299" t="str">
        <f t="shared" si="20"/>
        <v>12</v>
      </c>
      <c r="U299">
        <v>5</v>
      </c>
      <c r="V299">
        <v>19.8</v>
      </c>
      <c r="W299">
        <v>1</v>
      </c>
      <c r="X299" s="3">
        <f t="shared" si="17"/>
        <v>19.8</v>
      </c>
      <c r="Y299" s="3">
        <f t="shared" si="18"/>
        <v>1.6500000000000001</v>
      </c>
      <c r="Z299" s="3">
        <f t="shared" si="19"/>
        <v>0.33</v>
      </c>
    </row>
    <row r="300" spans="1:26" hidden="1" x14ac:dyDescent="0.25">
      <c r="A300">
        <v>8.2024000000000008</v>
      </c>
      <c r="B300" t="s">
        <v>965</v>
      </c>
      <c r="C300" t="s">
        <v>154</v>
      </c>
      <c r="D300" t="s">
        <v>155</v>
      </c>
      <c r="E300">
        <v>10471996</v>
      </c>
      <c r="F300" t="s">
        <v>940</v>
      </c>
      <c r="G300" t="s">
        <v>362</v>
      </c>
      <c r="H300" t="s">
        <v>31</v>
      </c>
      <c r="I300" t="s">
        <v>941</v>
      </c>
      <c r="J300" t="s">
        <v>942</v>
      </c>
      <c r="K300" t="s">
        <v>210</v>
      </c>
      <c r="L300" t="s">
        <v>943</v>
      </c>
      <c r="M300" t="s">
        <v>944</v>
      </c>
      <c r="N300">
        <v>5097650500</v>
      </c>
      <c r="O300" t="s">
        <v>37</v>
      </c>
      <c r="P300" t="s">
        <v>82</v>
      </c>
      <c r="Q300" t="s">
        <v>39</v>
      </c>
      <c r="R300">
        <v>44</v>
      </c>
      <c r="S300" t="s">
        <v>40</v>
      </c>
      <c r="T300" t="str">
        <f t="shared" si="20"/>
        <v>12</v>
      </c>
      <c r="U300">
        <v>5</v>
      </c>
      <c r="V300">
        <v>19.8</v>
      </c>
      <c r="W300">
        <v>1</v>
      </c>
      <c r="X300" s="3">
        <f t="shared" si="17"/>
        <v>19.8</v>
      </c>
      <c r="Y300" s="3">
        <f t="shared" si="18"/>
        <v>1.6500000000000001</v>
      </c>
      <c r="Z300" s="3">
        <f t="shared" si="19"/>
        <v>0.33</v>
      </c>
    </row>
    <row r="301" spans="1:26" hidden="1" x14ac:dyDescent="0.25">
      <c r="A301">
        <v>8.2024000000000008</v>
      </c>
      <c r="B301" t="s">
        <v>965</v>
      </c>
      <c r="C301" t="s">
        <v>154</v>
      </c>
      <c r="D301" t="s">
        <v>155</v>
      </c>
      <c r="E301">
        <v>10090382</v>
      </c>
      <c r="F301" t="s">
        <v>448</v>
      </c>
      <c r="G301" t="s">
        <v>30</v>
      </c>
      <c r="H301" t="s">
        <v>31</v>
      </c>
      <c r="I301" t="s">
        <v>449</v>
      </c>
      <c r="J301" t="s">
        <v>450</v>
      </c>
      <c r="K301" t="s">
        <v>210</v>
      </c>
      <c r="L301" t="s">
        <v>451</v>
      </c>
      <c r="M301" t="s">
        <v>452</v>
      </c>
      <c r="N301">
        <v>2085539584</v>
      </c>
      <c r="O301" t="s">
        <v>115</v>
      </c>
      <c r="P301" t="s">
        <v>116</v>
      </c>
      <c r="Q301" t="s">
        <v>39</v>
      </c>
      <c r="R301">
        <v>44</v>
      </c>
      <c r="S301" t="s">
        <v>40</v>
      </c>
      <c r="T301" t="str">
        <f t="shared" si="20"/>
        <v>12</v>
      </c>
      <c r="U301">
        <v>5</v>
      </c>
      <c r="V301">
        <v>39.6</v>
      </c>
      <c r="W301">
        <v>2</v>
      </c>
      <c r="X301" s="3">
        <f t="shared" si="17"/>
        <v>19.8</v>
      </c>
      <c r="Y301" s="3">
        <f t="shared" si="18"/>
        <v>1.6500000000000001</v>
      </c>
      <c r="Z301" s="3">
        <f t="shared" si="19"/>
        <v>0.33</v>
      </c>
    </row>
    <row r="302" spans="1:26" hidden="1" x14ac:dyDescent="0.25">
      <c r="A302">
        <v>8.2024000000000008</v>
      </c>
      <c r="B302" t="s">
        <v>965</v>
      </c>
      <c r="C302" t="s">
        <v>154</v>
      </c>
      <c r="D302" t="s">
        <v>155</v>
      </c>
      <c r="E302">
        <v>10274444</v>
      </c>
      <c r="F302" t="s">
        <v>1066</v>
      </c>
      <c r="G302" t="s">
        <v>168</v>
      </c>
      <c r="H302" t="s">
        <v>31</v>
      </c>
      <c r="I302" t="s">
        <v>1067</v>
      </c>
      <c r="J302" t="s">
        <v>952</v>
      </c>
      <c r="K302" t="s">
        <v>210</v>
      </c>
      <c r="L302">
        <v>98118</v>
      </c>
      <c r="M302" t="s">
        <v>1068</v>
      </c>
      <c r="N302">
        <v>2069724763</v>
      </c>
      <c r="O302" t="s">
        <v>115</v>
      </c>
      <c r="P302" t="s">
        <v>116</v>
      </c>
      <c r="Q302" t="s">
        <v>39</v>
      </c>
      <c r="R302">
        <v>44</v>
      </c>
      <c r="S302" t="s">
        <v>40</v>
      </c>
      <c r="T302" t="str">
        <f t="shared" si="20"/>
        <v>12</v>
      </c>
      <c r="U302">
        <v>5</v>
      </c>
      <c r="V302">
        <v>19.8</v>
      </c>
      <c r="W302">
        <v>1</v>
      </c>
      <c r="X302" s="3">
        <f t="shared" si="17"/>
        <v>19.8</v>
      </c>
      <c r="Y302" s="3">
        <f t="shared" si="18"/>
        <v>1.6500000000000001</v>
      </c>
      <c r="Z302" s="3">
        <f t="shared" si="19"/>
        <v>0.33</v>
      </c>
    </row>
    <row r="303" spans="1:26" hidden="1" x14ac:dyDescent="0.25">
      <c r="A303">
        <v>8.2024000000000008</v>
      </c>
      <c r="B303" t="s">
        <v>965</v>
      </c>
      <c r="C303" t="s">
        <v>154</v>
      </c>
      <c r="D303" t="s">
        <v>155</v>
      </c>
      <c r="E303">
        <v>10435883</v>
      </c>
      <c r="F303" t="s">
        <v>482</v>
      </c>
      <c r="G303" t="s">
        <v>168</v>
      </c>
      <c r="H303" t="s">
        <v>31</v>
      </c>
      <c r="I303" t="s">
        <v>483</v>
      </c>
      <c r="J303" t="s">
        <v>484</v>
      </c>
      <c r="K303" t="s">
        <v>210</v>
      </c>
      <c r="L303" t="s">
        <v>485</v>
      </c>
      <c r="M303" t="s">
        <v>1070</v>
      </c>
      <c r="N303">
        <v>4254717873</v>
      </c>
      <c r="O303" t="s">
        <v>115</v>
      </c>
      <c r="P303" t="s">
        <v>116</v>
      </c>
      <c r="Q303" t="s">
        <v>39</v>
      </c>
      <c r="R303">
        <v>44</v>
      </c>
      <c r="S303" t="s">
        <v>40</v>
      </c>
      <c r="T303" t="str">
        <f t="shared" si="20"/>
        <v>12</v>
      </c>
      <c r="U303">
        <v>5</v>
      </c>
      <c r="V303">
        <v>19.8</v>
      </c>
      <c r="W303">
        <v>1</v>
      </c>
      <c r="X303" s="3">
        <f t="shared" si="17"/>
        <v>19.8</v>
      </c>
      <c r="Y303" s="3">
        <f t="shared" si="18"/>
        <v>1.6500000000000001</v>
      </c>
      <c r="Z303" s="3">
        <f t="shared" si="19"/>
        <v>0.33</v>
      </c>
    </row>
    <row r="304" spans="1:26" hidden="1" x14ac:dyDescent="0.25">
      <c r="A304">
        <v>8.2024000000000008</v>
      </c>
      <c r="B304" t="s">
        <v>965</v>
      </c>
      <c r="C304" t="s">
        <v>154</v>
      </c>
      <c r="D304" t="s">
        <v>155</v>
      </c>
      <c r="E304">
        <v>10435948</v>
      </c>
      <c r="F304" t="s">
        <v>409</v>
      </c>
      <c r="G304" t="s">
        <v>30</v>
      </c>
      <c r="H304" t="s">
        <v>31</v>
      </c>
      <c r="I304" t="s">
        <v>410</v>
      </c>
      <c r="J304" t="s">
        <v>411</v>
      </c>
      <c r="K304" t="s">
        <v>159</v>
      </c>
      <c r="L304" t="s">
        <v>412</v>
      </c>
      <c r="M304" t="s">
        <v>413</v>
      </c>
      <c r="N304">
        <v>5039308914</v>
      </c>
      <c r="O304" t="s">
        <v>115</v>
      </c>
      <c r="P304" t="s">
        <v>116</v>
      </c>
      <c r="Q304" t="s">
        <v>39</v>
      </c>
      <c r="R304">
        <v>44</v>
      </c>
      <c r="S304" t="s">
        <v>40</v>
      </c>
      <c r="T304" t="str">
        <f t="shared" si="20"/>
        <v>12</v>
      </c>
      <c r="U304">
        <v>5</v>
      </c>
      <c r="V304">
        <v>19.8</v>
      </c>
      <c r="W304">
        <v>1</v>
      </c>
      <c r="X304" s="3">
        <f t="shared" si="17"/>
        <v>19.8</v>
      </c>
      <c r="Y304" s="3">
        <f t="shared" si="18"/>
        <v>1.6500000000000001</v>
      </c>
      <c r="Z304" s="3">
        <f t="shared" si="19"/>
        <v>0.33</v>
      </c>
    </row>
    <row r="305" spans="1:26" hidden="1" x14ac:dyDescent="0.25">
      <c r="A305">
        <v>8.2024000000000008</v>
      </c>
      <c r="B305" t="s">
        <v>965</v>
      </c>
      <c r="C305" t="s">
        <v>154</v>
      </c>
      <c r="D305" t="s">
        <v>155</v>
      </c>
      <c r="E305">
        <v>10436492</v>
      </c>
      <c r="F305" t="s">
        <v>1071</v>
      </c>
      <c r="G305" t="s">
        <v>30</v>
      </c>
      <c r="H305" t="s">
        <v>31</v>
      </c>
      <c r="I305" t="s">
        <v>1072</v>
      </c>
      <c r="J305" t="s">
        <v>1073</v>
      </c>
      <c r="K305" t="s">
        <v>67</v>
      </c>
      <c r="L305" t="s">
        <v>1074</v>
      </c>
      <c r="M305" t="s">
        <v>1075</v>
      </c>
      <c r="N305">
        <v>7074436773</v>
      </c>
      <c r="O305" t="s">
        <v>115</v>
      </c>
      <c r="P305" t="s">
        <v>116</v>
      </c>
      <c r="Q305" t="s">
        <v>39</v>
      </c>
      <c r="R305">
        <v>44</v>
      </c>
      <c r="S305" t="s">
        <v>40</v>
      </c>
      <c r="T305" t="str">
        <f t="shared" si="20"/>
        <v>12</v>
      </c>
      <c r="U305">
        <v>5</v>
      </c>
      <c r="V305">
        <v>39.6</v>
      </c>
      <c r="W305">
        <v>2</v>
      </c>
      <c r="X305" s="3">
        <f t="shared" si="17"/>
        <v>19.8</v>
      </c>
      <c r="Y305" s="3">
        <f t="shared" si="18"/>
        <v>1.6500000000000001</v>
      </c>
      <c r="Z305" s="3">
        <f t="shared" si="19"/>
        <v>0.33</v>
      </c>
    </row>
    <row r="306" spans="1:26" hidden="1" x14ac:dyDescent="0.25">
      <c r="A306">
        <v>8.2024000000000008</v>
      </c>
      <c r="B306" t="s">
        <v>965</v>
      </c>
      <c r="C306" t="s">
        <v>154</v>
      </c>
      <c r="D306" t="s">
        <v>155</v>
      </c>
      <c r="E306">
        <v>10472434</v>
      </c>
      <c r="F306" t="s">
        <v>1076</v>
      </c>
      <c r="G306" t="s">
        <v>30</v>
      </c>
      <c r="H306" t="s">
        <v>31</v>
      </c>
      <c r="I306" t="s">
        <v>1077</v>
      </c>
      <c r="J306" t="s">
        <v>1078</v>
      </c>
      <c r="K306" t="s">
        <v>210</v>
      </c>
      <c r="L306" t="s">
        <v>1079</v>
      </c>
      <c r="M306" t="s">
        <v>1140</v>
      </c>
      <c r="N306">
        <v>3607347631</v>
      </c>
      <c r="O306" t="s">
        <v>115</v>
      </c>
      <c r="P306" t="s">
        <v>116</v>
      </c>
      <c r="Q306" t="s">
        <v>39</v>
      </c>
      <c r="R306">
        <v>44</v>
      </c>
      <c r="S306" t="s">
        <v>40</v>
      </c>
      <c r="T306" t="str">
        <f t="shared" si="20"/>
        <v>12</v>
      </c>
      <c r="U306">
        <v>5</v>
      </c>
      <c r="V306">
        <v>59.4</v>
      </c>
      <c r="W306">
        <v>3</v>
      </c>
      <c r="X306" s="3">
        <f t="shared" si="17"/>
        <v>19.8</v>
      </c>
      <c r="Y306" s="3">
        <f t="shared" si="18"/>
        <v>1.6500000000000001</v>
      </c>
      <c r="Z306" s="3">
        <f t="shared" si="19"/>
        <v>0.33</v>
      </c>
    </row>
    <row r="307" spans="1:26" hidden="1" x14ac:dyDescent="0.25">
      <c r="A307">
        <v>8.2024000000000008</v>
      </c>
      <c r="B307" t="s">
        <v>965</v>
      </c>
      <c r="C307" t="s">
        <v>154</v>
      </c>
      <c r="D307" t="s">
        <v>155</v>
      </c>
      <c r="E307">
        <v>10435948</v>
      </c>
      <c r="F307" t="s">
        <v>409</v>
      </c>
      <c r="G307" t="s">
        <v>30</v>
      </c>
      <c r="H307" t="s">
        <v>31</v>
      </c>
      <c r="I307" t="s">
        <v>410</v>
      </c>
      <c r="J307" t="s">
        <v>411</v>
      </c>
      <c r="K307" t="s">
        <v>159</v>
      </c>
      <c r="L307" t="s">
        <v>412</v>
      </c>
      <c r="M307" t="s">
        <v>413</v>
      </c>
      <c r="N307">
        <v>5039308914</v>
      </c>
      <c r="O307" t="s">
        <v>49</v>
      </c>
      <c r="P307" t="s">
        <v>50</v>
      </c>
      <c r="Q307" t="s">
        <v>39</v>
      </c>
      <c r="R307">
        <v>44</v>
      </c>
      <c r="S307" t="s">
        <v>40</v>
      </c>
      <c r="T307" t="str">
        <f t="shared" si="20"/>
        <v>12</v>
      </c>
      <c r="U307">
        <v>5</v>
      </c>
      <c r="V307">
        <v>19.8</v>
      </c>
      <c r="W307">
        <v>1</v>
      </c>
      <c r="X307" s="3">
        <f t="shared" si="17"/>
        <v>19.8</v>
      </c>
      <c r="Y307" s="3">
        <f t="shared" si="18"/>
        <v>1.6500000000000001</v>
      </c>
      <c r="Z307" s="3">
        <f t="shared" si="19"/>
        <v>0.33</v>
      </c>
    </row>
    <row r="308" spans="1:26" hidden="1" x14ac:dyDescent="0.25">
      <c r="A308">
        <v>8.2024000000000008</v>
      </c>
      <c r="B308" t="s">
        <v>965</v>
      </c>
      <c r="C308" t="s">
        <v>154</v>
      </c>
      <c r="D308" t="s">
        <v>155</v>
      </c>
      <c r="E308">
        <v>10471996</v>
      </c>
      <c r="F308" t="s">
        <v>940</v>
      </c>
      <c r="G308" t="s">
        <v>362</v>
      </c>
      <c r="H308" t="s">
        <v>31</v>
      </c>
      <c r="I308" t="s">
        <v>941</v>
      </c>
      <c r="J308" t="s">
        <v>942</v>
      </c>
      <c r="K308" t="s">
        <v>210</v>
      </c>
      <c r="L308" t="s">
        <v>943</v>
      </c>
      <c r="M308" t="s">
        <v>944</v>
      </c>
      <c r="N308">
        <v>5097650500</v>
      </c>
      <c r="O308" t="s">
        <v>49</v>
      </c>
      <c r="P308" t="s">
        <v>50</v>
      </c>
      <c r="Q308" t="s">
        <v>39</v>
      </c>
      <c r="R308">
        <v>44</v>
      </c>
      <c r="S308" t="s">
        <v>40</v>
      </c>
      <c r="T308" t="str">
        <f t="shared" si="20"/>
        <v>12</v>
      </c>
      <c r="U308">
        <v>5</v>
      </c>
      <c r="V308">
        <v>19.8</v>
      </c>
      <c r="W308">
        <v>1</v>
      </c>
      <c r="X308" s="3">
        <f t="shared" si="17"/>
        <v>19.8</v>
      </c>
      <c r="Y308" s="3">
        <f t="shared" si="18"/>
        <v>1.6500000000000001</v>
      </c>
      <c r="Z308" s="3">
        <f t="shared" si="19"/>
        <v>0.33</v>
      </c>
    </row>
    <row r="309" spans="1:26" hidden="1" x14ac:dyDescent="0.25">
      <c r="A309">
        <v>8.2024000000000008</v>
      </c>
      <c r="B309" t="s">
        <v>965</v>
      </c>
      <c r="C309" t="s">
        <v>154</v>
      </c>
      <c r="D309" t="s">
        <v>155</v>
      </c>
      <c r="E309">
        <v>10347125</v>
      </c>
      <c r="F309" t="s">
        <v>354</v>
      </c>
      <c r="G309" t="s">
        <v>30</v>
      </c>
      <c r="H309" t="s">
        <v>31</v>
      </c>
      <c r="I309" t="s">
        <v>355</v>
      </c>
      <c r="J309" t="s">
        <v>356</v>
      </c>
      <c r="K309" t="s">
        <v>239</v>
      </c>
      <c r="L309" t="s">
        <v>357</v>
      </c>
      <c r="M309" t="s">
        <v>358</v>
      </c>
      <c r="N309">
        <v>2083812442</v>
      </c>
      <c r="O309" t="s">
        <v>359</v>
      </c>
      <c r="P309" t="s">
        <v>360</v>
      </c>
      <c r="Q309" t="s">
        <v>61</v>
      </c>
      <c r="R309">
        <v>44</v>
      </c>
      <c r="S309" t="s">
        <v>40</v>
      </c>
      <c r="T309" t="str">
        <f t="shared" si="20"/>
        <v>12</v>
      </c>
      <c r="U309">
        <v>8</v>
      </c>
      <c r="V309">
        <v>64.8</v>
      </c>
      <c r="W309">
        <v>2</v>
      </c>
      <c r="X309" s="3">
        <f t="shared" si="17"/>
        <v>32.4</v>
      </c>
      <c r="Y309" s="3">
        <f t="shared" si="18"/>
        <v>2.6999999999999997</v>
      </c>
      <c r="Z309" s="3">
        <f t="shared" si="19"/>
        <v>0.33749999999999997</v>
      </c>
    </row>
    <row r="310" spans="1:26" hidden="1" x14ac:dyDescent="0.25">
      <c r="A310">
        <v>8.2024000000000008</v>
      </c>
      <c r="B310" t="s">
        <v>965</v>
      </c>
      <c r="C310" t="s">
        <v>134</v>
      </c>
      <c r="D310" t="s">
        <v>135</v>
      </c>
      <c r="E310">
        <v>10000787</v>
      </c>
      <c r="F310" t="s">
        <v>136</v>
      </c>
      <c r="G310" t="s">
        <v>30</v>
      </c>
      <c r="H310" t="s">
        <v>31</v>
      </c>
      <c r="I310" t="s">
        <v>137</v>
      </c>
      <c r="J310" t="s">
        <v>138</v>
      </c>
      <c r="K310" t="s">
        <v>139</v>
      </c>
      <c r="L310" t="s">
        <v>140</v>
      </c>
      <c r="M310" t="s">
        <v>141</v>
      </c>
      <c r="N310">
        <v>2627815855</v>
      </c>
      <c r="O310" t="s">
        <v>37</v>
      </c>
      <c r="P310" t="s">
        <v>82</v>
      </c>
      <c r="Q310" t="s">
        <v>39</v>
      </c>
      <c r="R310">
        <v>44</v>
      </c>
      <c r="S310" t="s">
        <v>40</v>
      </c>
      <c r="T310" t="str">
        <f t="shared" si="20"/>
        <v>12</v>
      </c>
      <c r="U310">
        <v>5</v>
      </c>
      <c r="V310">
        <v>198</v>
      </c>
      <c r="W310">
        <v>10</v>
      </c>
      <c r="X310" s="3">
        <f t="shared" si="17"/>
        <v>19.8</v>
      </c>
      <c r="Y310" s="3">
        <f t="shared" si="18"/>
        <v>1.6500000000000001</v>
      </c>
      <c r="Z310" s="3">
        <f t="shared" si="19"/>
        <v>0.33</v>
      </c>
    </row>
    <row r="311" spans="1:26" hidden="1" x14ac:dyDescent="0.25">
      <c r="A311">
        <v>8.2024000000000008</v>
      </c>
      <c r="B311" t="s">
        <v>965</v>
      </c>
      <c r="C311" t="s">
        <v>134</v>
      </c>
      <c r="D311" t="s">
        <v>135</v>
      </c>
      <c r="E311">
        <v>10367267</v>
      </c>
      <c r="F311" t="s">
        <v>162</v>
      </c>
      <c r="G311" t="s">
        <v>30</v>
      </c>
      <c r="H311" t="s">
        <v>31</v>
      </c>
      <c r="I311" t="s">
        <v>1141</v>
      </c>
      <c r="J311" t="s">
        <v>1142</v>
      </c>
      <c r="K311" t="s">
        <v>139</v>
      </c>
      <c r="L311" t="s">
        <v>1143</v>
      </c>
      <c r="M311" t="s">
        <v>1144</v>
      </c>
      <c r="N311">
        <v>6084382237</v>
      </c>
      <c r="O311" t="s">
        <v>37</v>
      </c>
      <c r="P311" t="s">
        <v>82</v>
      </c>
      <c r="Q311" t="s">
        <v>39</v>
      </c>
      <c r="R311">
        <v>44</v>
      </c>
      <c r="S311" t="s">
        <v>40</v>
      </c>
      <c r="T311" t="str">
        <f t="shared" si="20"/>
        <v>12</v>
      </c>
      <c r="U311">
        <v>5</v>
      </c>
      <c r="V311">
        <v>19.8</v>
      </c>
      <c r="W311">
        <v>1</v>
      </c>
      <c r="X311" s="3">
        <f t="shared" si="17"/>
        <v>19.8</v>
      </c>
      <c r="Y311" s="3">
        <f t="shared" si="18"/>
        <v>1.6500000000000001</v>
      </c>
      <c r="Z311" s="3">
        <f t="shared" si="19"/>
        <v>0.33</v>
      </c>
    </row>
    <row r="312" spans="1:26" hidden="1" x14ac:dyDescent="0.25">
      <c r="A312">
        <v>8.2024000000000008</v>
      </c>
      <c r="B312" t="s">
        <v>965</v>
      </c>
      <c r="C312" t="s">
        <v>134</v>
      </c>
      <c r="D312" t="s">
        <v>135</v>
      </c>
      <c r="E312">
        <v>99999999999999</v>
      </c>
      <c r="F312" t="s">
        <v>142</v>
      </c>
      <c r="G312" t="s">
        <v>30</v>
      </c>
      <c r="H312" t="s">
        <v>144</v>
      </c>
      <c r="I312" t="s">
        <v>145</v>
      </c>
      <c r="J312" t="s">
        <v>146</v>
      </c>
      <c r="K312" t="s">
        <v>147</v>
      </c>
      <c r="L312">
        <v>999999999</v>
      </c>
      <c r="M312" t="s">
        <v>145</v>
      </c>
      <c r="N312">
        <v>9999999999</v>
      </c>
      <c r="O312" t="s">
        <v>37</v>
      </c>
      <c r="P312" t="s">
        <v>82</v>
      </c>
      <c r="Q312" t="s">
        <v>39</v>
      </c>
      <c r="R312">
        <v>44</v>
      </c>
      <c r="S312" t="s">
        <v>40</v>
      </c>
      <c r="T312" t="str">
        <f t="shared" si="20"/>
        <v>12</v>
      </c>
      <c r="U312">
        <v>5</v>
      </c>
      <c r="V312">
        <v>19.8</v>
      </c>
      <c r="W312">
        <v>1</v>
      </c>
      <c r="X312" s="3">
        <f t="shared" si="17"/>
        <v>19.8</v>
      </c>
      <c r="Y312" s="3">
        <f t="shared" si="18"/>
        <v>1.6500000000000001</v>
      </c>
      <c r="Z312" s="3">
        <f t="shared" si="19"/>
        <v>0.33</v>
      </c>
    </row>
    <row r="313" spans="1:26" hidden="1" x14ac:dyDescent="0.25">
      <c r="A313">
        <v>8.2024000000000008</v>
      </c>
      <c r="B313" t="s">
        <v>965</v>
      </c>
      <c r="C313" t="s">
        <v>134</v>
      </c>
      <c r="D313" t="s">
        <v>135</v>
      </c>
      <c r="E313">
        <v>10000787</v>
      </c>
      <c r="F313" t="s">
        <v>136</v>
      </c>
      <c r="G313" t="s">
        <v>30</v>
      </c>
      <c r="H313" t="s">
        <v>31</v>
      </c>
      <c r="I313" t="s">
        <v>137</v>
      </c>
      <c r="J313" t="s">
        <v>138</v>
      </c>
      <c r="K313" t="s">
        <v>139</v>
      </c>
      <c r="L313" t="s">
        <v>140</v>
      </c>
      <c r="M313" t="s">
        <v>141</v>
      </c>
      <c r="N313">
        <v>2627815855</v>
      </c>
      <c r="O313" t="s">
        <v>115</v>
      </c>
      <c r="P313" t="s">
        <v>116</v>
      </c>
      <c r="Q313" t="s">
        <v>39</v>
      </c>
      <c r="R313">
        <v>44</v>
      </c>
      <c r="S313" t="s">
        <v>40</v>
      </c>
      <c r="T313" t="str">
        <f t="shared" si="20"/>
        <v>12</v>
      </c>
      <c r="U313">
        <v>5</v>
      </c>
      <c r="V313">
        <v>178.2</v>
      </c>
      <c r="W313">
        <v>9</v>
      </c>
      <c r="X313" s="3">
        <f t="shared" si="17"/>
        <v>19.799999999999997</v>
      </c>
      <c r="Y313" s="3">
        <f t="shared" si="18"/>
        <v>1.6499999999999997</v>
      </c>
      <c r="Z313" s="3">
        <f t="shared" si="19"/>
        <v>0.32999999999999996</v>
      </c>
    </row>
    <row r="314" spans="1:26" hidden="1" x14ac:dyDescent="0.25">
      <c r="A314">
        <v>8.2024000000000008</v>
      </c>
      <c r="B314" t="s">
        <v>965</v>
      </c>
      <c r="C314" t="s">
        <v>134</v>
      </c>
      <c r="D314" t="s">
        <v>135</v>
      </c>
      <c r="E314">
        <v>10367267</v>
      </c>
      <c r="F314" t="s">
        <v>162</v>
      </c>
      <c r="G314" t="s">
        <v>30</v>
      </c>
      <c r="H314" t="s">
        <v>31</v>
      </c>
      <c r="I314" t="s">
        <v>1141</v>
      </c>
      <c r="J314" t="s">
        <v>1142</v>
      </c>
      <c r="K314" t="s">
        <v>139</v>
      </c>
      <c r="L314" t="s">
        <v>1143</v>
      </c>
      <c r="M314" t="s">
        <v>1144</v>
      </c>
      <c r="N314">
        <v>6084382237</v>
      </c>
      <c r="O314" t="s">
        <v>115</v>
      </c>
      <c r="P314" t="s">
        <v>116</v>
      </c>
      <c r="Q314" t="s">
        <v>39</v>
      </c>
      <c r="R314">
        <v>44</v>
      </c>
      <c r="S314" t="s">
        <v>40</v>
      </c>
      <c r="T314" t="str">
        <f t="shared" si="20"/>
        <v>12</v>
      </c>
      <c r="U314">
        <v>5</v>
      </c>
      <c r="V314">
        <v>19.8</v>
      </c>
      <c r="W314">
        <v>1</v>
      </c>
      <c r="X314" s="3">
        <f t="shared" si="17"/>
        <v>19.8</v>
      </c>
      <c r="Y314" s="3">
        <f t="shared" si="18"/>
        <v>1.6500000000000001</v>
      </c>
      <c r="Z314" s="3">
        <f t="shared" si="19"/>
        <v>0.33</v>
      </c>
    </row>
    <row r="315" spans="1:26" hidden="1" x14ac:dyDescent="0.25">
      <c r="A315">
        <v>8.2024000000000008</v>
      </c>
      <c r="B315" t="s">
        <v>965</v>
      </c>
      <c r="C315" t="s">
        <v>134</v>
      </c>
      <c r="D315" t="s">
        <v>135</v>
      </c>
      <c r="E315">
        <v>99999999999999</v>
      </c>
      <c r="F315" t="s">
        <v>142</v>
      </c>
      <c r="G315" t="s">
        <v>30</v>
      </c>
      <c r="H315" t="s">
        <v>144</v>
      </c>
      <c r="I315" t="s">
        <v>145</v>
      </c>
      <c r="J315" t="s">
        <v>146</v>
      </c>
      <c r="K315" t="s">
        <v>147</v>
      </c>
      <c r="L315">
        <v>999999999</v>
      </c>
      <c r="M315" t="s">
        <v>145</v>
      </c>
      <c r="N315">
        <v>9999999999</v>
      </c>
      <c r="O315" t="s">
        <v>115</v>
      </c>
      <c r="P315" t="s">
        <v>116</v>
      </c>
      <c r="Q315" t="s">
        <v>39</v>
      </c>
      <c r="R315">
        <v>44</v>
      </c>
      <c r="S315" t="s">
        <v>40</v>
      </c>
      <c r="T315" t="str">
        <f t="shared" si="20"/>
        <v>12</v>
      </c>
      <c r="U315">
        <v>5</v>
      </c>
      <c r="V315">
        <v>39.6</v>
      </c>
      <c r="W315">
        <v>2</v>
      </c>
      <c r="X315" s="3">
        <f t="shared" si="17"/>
        <v>19.8</v>
      </c>
      <c r="Y315" s="3">
        <f t="shared" si="18"/>
        <v>1.6500000000000001</v>
      </c>
      <c r="Z315" s="3">
        <f t="shared" si="19"/>
        <v>0.33</v>
      </c>
    </row>
    <row r="316" spans="1:26" hidden="1" x14ac:dyDescent="0.25">
      <c r="A316">
        <v>9.2024000000000008</v>
      </c>
      <c r="B316" t="s">
        <v>26</v>
      </c>
      <c r="C316" t="s">
        <v>722</v>
      </c>
      <c r="D316" t="s">
        <v>723</v>
      </c>
      <c r="E316">
        <v>10039553</v>
      </c>
      <c r="F316" t="s">
        <v>1100</v>
      </c>
      <c r="G316" t="s">
        <v>30</v>
      </c>
      <c r="H316" t="s">
        <v>31</v>
      </c>
      <c r="I316" t="s">
        <v>1101</v>
      </c>
      <c r="J316" t="s">
        <v>1102</v>
      </c>
      <c r="K316" t="s">
        <v>351</v>
      </c>
      <c r="L316">
        <v>84041</v>
      </c>
      <c r="M316" t="s">
        <v>1103</v>
      </c>
      <c r="N316">
        <v>8014449192</v>
      </c>
      <c r="O316" t="s">
        <v>37</v>
      </c>
      <c r="P316" t="s">
        <v>82</v>
      </c>
      <c r="Q316" t="s">
        <v>39</v>
      </c>
      <c r="R316">
        <v>44</v>
      </c>
      <c r="S316" t="s">
        <v>40</v>
      </c>
      <c r="T316" t="str">
        <f t="shared" si="20"/>
        <v>12</v>
      </c>
      <c r="U316">
        <v>5</v>
      </c>
      <c r="V316">
        <v>178.2</v>
      </c>
      <c r="W316">
        <v>9</v>
      </c>
      <c r="X316" s="3">
        <f t="shared" si="17"/>
        <v>19.799999999999997</v>
      </c>
      <c r="Y316" s="3">
        <f t="shared" si="18"/>
        <v>1.6499999999999997</v>
      </c>
      <c r="Z316" s="3">
        <f t="shared" si="19"/>
        <v>0.32999999999999996</v>
      </c>
    </row>
    <row r="317" spans="1:26" hidden="1" x14ac:dyDescent="0.25">
      <c r="A317">
        <v>9.2024000000000008</v>
      </c>
      <c r="B317" t="s">
        <v>26</v>
      </c>
      <c r="C317" t="s">
        <v>722</v>
      </c>
      <c r="D317" t="s">
        <v>723</v>
      </c>
      <c r="E317">
        <v>10039553</v>
      </c>
      <c r="F317" t="s">
        <v>1100</v>
      </c>
      <c r="G317" t="s">
        <v>30</v>
      </c>
      <c r="H317" t="s">
        <v>31</v>
      </c>
      <c r="I317" t="s">
        <v>1101</v>
      </c>
      <c r="J317" t="s">
        <v>1102</v>
      </c>
      <c r="K317" t="s">
        <v>351</v>
      </c>
      <c r="L317">
        <v>84041</v>
      </c>
      <c r="M317" t="s">
        <v>1103</v>
      </c>
      <c r="N317">
        <v>8014449192</v>
      </c>
      <c r="O317" t="s">
        <v>115</v>
      </c>
      <c r="P317" t="s">
        <v>116</v>
      </c>
      <c r="Q317" t="s">
        <v>39</v>
      </c>
      <c r="R317">
        <v>44</v>
      </c>
      <c r="S317" t="s">
        <v>40</v>
      </c>
      <c r="T317" t="str">
        <f t="shared" si="20"/>
        <v>12</v>
      </c>
      <c r="U317">
        <v>5</v>
      </c>
      <c r="V317">
        <v>118.8</v>
      </c>
      <c r="W317">
        <v>6</v>
      </c>
      <c r="X317" s="3">
        <f t="shared" si="17"/>
        <v>19.8</v>
      </c>
      <c r="Y317" s="3">
        <f t="shared" si="18"/>
        <v>1.6500000000000001</v>
      </c>
      <c r="Z317" s="3">
        <f t="shared" si="19"/>
        <v>0.33</v>
      </c>
    </row>
    <row r="318" spans="1:26" hidden="1" x14ac:dyDescent="0.25">
      <c r="A318">
        <v>9.2024000000000008</v>
      </c>
      <c r="B318" t="s">
        <v>26</v>
      </c>
      <c r="C318" t="s">
        <v>722</v>
      </c>
      <c r="D318" t="s">
        <v>723</v>
      </c>
      <c r="E318">
        <v>10039553</v>
      </c>
      <c r="F318" t="s">
        <v>1100</v>
      </c>
      <c r="G318" t="s">
        <v>30</v>
      </c>
      <c r="H318" t="s">
        <v>31</v>
      </c>
      <c r="I318" t="s">
        <v>1101</v>
      </c>
      <c r="J318" t="s">
        <v>1102</v>
      </c>
      <c r="K318" t="s">
        <v>351</v>
      </c>
      <c r="L318">
        <v>84041</v>
      </c>
      <c r="M318" t="s">
        <v>1103</v>
      </c>
      <c r="N318">
        <v>8014449192</v>
      </c>
      <c r="O318" t="s">
        <v>49</v>
      </c>
      <c r="P318" t="s">
        <v>50</v>
      </c>
      <c r="Q318" t="s">
        <v>39</v>
      </c>
      <c r="R318">
        <v>44</v>
      </c>
      <c r="S318" t="s">
        <v>40</v>
      </c>
      <c r="T318" t="str">
        <f t="shared" si="20"/>
        <v>12</v>
      </c>
      <c r="U318">
        <v>5</v>
      </c>
      <c r="V318">
        <v>59.4</v>
      </c>
      <c r="W318">
        <v>3</v>
      </c>
      <c r="X318" s="3">
        <f t="shared" si="17"/>
        <v>19.8</v>
      </c>
      <c r="Y318" s="3">
        <f t="shared" si="18"/>
        <v>1.6500000000000001</v>
      </c>
      <c r="Z318" s="3">
        <f t="shared" si="19"/>
        <v>0.33</v>
      </c>
    </row>
    <row r="319" spans="1:26" hidden="1" x14ac:dyDescent="0.25">
      <c r="A319">
        <v>9.2024000000000008</v>
      </c>
      <c r="B319" t="s">
        <v>26</v>
      </c>
      <c r="C319" t="s">
        <v>722</v>
      </c>
      <c r="D319" t="s">
        <v>723</v>
      </c>
      <c r="E319">
        <v>10126833</v>
      </c>
      <c r="F319" t="s">
        <v>1667</v>
      </c>
      <c r="G319" t="s">
        <v>30</v>
      </c>
      <c r="H319" t="s">
        <v>31</v>
      </c>
      <c r="I319" t="s">
        <v>1668</v>
      </c>
      <c r="J319" t="s">
        <v>1669</v>
      </c>
      <c r="K319" t="s">
        <v>727</v>
      </c>
      <c r="L319" t="s">
        <v>1670</v>
      </c>
      <c r="M319" t="s">
        <v>1671</v>
      </c>
      <c r="N319">
        <v>3032333118</v>
      </c>
      <c r="O319" t="s">
        <v>49</v>
      </c>
      <c r="P319" t="s">
        <v>50</v>
      </c>
      <c r="Q319" t="s">
        <v>39</v>
      </c>
      <c r="R319">
        <v>44</v>
      </c>
      <c r="S319" t="s">
        <v>40</v>
      </c>
      <c r="T319" t="str">
        <f t="shared" si="20"/>
        <v>12</v>
      </c>
      <c r="U319">
        <v>5</v>
      </c>
      <c r="V319">
        <v>19.8</v>
      </c>
      <c r="W319">
        <v>1</v>
      </c>
      <c r="X319" s="3">
        <f t="shared" si="17"/>
        <v>19.8</v>
      </c>
      <c r="Y319" s="3">
        <f t="shared" si="18"/>
        <v>1.6500000000000001</v>
      </c>
      <c r="Z319" s="3">
        <f t="shared" si="19"/>
        <v>0.33</v>
      </c>
    </row>
    <row r="320" spans="1:26" hidden="1" x14ac:dyDescent="0.25">
      <c r="A320">
        <v>9.2024000000000008</v>
      </c>
      <c r="B320" t="s">
        <v>26</v>
      </c>
      <c r="C320" t="s">
        <v>107</v>
      </c>
      <c r="D320" t="s">
        <v>108</v>
      </c>
      <c r="E320">
        <v>10283091</v>
      </c>
      <c r="F320" t="s">
        <v>1145</v>
      </c>
      <c r="G320" t="s">
        <v>592</v>
      </c>
      <c r="H320" t="s">
        <v>31</v>
      </c>
      <c r="I320" t="s">
        <v>1146</v>
      </c>
      <c r="J320" t="s">
        <v>1147</v>
      </c>
      <c r="K320" t="s">
        <v>199</v>
      </c>
      <c r="L320">
        <v>61101</v>
      </c>
      <c r="M320" t="s">
        <v>1148</v>
      </c>
      <c r="N320">
        <v>8154898211</v>
      </c>
      <c r="O320" t="s">
        <v>37</v>
      </c>
      <c r="P320" t="s">
        <v>82</v>
      </c>
      <c r="Q320" t="s">
        <v>39</v>
      </c>
      <c r="R320">
        <v>44</v>
      </c>
      <c r="S320" t="s">
        <v>40</v>
      </c>
      <c r="T320" t="str">
        <f t="shared" si="20"/>
        <v>12</v>
      </c>
      <c r="U320">
        <v>5</v>
      </c>
      <c r="V320">
        <v>39.6</v>
      </c>
      <c r="W320">
        <v>2</v>
      </c>
      <c r="X320" s="3">
        <f t="shared" si="17"/>
        <v>19.8</v>
      </c>
      <c r="Y320" s="3">
        <f t="shared" si="18"/>
        <v>1.6500000000000001</v>
      </c>
      <c r="Z320" s="3">
        <f t="shared" si="19"/>
        <v>0.33</v>
      </c>
    </row>
    <row r="321" spans="1:26" hidden="1" x14ac:dyDescent="0.25">
      <c r="A321">
        <v>9.2024000000000008</v>
      </c>
      <c r="B321" t="s">
        <v>26</v>
      </c>
      <c r="C321" t="s">
        <v>107</v>
      </c>
      <c r="D321" t="s">
        <v>108</v>
      </c>
      <c r="E321">
        <v>10388714</v>
      </c>
      <c r="F321" t="s">
        <v>1149</v>
      </c>
      <c r="G321" t="s">
        <v>570</v>
      </c>
      <c r="H321" t="s">
        <v>31</v>
      </c>
      <c r="I321" t="s">
        <v>191</v>
      </c>
      <c r="J321" t="s">
        <v>192</v>
      </c>
      <c r="K321" t="s">
        <v>193</v>
      </c>
      <c r="L321" t="s">
        <v>194</v>
      </c>
      <c r="M321" t="s">
        <v>607</v>
      </c>
      <c r="N321">
        <v>2604827475</v>
      </c>
      <c r="O321" t="s">
        <v>37</v>
      </c>
      <c r="P321" t="s">
        <v>82</v>
      </c>
      <c r="Q321" t="s">
        <v>39</v>
      </c>
      <c r="R321">
        <v>44</v>
      </c>
      <c r="S321" t="s">
        <v>40</v>
      </c>
      <c r="T321" t="str">
        <f t="shared" si="20"/>
        <v>12</v>
      </c>
      <c r="U321">
        <v>5</v>
      </c>
      <c r="V321">
        <v>59.4</v>
      </c>
      <c r="W321">
        <v>3</v>
      </c>
      <c r="X321" s="3">
        <f t="shared" si="17"/>
        <v>19.8</v>
      </c>
      <c r="Y321" s="3">
        <f t="shared" si="18"/>
        <v>1.6500000000000001</v>
      </c>
      <c r="Z321" s="3">
        <f t="shared" si="19"/>
        <v>0.33</v>
      </c>
    </row>
    <row r="322" spans="1:26" hidden="1" x14ac:dyDescent="0.25">
      <c r="A322">
        <v>9.2024000000000008</v>
      </c>
      <c r="B322" t="s">
        <v>26</v>
      </c>
      <c r="C322" t="s">
        <v>107</v>
      </c>
      <c r="D322" t="s">
        <v>108</v>
      </c>
      <c r="E322">
        <v>10386959</v>
      </c>
      <c r="F322" t="s">
        <v>252</v>
      </c>
      <c r="G322" t="s">
        <v>30</v>
      </c>
      <c r="H322" t="s">
        <v>31</v>
      </c>
      <c r="I322" t="s">
        <v>253</v>
      </c>
      <c r="J322" t="s">
        <v>254</v>
      </c>
      <c r="K322" t="s">
        <v>199</v>
      </c>
      <c r="L322" t="s">
        <v>255</v>
      </c>
      <c r="M322" t="s">
        <v>256</v>
      </c>
      <c r="N322">
        <v>7088376574</v>
      </c>
      <c r="O322" t="s">
        <v>115</v>
      </c>
      <c r="P322" t="s">
        <v>116</v>
      </c>
      <c r="Q322" t="s">
        <v>39</v>
      </c>
      <c r="R322">
        <v>44</v>
      </c>
      <c r="S322" t="s">
        <v>40</v>
      </c>
      <c r="T322" t="str">
        <f t="shared" si="20"/>
        <v>12</v>
      </c>
      <c r="U322">
        <v>5</v>
      </c>
      <c r="V322">
        <v>59.4</v>
      </c>
      <c r="W322">
        <v>3</v>
      </c>
      <c r="X322" s="3">
        <f t="shared" si="17"/>
        <v>19.8</v>
      </c>
      <c r="Y322" s="3">
        <f t="shared" si="18"/>
        <v>1.6500000000000001</v>
      </c>
      <c r="Z322" s="3">
        <f t="shared" si="19"/>
        <v>0.33</v>
      </c>
    </row>
    <row r="323" spans="1:26" hidden="1" x14ac:dyDescent="0.25">
      <c r="A323">
        <v>9.2024000000000008</v>
      </c>
      <c r="B323" t="s">
        <v>26</v>
      </c>
      <c r="C323" t="s">
        <v>107</v>
      </c>
      <c r="D323" t="s">
        <v>108</v>
      </c>
      <c r="E323">
        <v>10388714</v>
      </c>
      <c r="F323" t="s">
        <v>1149</v>
      </c>
      <c r="G323" t="s">
        <v>570</v>
      </c>
      <c r="H323" t="s">
        <v>31</v>
      </c>
      <c r="I323" t="s">
        <v>191</v>
      </c>
      <c r="J323" t="s">
        <v>192</v>
      </c>
      <c r="K323" t="s">
        <v>193</v>
      </c>
      <c r="L323" t="s">
        <v>194</v>
      </c>
      <c r="M323" t="s">
        <v>607</v>
      </c>
      <c r="N323">
        <v>2604827475</v>
      </c>
      <c r="O323" t="s">
        <v>115</v>
      </c>
      <c r="P323" t="s">
        <v>116</v>
      </c>
      <c r="Q323" t="s">
        <v>39</v>
      </c>
      <c r="R323">
        <v>44</v>
      </c>
      <c r="S323" t="s">
        <v>40</v>
      </c>
      <c r="T323" t="str">
        <f t="shared" si="20"/>
        <v>12</v>
      </c>
      <c r="U323">
        <v>5</v>
      </c>
      <c r="V323">
        <v>59.4</v>
      </c>
      <c r="W323">
        <v>3</v>
      </c>
      <c r="X323" s="3">
        <f t="shared" ref="X323:X386" si="21">V323/W323</f>
        <v>19.8</v>
      </c>
      <c r="Y323" s="3">
        <f t="shared" ref="Y323:Y386" si="22">X323/T323</f>
        <v>1.6500000000000001</v>
      </c>
      <c r="Z323" s="3">
        <f t="shared" ref="Z323:Z386" si="23">Y323/U323</f>
        <v>0.33</v>
      </c>
    </row>
    <row r="324" spans="1:26" hidden="1" x14ac:dyDescent="0.25">
      <c r="A324">
        <v>9.2024000000000008</v>
      </c>
      <c r="B324" t="s">
        <v>26</v>
      </c>
      <c r="C324" t="s">
        <v>107</v>
      </c>
      <c r="D324" t="s">
        <v>108</v>
      </c>
      <c r="E324">
        <v>10487650</v>
      </c>
      <c r="F324" t="s">
        <v>973</v>
      </c>
      <c r="G324" t="s">
        <v>30</v>
      </c>
      <c r="H324" t="s">
        <v>31</v>
      </c>
      <c r="I324" t="s">
        <v>974</v>
      </c>
      <c r="J324" t="s">
        <v>198</v>
      </c>
      <c r="K324" t="s">
        <v>199</v>
      </c>
      <c r="L324">
        <v>60008</v>
      </c>
      <c r="M324" t="s">
        <v>201</v>
      </c>
      <c r="N324">
        <v>6308857029</v>
      </c>
      <c r="O324" t="s">
        <v>115</v>
      </c>
      <c r="P324" t="s">
        <v>116</v>
      </c>
      <c r="Q324" t="s">
        <v>39</v>
      </c>
      <c r="R324">
        <v>44</v>
      </c>
      <c r="S324" t="s">
        <v>40</v>
      </c>
      <c r="T324" t="str">
        <f t="shared" si="20"/>
        <v>12</v>
      </c>
      <c r="U324">
        <v>5</v>
      </c>
      <c r="V324">
        <v>118.8</v>
      </c>
      <c r="W324">
        <v>6</v>
      </c>
      <c r="X324" s="3">
        <f t="shared" si="21"/>
        <v>19.8</v>
      </c>
      <c r="Y324" s="3">
        <f t="shared" si="22"/>
        <v>1.6500000000000001</v>
      </c>
      <c r="Z324" s="3">
        <f t="shared" si="23"/>
        <v>0.33</v>
      </c>
    </row>
    <row r="325" spans="1:26" hidden="1" x14ac:dyDescent="0.25">
      <c r="A325">
        <v>9.2024000000000008</v>
      </c>
      <c r="B325" t="s">
        <v>26</v>
      </c>
      <c r="C325" t="s">
        <v>107</v>
      </c>
      <c r="D325" t="s">
        <v>108</v>
      </c>
      <c r="E325">
        <v>10192843</v>
      </c>
      <c r="F325" t="s">
        <v>248</v>
      </c>
      <c r="G325" t="s">
        <v>30</v>
      </c>
      <c r="H325" t="s">
        <v>31</v>
      </c>
      <c r="I325" t="s">
        <v>249</v>
      </c>
      <c r="J325" t="s">
        <v>250</v>
      </c>
      <c r="K325" t="s">
        <v>199</v>
      </c>
      <c r="L325">
        <v>62305</v>
      </c>
      <c r="M325" t="s">
        <v>251</v>
      </c>
      <c r="N325">
        <v>2172223343</v>
      </c>
      <c r="O325" t="s">
        <v>49</v>
      </c>
      <c r="P325" t="s">
        <v>50</v>
      </c>
      <c r="Q325" t="s">
        <v>39</v>
      </c>
      <c r="R325">
        <v>44</v>
      </c>
      <c r="S325" t="s">
        <v>40</v>
      </c>
      <c r="T325" t="str">
        <f t="shared" si="20"/>
        <v>12</v>
      </c>
      <c r="U325">
        <v>5</v>
      </c>
      <c r="V325">
        <v>99</v>
      </c>
      <c r="W325">
        <v>5</v>
      </c>
      <c r="X325" s="3">
        <f t="shared" si="21"/>
        <v>19.8</v>
      </c>
      <c r="Y325" s="3">
        <f t="shared" si="22"/>
        <v>1.6500000000000001</v>
      </c>
      <c r="Z325" s="3">
        <f t="shared" si="23"/>
        <v>0.33</v>
      </c>
    </row>
    <row r="326" spans="1:26" hidden="1" x14ac:dyDescent="0.25">
      <c r="A326">
        <v>9.2024000000000008</v>
      </c>
      <c r="B326" t="s">
        <v>26</v>
      </c>
      <c r="C326" t="s">
        <v>107</v>
      </c>
      <c r="D326" t="s">
        <v>108</v>
      </c>
      <c r="E326">
        <v>10283091</v>
      </c>
      <c r="F326" t="s">
        <v>1145</v>
      </c>
      <c r="G326" t="s">
        <v>592</v>
      </c>
      <c r="H326" t="s">
        <v>31</v>
      </c>
      <c r="I326" t="s">
        <v>1146</v>
      </c>
      <c r="J326" t="s">
        <v>1147</v>
      </c>
      <c r="K326" t="s">
        <v>199</v>
      </c>
      <c r="L326">
        <v>61101</v>
      </c>
      <c r="M326" t="s">
        <v>1148</v>
      </c>
      <c r="N326">
        <v>8154898211</v>
      </c>
      <c r="O326" t="s">
        <v>49</v>
      </c>
      <c r="P326" t="s">
        <v>50</v>
      </c>
      <c r="Q326" t="s">
        <v>39</v>
      </c>
      <c r="R326">
        <v>44</v>
      </c>
      <c r="S326" t="s">
        <v>40</v>
      </c>
      <c r="T326" t="str">
        <f t="shared" si="20"/>
        <v>12</v>
      </c>
      <c r="U326">
        <v>5</v>
      </c>
      <c r="V326">
        <v>39.6</v>
      </c>
      <c r="W326">
        <v>2</v>
      </c>
      <c r="X326" s="3">
        <f t="shared" si="21"/>
        <v>19.8</v>
      </c>
      <c r="Y326" s="3">
        <f t="shared" si="22"/>
        <v>1.6500000000000001</v>
      </c>
      <c r="Z326" s="3">
        <f t="shared" si="23"/>
        <v>0.33</v>
      </c>
    </row>
    <row r="327" spans="1:26" hidden="1" x14ac:dyDescent="0.25">
      <c r="A327">
        <v>9.2024000000000008</v>
      </c>
      <c r="B327" t="s">
        <v>26</v>
      </c>
      <c r="C327" t="s">
        <v>107</v>
      </c>
      <c r="D327" t="s">
        <v>108</v>
      </c>
      <c r="E327">
        <v>10386959</v>
      </c>
      <c r="F327" t="s">
        <v>252</v>
      </c>
      <c r="G327" t="s">
        <v>30</v>
      </c>
      <c r="H327" t="s">
        <v>31</v>
      </c>
      <c r="I327" t="s">
        <v>253</v>
      </c>
      <c r="J327" t="s">
        <v>254</v>
      </c>
      <c r="K327" t="s">
        <v>199</v>
      </c>
      <c r="L327" t="s">
        <v>255</v>
      </c>
      <c r="M327" t="s">
        <v>256</v>
      </c>
      <c r="N327">
        <v>7088376574</v>
      </c>
      <c r="O327" t="s">
        <v>49</v>
      </c>
      <c r="P327" t="s">
        <v>50</v>
      </c>
      <c r="Q327" t="s">
        <v>39</v>
      </c>
      <c r="R327">
        <v>44</v>
      </c>
      <c r="S327" t="s">
        <v>40</v>
      </c>
      <c r="T327" t="str">
        <f t="shared" si="20"/>
        <v>12</v>
      </c>
      <c r="U327">
        <v>5</v>
      </c>
      <c r="V327">
        <v>59.4</v>
      </c>
      <c r="W327">
        <v>3</v>
      </c>
      <c r="X327" s="3">
        <f t="shared" si="21"/>
        <v>19.8</v>
      </c>
      <c r="Y327" s="3">
        <f t="shared" si="22"/>
        <v>1.6500000000000001</v>
      </c>
      <c r="Z327" s="3">
        <f t="shared" si="23"/>
        <v>0.33</v>
      </c>
    </row>
    <row r="328" spans="1:26" hidden="1" x14ac:dyDescent="0.25">
      <c r="A328">
        <v>9.2024000000000008</v>
      </c>
      <c r="B328" t="s">
        <v>26</v>
      </c>
      <c r="C328" t="s">
        <v>107</v>
      </c>
      <c r="D328" t="s">
        <v>108</v>
      </c>
      <c r="E328">
        <v>10388714</v>
      </c>
      <c r="F328" t="s">
        <v>1149</v>
      </c>
      <c r="G328" t="s">
        <v>570</v>
      </c>
      <c r="H328" t="s">
        <v>31</v>
      </c>
      <c r="I328" t="s">
        <v>191</v>
      </c>
      <c r="J328" t="s">
        <v>192</v>
      </c>
      <c r="K328" t="s">
        <v>193</v>
      </c>
      <c r="L328" t="s">
        <v>194</v>
      </c>
      <c r="M328" t="s">
        <v>607</v>
      </c>
      <c r="N328">
        <v>2604827475</v>
      </c>
      <c r="O328" t="s">
        <v>49</v>
      </c>
      <c r="P328" t="s">
        <v>50</v>
      </c>
      <c r="Q328" t="s">
        <v>39</v>
      </c>
      <c r="R328">
        <v>44</v>
      </c>
      <c r="S328" t="s">
        <v>40</v>
      </c>
      <c r="T328" t="str">
        <f t="shared" si="20"/>
        <v>12</v>
      </c>
      <c r="U328">
        <v>5</v>
      </c>
      <c r="V328">
        <v>59.4</v>
      </c>
      <c r="W328">
        <v>3</v>
      </c>
      <c r="X328" s="3">
        <f t="shared" si="21"/>
        <v>19.8</v>
      </c>
      <c r="Y328" s="3">
        <f t="shared" si="22"/>
        <v>1.6500000000000001</v>
      </c>
      <c r="Z328" s="3">
        <f t="shared" si="23"/>
        <v>0.33</v>
      </c>
    </row>
    <row r="329" spans="1:26" hidden="1" x14ac:dyDescent="0.25">
      <c r="A329">
        <v>9.2024000000000008</v>
      </c>
      <c r="B329" t="s">
        <v>26</v>
      </c>
      <c r="C329" t="s">
        <v>51</v>
      </c>
      <c r="D329" t="s">
        <v>52</v>
      </c>
      <c r="E329">
        <v>10067691</v>
      </c>
      <c r="F329" t="s">
        <v>53</v>
      </c>
      <c r="G329" t="s">
        <v>30</v>
      </c>
      <c r="H329" t="s">
        <v>31</v>
      </c>
      <c r="I329" t="s">
        <v>54</v>
      </c>
      <c r="J329" t="s">
        <v>55</v>
      </c>
      <c r="K329" t="s">
        <v>56</v>
      </c>
      <c r="L329" t="s">
        <v>57</v>
      </c>
      <c r="M329" t="s">
        <v>58</v>
      </c>
      <c r="N329">
        <v>6109350885</v>
      </c>
      <c r="O329" t="s">
        <v>122</v>
      </c>
      <c r="P329" t="s">
        <v>123</v>
      </c>
      <c r="Q329" t="s">
        <v>124</v>
      </c>
      <c r="R329">
        <v>44</v>
      </c>
      <c r="S329" t="s">
        <v>40</v>
      </c>
      <c r="T329" t="str">
        <f t="shared" si="20"/>
        <v>12</v>
      </c>
      <c r="U329">
        <v>4.5</v>
      </c>
      <c r="V329">
        <v>514.79999999999995</v>
      </c>
      <c r="W329">
        <v>26</v>
      </c>
      <c r="X329" s="3">
        <f t="shared" si="21"/>
        <v>19.799999999999997</v>
      </c>
      <c r="Y329" s="3">
        <f t="shared" si="22"/>
        <v>1.6499999999999997</v>
      </c>
      <c r="Z329" s="3">
        <f t="shared" si="23"/>
        <v>0.36666666666666659</v>
      </c>
    </row>
    <row r="330" spans="1:26" hidden="1" x14ac:dyDescent="0.25">
      <c r="A330">
        <v>9.2024000000000008</v>
      </c>
      <c r="B330" t="s">
        <v>26</v>
      </c>
      <c r="C330" t="s">
        <v>51</v>
      </c>
      <c r="D330" t="s">
        <v>52</v>
      </c>
      <c r="E330">
        <v>10067691</v>
      </c>
      <c r="F330" t="s">
        <v>53</v>
      </c>
      <c r="G330" t="s">
        <v>30</v>
      </c>
      <c r="H330" t="s">
        <v>31</v>
      </c>
      <c r="I330" t="s">
        <v>54</v>
      </c>
      <c r="J330" t="s">
        <v>55</v>
      </c>
      <c r="K330" t="s">
        <v>56</v>
      </c>
      <c r="L330" t="s">
        <v>57</v>
      </c>
      <c r="M330" t="s">
        <v>58</v>
      </c>
      <c r="N330">
        <v>6109350885</v>
      </c>
      <c r="O330" t="s">
        <v>81</v>
      </c>
      <c r="P330" t="s">
        <v>82</v>
      </c>
      <c r="Q330" t="s">
        <v>83</v>
      </c>
      <c r="R330">
        <v>44</v>
      </c>
      <c r="S330" t="s">
        <v>40</v>
      </c>
      <c r="T330" t="str">
        <f t="shared" si="20"/>
        <v>12</v>
      </c>
      <c r="U330">
        <v>8</v>
      </c>
      <c r="V330">
        <v>729</v>
      </c>
      <c r="W330">
        <v>27</v>
      </c>
      <c r="X330" s="3">
        <f t="shared" si="21"/>
        <v>27</v>
      </c>
      <c r="Y330" s="3">
        <f t="shared" si="22"/>
        <v>2.25</v>
      </c>
      <c r="Z330" s="3">
        <f t="shared" si="23"/>
        <v>0.28125</v>
      </c>
    </row>
    <row r="331" spans="1:26" hidden="1" x14ac:dyDescent="0.25">
      <c r="A331">
        <v>9.2024000000000008</v>
      </c>
      <c r="B331" t="s">
        <v>26</v>
      </c>
      <c r="C331" t="s">
        <v>51</v>
      </c>
      <c r="D331" t="s">
        <v>52</v>
      </c>
      <c r="E331">
        <v>10003640</v>
      </c>
      <c r="F331" t="s">
        <v>1672</v>
      </c>
      <c r="G331" t="s">
        <v>30</v>
      </c>
      <c r="H331" t="s">
        <v>31</v>
      </c>
      <c r="I331" t="s">
        <v>1673</v>
      </c>
      <c r="J331" t="s">
        <v>1674</v>
      </c>
      <c r="K331" t="s">
        <v>56</v>
      </c>
      <c r="L331" t="s">
        <v>1675</v>
      </c>
      <c r="M331" t="s">
        <v>1676</v>
      </c>
      <c r="N331">
        <v>7172721312</v>
      </c>
      <c r="O331" t="s">
        <v>224</v>
      </c>
      <c r="P331" t="s">
        <v>225</v>
      </c>
      <c r="Q331" t="s">
        <v>61</v>
      </c>
      <c r="R331">
        <v>44</v>
      </c>
      <c r="S331" t="s">
        <v>40</v>
      </c>
      <c r="T331" t="str">
        <f t="shared" si="20"/>
        <v>12</v>
      </c>
      <c r="U331">
        <v>5</v>
      </c>
      <c r="V331">
        <v>28.8</v>
      </c>
      <c r="W331">
        <v>1</v>
      </c>
      <c r="X331" s="3">
        <f t="shared" si="21"/>
        <v>28.8</v>
      </c>
      <c r="Y331" s="3">
        <f t="shared" si="22"/>
        <v>2.4</v>
      </c>
      <c r="Z331" s="3">
        <f t="shared" si="23"/>
        <v>0.48</v>
      </c>
    </row>
    <row r="332" spans="1:26" hidden="1" x14ac:dyDescent="0.25">
      <c r="A332">
        <v>9.2024000000000008</v>
      </c>
      <c r="B332" t="s">
        <v>26</v>
      </c>
      <c r="C332" t="s">
        <v>51</v>
      </c>
      <c r="D332" t="s">
        <v>52</v>
      </c>
      <c r="E332">
        <v>10468956</v>
      </c>
      <c r="F332" t="s">
        <v>1677</v>
      </c>
      <c r="G332" t="s">
        <v>348</v>
      </c>
      <c r="H332" t="s">
        <v>31</v>
      </c>
      <c r="I332" t="s">
        <v>1678</v>
      </c>
      <c r="J332" t="s">
        <v>1679</v>
      </c>
      <c r="K332" t="s">
        <v>779</v>
      </c>
      <c r="L332" t="s">
        <v>1680</v>
      </c>
      <c r="M332" t="s">
        <v>1681</v>
      </c>
      <c r="N332">
        <v>3018603805</v>
      </c>
      <c r="O332" t="s">
        <v>70</v>
      </c>
      <c r="P332" t="s">
        <v>71</v>
      </c>
      <c r="Q332" t="s">
        <v>61</v>
      </c>
      <c r="R332">
        <v>44</v>
      </c>
      <c r="S332" t="s">
        <v>40</v>
      </c>
      <c r="T332" t="str">
        <f t="shared" si="20"/>
        <v>12</v>
      </c>
      <c r="U332">
        <v>8</v>
      </c>
      <c r="V332">
        <v>129.6</v>
      </c>
      <c r="W332">
        <v>4</v>
      </c>
      <c r="X332" s="3">
        <f t="shared" si="21"/>
        <v>32.4</v>
      </c>
      <c r="Y332" s="3">
        <f t="shared" si="22"/>
        <v>2.6999999999999997</v>
      </c>
      <c r="Z332" s="3">
        <f t="shared" si="23"/>
        <v>0.33749999999999997</v>
      </c>
    </row>
    <row r="333" spans="1:26" hidden="1" x14ac:dyDescent="0.25">
      <c r="A333">
        <v>9.2024000000000008</v>
      </c>
      <c r="B333" t="s">
        <v>26</v>
      </c>
      <c r="C333" t="s">
        <v>51</v>
      </c>
      <c r="D333" t="s">
        <v>52</v>
      </c>
      <c r="E333">
        <v>10003045</v>
      </c>
      <c r="F333" t="s">
        <v>125</v>
      </c>
      <c r="G333" t="s">
        <v>30</v>
      </c>
      <c r="H333" t="s">
        <v>31</v>
      </c>
      <c r="I333" t="s">
        <v>126</v>
      </c>
      <c r="J333" t="s">
        <v>127</v>
      </c>
      <c r="K333" t="s">
        <v>34</v>
      </c>
      <c r="L333" s="4" t="s">
        <v>128</v>
      </c>
      <c r="M333" t="s">
        <v>129</v>
      </c>
      <c r="N333">
        <v>6098354400</v>
      </c>
      <c r="O333" t="s">
        <v>59</v>
      </c>
      <c r="P333" t="s">
        <v>60</v>
      </c>
      <c r="Q333" t="s">
        <v>61</v>
      </c>
      <c r="R333">
        <v>44</v>
      </c>
      <c r="S333" t="s">
        <v>40</v>
      </c>
      <c r="T333" t="str">
        <f t="shared" si="20"/>
        <v>12</v>
      </c>
      <c r="U333">
        <v>4</v>
      </c>
      <c r="V333">
        <v>230.4</v>
      </c>
      <c r="W333">
        <v>8</v>
      </c>
      <c r="X333" s="3">
        <f t="shared" si="21"/>
        <v>28.8</v>
      </c>
      <c r="Y333" s="3">
        <f t="shared" si="22"/>
        <v>2.4</v>
      </c>
      <c r="Z333" s="3">
        <f t="shared" si="23"/>
        <v>0.6</v>
      </c>
    </row>
    <row r="334" spans="1:26" hidden="1" x14ac:dyDescent="0.25">
      <c r="A334">
        <v>9.2024000000000008</v>
      </c>
      <c r="B334" t="s">
        <v>26</v>
      </c>
      <c r="C334" t="s">
        <v>51</v>
      </c>
      <c r="D334" t="s">
        <v>52</v>
      </c>
      <c r="E334">
        <v>10003640</v>
      </c>
      <c r="F334" t="s">
        <v>1672</v>
      </c>
      <c r="G334" t="s">
        <v>30</v>
      </c>
      <c r="H334" t="s">
        <v>31</v>
      </c>
      <c r="I334" t="s">
        <v>1673</v>
      </c>
      <c r="J334" t="s">
        <v>1674</v>
      </c>
      <c r="K334" t="s">
        <v>56</v>
      </c>
      <c r="L334" t="s">
        <v>1675</v>
      </c>
      <c r="M334" t="s">
        <v>1676</v>
      </c>
      <c r="N334">
        <v>7172721312</v>
      </c>
      <c r="O334" t="s">
        <v>59</v>
      </c>
      <c r="P334" t="s">
        <v>60</v>
      </c>
      <c r="Q334" t="s">
        <v>61</v>
      </c>
      <c r="R334">
        <v>44</v>
      </c>
      <c r="S334" t="s">
        <v>40</v>
      </c>
      <c r="T334" t="str">
        <f t="shared" si="20"/>
        <v>12</v>
      </c>
      <c r="U334">
        <v>4</v>
      </c>
      <c r="V334">
        <v>28.8</v>
      </c>
      <c r="W334">
        <v>1</v>
      </c>
      <c r="X334" s="3">
        <f t="shared" si="21"/>
        <v>28.8</v>
      </c>
      <c r="Y334" s="3">
        <f t="shared" si="22"/>
        <v>2.4</v>
      </c>
      <c r="Z334" s="3">
        <f t="shared" si="23"/>
        <v>0.6</v>
      </c>
    </row>
    <row r="335" spans="1:26" hidden="1" x14ac:dyDescent="0.25">
      <c r="A335">
        <v>9.2024000000000008</v>
      </c>
      <c r="B335" t="s">
        <v>26</v>
      </c>
      <c r="C335" t="s">
        <v>84</v>
      </c>
      <c r="D335" t="s">
        <v>85</v>
      </c>
      <c r="E335">
        <v>10342048</v>
      </c>
      <c r="F335" t="s">
        <v>213</v>
      </c>
      <c r="G335" t="s">
        <v>30</v>
      </c>
      <c r="H335" t="s">
        <v>31</v>
      </c>
      <c r="I335" t="s">
        <v>214</v>
      </c>
      <c r="J335" t="s">
        <v>215</v>
      </c>
      <c r="K335" t="s">
        <v>67</v>
      </c>
      <c r="L335" t="s">
        <v>216</v>
      </c>
      <c r="M335" t="s">
        <v>217</v>
      </c>
      <c r="N335">
        <v>9258267841</v>
      </c>
      <c r="O335" t="s">
        <v>74</v>
      </c>
      <c r="P335" t="s">
        <v>75</v>
      </c>
      <c r="Q335" t="s">
        <v>61</v>
      </c>
      <c r="R335">
        <v>44</v>
      </c>
      <c r="S335" t="s">
        <v>40</v>
      </c>
      <c r="T335" t="str">
        <f t="shared" si="20"/>
        <v>12</v>
      </c>
      <c r="U335">
        <v>5</v>
      </c>
      <c r="V335">
        <v>201.6</v>
      </c>
      <c r="W335">
        <v>7</v>
      </c>
      <c r="X335" s="3">
        <f t="shared" si="21"/>
        <v>28.8</v>
      </c>
      <c r="Y335" s="3">
        <f t="shared" si="22"/>
        <v>2.4</v>
      </c>
      <c r="Z335" s="3">
        <f t="shared" si="23"/>
        <v>0.48</v>
      </c>
    </row>
    <row r="336" spans="1:26" hidden="1" x14ac:dyDescent="0.25">
      <c r="A336">
        <v>9.2024000000000008</v>
      </c>
      <c r="B336" t="s">
        <v>26</v>
      </c>
      <c r="C336" t="s">
        <v>84</v>
      </c>
      <c r="D336" t="s">
        <v>85</v>
      </c>
      <c r="E336">
        <v>10439798</v>
      </c>
      <c r="F336" t="s">
        <v>102</v>
      </c>
      <c r="G336" t="s">
        <v>30</v>
      </c>
      <c r="H336" t="s">
        <v>31</v>
      </c>
      <c r="I336" t="s">
        <v>103</v>
      </c>
      <c r="J336" t="s">
        <v>104</v>
      </c>
      <c r="K336" t="s">
        <v>96</v>
      </c>
      <c r="L336" t="s">
        <v>105</v>
      </c>
      <c r="M336" t="s">
        <v>106</v>
      </c>
      <c r="N336">
        <v>9076024285</v>
      </c>
      <c r="O336" t="s">
        <v>74</v>
      </c>
      <c r="P336" t="s">
        <v>75</v>
      </c>
      <c r="Q336" t="s">
        <v>61</v>
      </c>
      <c r="R336">
        <v>44</v>
      </c>
      <c r="S336" t="s">
        <v>40</v>
      </c>
      <c r="T336" t="str">
        <f t="shared" si="20"/>
        <v>12</v>
      </c>
      <c r="U336">
        <v>5</v>
      </c>
      <c r="V336">
        <v>288</v>
      </c>
      <c r="W336">
        <v>10</v>
      </c>
      <c r="X336" s="3">
        <f t="shared" si="21"/>
        <v>28.8</v>
      </c>
      <c r="Y336" s="3">
        <f t="shared" si="22"/>
        <v>2.4</v>
      </c>
      <c r="Z336" s="3">
        <f t="shared" si="23"/>
        <v>0.48</v>
      </c>
    </row>
    <row r="337" spans="1:26" hidden="1" x14ac:dyDescent="0.25">
      <c r="A337">
        <v>9.2024000000000008</v>
      </c>
      <c r="B337" t="s">
        <v>26</v>
      </c>
      <c r="C337" t="s">
        <v>84</v>
      </c>
      <c r="D337" t="s">
        <v>85</v>
      </c>
      <c r="E337">
        <v>10501324</v>
      </c>
      <c r="F337" t="s">
        <v>989</v>
      </c>
      <c r="G337" t="s">
        <v>362</v>
      </c>
      <c r="H337" t="s">
        <v>31</v>
      </c>
      <c r="I337" t="s">
        <v>990</v>
      </c>
      <c r="J337" t="s">
        <v>991</v>
      </c>
      <c r="K337" t="s">
        <v>67</v>
      </c>
      <c r="L337" t="s">
        <v>992</v>
      </c>
      <c r="M337" t="s">
        <v>993</v>
      </c>
      <c r="N337">
        <v>8312754500</v>
      </c>
      <c r="O337" t="s">
        <v>74</v>
      </c>
      <c r="P337" t="s">
        <v>75</v>
      </c>
      <c r="Q337" t="s">
        <v>61</v>
      </c>
      <c r="R337">
        <v>44</v>
      </c>
      <c r="S337" t="s">
        <v>40</v>
      </c>
      <c r="T337" t="str">
        <f t="shared" si="20"/>
        <v>12</v>
      </c>
      <c r="U337">
        <v>5</v>
      </c>
      <c r="V337">
        <v>316.8</v>
      </c>
      <c r="W337">
        <v>11</v>
      </c>
      <c r="X337" s="3">
        <f t="shared" si="21"/>
        <v>28.8</v>
      </c>
      <c r="Y337" s="3">
        <f t="shared" si="22"/>
        <v>2.4</v>
      </c>
      <c r="Z337" s="3">
        <f t="shared" si="23"/>
        <v>0.48</v>
      </c>
    </row>
    <row r="338" spans="1:26" hidden="1" x14ac:dyDescent="0.25">
      <c r="A338">
        <v>9.2024000000000008</v>
      </c>
      <c r="B338" t="s">
        <v>26</v>
      </c>
      <c r="C338" t="s">
        <v>84</v>
      </c>
      <c r="D338" t="s">
        <v>85</v>
      </c>
      <c r="E338">
        <v>10019540</v>
      </c>
      <c r="F338" t="s">
        <v>463</v>
      </c>
      <c r="G338" t="s">
        <v>30</v>
      </c>
      <c r="H338" t="s">
        <v>31</v>
      </c>
      <c r="I338" t="s">
        <v>464</v>
      </c>
      <c r="J338" t="s">
        <v>465</v>
      </c>
      <c r="K338" t="s">
        <v>67</v>
      </c>
      <c r="L338">
        <v>94080</v>
      </c>
      <c r="M338" t="s">
        <v>466</v>
      </c>
      <c r="N338">
        <v>6505895252</v>
      </c>
      <c r="O338" t="s">
        <v>122</v>
      </c>
      <c r="P338" t="s">
        <v>123</v>
      </c>
      <c r="Q338" t="s">
        <v>124</v>
      </c>
      <c r="R338">
        <v>44</v>
      </c>
      <c r="S338" t="s">
        <v>40</v>
      </c>
      <c r="T338" t="str">
        <f t="shared" si="20"/>
        <v>12</v>
      </c>
      <c r="U338">
        <v>4.5</v>
      </c>
      <c r="V338">
        <v>118.8</v>
      </c>
      <c r="W338">
        <v>6</v>
      </c>
      <c r="X338" s="3">
        <f t="shared" si="21"/>
        <v>19.8</v>
      </c>
      <c r="Y338" s="3">
        <f t="shared" si="22"/>
        <v>1.6500000000000001</v>
      </c>
      <c r="Z338" s="3">
        <f t="shared" si="23"/>
        <v>0.3666666666666667</v>
      </c>
    </row>
    <row r="339" spans="1:26" hidden="1" x14ac:dyDescent="0.25">
      <c r="A339">
        <v>9.2024000000000008</v>
      </c>
      <c r="B339" t="s">
        <v>26</v>
      </c>
      <c r="C339" t="s">
        <v>84</v>
      </c>
      <c r="D339" t="s">
        <v>85</v>
      </c>
      <c r="E339">
        <v>10019758</v>
      </c>
      <c r="F339" t="s">
        <v>117</v>
      </c>
      <c r="G339" t="s">
        <v>30</v>
      </c>
      <c r="H339" t="s">
        <v>31</v>
      </c>
      <c r="I339" t="s">
        <v>118</v>
      </c>
      <c r="J339" t="s">
        <v>119</v>
      </c>
      <c r="K339" t="s">
        <v>67</v>
      </c>
      <c r="L339">
        <v>95819</v>
      </c>
      <c r="M339" t="s">
        <v>994</v>
      </c>
      <c r="N339">
        <v>9164524041</v>
      </c>
      <c r="O339" t="s">
        <v>122</v>
      </c>
      <c r="P339" t="s">
        <v>123</v>
      </c>
      <c r="Q339" t="s">
        <v>124</v>
      </c>
      <c r="R339">
        <v>44</v>
      </c>
      <c r="S339" t="s">
        <v>40</v>
      </c>
      <c r="T339" t="str">
        <f t="shared" si="20"/>
        <v>12</v>
      </c>
      <c r="U339">
        <v>4.5</v>
      </c>
      <c r="V339">
        <v>495</v>
      </c>
      <c r="W339">
        <v>25</v>
      </c>
      <c r="X339" s="3">
        <f t="shared" si="21"/>
        <v>19.8</v>
      </c>
      <c r="Y339" s="3">
        <f t="shared" si="22"/>
        <v>1.6500000000000001</v>
      </c>
      <c r="Z339" s="3">
        <f t="shared" si="23"/>
        <v>0.3666666666666667</v>
      </c>
    </row>
    <row r="340" spans="1:26" hidden="1" x14ac:dyDescent="0.25">
      <c r="A340">
        <v>9.2024000000000008</v>
      </c>
      <c r="B340" t="s">
        <v>26</v>
      </c>
      <c r="C340" t="s">
        <v>84</v>
      </c>
      <c r="D340" t="s">
        <v>85</v>
      </c>
      <c r="E340">
        <v>10019773</v>
      </c>
      <c r="F340" t="s">
        <v>130</v>
      </c>
      <c r="G340" t="s">
        <v>30</v>
      </c>
      <c r="H340" t="s">
        <v>31</v>
      </c>
      <c r="I340" t="s">
        <v>131</v>
      </c>
      <c r="J340" t="s">
        <v>132</v>
      </c>
      <c r="K340" t="s">
        <v>67</v>
      </c>
      <c r="L340">
        <v>95407</v>
      </c>
      <c r="M340" t="s">
        <v>133</v>
      </c>
      <c r="N340">
        <v>7075464544</v>
      </c>
      <c r="O340" t="s">
        <v>122</v>
      </c>
      <c r="P340" t="s">
        <v>123</v>
      </c>
      <c r="Q340" t="s">
        <v>124</v>
      </c>
      <c r="R340">
        <v>44</v>
      </c>
      <c r="S340" t="s">
        <v>40</v>
      </c>
      <c r="T340" t="str">
        <f t="shared" si="20"/>
        <v>12</v>
      </c>
      <c r="U340">
        <v>4.5</v>
      </c>
      <c r="V340">
        <v>59.4</v>
      </c>
      <c r="W340">
        <v>3</v>
      </c>
      <c r="X340" s="3">
        <f t="shared" si="21"/>
        <v>19.8</v>
      </c>
      <c r="Y340" s="3">
        <f t="shared" si="22"/>
        <v>1.6500000000000001</v>
      </c>
      <c r="Z340" s="3">
        <f t="shared" si="23"/>
        <v>0.3666666666666667</v>
      </c>
    </row>
    <row r="341" spans="1:26" hidden="1" x14ac:dyDescent="0.25">
      <c r="A341">
        <v>9.2024000000000008</v>
      </c>
      <c r="B341" t="s">
        <v>26</v>
      </c>
      <c r="C341" t="s">
        <v>84</v>
      </c>
      <c r="D341" t="s">
        <v>85</v>
      </c>
      <c r="E341">
        <v>10299917</v>
      </c>
      <c r="F341" t="s">
        <v>634</v>
      </c>
      <c r="G341" t="s">
        <v>30</v>
      </c>
      <c r="H341" t="s">
        <v>31</v>
      </c>
      <c r="I341" t="s">
        <v>635</v>
      </c>
      <c r="J341" t="s">
        <v>588</v>
      </c>
      <c r="K341" t="s">
        <v>67</v>
      </c>
      <c r="L341" t="s">
        <v>636</v>
      </c>
      <c r="M341" t="s">
        <v>637</v>
      </c>
      <c r="N341">
        <v>6503228363</v>
      </c>
      <c r="O341" t="s">
        <v>122</v>
      </c>
      <c r="P341" t="s">
        <v>123</v>
      </c>
      <c r="Q341" t="s">
        <v>124</v>
      </c>
      <c r="R341">
        <v>44</v>
      </c>
      <c r="S341" t="s">
        <v>40</v>
      </c>
      <c r="T341" t="str">
        <f t="shared" si="20"/>
        <v>12</v>
      </c>
      <c r="U341">
        <v>4.5</v>
      </c>
      <c r="V341">
        <v>19.8</v>
      </c>
      <c r="W341">
        <v>1</v>
      </c>
      <c r="X341" s="3">
        <f t="shared" si="21"/>
        <v>19.8</v>
      </c>
      <c r="Y341" s="3">
        <f t="shared" si="22"/>
        <v>1.6500000000000001</v>
      </c>
      <c r="Z341" s="3">
        <f t="shared" si="23"/>
        <v>0.3666666666666667</v>
      </c>
    </row>
    <row r="342" spans="1:26" hidden="1" x14ac:dyDescent="0.25">
      <c r="A342">
        <v>9.2024000000000008</v>
      </c>
      <c r="B342" t="s">
        <v>26</v>
      </c>
      <c r="C342" t="s">
        <v>84</v>
      </c>
      <c r="D342" t="s">
        <v>85</v>
      </c>
      <c r="E342">
        <v>99999999999999</v>
      </c>
      <c r="F342" t="s">
        <v>142</v>
      </c>
      <c r="G342" t="s">
        <v>143</v>
      </c>
      <c r="H342" t="s">
        <v>144</v>
      </c>
      <c r="I342" t="s">
        <v>145</v>
      </c>
      <c r="J342" t="s">
        <v>146</v>
      </c>
      <c r="K342" t="s">
        <v>147</v>
      </c>
      <c r="L342">
        <v>999999999</v>
      </c>
      <c r="M342" t="s">
        <v>145</v>
      </c>
      <c r="N342">
        <v>9999999999</v>
      </c>
      <c r="O342" t="s">
        <v>122</v>
      </c>
      <c r="P342" t="s">
        <v>123</v>
      </c>
      <c r="Q342" t="s">
        <v>124</v>
      </c>
      <c r="R342">
        <v>44</v>
      </c>
      <c r="S342" t="s">
        <v>40</v>
      </c>
      <c r="T342" t="str">
        <f t="shared" si="20"/>
        <v>12</v>
      </c>
      <c r="U342">
        <v>4.5</v>
      </c>
      <c r="V342">
        <v>138.6</v>
      </c>
      <c r="W342">
        <v>7</v>
      </c>
      <c r="X342" s="3">
        <f t="shared" si="21"/>
        <v>19.8</v>
      </c>
      <c r="Y342" s="3">
        <f t="shared" si="22"/>
        <v>1.6500000000000001</v>
      </c>
      <c r="Z342" s="3">
        <f t="shared" si="23"/>
        <v>0.3666666666666667</v>
      </c>
    </row>
    <row r="343" spans="1:26" hidden="1" x14ac:dyDescent="0.25">
      <c r="A343">
        <v>9.2024000000000008</v>
      </c>
      <c r="B343" t="s">
        <v>26</v>
      </c>
      <c r="C343" t="s">
        <v>84</v>
      </c>
      <c r="D343" t="s">
        <v>85</v>
      </c>
      <c r="E343">
        <v>10051234</v>
      </c>
      <c r="F343" t="s">
        <v>985</v>
      </c>
      <c r="G343" t="s">
        <v>30</v>
      </c>
      <c r="H343" t="s">
        <v>31</v>
      </c>
      <c r="I343" t="s">
        <v>986</v>
      </c>
      <c r="J343" t="s">
        <v>987</v>
      </c>
      <c r="K343" t="s">
        <v>67</v>
      </c>
      <c r="L343">
        <v>95688</v>
      </c>
      <c r="M343" t="s">
        <v>988</v>
      </c>
      <c r="N343">
        <v>5106124732</v>
      </c>
      <c r="O343" t="s">
        <v>1052</v>
      </c>
      <c r="P343" t="s">
        <v>1053</v>
      </c>
      <c r="Q343" t="s">
        <v>83</v>
      </c>
      <c r="R343">
        <v>44</v>
      </c>
      <c r="S343" t="s">
        <v>40</v>
      </c>
      <c r="T343" t="str">
        <f t="shared" ref="T343:T406" si="24">"12"</f>
        <v>12</v>
      </c>
      <c r="U343">
        <v>9</v>
      </c>
      <c r="V343">
        <v>36.6</v>
      </c>
      <c r="W343">
        <v>1</v>
      </c>
      <c r="X343" s="3">
        <f t="shared" si="21"/>
        <v>36.6</v>
      </c>
      <c r="Y343" s="3">
        <f t="shared" si="22"/>
        <v>3.0500000000000003</v>
      </c>
      <c r="Z343" s="3">
        <f t="shared" si="23"/>
        <v>0.33888888888888891</v>
      </c>
    </row>
    <row r="344" spans="1:26" hidden="1" x14ac:dyDescent="0.25">
      <c r="A344">
        <v>9.2024000000000008</v>
      </c>
      <c r="B344" t="s">
        <v>26</v>
      </c>
      <c r="C344" t="s">
        <v>84</v>
      </c>
      <c r="D344" t="s">
        <v>85</v>
      </c>
      <c r="E344">
        <v>10019540</v>
      </c>
      <c r="F344" t="s">
        <v>463</v>
      </c>
      <c r="G344" t="s">
        <v>30</v>
      </c>
      <c r="H344" t="s">
        <v>31</v>
      </c>
      <c r="I344" t="s">
        <v>464</v>
      </c>
      <c r="J344" t="s">
        <v>465</v>
      </c>
      <c r="K344" t="s">
        <v>67</v>
      </c>
      <c r="L344">
        <v>94080</v>
      </c>
      <c r="M344" t="s">
        <v>466</v>
      </c>
      <c r="N344">
        <v>6505895252</v>
      </c>
      <c r="O344" t="s">
        <v>37</v>
      </c>
      <c r="P344" t="s">
        <v>82</v>
      </c>
      <c r="Q344" t="s">
        <v>39</v>
      </c>
      <c r="R344">
        <v>44</v>
      </c>
      <c r="S344" t="s">
        <v>40</v>
      </c>
      <c r="T344" t="str">
        <f t="shared" si="24"/>
        <v>12</v>
      </c>
      <c r="U344">
        <v>5</v>
      </c>
      <c r="V344">
        <v>39.6</v>
      </c>
      <c r="W344">
        <v>2</v>
      </c>
      <c r="X344" s="3">
        <f t="shared" si="21"/>
        <v>19.8</v>
      </c>
      <c r="Y344" s="3">
        <f t="shared" si="22"/>
        <v>1.6500000000000001</v>
      </c>
      <c r="Z344" s="3">
        <f t="shared" si="23"/>
        <v>0.33</v>
      </c>
    </row>
    <row r="345" spans="1:26" hidden="1" x14ac:dyDescent="0.25">
      <c r="A345">
        <v>9.2024000000000008</v>
      </c>
      <c r="B345" t="s">
        <v>26</v>
      </c>
      <c r="C345" t="s">
        <v>84</v>
      </c>
      <c r="D345" t="s">
        <v>85</v>
      </c>
      <c r="E345">
        <v>10019584</v>
      </c>
      <c r="F345" t="s">
        <v>1682</v>
      </c>
      <c r="G345" t="s">
        <v>30</v>
      </c>
      <c r="H345" t="s">
        <v>31</v>
      </c>
      <c r="I345" t="s">
        <v>1683</v>
      </c>
      <c r="J345" t="s">
        <v>259</v>
      </c>
      <c r="K345" t="s">
        <v>67</v>
      </c>
      <c r="L345" t="s">
        <v>1684</v>
      </c>
      <c r="M345" t="s">
        <v>1685</v>
      </c>
      <c r="N345">
        <v>5104755319</v>
      </c>
      <c r="O345" t="s">
        <v>37</v>
      </c>
      <c r="P345" t="s">
        <v>82</v>
      </c>
      <c r="Q345" t="s">
        <v>39</v>
      </c>
      <c r="R345">
        <v>44</v>
      </c>
      <c r="S345" t="s">
        <v>40</v>
      </c>
      <c r="T345" t="str">
        <f t="shared" si="24"/>
        <v>12</v>
      </c>
      <c r="U345">
        <v>5</v>
      </c>
      <c r="V345">
        <v>59.4</v>
      </c>
      <c r="W345">
        <v>3</v>
      </c>
      <c r="X345" s="3">
        <f t="shared" si="21"/>
        <v>19.8</v>
      </c>
      <c r="Y345" s="3">
        <f t="shared" si="22"/>
        <v>1.6500000000000001</v>
      </c>
      <c r="Z345" s="3">
        <f t="shared" si="23"/>
        <v>0.33</v>
      </c>
    </row>
    <row r="346" spans="1:26" hidden="1" x14ac:dyDescent="0.25">
      <c r="A346">
        <v>9.2024000000000008</v>
      </c>
      <c r="B346" t="s">
        <v>26</v>
      </c>
      <c r="C346" t="s">
        <v>84</v>
      </c>
      <c r="D346" t="s">
        <v>85</v>
      </c>
      <c r="E346">
        <v>10019773</v>
      </c>
      <c r="F346" t="s">
        <v>130</v>
      </c>
      <c r="G346" t="s">
        <v>30</v>
      </c>
      <c r="H346" t="s">
        <v>31</v>
      </c>
      <c r="I346" t="s">
        <v>131</v>
      </c>
      <c r="J346" t="s">
        <v>132</v>
      </c>
      <c r="K346" t="s">
        <v>67</v>
      </c>
      <c r="L346">
        <v>95407</v>
      </c>
      <c r="M346" t="s">
        <v>133</v>
      </c>
      <c r="N346">
        <v>7075464544</v>
      </c>
      <c r="O346" t="s">
        <v>37</v>
      </c>
      <c r="P346" t="s">
        <v>82</v>
      </c>
      <c r="Q346" t="s">
        <v>39</v>
      </c>
      <c r="R346">
        <v>44</v>
      </c>
      <c r="S346" t="s">
        <v>40</v>
      </c>
      <c r="T346" t="str">
        <f t="shared" si="24"/>
        <v>12</v>
      </c>
      <c r="U346">
        <v>5</v>
      </c>
      <c r="V346">
        <v>277.2</v>
      </c>
      <c r="W346">
        <v>14</v>
      </c>
      <c r="X346" s="3">
        <f t="shared" si="21"/>
        <v>19.8</v>
      </c>
      <c r="Y346" s="3">
        <f t="shared" si="22"/>
        <v>1.6500000000000001</v>
      </c>
      <c r="Z346" s="3">
        <f t="shared" si="23"/>
        <v>0.33</v>
      </c>
    </row>
    <row r="347" spans="1:26" hidden="1" x14ac:dyDescent="0.25">
      <c r="A347">
        <v>9.2024000000000008</v>
      </c>
      <c r="B347" t="s">
        <v>26</v>
      </c>
      <c r="C347" t="s">
        <v>84</v>
      </c>
      <c r="D347" t="s">
        <v>85</v>
      </c>
      <c r="E347">
        <v>10053745</v>
      </c>
      <c r="F347" t="s">
        <v>300</v>
      </c>
      <c r="G347" t="s">
        <v>174</v>
      </c>
      <c r="H347" t="s">
        <v>31</v>
      </c>
      <c r="I347" t="s">
        <v>301</v>
      </c>
      <c r="J347" t="s">
        <v>302</v>
      </c>
      <c r="K347" t="s">
        <v>96</v>
      </c>
      <c r="L347">
        <v>89406</v>
      </c>
      <c r="M347" t="s">
        <v>303</v>
      </c>
      <c r="N347">
        <v>7755415699</v>
      </c>
      <c r="O347" t="s">
        <v>37</v>
      </c>
      <c r="P347" t="s">
        <v>82</v>
      </c>
      <c r="Q347" t="s">
        <v>39</v>
      </c>
      <c r="R347">
        <v>44</v>
      </c>
      <c r="S347" t="s">
        <v>40</v>
      </c>
      <c r="T347" t="str">
        <f t="shared" si="24"/>
        <v>12</v>
      </c>
      <c r="U347">
        <v>5</v>
      </c>
      <c r="V347">
        <v>79.2</v>
      </c>
      <c r="W347">
        <v>4</v>
      </c>
      <c r="X347" s="3">
        <f t="shared" si="21"/>
        <v>19.8</v>
      </c>
      <c r="Y347" s="3">
        <f t="shared" si="22"/>
        <v>1.6500000000000001</v>
      </c>
      <c r="Z347" s="3">
        <f t="shared" si="23"/>
        <v>0.33</v>
      </c>
    </row>
    <row r="348" spans="1:26" hidden="1" x14ac:dyDescent="0.25">
      <c r="A348">
        <v>9.2024000000000008</v>
      </c>
      <c r="B348" t="s">
        <v>26</v>
      </c>
      <c r="C348" t="s">
        <v>84</v>
      </c>
      <c r="D348" t="s">
        <v>85</v>
      </c>
      <c r="E348">
        <v>10373747</v>
      </c>
      <c r="F348" t="s">
        <v>467</v>
      </c>
      <c r="G348" t="s">
        <v>168</v>
      </c>
      <c r="H348" t="s">
        <v>31</v>
      </c>
      <c r="I348" t="s">
        <v>468</v>
      </c>
      <c r="J348" t="s">
        <v>469</v>
      </c>
      <c r="K348" t="s">
        <v>67</v>
      </c>
      <c r="L348" t="s">
        <v>470</v>
      </c>
      <c r="M348" t="s">
        <v>471</v>
      </c>
      <c r="N348">
        <v>8314403220</v>
      </c>
      <c r="O348" t="s">
        <v>37</v>
      </c>
      <c r="P348" t="s">
        <v>82</v>
      </c>
      <c r="Q348" t="s">
        <v>39</v>
      </c>
      <c r="R348">
        <v>44</v>
      </c>
      <c r="S348" t="s">
        <v>40</v>
      </c>
      <c r="T348" t="str">
        <f t="shared" si="24"/>
        <v>12</v>
      </c>
      <c r="U348">
        <v>5</v>
      </c>
      <c r="V348">
        <v>19.8</v>
      </c>
      <c r="W348">
        <v>1</v>
      </c>
      <c r="X348" s="3">
        <f t="shared" si="21"/>
        <v>19.8</v>
      </c>
      <c r="Y348" s="3">
        <f t="shared" si="22"/>
        <v>1.6500000000000001</v>
      </c>
      <c r="Z348" s="3">
        <f t="shared" si="23"/>
        <v>0.33</v>
      </c>
    </row>
    <row r="349" spans="1:26" hidden="1" x14ac:dyDescent="0.25">
      <c r="A349">
        <v>9.2024000000000008</v>
      </c>
      <c r="B349" t="s">
        <v>26</v>
      </c>
      <c r="C349" t="s">
        <v>84</v>
      </c>
      <c r="D349" t="s">
        <v>85</v>
      </c>
      <c r="E349">
        <v>10373770</v>
      </c>
      <c r="F349" t="s">
        <v>202</v>
      </c>
      <c r="G349" t="s">
        <v>168</v>
      </c>
      <c r="H349" t="s">
        <v>31</v>
      </c>
      <c r="I349" t="s">
        <v>203</v>
      </c>
      <c r="J349" t="s">
        <v>204</v>
      </c>
      <c r="K349" t="s">
        <v>67</v>
      </c>
      <c r="L349" t="s">
        <v>205</v>
      </c>
      <c r="M349" t="s">
        <v>206</v>
      </c>
      <c r="N349">
        <v>5102770646</v>
      </c>
      <c r="O349" t="s">
        <v>37</v>
      </c>
      <c r="P349" t="s">
        <v>82</v>
      </c>
      <c r="Q349" t="s">
        <v>39</v>
      </c>
      <c r="R349">
        <v>44</v>
      </c>
      <c r="S349" t="s">
        <v>40</v>
      </c>
      <c r="T349" t="str">
        <f t="shared" si="24"/>
        <v>12</v>
      </c>
      <c r="U349">
        <v>5</v>
      </c>
      <c r="V349">
        <v>19.8</v>
      </c>
      <c r="W349">
        <v>1</v>
      </c>
      <c r="X349" s="3">
        <f t="shared" si="21"/>
        <v>19.8</v>
      </c>
      <c r="Y349" s="3">
        <f t="shared" si="22"/>
        <v>1.6500000000000001</v>
      </c>
      <c r="Z349" s="3">
        <f t="shared" si="23"/>
        <v>0.33</v>
      </c>
    </row>
    <row r="350" spans="1:26" hidden="1" x14ac:dyDescent="0.25">
      <c r="A350">
        <v>9.2024000000000008</v>
      </c>
      <c r="B350" t="s">
        <v>26</v>
      </c>
      <c r="C350" t="s">
        <v>84</v>
      </c>
      <c r="D350" t="s">
        <v>85</v>
      </c>
      <c r="E350">
        <v>10426435</v>
      </c>
      <c r="F350" t="s">
        <v>295</v>
      </c>
      <c r="G350" t="s">
        <v>168</v>
      </c>
      <c r="H350" t="s">
        <v>31</v>
      </c>
      <c r="I350" t="s">
        <v>296</v>
      </c>
      <c r="J350" t="s">
        <v>297</v>
      </c>
      <c r="K350" t="s">
        <v>67</v>
      </c>
      <c r="L350" t="s">
        <v>298</v>
      </c>
      <c r="M350" t="s">
        <v>299</v>
      </c>
      <c r="N350">
        <v>7078293456</v>
      </c>
      <c r="O350" t="s">
        <v>37</v>
      </c>
      <c r="P350" t="s">
        <v>82</v>
      </c>
      <c r="Q350" t="s">
        <v>39</v>
      </c>
      <c r="R350">
        <v>44</v>
      </c>
      <c r="S350" t="s">
        <v>40</v>
      </c>
      <c r="T350" t="str">
        <f t="shared" si="24"/>
        <v>12</v>
      </c>
      <c r="U350">
        <v>5</v>
      </c>
      <c r="V350">
        <v>19.8</v>
      </c>
      <c r="W350">
        <v>1</v>
      </c>
      <c r="X350" s="3">
        <f t="shared" si="21"/>
        <v>19.8</v>
      </c>
      <c r="Y350" s="3">
        <f t="shared" si="22"/>
        <v>1.6500000000000001</v>
      </c>
      <c r="Z350" s="3">
        <f t="shared" si="23"/>
        <v>0.33</v>
      </c>
    </row>
    <row r="351" spans="1:26" hidden="1" x14ac:dyDescent="0.25">
      <c r="A351">
        <v>9.2024000000000008</v>
      </c>
      <c r="B351" t="s">
        <v>26</v>
      </c>
      <c r="C351" t="s">
        <v>84</v>
      </c>
      <c r="D351" t="s">
        <v>85</v>
      </c>
      <c r="E351">
        <v>99999999999999</v>
      </c>
      <c r="F351" t="s">
        <v>142</v>
      </c>
      <c r="G351" t="s">
        <v>592</v>
      </c>
      <c r="H351" t="s">
        <v>144</v>
      </c>
      <c r="I351" t="s">
        <v>145</v>
      </c>
      <c r="J351" t="s">
        <v>146</v>
      </c>
      <c r="K351" t="s">
        <v>147</v>
      </c>
      <c r="L351">
        <v>999999999</v>
      </c>
      <c r="M351" t="s">
        <v>145</v>
      </c>
      <c r="N351">
        <v>9999999999</v>
      </c>
      <c r="O351" t="s">
        <v>37</v>
      </c>
      <c r="P351" t="s">
        <v>82</v>
      </c>
      <c r="Q351" t="s">
        <v>39</v>
      </c>
      <c r="R351">
        <v>44</v>
      </c>
      <c r="S351" t="s">
        <v>40</v>
      </c>
      <c r="T351" t="str">
        <f t="shared" si="24"/>
        <v>12</v>
      </c>
      <c r="U351">
        <v>5</v>
      </c>
      <c r="V351">
        <v>19.8</v>
      </c>
      <c r="W351">
        <v>1</v>
      </c>
      <c r="X351" s="3">
        <f t="shared" si="21"/>
        <v>19.8</v>
      </c>
      <c r="Y351" s="3">
        <f t="shared" si="22"/>
        <v>1.6500000000000001</v>
      </c>
      <c r="Z351" s="3">
        <f t="shared" si="23"/>
        <v>0.33</v>
      </c>
    </row>
    <row r="352" spans="1:26" hidden="1" x14ac:dyDescent="0.25">
      <c r="A352">
        <v>9.2024000000000008</v>
      </c>
      <c r="B352" t="s">
        <v>26</v>
      </c>
      <c r="C352" t="s">
        <v>84</v>
      </c>
      <c r="D352" t="s">
        <v>85</v>
      </c>
      <c r="E352">
        <v>10019540</v>
      </c>
      <c r="F352" t="s">
        <v>463</v>
      </c>
      <c r="G352" t="s">
        <v>30</v>
      </c>
      <c r="H352" t="s">
        <v>31</v>
      </c>
      <c r="I352" t="s">
        <v>464</v>
      </c>
      <c r="J352" t="s">
        <v>465</v>
      </c>
      <c r="K352" t="s">
        <v>67</v>
      </c>
      <c r="L352">
        <v>94080</v>
      </c>
      <c r="M352" t="s">
        <v>466</v>
      </c>
      <c r="N352">
        <v>6505895252</v>
      </c>
      <c r="O352" t="s">
        <v>115</v>
      </c>
      <c r="P352" t="s">
        <v>116</v>
      </c>
      <c r="Q352" t="s">
        <v>39</v>
      </c>
      <c r="R352">
        <v>44</v>
      </c>
      <c r="S352" t="s">
        <v>40</v>
      </c>
      <c r="T352" t="str">
        <f t="shared" si="24"/>
        <v>12</v>
      </c>
      <c r="U352">
        <v>5</v>
      </c>
      <c r="V352">
        <v>39.6</v>
      </c>
      <c r="W352">
        <v>2</v>
      </c>
      <c r="X352" s="3">
        <f t="shared" si="21"/>
        <v>19.8</v>
      </c>
      <c r="Y352" s="3">
        <f t="shared" si="22"/>
        <v>1.6500000000000001</v>
      </c>
      <c r="Z352" s="3">
        <f t="shared" si="23"/>
        <v>0.33</v>
      </c>
    </row>
    <row r="353" spans="1:26" hidden="1" x14ac:dyDescent="0.25">
      <c r="A353">
        <v>9.2024000000000008</v>
      </c>
      <c r="B353" t="s">
        <v>26</v>
      </c>
      <c r="C353" t="s">
        <v>84</v>
      </c>
      <c r="D353" t="s">
        <v>85</v>
      </c>
      <c r="E353">
        <v>10053745</v>
      </c>
      <c r="F353" t="s">
        <v>300</v>
      </c>
      <c r="G353" t="s">
        <v>174</v>
      </c>
      <c r="H353" t="s">
        <v>31</v>
      </c>
      <c r="I353" t="s">
        <v>301</v>
      </c>
      <c r="J353" t="s">
        <v>302</v>
      </c>
      <c r="K353" t="s">
        <v>96</v>
      </c>
      <c r="L353">
        <v>89406</v>
      </c>
      <c r="M353" t="s">
        <v>303</v>
      </c>
      <c r="N353">
        <v>7755415699</v>
      </c>
      <c r="O353" t="s">
        <v>115</v>
      </c>
      <c r="P353" t="s">
        <v>116</v>
      </c>
      <c r="Q353" t="s">
        <v>39</v>
      </c>
      <c r="R353">
        <v>44</v>
      </c>
      <c r="S353" t="s">
        <v>40</v>
      </c>
      <c r="T353" t="str">
        <f t="shared" si="24"/>
        <v>12</v>
      </c>
      <c r="U353">
        <v>5</v>
      </c>
      <c r="V353">
        <v>79.2</v>
      </c>
      <c r="W353">
        <v>4</v>
      </c>
      <c r="X353" s="3">
        <f t="shared" si="21"/>
        <v>19.8</v>
      </c>
      <c r="Y353" s="3">
        <f t="shared" si="22"/>
        <v>1.6500000000000001</v>
      </c>
      <c r="Z353" s="3">
        <f t="shared" si="23"/>
        <v>0.33</v>
      </c>
    </row>
    <row r="354" spans="1:26" hidden="1" x14ac:dyDescent="0.25">
      <c r="A354">
        <v>9.2024000000000008</v>
      </c>
      <c r="B354" t="s">
        <v>26</v>
      </c>
      <c r="C354" t="s">
        <v>84</v>
      </c>
      <c r="D354" t="s">
        <v>85</v>
      </c>
      <c r="E354">
        <v>10299917</v>
      </c>
      <c r="F354" t="s">
        <v>634</v>
      </c>
      <c r="G354" t="s">
        <v>30</v>
      </c>
      <c r="H354" t="s">
        <v>31</v>
      </c>
      <c r="I354" t="s">
        <v>635</v>
      </c>
      <c r="J354" t="s">
        <v>588</v>
      </c>
      <c r="K354" t="s">
        <v>67</v>
      </c>
      <c r="L354" t="s">
        <v>636</v>
      </c>
      <c r="M354" t="s">
        <v>637</v>
      </c>
      <c r="N354">
        <v>6503228363</v>
      </c>
      <c r="O354" t="s">
        <v>115</v>
      </c>
      <c r="P354" t="s">
        <v>116</v>
      </c>
      <c r="Q354" t="s">
        <v>39</v>
      </c>
      <c r="R354">
        <v>44</v>
      </c>
      <c r="S354" t="s">
        <v>40</v>
      </c>
      <c r="T354" t="str">
        <f t="shared" si="24"/>
        <v>12</v>
      </c>
      <c r="U354">
        <v>5</v>
      </c>
      <c r="V354">
        <v>39.6</v>
      </c>
      <c r="W354">
        <v>2</v>
      </c>
      <c r="X354" s="3">
        <f t="shared" si="21"/>
        <v>19.8</v>
      </c>
      <c r="Y354" s="3">
        <f t="shared" si="22"/>
        <v>1.6500000000000001</v>
      </c>
      <c r="Z354" s="3">
        <f t="shared" si="23"/>
        <v>0.33</v>
      </c>
    </row>
    <row r="355" spans="1:26" hidden="1" x14ac:dyDescent="0.25">
      <c r="A355">
        <v>9.2024000000000008</v>
      </c>
      <c r="B355" t="s">
        <v>26</v>
      </c>
      <c r="C355" t="s">
        <v>84</v>
      </c>
      <c r="D355" t="s">
        <v>85</v>
      </c>
      <c r="E355">
        <v>10305202</v>
      </c>
      <c r="F355" t="s">
        <v>1686</v>
      </c>
      <c r="G355" t="s">
        <v>362</v>
      </c>
      <c r="H355" t="s">
        <v>31</v>
      </c>
      <c r="I355" t="s">
        <v>1687</v>
      </c>
      <c r="J355" t="s">
        <v>549</v>
      </c>
      <c r="K355" t="s">
        <v>67</v>
      </c>
      <c r="L355" t="s">
        <v>1688</v>
      </c>
      <c r="M355" t="s">
        <v>1689</v>
      </c>
      <c r="N355">
        <v>2094729700</v>
      </c>
      <c r="O355" t="s">
        <v>115</v>
      </c>
      <c r="P355" t="s">
        <v>116</v>
      </c>
      <c r="Q355" t="s">
        <v>39</v>
      </c>
      <c r="R355">
        <v>44</v>
      </c>
      <c r="S355" t="s">
        <v>40</v>
      </c>
      <c r="T355" t="str">
        <f t="shared" si="24"/>
        <v>12</v>
      </c>
      <c r="U355">
        <v>5</v>
      </c>
      <c r="V355">
        <v>19.8</v>
      </c>
      <c r="W355">
        <v>1</v>
      </c>
      <c r="X355" s="3">
        <f t="shared" si="21"/>
        <v>19.8</v>
      </c>
      <c r="Y355" s="3">
        <f t="shared" si="22"/>
        <v>1.6500000000000001</v>
      </c>
      <c r="Z355" s="3">
        <f t="shared" si="23"/>
        <v>0.33</v>
      </c>
    </row>
    <row r="356" spans="1:26" hidden="1" x14ac:dyDescent="0.25">
      <c r="A356">
        <v>9.2024000000000008</v>
      </c>
      <c r="B356" t="s">
        <v>26</v>
      </c>
      <c r="C356" t="s">
        <v>84</v>
      </c>
      <c r="D356" t="s">
        <v>85</v>
      </c>
      <c r="E356">
        <v>10305203</v>
      </c>
      <c r="F356" t="s">
        <v>1690</v>
      </c>
      <c r="G356" t="s">
        <v>362</v>
      </c>
      <c r="H356" t="s">
        <v>31</v>
      </c>
      <c r="I356" t="s">
        <v>1691</v>
      </c>
      <c r="J356" t="s">
        <v>549</v>
      </c>
      <c r="K356" t="s">
        <v>67</v>
      </c>
      <c r="L356" t="s">
        <v>1688</v>
      </c>
      <c r="M356" t="s">
        <v>1689</v>
      </c>
      <c r="N356">
        <v>2094729800</v>
      </c>
      <c r="O356" t="s">
        <v>115</v>
      </c>
      <c r="P356" t="s">
        <v>116</v>
      </c>
      <c r="Q356" t="s">
        <v>39</v>
      </c>
      <c r="R356">
        <v>44</v>
      </c>
      <c r="S356" t="s">
        <v>40</v>
      </c>
      <c r="T356" t="str">
        <f t="shared" si="24"/>
        <v>12</v>
      </c>
      <c r="U356">
        <v>5</v>
      </c>
      <c r="V356">
        <v>19.8</v>
      </c>
      <c r="W356">
        <v>1</v>
      </c>
      <c r="X356" s="3">
        <f t="shared" si="21"/>
        <v>19.8</v>
      </c>
      <c r="Y356" s="3">
        <f t="shared" si="22"/>
        <v>1.6500000000000001</v>
      </c>
      <c r="Z356" s="3">
        <f t="shared" si="23"/>
        <v>0.33</v>
      </c>
    </row>
    <row r="357" spans="1:26" hidden="1" x14ac:dyDescent="0.25">
      <c r="A357">
        <v>9.2024000000000008</v>
      </c>
      <c r="B357" t="s">
        <v>26</v>
      </c>
      <c r="C357" t="s">
        <v>84</v>
      </c>
      <c r="D357" t="s">
        <v>85</v>
      </c>
      <c r="E357">
        <v>10349243</v>
      </c>
      <c r="F357" t="s">
        <v>291</v>
      </c>
      <c r="G357" t="s">
        <v>30</v>
      </c>
      <c r="H357" t="s">
        <v>31</v>
      </c>
      <c r="I357" t="s">
        <v>292</v>
      </c>
      <c r="J357" t="s">
        <v>104</v>
      </c>
      <c r="K357" t="s">
        <v>96</v>
      </c>
      <c r="L357" t="s">
        <v>293</v>
      </c>
      <c r="M357" t="s">
        <v>294</v>
      </c>
      <c r="N357">
        <v>7754437931</v>
      </c>
      <c r="O357" t="s">
        <v>115</v>
      </c>
      <c r="P357" t="s">
        <v>116</v>
      </c>
      <c r="Q357" t="s">
        <v>39</v>
      </c>
      <c r="R357">
        <v>44</v>
      </c>
      <c r="S357" t="s">
        <v>40</v>
      </c>
      <c r="T357" t="str">
        <f t="shared" si="24"/>
        <v>12</v>
      </c>
      <c r="U357">
        <v>5</v>
      </c>
      <c r="V357">
        <v>19.8</v>
      </c>
      <c r="W357">
        <v>1</v>
      </c>
      <c r="X357" s="3">
        <f t="shared" si="21"/>
        <v>19.8</v>
      </c>
      <c r="Y357" s="3">
        <f t="shared" si="22"/>
        <v>1.6500000000000001</v>
      </c>
      <c r="Z357" s="3">
        <f t="shared" si="23"/>
        <v>0.33</v>
      </c>
    </row>
    <row r="358" spans="1:26" hidden="1" x14ac:dyDescent="0.25">
      <c r="A358">
        <v>9.2024000000000008</v>
      </c>
      <c r="B358" t="s">
        <v>26</v>
      </c>
      <c r="C358" t="s">
        <v>84</v>
      </c>
      <c r="D358" t="s">
        <v>85</v>
      </c>
      <c r="E358">
        <v>10426435</v>
      </c>
      <c r="F358" t="s">
        <v>295</v>
      </c>
      <c r="G358" t="s">
        <v>168</v>
      </c>
      <c r="H358" t="s">
        <v>31</v>
      </c>
      <c r="I358" t="s">
        <v>296</v>
      </c>
      <c r="J358" t="s">
        <v>297</v>
      </c>
      <c r="K358" t="s">
        <v>67</v>
      </c>
      <c r="L358" t="s">
        <v>298</v>
      </c>
      <c r="M358" t="s">
        <v>299</v>
      </c>
      <c r="N358">
        <v>7078293456</v>
      </c>
      <c r="O358" t="s">
        <v>115</v>
      </c>
      <c r="P358" t="s">
        <v>116</v>
      </c>
      <c r="Q358" t="s">
        <v>39</v>
      </c>
      <c r="R358">
        <v>44</v>
      </c>
      <c r="S358" t="s">
        <v>40</v>
      </c>
      <c r="T358" t="str">
        <f t="shared" si="24"/>
        <v>12</v>
      </c>
      <c r="U358">
        <v>5</v>
      </c>
      <c r="V358">
        <v>59.4</v>
      </c>
      <c r="W358">
        <v>3</v>
      </c>
      <c r="X358" s="3">
        <f t="shared" si="21"/>
        <v>19.8</v>
      </c>
      <c r="Y358" s="3">
        <f t="shared" si="22"/>
        <v>1.6500000000000001</v>
      </c>
      <c r="Z358" s="3">
        <f t="shared" si="23"/>
        <v>0.33</v>
      </c>
    </row>
    <row r="359" spans="1:26" hidden="1" x14ac:dyDescent="0.25">
      <c r="A359">
        <v>9.2024000000000008</v>
      </c>
      <c r="B359" t="s">
        <v>26</v>
      </c>
      <c r="C359" t="s">
        <v>84</v>
      </c>
      <c r="D359" t="s">
        <v>85</v>
      </c>
      <c r="E359">
        <v>10019540</v>
      </c>
      <c r="F359" t="s">
        <v>463</v>
      </c>
      <c r="G359" t="s">
        <v>30</v>
      </c>
      <c r="H359" t="s">
        <v>31</v>
      </c>
      <c r="I359" t="s">
        <v>464</v>
      </c>
      <c r="J359" t="s">
        <v>465</v>
      </c>
      <c r="K359" t="s">
        <v>67</v>
      </c>
      <c r="L359">
        <v>94080</v>
      </c>
      <c r="M359" t="s">
        <v>466</v>
      </c>
      <c r="N359">
        <v>6505895252</v>
      </c>
      <c r="O359" t="s">
        <v>49</v>
      </c>
      <c r="P359" t="s">
        <v>50</v>
      </c>
      <c r="Q359" t="s">
        <v>39</v>
      </c>
      <c r="R359">
        <v>44</v>
      </c>
      <c r="S359" t="s">
        <v>40</v>
      </c>
      <c r="T359" t="str">
        <f t="shared" si="24"/>
        <v>12</v>
      </c>
      <c r="U359">
        <v>5</v>
      </c>
      <c r="V359">
        <v>39.6</v>
      </c>
      <c r="W359">
        <v>2</v>
      </c>
      <c r="X359" s="3">
        <f t="shared" si="21"/>
        <v>19.8</v>
      </c>
      <c r="Y359" s="3">
        <f t="shared" si="22"/>
        <v>1.6500000000000001</v>
      </c>
      <c r="Z359" s="3">
        <f t="shared" si="23"/>
        <v>0.33</v>
      </c>
    </row>
    <row r="360" spans="1:26" hidden="1" x14ac:dyDescent="0.25">
      <c r="A360">
        <v>9.2024000000000008</v>
      </c>
      <c r="B360" t="s">
        <v>26</v>
      </c>
      <c r="C360" t="s">
        <v>84</v>
      </c>
      <c r="D360" t="s">
        <v>85</v>
      </c>
      <c r="E360">
        <v>10053745</v>
      </c>
      <c r="F360" t="s">
        <v>300</v>
      </c>
      <c r="G360" t="s">
        <v>174</v>
      </c>
      <c r="H360" t="s">
        <v>31</v>
      </c>
      <c r="I360" t="s">
        <v>301</v>
      </c>
      <c r="J360" t="s">
        <v>302</v>
      </c>
      <c r="K360" t="s">
        <v>96</v>
      </c>
      <c r="L360">
        <v>89406</v>
      </c>
      <c r="M360" t="s">
        <v>303</v>
      </c>
      <c r="N360">
        <v>7755415699</v>
      </c>
      <c r="O360" t="s">
        <v>49</v>
      </c>
      <c r="P360" t="s">
        <v>50</v>
      </c>
      <c r="Q360" t="s">
        <v>39</v>
      </c>
      <c r="R360">
        <v>44</v>
      </c>
      <c r="S360" t="s">
        <v>40</v>
      </c>
      <c r="T360" t="str">
        <f t="shared" si="24"/>
        <v>12</v>
      </c>
      <c r="U360">
        <v>5</v>
      </c>
      <c r="V360">
        <v>39.6</v>
      </c>
      <c r="W360">
        <v>2</v>
      </c>
      <c r="X360" s="3">
        <f t="shared" si="21"/>
        <v>19.8</v>
      </c>
      <c r="Y360" s="3">
        <f t="shared" si="22"/>
        <v>1.6500000000000001</v>
      </c>
      <c r="Z360" s="3">
        <f t="shared" si="23"/>
        <v>0.33</v>
      </c>
    </row>
    <row r="361" spans="1:26" hidden="1" x14ac:dyDescent="0.25">
      <c r="A361">
        <v>9.2024000000000008</v>
      </c>
      <c r="B361" t="s">
        <v>26</v>
      </c>
      <c r="C361" t="s">
        <v>84</v>
      </c>
      <c r="D361" t="s">
        <v>85</v>
      </c>
      <c r="E361">
        <v>10426364</v>
      </c>
      <c r="F361" t="s">
        <v>437</v>
      </c>
      <c r="G361" t="s">
        <v>30</v>
      </c>
      <c r="H361" t="s">
        <v>31</v>
      </c>
      <c r="I361" t="s">
        <v>438</v>
      </c>
      <c r="J361" t="s">
        <v>104</v>
      </c>
      <c r="K361" t="s">
        <v>96</v>
      </c>
      <c r="L361" t="s">
        <v>439</v>
      </c>
      <c r="M361" t="s">
        <v>440</v>
      </c>
      <c r="N361">
        <v>7753385335</v>
      </c>
      <c r="O361" t="s">
        <v>49</v>
      </c>
      <c r="P361" t="s">
        <v>50</v>
      </c>
      <c r="Q361" t="s">
        <v>39</v>
      </c>
      <c r="R361">
        <v>44</v>
      </c>
      <c r="S361" t="s">
        <v>40</v>
      </c>
      <c r="T361" t="str">
        <f t="shared" si="24"/>
        <v>12</v>
      </c>
      <c r="U361">
        <v>5</v>
      </c>
      <c r="V361">
        <v>138.6</v>
      </c>
      <c r="W361">
        <v>7</v>
      </c>
      <c r="X361" s="3">
        <f t="shared" si="21"/>
        <v>19.8</v>
      </c>
      <c r="Y361" s="3">
        <f t="shared" si="22"/>
        <v>1.6500000000000001</v>
      </c>
      <c r="Z361" s="3">
        <f t="shared" si="23"/>
        <v>0.33</v>
      </c>
    </row>
    <row r="362" spans="1:26" hidden="1" x14ac:dyDescent="0.25">
      <c r="A362">
        <v>9.2024000000000008</v>
      </c>
      <c r="B362" t="s">
        <v>26</v>
      </c>
      <c r="C362" t="s">
        <v>84</v>
      </c>
      <c r="D362" t="s">
        <v>85</v>
      </c>
      <c r="E362">
        <v>10439798</v>
      </c>
      <c r="F362" t="s">
        <v>102</v>
      </c>
      <c r="G362" t="s">
        <v>30</v>
      </c>
      <c r="H362" t="s">
        <v>31</v>
      </c>
      <c r="I362" t="s">
        <v>103</v>
      </c>
      <c r="J362" t="s">
        <v>104</v>
      </c>
      <c r="K362" t="s">
        <v>96</v>
      </c>
      <c r="L362" t="s">
        <v>105</v>
      </c>
      <c r="M362" t="s">
        <v>106</v>
      </c>
      <c r="N362">
        <v>9076024285</v>
      </c>
      <c r="O362" t="s">
        <v>49</v>
      </c>
      <c r="P362" t="s">
        <v>50</v>
      </c>
      <c r="Q362" t="s">
        <v>39</v>
      </c>
      <c r="R362">
        <v>44</v>
      </c>
      <c r="S362" t="s">
        <v>40</v>
      </c>
      <c r="T362" t="str">
        <f t="shared" si="24"/>
        <v>12</v>
      </c>
      <c r="U362">
        <v>5</v>
      </c>
      <c r="V362">
        <v>198</v>
      </c>
      <c r="W362">
        <v>10</v>
      </c>
      <c r="X362" s="3">
        <f t="shared" si="21"/>
        <v>19.8</v>
      </c>
      <c r="Y362" s="3">
        <f t="shared" si="22"/>
        <v>1.6500000000000001</v>
      </c>
      <c r="Z362" s="3">
        <f t="shared" si="23"/>
        <v>0.33</v>
      </c>
    </row>
    <row r="363" spans="1:26" hidden="1" x14ac:dyDescent="0.25">
      <c r="A363">
        <v>9.2024000000000008</v>
      </c>
      <c r="B363" t="s">
        <v>26</v>
      </c>
      <c r="C363" t="s">
        <v>84</v>
      </c>
      <c r="D363" t="s">
        <v>85</v>
      </c>
      <c r="E363">
        <v>10447206</v>
      </c>
      <c r="F363" t="s">
        <v>1692</v>
      </c>
      <c r="G363" t="s">
        <v>348</v>
      </c>
      <c r="H363" t="s">
        <v>31</v>
      </c>
      <c r="I363" t="s">
        <v>593</v>
      </c>
      <c r="J363" t="s">
        <v>594</v>
      </c>
      <c r="K363" t="s">
        <v>96</v>
      </c>
      <c r="L363" t="s">
        <v>1693</v>
      </c>
      <c r="M363" t="s">
        <v>1694</v>
      </c>
      <c r="N363">
        <v>4153780577</v>
      </c>
      <c r="O363" t="s">
        <v>49</v>
      </c>
      <c r="P363" t="s">
        <v>50</v>
      </c>
      <c r="Q363" t="s">
        <v>39</v>
      </c>
      <c r="R363">
        <v>44</v>
      </c>
      <c r="S363" t="s">
        <v>40</v>
      </c>
      <c r="T363" t="str">
        <f t="shared" si="24"/>
        <v>12</v>
      </c>
      <c r="U363">
        <v>5</v>
      </c>
      <c r="V363">
        <v>19.8</v>
      </c>
      <c r="W363">
        <v>1</v>
      </c>
      <c r="X363" s="3">
        <f t="shared" si="21"/>
        <v>19.8</v>
      </c>
      <c r="Y363" s="3">
        <f t="shared" si="22"/>
        <v>1.6500000000000001</v>
      </c>
      <c r="Z363" s="3">
        <f t="shared" si="23"/>
        <v>0.33</v>
      </c>
    </row>
    <row r="364" spans="1:26" hidden="1" x14ac:dyDescent="0.25">
      <c r="A364">
        <v>9.2024000000000008</v>
      </c>
      <c r="B364" t="s">
        <v>26</v>
      </c>
      <c r="C364" t="s">
        <v>84</v>
      </c>
      <c r="D364" t="s">
        <v>85</v>
      </c>
      <c r="E364">
        <v>10124473</v>
      </c>
      <c r="F364" t="s">
        <v>220</v>
      </c>
      <c r="G364" t="s">
        <v>30</v>
      </c>
      <c r="H364" t="s">
        <v>31</v>
      </c>
      <c r="I364" t="s">
        <v>221</v>
      </c>
      <c r="J364" t="s">
        <v>222</v>
      </c>
      <c r="K364" t="s">
        <v>67</v>
      </c>
      <c r="L364">
        <v>95370</v>
      </c>
      <c r="M364" t="s">
        <v>223</v>
      </c>
      <c r="N364">
        <v>2095363674</v>
      </c>
      <c r="O364" t="s">
        <v>98</v>
      </c>
      <c r="P364" t="s">
        <v>99</v>
      </c>
      <c r="Q364" t="s">
        <v>61</v>
      </c>
      <c r="R364">
        <v>44</v>
      </c>
      <c r="S364" t="s">
        <v>40</v>
      </c>
      <c r="T364" t="str">
        <f t="shared" si="24"/>
        <v>12</v>
      </c>
      <c r="U364">
        <v>5</v>
      </c>
      <c r="V364">
        <v>115.2</v>
      </c>
      <c r="W364">
        <v>4</v>
      </c>
      <c r="X364" s="3">
        <f t="shared" si="21"/>
        <v>28.8</v>
      </c>
      <c r="Y364" s="3">
        <f t="shared" si="22"/>
        <v>2.4</v>
      </c>
      <c r="Z364" s="3">
        <f t="shared" si="23"/>
        <v>0.48</v>
      </c>
    </row>
    <row r="365" spans="1:26" hidden="1" x14ac:dyDescent="0.25">
      <c r="A365">
        <v>9.2024000000000008</v>
      </c>
      <c r="B365" t="s">
        <v>26</v>
      </c>
      <c r="C365" t="s">
        <v>84</v>
      </c>
      <c r="D365" t="s">
        <v>85</v>
      </c>
      <c r="E365">
        <v>10342048</v>
      </c>
      <c r="F365" t="s">
        <v>213</v>
      </c>
      <c r="G365" t="s">
        <v>30</v>
      </c>
      <c r="H365" t="s">
        <v>31</v>
      </c>
      <c r="I365" t="s">
        <v>214</v>
      </c>
      <c r="J365" t="s">
        <v>215</v>
      </c>
      <c r="K365" t="s">
        <v>67</v>
      </c>
      <c r="L365" t="s">
        <v>216</v>
      </c>
      <c r="M365" t="s">
        <v>217</v>
      </c>
      <c r="N365">
        <v>9258267841</v>
      </c>
      <c r="O365" t="s">
        <v>98</v>
      </c>
      <c r="P365" t="s">
        <v>99</v>
      </c>
      <c r="Q365" t="s">
        <v>61</v>
      </c>
      <c r="R365">
        <v>44</v>
      </c>
      <c r="S365" t="s">
        <v>40</v>
      </c>
      <c r="T365" t="str">
        <f t="shared" si="24"/>
        <v>12</v>
      </c>
      <c r="U365">
        <v>5</v>
      </c>
      <c r="V365">
        <v>259.2</v>
      </c>
      <c r="W365">
        <v>9</v>
      </c>
      <c r="X365" s="3">
        <f t="shared" si="21"/>
        <v>28.799999999999997</v>
      </c>
      <c r="Y365" s="3">
        <f t="shared" si="22"/>
        <v>2.4</v>
      </c>
      <c r="Z365" s="3">
        <f t="shared" si="23"/>
        <v>0.48</v>
      </c>
    </row>
    <row r="366" spans="1:26" hidden="1" x14ac:dyDescent="0.25">
      <c r="A366">
        <v>9.2024000000000008</v>
      </c>
      <c r="B366" t="s">
        <v>26</v>
      </c>
      <c r="C366" t="s">
        <v>84</v>
      </c>
      <c r="D366" t="s">
        <v>85</v>
      </c>
      <c r="E366">
        <v>10393606</v>
      </c>
      <c r="F366" t="s">
        <v>1014</v>
      </c>
      <c r="G366" t="s">
        <v>362</v>
      </c>
      <c r="H366" t="s">
        <v>31</v>
      </c>
      <c r="I366" t="s">
        <v>1015</v>
      </c>
      <c r="J366" t="s">
        <v>594</v>
      </c>
      <c r="K366" t="s">
        <v>96</v>
      </c>
      <c r="L366" t="s">
        <v>1016</v>
      </c>
      <c r="M366" t="s">
        <v>1017</v>
      </c>
      <c r="N366">
        <v>7755077248</v>
      </c>
      <c r="O366" t="s">
        <v>98</v>
      </c>
      <c r="P366" t="s">
        <v>99</v>
      </c>
      <c r="Q366" t="s">
        <v>61</v>
      </c>
      <c r="R366">
        <v>44</v>
      </c>
      <c r="S366" t="s">
        <v>40</v>
      </c>
      <c r="T366" t="str">
        <f t="shared" si="24"/>
        <v>12</v>
      </c>
      <c r="U366">
        <v>5</v>
      </c>
      <c r="V366">
        <v>403.2</v>
      </c>
      <c r="W366">
        <v>14</v>
      </c>
      <c r="X366" s="3">
        <f t="shared" si="21"/>
        <v>28.8</v>
      </c>
      <c r="Y366" s="3">
        <f t="shared" si="22"/>
        <v>2.4</v>
      </c>
      <c r="Z366" s="3">
        <f t="shared" si="23"/>
        <v>0.48</v>
      </c>
    </row>
    <row r="367" spans="1:26" hidden="1" x14ac:dyDescent="0.25">
      <c r="A367">
        <v>9.2024000000000008</v>
      </c>
      <c r="B367" t="s">
        <v>26</v>
      </c>
      <c r="C367" t="s">
        <v>84</v>
      </c>
      <c r="D367" t="s">
        <v>85</v>
      </c>
      <c r="E367">
        <v>10418538</v>
      </c>
      <c r="F367" t="s">
        <v>493</v>
      </c>
      <c r="G367" t="s">
        <v>30</v>
      </c>
      <c r="H367" t="s">
        <v>31</v>
      </c>
      <c r="I367" t="s">
        <v>494</v>
      </c>
      <c r="J367" t="s">
        <v>119</v>
      </c>
      <c r="K367" t="s">
        <v>67</v>
      </c>
      <c r="L367" t="s">
        <v>495</v>
      </c>
      <c r="M367" t="s">
        <v>496</v>
      </c>
      <c r="N367">
        <v>9164724633</v>
      </c>
      <c r="O367" t="s">
        <v>98</v>
      </c>
      <c r="P367" t="s">
        <v>99</v>
      </c>
      <c r="Q367" t="s">
        <v>61</v>
      </c>
      <c r="R367">
        <v>44</v>
      </c>
      <c r="S367" t="s">
        <v>40</v>
      </c>
      <c r="T367" t="str">
        <f t="shared" si="24"/>
        <v>12</v>
      </c>
      <c r="U367">
        <v>5</v>
      </c>
      <c r="V367">
        <v>28.8</v>
      </c>
      <c r="W367">
        <v>1</v>
      </c>
      <c r="X367" s="3">
        <f t="shared" si="21"/>
        <v>28.8</v>
      </c>
      <c r="Y367" s="3">
        <f t="shared" si="22"/>
        <v>2.4</v>
      </c>
      <c r="Z367" s="3">
        <f t="shared" si="23"/>
        <v>0.48</v>
      </c>
    </row>
    <row r="368" spans="1:26" hidden="1" x14ac:dyDescent="0.25">
      <c r="A368">
        <v>9.2024000000000008</v>
      </c>
      <c r="B368" t="s">
        <v>26</v>
      </c>
      <c r="C368" t="s">
        <v>84</v>
      </c>
      <c r="D368" t="s">
        <v>85</v>
      </c>
      <c r="E368">
        <v>10496376</v>
      </c>
      <c r="F368" t="s">
        <v>266</v>
      </c>
      <c r="G368" t="s">
        <v>267</v>
      </c>
      <c r="H368" t="s">
        <v>31</v>
      </c>
      <c r="I368" t="s">
        <v>268</v>
      </c>
      <c r="J368" t="s">
        <v>269</v>
      </c>
      <c r="K368" t="s">
        <v>67</v>
      </c>
      <c r="L368" t="s">
        <v>270</v>
      </c>
      <c r="M368" t="s">
        <v>271</v>
      </c>
      <c r="N368">
        <v>9162338469</v>
      </c>
      <c r="O368" t="s">
        <v>98</v>
      </c>
      <c r="P368" t="s">
        <v>99</v>
      </c>
      <c r="Q368" t="s">
        <v>61</v>
      </c>
      <c r="R368">
        <v>44</v>
      </c>
      <c r="S368" t="s">
        <v>40</v>
      </c>
      <c r="T368" t="str">
        <f t="shared" si="24"/>
        <v>12</v>
      </c>
      <c r="U368">
        <v>5</v>
      </c>
      <c r="V368">
        <v>86.4</v>
      </c>
      <c r="W368">
        <v>3</v>
      </c>
      <c r="X368" s="3">
        <f t="shared" si="21"/>
        <v>28.8</v>
      </c>
      <c r="Y368" s="3">
        <f t="shared" si="22"/>
        <v>2.4</v>
      </c>
      <c r="Z368" s="3">
        <f t="shared" si="23"/>
        <v>0.48</v>
      </c>
    </row>
    <row r="369" spans="1:26" hidden="1" x14ac:dyDescent="0.25">
      <c r="A369">
        <v>9.2024000000000008</v>
      </c>
      <c r="B369" t="s">
        <v>26</v>
      </c>
      <c r="C369" t="s">
        <v>84</v>
      </c>
      <c r="D369" t="s">
        <v>85</v>
      </c>
      <c r="E369">
        <v>10501324</v>
      </c>
      <c r="F369" t="s">
        <v>989</v>
      </c>
      <c r="G369" t="s">
        <v>362</v>
      </c>
      <c r="H369" t="s">
        <v>31</v>
      </c>
      <c r="I369" t="s">
        <v>990</v>
      </c>
      <c r="J369" t="s">
        <v>991</v>
      </c>
      <c r="K369" t="s">
        <v>67</v>
      </c>
      <c r="L369" t="s">
        <v>992</v>
      </c>
      <c r="M369" t="s">
        <v>993</v>
      </c>
      <c r="N369">
        <v>8312754500</v>
      </c>
      <c r="O369" t="s">
        <v>98</v>
      </c>
      <c r="P369" t="s">
        <v>99</v>
      </c>
      <c r="Q369" t="s">
        <v>61</v>
      </c>
      <c r="R369">
        <v>44</v>
      </c>
      <c r="S369" t="s">
        <v>40</v>
      </c>
      <c r="T369" t="str">
        <f t="shared" si="24"/>
        <v>12</v>
      </c>
      <c r="U369">
        <v>5</v>
      </c>
      <c r="V369">
        <v>345.6</v>
      </c>
      <c r="W369">
        <v>12</v>
      </c>
      <c r="X369" s="3">
        <f t="shared" si="21"/>
        <v>28.8</v>
      </c>
      <c r="Y369" s="3">
        <f t="shared" si="22"/>
        <v>2.4</v>
      </c>
      <c r="Z369" s="3">
        <f t="shared" si="23"/>
        <v>0.48</v>
      </c>
    </row>
    <row r="370" spans="1:26" hidden="1" x14ac:dyDescent="0.25">
      <c r="A370">
        <v>9.2024000000000008</v>
      </c>
      <c r="B370" t="s">
        <v>26</v>
      </c>
      <c r="C370" t="s">
        <v>84</v>
      </c>
      <c r="D370" t="s">
        <v>85</v>
      </c>
      <c r="E370">
        <v>10124473</v>
      </c>
      <c r="F370" t="s">
        <v>220</v>
      </c>
      <c r="G370" t="s">
        <v>30</v>
      </c>
      <c r="H370" t="s">
        <v>31</v>
      </c>
      <c r="I370" t="s">
        <v>221</v>
      </c>
      <c r="J370" t="s">
        <v>222</v>
      </c>
      <c r="K370" t="s">
        <v>67</v>
      </c>
      <c r="L370">
        <v>95370</v>
      </c>
      <c r="M370" t="s">
        <v>223</v>
      </c>
      <c r="N370">
        <v>2095363674</v>
      </c>
      <c r="O370" t="s">
        <v>224</v>
      </c>
      <c r="P370" t="s">
        <v>225</v>
      </c>
      <c r="Q370" t="s">
        <v>61</v>
      </c>
      <c r="R370">
        <v>44</v>
      </c>
      <c r="S370" t="s">
        <v>40</v>
      </c>
      <c r="T370" t="str">
        <f t="shared" si="24"/>
        <v>12</v>
      </c>
      <c r="U370">
        <v>5</v>
      </c>
      <c r="V370">
        <v>57.6</v>
      </c>
      <c r="W370">
        <v>2</v>
      </c>
      <c r="X370" s="3">
        <f t="shared" si="21"/>
        <v>28.8</v>
      </c>
      <c r="Y370" s="3">
        <f t="shared" si="22"/>
        <v>2.4</v>
      </c>
      <c r="Z370" s="3">
        <f t="shared" si="23"/>
        <v>0.48</v>
      </c>
    </row>
    <row r="371" spans="1:26" hidden="1" x14ac:dyDescent="0.25">
      <c r="A371">
        <v>9.2024000000000008</v>
      </c>
      <c r="B371" t="s">
        <v>26</v>
      </c>
      <c r="C371" t="s">
        <v>84</v>
      </c>
      <c r="D371" t="s">
        <v>85</v>
      </c>
      <c r="E371">
        <v>10342048</v>
      </c>
      <c r="F371" t="s">
        <v>213</v>
      </c>
      <c r="G371" t="s">
        <v>30</v>
      </c>
      <c r="H371" t="s">
        <v>31</v>
      </c>
      <c r="I371" t="s">
        <v>214</v>
      </c>
      <c r="J371" t="s">
        <v>215</v>
      </c>
      <c r="K371" t="s">
        <v>67</v>
      </c>
      <c r="L371" t="s">
        <v>216</v>
      </c>
      <c r="M371" t="s">
        <v>217</v>
      </c>
      <c r="N371">
        <v>9258267841</v>
      </c>
      <c r="O371" t="s">
        <v>224</v>
      </c>
      <c r="P371" t="s">
        <v>225</v>
      </c>
      <c r="Q371" t="s">
        <v>61</v>
      </c>
      <c r="R371">
        <v>44</v>
      </c>
      <c r="S371" t="s">
        <v>40</v>
      </c>
      <c r="T371" t="str">
        <f t="shared" si="24"/>
        <v>12</v>
      </c>
      <c r="U371">
        <v>5</v>
      </c>
      <c r="V371">
        <v>86.4</v>
      </c>
      <c r="W371">
        <v>3</v>
      </c>
      <c r="X371" s="3">
        <f t="shared" si="21"/>
        <v>28.8</v>
      </c>
      <c r="Y371" s="3">
        <f t="shared" si="22"/>
        <v>2.4</v>
      </c>
      <c r="Z371" s="3">
        <f t="shared" si="23"/>
        <v>0.48</v>
      </c>
    </row>
    <row r="372" spans="1:26" hidden="1" x14ac:dyDescent="0.25">
      <c r="A372">
        <v>9.2024000000000008</v>
      </c>
      <c r="B372" t="s">
        <v>26</v>
      </c>
      <c r="C372" t="s">
        <v>84</v>
      </c>
      <c r="D372" t="s">
        <v>85</v>
      </c>
      <c r="E372">
        <v>10501324</v>
      </c>
      <c r="F372" t="s">
        <v>989</v>
      </c>
      <c r="G372" t="s">
        <v>362</v>
      </c>
      <c r="H372" t="s">
        <v>31</v>
      </c>
      <c r="I372" t="s">
        <v>990</v>
      </c>
      <c r="J372" t="s">
        <v>991</v>
      </c>
      <c r="K372" t="s">
        <v>67</v>
      </c>
      <c r="L372" t="s">
        <v>992</v>
      </c>
      <c r="M372" t="s">
        <v>993</v>
      </c>
      <c r="N372">
        <v>8312754500</v>
      </c>
      <c r="O372" t="s">
        <v>224</v>
      </c>
      <c r="P372" t="s">
        <v>225</v>
      </c>
      <c r="Q372" t="s">
        <v>61</v>
      </c>
      <c r="R372">
        <v>44</v>
      </c>
      <c r="S372" t="s">
        <v>40</v>
      </c>
      <c r="T372" t="str">
        <f t="shared" si="24"/>
        <v>12</v>
      </c>
      <c r="U372">
        <v>5</v>
      </c>
      <c r="V372">
        <v>230.4</v>
      </c>
      <c r="W372">
        <v>8</v>
      </c>
      <c r="X372" s="3">
        <f t="shared" si="21"/>
        <v>28.8</v>
      </c>
      <c r="Y372" s="3">
        <f t="shared" si="22"/>
        <v>2.4</v>
      </c>
      <c r="Z372" s="3">
        <f t="shared" si="23"/>
        <v>0.48</v>
      </c>
    </row>
    <row r="373" spans="1:26" hidden="1" x14ac:dyDescent="0.25">
      <c r="A373">
        <v>9.2024000000000008</v>
      </c>
      <c r="B373" t="s">
        <v>26</v>
      </c>
      <c r="C373" t="s">
        <v>84</v>
      </c>
      <c r="D373" t="s">
        <v>85</v>
      </c>
      <c r="E373">
        <v>10019784</v>
      </c>
      <c r="F373" t="s">
        <v>86</v>
      </c>
      <c r="G373" t="s">
        <v>30</v>
      </c>
      <c r="H373" t="s">
        <v>31</v>
      </c>
      <c r="I373" t="s">
        <v>87</v>
      </c>
      <c r="J373" t="s">
        <v>88</v>
      </c>
      <c r="K373" t="s">
        <v>67</v>
      </c>
      <c r="L373">
        <v>95354</v>
      </c>
      <c r="M373" t="s">
        <v>1108</v>
      </c>
      <c r="N373">
        <v>2095295350</v>
      </c>
      <c r="O373" t="s">
        <v>91</v>
      </c>
      <c r="P373" t="s">
        <v>92</v>
      </c>
      <c r="Q373" t="s">
        <v>61</v>
      </c>
      <c r="R373">
        <v>44</v>
      </c>
      <c r="S373" t="s">
        <v>40</v>
      </c>
      <c r="T373" t="str">
        <f t="shared" si="24"/>
        <v>12</v>
      </c>
      <c r="U373">
        <v>8</v>
      </c>
      <c r="V373">
        <v>226.8</v>
      </c>
      <c r="W373">
        <v>7</v>
      </c>
      <c r="X373" s="3">
        <f t="shared" si="21"/>
        <v>32.4</v>
      </c>
      <c r="Y373" s="3">
        <f t="shared" si="22"/>
        <v>2.6999999999999997</v>
      </c>
      <c r="Z373" s="3">
        <f t="shared" si="23"/>
        <v>0.33749999999999997</v>
      </c>
    </row>
    <row r="374" spans="1:26" hidden="1" x14ac:dyDescent="0.25">
      <c r="A374">
        <v>9.2024000000000008</v>
      </c>
      <c r="B374" t="s">
        <v>26</v>
      </c>
      <c r="C374" t="s">
        <v>84</v>
      </c>
      <c r="D374" t="s">
        <v>85</v>
      </c>
      <c r="E374">
        <v>10269114</v>
      </c>
      <c r="F374" t="s">
        <v>1695</v>
      </c>
      <c r="G374" t="s">
        <v>348</v>
      </c>
      <c r="H374" t="s">
        <v>31</v>
      </c>
      <c r="I374" t="s">
        <v>1696</v>
      </c>
      <c r="J374" t="s">
        <v>297</v>
      </c>
      <c r="K374" t="s">
        <v>67</v>
      </c>
      <c r="L374">
        <v>94720</v>
      </c>
      <c r="M374" t="s">
        <v>1697</v>
      </c>
      <c r="N374">
        <v>5106431185</v>
      </c>
      <c r="O374" t="s">
        <v>91</v>
      </c>
      <c r="P374" t="s">
        <v>92</v>
      </c>
      <c r="Q374" t="s">
        <v>61</v>
      </c>
      <c r="R374">
        <v>44</v>
      </c>
      <c r="S374" t="s">
        <v>40</v>
      </c>
      <c r="T374" t="str">
        <f t="shared" si="24"/>
        <v>12</v>
      </c>
      <c r="U374">
        <v>8</v>
      </c>
      <c r="V374">
        <v>32.4</v>
      </c>
      <c r="W374">
        <v>1</v>
      </c>
      <c r="X374" s="3">
        <f t="shared" si="21"/>
        <v>32.4</v>
      </c>
      <c r="Y374" s="3">
        <f t="shared" si="22"/>
        <v>2.6999999999999997</v>
      </c>
      <c r="Z374" s="3">
        <f t="shared" si="23"/>
        <v>0.33749999999999997</v>
      </c>
    </row>
    <row r="375" spans="1:26" hidden="1" x14ac:dyDescent="0.25">
      <c r="A375">
        <v>9.2024000000000008</v>
      </c>
      <c r="B375" t="s">
        <v>26</v>
      </c>
      <c r="C375" t="s">
        <v>84</v>
      </c>
      <c r="D375" t="s">
        <v>85</v>
      </c>
      <c r="E375">
        <v>10342048</v>
      </c>
      <c r="F375" t="s">
        <v>213</v>
      </c>
      <c r="G375" t="s">
        <v>30</v>
      </c>
      <c r="H375" t="s">
        <v>31</v>
      </c>
      <c r="I375" t="s">
        <v>214</v>
      </c>
      <c r="J375" t="s">
        <v>215</v>
      </c>
      <c r="K375" t="s">
        <v>67</v>
      </c>
      <c r="L375" t="s">
        <v>216</v>
      </c>
      <c r="M375" t="s">
        <v>217</v>
      </c>
      <c r="N375">
        <v>9258267841</v>
      </c>
      <c r="O375" t="s">
        <v>91</v>
      </c>
      <c r="P375" t="s">
        <v>92</v>
      </c>
      <c r="Q375" t="s">
        <v>61</v>
      </c>
      <c r="R375">
        <v>44</v>
      </c>
      <c r="S375" t="s">
        <v>40</v>
      </c>
      <c r="T375" t="str">
        <f t="shared" si="24"/>
        <v>12</v>
      </c>
      <c r="U375">
        <v>8</v>
      </c>
      <c r="V375">
        <v>97.2</v>
      </c>
      <c r="W375">
        <v>3</v>
      </c>
      <c r="X375" s="3">
        <f t="shared" si="21"/>
        <v>32.4</v>
      </c>
      <c r="Y375" s="3">
        <f t="shared" si="22"/>
        <v>2.6999999999999997</v>
      </c>
      <c r="Z375" s="3">
        <f t="shared" si="23"/>
        <v>0.33749999999999997</v>
      </c>
    </row>
    <row r="376" spans="1:26" hidden="1" x14ac:dyDescent="0.25">
      <c r="A376">
        <v>9.2024000000000008</v>
      </c>
      <c r="B376" t="s">
        <v>26</v>
      </c>
      <c r="C376" t="s">
        <v>84</v>
      </c>
      <c r="D376" t="s">
        <v>85</v>
      </c>
      <c r="E376">
        <v>10418538</v>
      </c>
      <c r="F376" t="s">
        <v>493</v>
      </c>
      <c r="G376" t="s">
        <v>30</v>
      </c>
      <c r="H376" t="s">
        <v>31</v>
      </c>
      <c r="I376" t="s">
        <v>494</v>
      </c>
      <c r="J376" t="s">
        <v>119</v>
      </c>
      <c r="K376" t="s">
        <v>67</v>
      </c>
      <c r="L376" t="s">
        <v>495</v>
      </c>
      <c r="M376" t="s">
        <v>496</v>
      </c>
      <c r="N376">
        <v>9164724633</v>
      </c>
      <c r="O376" t="s">
        <v>91</v>
      </c>
      <c r="P376" t="s">
        <v>92</v>
      </c>
      <c r="Q376" t="s">
        <v>61</v>
      </c>
      <c r="R376">
        <v>44</v>
      </c>
      <c r="S376" t="s">
        <v>40</v>
      </c>
      <c r="T376" t="str">
        <f t="shared" si="24"/>
        <v>12</v>
      </c>
      <c r="U376">
        <v>8</v>
      </c>
      <c r="V376">
        <v>32.4</v>
      </c>
      <c r="W376">
        <v>1</v>
      </c>
      <c r="X376" s="3">
        <f t="shared" si="21"/>
        <v>32.4</v>
      </c>
      <c r="Y376" s="3">
        <f t="shared" si="22"/>
        <v>2.6999999999999997</v>
      </c>
      <c r="Z376" s="3">
        <f t="shared" si="23"/>
        <v>0.33749999999999997</v>
      </c>
    </row>
    <row r="377" spans="1:26" hidden="1" x14ac:dyDescent="0.25">
      <c r="A377">
        <v>9.2024000000000008</v>
      </c>
      <c r="B377" t="s">
        <v>26</v>
      </c>
      <c r="C377" t="s">
        <v>84</v>
      </c>
      <c r="D377" t="s">
        <v>85</v>
      </c>
      <c r="E377">
        <v>10019784</v>
      </c>
      <c r="F377" t="s">
        <v>86</v>
      </c>
      <c r="G377" t="s">
        <v>30</v>
      </c>
      <c r="H377" t="s">
        <v>31</v>
      </c>
      <c r="I377" t="s">
        <v>87</v>
      </c>
      <c r="J377" t="s">
        <v>88</v>
      </c>
      <c r="K377" t="s">
        <v>67</v>
      </c>
      <c r="L377">
        <v>95354</v>
      </c>
      <c r="M377" t="s">
        <v>1108</v>
      </c>
      <c r="N377">
        <v>2095295350</v>
      </c>
      <c r="O377" t="s">
        <v>70</v>
      </c>
      <c r="P377" t="s">
        <v>71</v>
      </c>
      <c r="Q377" t="s">
        <v>61</v>
      </c>
      <c r="R377">
        <v>44</v>
      </c>
      <c r="S377" t="s">
        <v>40</v>
      </c>
      <c r="T377" t="str">
        <f t="shared" si="24"/>
        <v>12</v>
      </c>
      <c r="U377">
        <v>8</v>
      </c>
      <c r="V377">
        <v>129.6</v>
      </c>
      <c r="W377">
        <v>4</v>
      </c>
      <c r="X377" s="3">
        <f t="shared" si="21"/>
        <v>32.4</v>
      </c>
      <c r="Y377" s="3">
        <f t="shared" si="22"/>
        <v>2.6999999999999997</v>
      </c>
      <c r="Z377" s="3">
        <f t="shared" si="23"/>
        <v>0.33749999999999997</v>
      </c>
    </row>
    <row r="378" spans="1:26" hidden="1" x14ac:dyDescent="0.25">
      <c r="A378">
        <v>9.2024000000000008</v>
      </c>
      <c r="B378" t="s">
        <v>26</v>
      </c>
      <c r="C378" t="s">
        <v>84</v>
      </c>
      <c r="D378" t="s">
        <v>85</v>
      </c>
      <c r="E378">
        <v>10138941</v>
      </c>
      <c r="F378" t="s">
        <v>591</v>
      </c>
      <c r="G378" t="s">
        <v>592</v>
      </c>
      <c r="H378" t="s">
        <v>31</v>
      </c>
      <c r="I378" t="s">
        <v>593</v>
      </c>
      <c r="J378" t="s">
        <v>594</v>
      </c>
      <c r="K378" t="s">
        <v>96</v>
      </c>
      <c r="L378">
        <v>89557</v>
      </c>
      <c r="M378" t="s">
        <v>1171</v>
      </c>
      <c r="N378">
        <v>7753222537</v>
      </c>
      <c r="O378" t="s">
        <v>70</v>
      </c>
      <c r="P378" t="s">
        <v>71</v>
      </c>
      <c r="Q378" t="s">
        <v>61</v>
      </c>
      <c r="R378">
        <v>44</v>
      </c>
      <c r="S378" t="s">
        <v>40</v>
      </c>
      <c r="T378" t="str">
        <f t="shared" si="24"/>
        <v>12</v>
      </c>
      <c r="U378">
        <v>8</v>
      </c>
      <c r="V378">
        <v>259.2</v>
      </c>
      <c r="W378">
        <v>8</v>
      </c>
      <c r="X378" s="3">
        <f t="shared" si="21"/>
        <v>32.4</v>
      </c>
      <c r="Y378" s="3">
        <f t="shared" si="22"/>
        <v>2.6999999999999997</v>
      </c>
      <c r="Z378" s="3">
        <f t="shared" si="23"/>
        <v>0.33749999999999997</v>
      </c>
    </row>
    <row r="379" spans="1:26" hidden="1" x14ac:dyDescent="0.25">
      <c r="A379">
        <v>9.2024000000000008</v>
      </c>
      <c r="B379" t="s">
        <v>26</v>
      </c>
      <c r="C379" t="s">
        <v>84</v>
      </c>
      <c r="D379" t="s">
        <v>85</v>
      </c>
      <c r="E379">
        <v>10269114</v>
      </c>
      <c r="F379" t="s">
        <v>1695</v>
      </c>
      <c r="G379" t="s">
        <v>348</v>
      </c>
      <c r="H379" t="s">
        <v>31</v>
      </c>
      <c r="I379" t="s">
        <v>1696</v>
      </c>
      <c r="J379" t="s">
        <v>297</v>
      </c>
      <c r="K379" t="s">
        <v>67</v>
      </c>
      <c r="L379">
        <v>94720</v>
      </c>
      <c r="M379" t="s">
        <v>1697</v>
      </c>
      <c r="N379">
        <v>5106431185</v>
      </c>
      <c r="O379" t="s">
        <v>70</v>
      </c>
      <c r="P379" t="s">
        <v>71</v>
      </c>
      <c r="Q379" t="s">
        <v>61</v>
      </c>
      <c r="R379">
        <v>44</v>
      </c>
      <c r="S379" t="s">
        <v>40</v>
      </c>
      <c r="T379" t="str">
        <f t="shared" si="24"/>
        <v>12</v>
      </c>
      <c r="U379">
        <v>8</v>
      </c>
      <c r="V379">
        <v>32.4</v>
      </c>
      <c r="W379">
        <v>1</v>
      </c>
      <c r="X379" s="3">
        <f t="shared" si="21"/>
        <v>32.4</v>
      </c>
      <c r="Y379" s="3">
        <f t="shared" si="22"/>
        <v>2.6999999999999997</v>
      </c>
      <c r="Z379" s="3">
        <f t="shared" si="23"/>
        <v>0.33749999999999997</v>
      </c>
    </row>
    <row r="380" spans="1:26" hidden="1" x14ac:dyDescent="0.25">
      <c r="A380">
        <v>9.2024000000000008</v>
      </c>
      <c r="B380" t="s">
        <v>26</v>
      </c>
      <c r="C380" t="s">
        <v>84</v>
      </c>
      <c r="D380" t="s">
        <v>85</v>
      </c>
      <c r="E380">
        <v>10342048</v>
      </c>
      <c r="F380" t="s">
        <v>213</v>
      </c>
      <c r="G380" t="s">
        <v>30</v>
      </c>
      <c r="H380" t="s">
        <v>31</v>
      </c>
      <c r="I380" t="s">
        <v>214</v>
      </c>
      <c r="J380" t="s">
        <v>215</v>
      </c>
      <c r="K380" t="s">
        <v>67</v>
      </c>
      <c r="L380" t="s">
        <v>216</v>
      </c>
      <c r="M380" t="s">
        <v>217</v>
      </c>
      <c r="N380">
        <v>9258267841</v>
      </c>
      <c r="O380" t="s">
        <v>70</v>
      </c>
      <c r="P380" t="s">
        <v>71</v>
      </c>
      <c r="Q380" t="s">
        <v>61</v>
      </c>
      <c r="R380">
        <v>44</v>
      </c>
      <c r="S380" t="s">
        <v>40</v>
      </c>
      <c r="T380" t="str">
        <f t="shared" si="24"/>
        <v>12</v>
      </c>
      <c r="U380">
        <v>8</v>
      </c>
      <c r="V380">
        <v>194.4</v>
      </c>
      <c r="W380">
        <v>6</v>
      </c>
      <c r="X380" s="3">
        <f t="shared" si="21"/>
        <v>32.4</v>
      </c>
      <c r="Y380" s="3">
        <f t="shared" si="22"/>
        <v>2.6999999999999997</v>
      </c>
      <c r="Z380" s="3">
        <f t="shared" si="23"/>
        <v>0.33749999999999997</v>
      </c>
    </row>
    <row r="381" spans="1:26" hidden="1" x14ac:dyDescent="0.25">
      <c r="A381">
        <v>9.2024000000000008</v>
      </c>
      <c r="B381" t="s">
        <v>26</v>
      </c>
      <c r="C381" t="s">
        <v>84</v>
      </c>
      <c r="D381" t="s">
        <v>85</v>
      </c>
      <c r="E381">
        <v>10439798</v>
      </c>
      <c r="F381" t="s">
        <v>102</v>
      </c>
      <c r="G381" t="s">
        <v>30</v>
      </c>
      <c r="H381" t="s">
        <v>31</v>
      </c>
      <c r="I381" t="s">
        <v>103</v>
      </c>
      <c r="J381" t="s">
        <v>104</v>
      </c>
      <c r="K381" t="s">
        <v>96</v>
      </c>
      <c r="L381" t="s">
        <v>105</v>
      </c>
      <c r="M381" t="s">
        <v>106</v>
      </c>
      <c r="N381">
        <v>9076024285</v>
      </c>
      <c r="O381" t="s">
        <v>70</v>
      </c>
      <c r="P381" t="s">
        <v>71</v>
      </c>
      <c r="Q381" t="s">
        <v>61</v>
      </c>
      <c r="R381">
        <v>44</v>
      </c>
      <c r="S381" t="s">
        <v>40</v>
      </c>
      <c r="T381" t="str">
        <f t="shared" si="24"/>
        <v>12</v>
      </c>
      <c r="U381">
        <v>8</v>
      </c>
      <c r="V381">
        <v>388.8</v>
      </c>
      <c r="W381">
        <v>12</v>
      </c>
      <c r="X381" s="3">
        <f t="shared" si="21"/>
        <v>32.4</v>
      </c>
      <c r="Y381" s="3">
        <f t="shared" si="22"/>
        <v>2.6999999999999997</v>
      </c>
      <c r="Z381" s="3">
        <f t="shared" si="23"/>
        <v>0.33749999999999997</v>
      </c>
    </row>
    <row r="382" spans="1:26" hidden="1" x14ac:dyDescent="0.25">
      <c r="A382">
        <v>9.2024000000000008</v>
      </c>
      <c r="B382" t="s">
        <v>26</v>
      </c>
      <c r="C382" t="s">
        <v>84</v>
      </c>
      <c r="D382" t="s">
        <v>85</v>
      </c>
      <c r="E382">
        <v>10342048</v>
      </c>
      <c r="F382" t="s">
        <v>213</v>
      </c>
      <c r="G382" t="s">
        <v>30</v>
      </c>
      <c r="H382" t="s">
        <v>31</v>
      </c>
      <c r="I382" t="s">
        <v>214</v>
      </c>
      <c r="J382" t="s">
        <v>215</v>
      </c>
      <c r="K382" t="s">
        <v>67</v>
      </c>
      <c r="L382" t="s">
        <v>216</v>
      </c>
      <c r="M382" t="s">
        <v>217</v>
      </c>
      <c r="N382">
        <v>9258267841</v>
      </c>
      <c r="O382" t="s">
        <v>72</v>
      </c>
      <c r="P382" t="s">
        <v>73</v>
      </c>
      <c r="Q382" t="s">
        <v>61</v>
      </c>
      <c r="R382">
        <v>44</v>
      </c>
      <c r="S382" t="s">
        <v>40</v>
      </c>
      <c r="T382" t="str">
        <f t="shared" si="24"/>
        <v>12</v>
      </c>
      <c r="U382">
        <v>8</v>
      </c>
      <c r="V382">
        <v>194.4</v>
      </c>
      <c r="W382">
        <v>6</v>
      </c>
      <c r="X382" s="3">
        <f t="shared" si="21"/>
        <v>32.4</v>
      </c>
      <c r="Y382" s="3">
        <f t="shared" si="22"/>
        <v>2.6999999999999997</v>
      </c>
      <c r="Z382" s="3">
        <f t="shared" si="23"/>
        <v>0.33749999999999997</v>
      </c>
    </row>
    <row r="383" spans="1:26" hidden="1" x14ac:dyDescent="0.25">
      <c r="A383">
        <v>9.2024000000000008</v>
      </c>
      <c r="B383" t="s">
        <v>26</v>
      </c>
      <c r="C383" t="s">
        <v>84</v>
      </c>
      <c r="D383" t="s">
        <v>85</v>
      </c>
      <c r="E383">
        <v>10501324</v>
      </c>
      <c r="F383" t="s">
        <v>989</v>
      </c>
      <c r="G383" t="s">
        <v>362</v>
      </c>
      <c r="H383" t="s">
        <v>31</v>
      </c>
      <c r="I383" t="s">
        <v>990</v>
      </c>
      <c r="J383" t="s">
        <v>991</v>
      </c>
      <c r="K383" t="s">
        <v>67</v>
      </c>
      <c r="L383" t="s">
        <v>992</v>
      </c>
      <c r="M383" t="s">
        <v>993</v>
      </c>
      <c r="N383">
        <v>8312754500</v>
      </c>
      <c r="O383" t="s">
        <v>72</v>
      </c>
      <c r="P383" t="s">
        <v>73</v>
      </c>
      <c r="Q383" t="s">
        <v>61</v>
      </c>
      <c r="R383">
        <v>44</v>
      </c>
      <c r="S383" t="s">
        <v>40</v>
      </c>
      <c r="T383" t="str">
        <f t="shared" si="24"/>
        <v>12</v>
      </c>
      <c r="U383">
        <v>8</v>
      </c>
      <c r="V383">
        <v>129.6</v>
      </c>
      <c r="W383">
        <v>4</v>
      </c>
      <c r="X383" s="3">
        <f t="shared" si="21"/>
        <v>32.4</v>
      </c>
      <c r="Y383" s="3">
        <f t="shared" si="22"/>
        <v>2.6999999999999997</v>
      </c>
      <c r="Z383" s="3">
        <f t="shared" si="23"/>
        <v>0.33749999999999997</v>
      </c>
    </row>
    <row r="384" spans="1:26" hidden="1" x14ac:dyDescent="0.25">
      <c r="A384">
        <v>9.2024000000000008</v>
      </c>
      <c r="B384" t="s">
        <v>26</v>
      </c>
      <c r="C384" t="s">
        <v>84</v>
      </c>
      <c r="D384" t="s">
        <v>85</v>
      </c>
      <c r="E384">
        <v>10019784</v>
      </c>
      <c r="F384" t="s">
        <v>86</v>
      </c>
      <c r="G384" t="s">
        <v>30</v>
      </c>
      <c r="H384" t="s">
        <v>31</v>
      </c>
      <c r="I384" t="s">
        <v>87</v>
      </c>
      <c r="J384" t="s">
        <v>88</v>
      </c>
      <c r="K384" t="s">
        <v>67</v>
      </c>
      <c r="L384">
        <v>95354</v>
      </c>
      <c r="M384" t="s">
        <v>1108</v>
      </c>
      <c r="N384">
        <v>2095295350</v>
      </c>
      <c r="O384" t="s">
        <v>100</v>
      </c>
      <c r="P384" t="s">
        <v>101</v>
      </c>
      <c r="Q384" t="s">
        <v>61</v>
      </c>
      <c r="R384">
        <v>44</v>
      </c>
      <c r="S384" t="s">
        <v>40</v>
      </c>
      <c r="T384" t="str">
        <f t="shared" si="24"/>
        <v>12</v>
      </c>
      <c r="U384">
        <v>8</v>
      </c>
      <c r="V384">
        <v>194.4</v>
      </c>
      <c r="W384">
        <v>6</v>
      </c>
      <c r="X384" s="3">
        <f t="shared" si="21"/>
        <v>32.4</v>
      </c>
      <c r="Y384" s="3">
        <f t="shared" si="22"/>
        <v>2.6999999999999997</v>
      </c>
      <c r="Z384" s="3">
        <f t="shared" si="23"/>
        <v>0.33749999999999997</v>
      </c>
    </row>
    <row r="385" spans="1:26" hidden="1" x14ac:dyDescent="0.25">
      <c r="A385">
        <v>9.2024000000000008</v>
      </c>
      <c r="B385" t="s">
        <v>26</v>
      </c>
      <c r="C385" t="s">
        <v>84</v>
      </c>
      <c r="D385" t="s">
        <v>85</v>
      </c>
      <c r="E385">
        <v>10269114</v>
      </c>
      <c r="F385" t="s">
        <v>1695</v>
      </c>
      <c r="G385" t="s">
        <v>348</v>
      </c>
      <c r="H385" t="s">
        <v>31</v>
      </c>
      <c r="I385" t="s">
        <v>1696</v>
      </c>
      <c r="J385" t="s">
        <v>297</v>
      </c>
      <c r="K385" t="s">
        <v>67</v>
      </c>
      <c r="L385">
        <v>94720</v>
      </c>
      <c r="M385" t="s">
        <v>1697</v>
      </c>
      <c r="N385">
        <v>5106431185</v>
      </c>
      <c r="O385" t="s">
        <v>100</v>
      </c>
      <c r="P385" t="s">
        <v>101</v>
      </c>
      <c r="Q385" t="s">
        <v>61</v>
      </c>
      <c r="R385">
        <v>44</v>
      </c>
      <c r="S385" t="s">
        <v>40</v>
      </c>
      <c r="T385" t="str">
        <f t="shared" si="24"/>
        <v>12</v>
      </c>
      <c r="U385">
        <v>8</v>
      </c>
      <c r="V385">
        <v>32.4</v>
      </c>
      <c r="W385">
        <v>1</v>
      </c>
      <c r="X385" s="3">
        <f t="shared" si="21"/>
        <v>32.4</v>
      </c>
      <c r="Y385" s="3">
        <f t="shared" si="22"/>
        <v>2.6999999999999997</v>
      </c>
      <c r="Z385" s="3">
        <f t="shared" si="23"/>
        <v>0.33749999999999997</v>
      </c>
    </row>
    <row r="386" spans="1:26" hidden="1" x14ac:dyDescent="0.25">
      <c r="A386">
        <v>9.2024000000000008</v>
      </c>
      <c r="B386" t="s">
        <v>26</v>
      </c>
      <c r="C386" t="s">
        <v>84</v>
      </c>
      <c r="D386" t="s">
        <v>85</v>
      </c>
      <c r="E386">
        <v>10342048</v>
      </c>
      <c r="F386" t="s">
        <v>213</v>
      </c>
      <c r="G386" t="s">
        <v>30</v>
      </c>
      <c r="H386" t="s">
        <v>31</v>
      </c>
      <c r="I386" t="s">
        <v>214</v>
      </c>
      <c r="J386" t="s">
        <v>215</v>
      </c>
      <c r="K386" t="s">
        <v>67</v>
      </c>
      <c r="L386" t="s">
        <v>216</v>
      </c>
      <c r="M386" t="s">
        <v>217</v>
      </c>
      <c r="N386">
        <v>9258267841</v>
      </c>
      <c r="O386" t="s">
        <v>100</v>
      </c>
      <c r="P386" t="s">
        <v>101</v>
      </c>
      <c r="Q386" t="s">
        <v>61</v>
      </c>
      <c r="R386">
        <v>44</v>
      </c>
      <c r="S386" t="s">
        <v>40</v>
      </c>
      <c r="T386" t="str">
        <f t="shared" si="24"/>
        <v>12</v>
      </c>
      <c r="U386">
        <v>8</v>
      </c>
      <c r="V386">
        <v>162</v>
      </c>
      <c r="W386">
        <v>5</v>
      </c>
      <c r="X386" s="3">
        <f t="shared" si="21"/>
        <v>32.4</v>
      </c>
      <c r="Y386" s="3">
        <f t="shared" si="22"/>
        <v>2.6999999999999997</v>
      </c>
      <c r="Z386" s="3">
        <f t="shared" si="23"/>
        <v>0.33749999999999997</v>
      </c>
    </row>
    <row r="387" spans="1:26" hidden="1" x14ac:dyDescent="0.25">
      <c r="A387">
        <v>9.2024000000000008</v>
      </c>
      <c r="B387" t="s">
        <v>26</v>
      </c>
      <c r="C387" t="s">
        <v>84</v>
      </c>
      <c r="D387" t="s">
        <v>85</v>
      </c>
      <c r="E387">
        <v>10382844</v>
      </c>
      <c r="F387" t="s">
        <v>272</v>
      </c>
      <c r="G387" t="s">
        <v>30</v>
      </c>
      <c r="H387" t="s">
        <v>31</v>
      </c>
      <c r="I387" t="s">
        <v>273</v>
      </c>
      <c r="J387" t="s">
        <v>274</v>
      </c>
      <c r="K387" t="s">
        <v>67</v>
      </c>
      <c r="L387" t="s">
        <v>275</v>
      </c>
      <c r="M387" t="s">
        <v>276</v>
      </c>
      <c r="N387">
        <v>5107662337</v>
      </c>
      <c r="O387" t="s">
        <v>100</v>
      </c>
      <c r="P387" t="s">
        <v>101</v>
      </c>
      <c r="Q387" t="s">
        <v>61</v>
      </c>
      <c r="R387">
        <v>44</v>
      </c>
      <c r="S387" t="s">
        <v>40</v>
      </c>
      <c r="T387" t="str">
        <f t="shared" si="24"/>
        <v>12</v>
      </c>
      <c r="U387">
        <v>8</v>
      </c>
      <c r="V387">
        <v>32.4</v>
      </c>
      <c r="W387">
        <v>1</v>
      </c>
      <c r="X387" s="3">
        <f t="shared" ref="X387:X450" si="25">V387/W387</f>
        <v>32.4</v>
      </c>
      <c r="Y387" s="3">
        <f t="shared" ref="Y387:Y450" si="26">X387/T387</f>
        <v>2.6999999999999997</v>
      </c>
      <c r="Z387" s="3">
        <f t="shared" ref="Z387:Z450" si="27">Y387/U387</f>
        <v>0.33749999999999997</v>
      </c>
    </row>
    <row r="388" spans="1:26" hidden="1" x14ac:dyDescent="0.25">
      <c r="A388">
        <v>9.2024000000000008</v>
      </c>
      <c r="B388" t="s">
        <v>26</v>
      </c>
      <c r="C388" t="s">
        <v>84</v>
      </c>
      <c r="D388" t="s">
        <v>85</v>
      </c>
      <c r="E388">
        <v>10081013</v>
      </c>
      <c r="F388" t="s">
        <v>338</v>
      </c>
      <c r="G388" t="s">
        <v>30</v>
      </c>
      <c r="H388" t="s">
        <v>31</v>
      </c>
      <c r="I388" t="s">
        <v>339</v>
      </c>
      <c r="J388" t="s">
        <v>340</v>
      </c>
      <c r="K388" t="s">
        <v>67</v>
      </c>
      <c r="L388">
        <v>95045</v>
      </c>
      <c r="M388" t="s">
        <v>341</v>
      </c>
      <c r="N388">
        <v>8316234073</v>
      </c>
      <c r="O388" t="s">
        <v>59</v>
      </c>
      <c r="P388" t="s">
        <v>60</v>
      </c>
      <c r="Q388" t="s">
        <v>61</v>
      </c>
      <c r="R388">
        <v>44</v>
      </c>
      <c r="S388" t="s">
        <v>40</v>
      </c>
      <c r="T388" t="str">
        <f t="shared" si="24"/>
        <v>12</v>
      </c>
      <c r="U388">
        <v>4</v>
      </c>
      <c r="V388">
        <v>28.8</v>
      </c>
      <c r="W388">
        <v>1</v>
      </c>
      <c r="X388" s="3">
        <f t="shared" si="25"/>
        <v>28.8</v>
      </c>
      <c r="Y388" s="3">
        <f t="shared" si="26"/>
        <v>2.4</v>
      </c>
      <c r="Z388" s="3">
        <f t="shared" si="27"/>
        <v>0.6</v>
      </c>
    </row>
    <row r="389" spans="1:26" hidden="1" x14ac:dyDescent="0.25">
      <c r="A389">
        <v>9.2024000000000008</v>
      </c>
      <c r="B389" t="s">
        <v>26</v>
      </c>
      <c r="C389" t="s">
        <v>84</v>
      </c>
      <c r="D389" t="s">
        <v>85</v>
      </c>
      <c r="E389">
        <v>10342048</v>
      </c>
      <c r="F389" t="s">
        <v>213</v>
      </c>
      <c r="G389" t="s">
        <v>30</v>
      </c>
      <c r="H389" t="s">
        <v>31</v>
      </c>
      <c r="I389" t="s">
        <v>214</v>
      </c>
      <c r="J389" t="s">
        <v>215</v>
      </c>
      <c r="K389" t="s">
        <v>67</v>
      </c>
      <c r="L389" t="s">
        <v>216</v>
      </c>
      <c r="M389" t="s">
        <v>217</v>
      </c>
      <c r="N389">
        <v>9258267841</v>
      </c>
      <c r="O389" t="s">
        <v>59</v>
      </c>
      <c r="P389" t="s">
        <v>60</v>
      </c>
      <c r="Q389" t="s">
        <v>61</v>
      </c>
      <c r="R389">
        <v>44</v>
      </c>
      <c r="S389" t="s">
        <v>40</v>
      </c>
      <c r="T389" t="str">
        <f t="shared" si="24"/>
        <v>12</v>
      </c>
      <c r="U389">
        <v>4</v>
      </c>
      <c r="V389">
        <v>144</v>
      </c>
      <c r="W389">
        <v>5</v>
      </c>
      <c r="X389" s="3">
        <f t="shared" si="25"/>
        <v>28.8</v>
      </c>
      <c r="Y389" s="3">
        <f t="shared" si="26"/>
        <v>2.4</v>
      </c>
      <c r="Z389" s="3">
        <f t="shared" si="27"/>
        <v>0.6</v>
      </c>
    </row>
    <row r="390" spans="1:26" hidden="1" x14ac:dyDescent="0.25">
      <c r="A390">
        <v>9.2024000000000008</v>
      </c>
      <c r="B390" t="s">
        <v>26</v>
      </c>
      <c r="C390" t="s">
        <v>84</v>
      </c>
      <c r="D390" t="s">
        <v>85</v>
      </c>
      <c r="E390">
        <v>10382844</v>
      </c>
      <c r="F390" t="s">
        <v>272</v>
      </c>
      <c r="G390" t="s">
        <v>30</v>
      </c>
      <c r="H390" t="s">
        <v>31</v>
      </c>
      <c r="I390" t="s">
        <v>273</v>
      </c>
      <c r="J390" t="s">
        <v>274</v>
      </c>
      <c r="K390" t="s">
        <v>67</v>
      </c>
      <c r="L390" t="s">
        <v>275</v>
      </c>
      <c r="M390" t="s">
        <v>276</v>
      </c>
      <c r="N390">
        <v>5107662337</v>
      </c>
      <c r="O390" t="s">
        <v>59</v>
      </c>
      <c r="P390" t="s">
        <v>60</v>
      </c>
      <c r="Q390" t="s">
        <v>61</v>
      </c>
      <c r="R390">
        <v>44</v>
      </c>
      <c r="S390" t="s">
        <v>40</v>
      </c>
      <c r="T390" t="str">
        <f t="shared" si="24"/>
        <v>12</v>
      </c>
      <c r="U390">
        <v>4</v>
      </c>
      <c r="V390">
        <v>115.2</v>
      </c>
      <c r="W390">
        <v>4</v>
      </c>
      <c r="X390" s="3">
        <f t="shared" si="25"/>
        <v>28.8</v>
      </c>
      <c r="Y390" s="3">
        <f t="shared" si="26"/>
        <v>2.4</v>
      </c>
      <c r="Z390" s="3">
        <f t="shared" si="27"/>
        <v>0.6</v>
      </c>
    </row>
    <row r="391" spans="1:26" hidden="1" x14ac:dyDescent="0.25">
      <c r="A391">
        <v>9.2024000000000008</v>
      </c>
      <c r="B391" t="s">
        <v>26</v>
      </c>
      <c r="C391" t="s">
        <v>84</v>
      </c>
      <c r="D391" t="s">
        <v>85</v>
      </c>
      <c r="E391">
        <v>10501324</v>
      </c>
      <c r="F391" t="s">
        <v>989</v>
      </c>
      <c r="G391" t="s">
        <v>362</v>
      </c>
      <c r="H391" t="s">
        <v>31</v>
      </c>
      <c r="I391" t="s">
        <v>990</v>
      </c>
      <c r="J391" t="s">
        <v>991</v>
      </c>
      <c r="K391" t="s">
        <v>67</v>
      </c>
      <c r="L391" t="s">
        <v>992</v>
      </c>
      <c r="M391" t="s">
        <v>993</v>
      </c>
      <c r="N391">
        <v>8312754500</v>
      </c>
      <c r="O391" t="s">
        <v>59</v>
      </c>
      <c r="P391" t="s">
        <v>60</v>
      </c>
      <c r="Q391" t="s">
        <v>61</v>
      </c>
      <c r="R391">
        <v>44</v>
      </c>
      <c r="S391" t="s">
        <v>40</v>
      </c>
      <c r="T391" t="str">
        <f t="shared" si="24"/>
        <v>12</v>
      </c>
      <c r="U391">
        <v>4</v>
      </c>
      <c r="V391">
        <v>144</v>
      </c>
      <c r="W391">
        <v>5</v>
      </c>
      <c r="X391" s="3">
        <f t="shared" si="25"/>
        <v>28.8</v>
      </c>
      <c r="Y391" s="3">
        <f t="shared" si="26"/>
        <v>2.4</v>
      </c>
      <c r="Z391" s="3">
        <f t="shared" si="27"/>
        <v>0.6</v>
      </c>
    </row>
    <row r="392" spans="1:26" hidden="1" x14ac:dyDescent="0.25">
      <c r="A392">
        <v>9.2024000000000008</v>
      </c>
      <c r="B392" t="s">
        <v>26</v>
      </c>
      <c r="C392" t="s">
        <v>27</v>
      </c>
      <c r="D392" t="s">
        <v>28</v>
      </c>
      <c r="E392">
        <v>10421917</v>
      </c>
      <c r="F392" t="s">
        <v>1032</v>
      </c>
      <c r="G392" t="s">
        <v>30</v>
      </c>
      <c r="H392" t="s">
        <v>31</v>
      </c>
      <c r="I392" t="s">
        <v>1033</v>
      </c>
      <c r="J392" t="s">
        <v>1034</v>
      </c>
      <c r="K392" t="s">
        <v>151</v>
      </c>
      <c r="L392" t="s">
        <v>1035</v>
      </c>
      <c r="M392" t="s">
        <v>1036</v>
      </c>
      <c r="N392">
        <v>8455625400</v>
      </c>
      <c r="O392" t="s">
        <v>74</v>
      </c>
      <c r="P392" t="s">
        <v>75</v>
      </c>
      <c r="Q392" t="s">
        <v>61</v>
      </c>
      <c r="R392">
        <v>44</v>
      </c>
      <c r="S392" t="s">
        <v>40</v>
      </c>
      <c r="T392" t="str">
        <f t="shared" si="24"/>
        <v>12</v>
      </c>
      <c r="U392">
        <v>5</v>
      </c>
      <c r="V392">
        <v>374.4</v>
      </c>
      <c r="W392">
        <v>13</v>
      </c>
      <c r="X392" s="3">
        <f t="shared" si="25"/>
        <v>28.799999999999997</v>
      </c>
      <c r="Y392" s="3">
        <f t="shared" si="26"/>
        <v>2.4</v>
      </c>
      <c r="Z392" s="3">
        <f t="shared" si="27"/>
        <v>0.48</v>
      </c>
    </row>
    <row r="393" spans="1:26" hidden="1" x14ac:dyDescent="0.25">
      <c r="A393">
        <v>9.2024000000000008</v>
      </c>
      <c r="B393" t="s">
        <v>26</v>
      </c>
      <c r="C393" t="s">
        <v>27</v>
      </c>
      <c r="D393" t="s">
        <v>28</v>
      </c>
      <c r="E393">
        <v>10487019</v>
      </c>
      <c r="F393" t="s">
        <v>1698</v>
      </c>
      <c r="G393" t="s">
        <v>348</v>
      </c>
      <c r="H393" t="s">
        <v>31</v>
      </c>
      <c r="I393" t="s">
        <v>1699</v>
      </c>
      <c r="J393" t="s">
        <v>1268</v>
      </c>
      <c r="K393" t="s">
        <v>151</v>
      </c>
      <c r="L393" t="s">
        <v>1700</v>
      </c>
      <c r="M393" t="s">
        <v>1701</v>
      </c>
      <c r="N393">
        <v>3479444163</v>
      </c>
      <c r="O393" t="s">
        <v>74</v>
      </c>
      <c r="P393" t="s">
        <v>75</v>
      </c>
      <c r="Q393" t="s">
        <v>61</v>
      </c>
      <c r="R393">
        <v>44</v>
      </c>
      <c r="S393" t="s">
        <v>40</v>
      </c>
      <c r="T393" t="str">
        <f t="shared" si="24"/>
        <v>12</v>
      </c>
      <c r="U393">
        <v>5</v>
      </c>
      <c r="V393">
        <v>28.8</v>
      </c>
      <c r="W393">
        <v>1</v>
      </c>
      <c r="X393" s="3">
        <f t="shared" si="25"/>
        <v>28.8</v>
      </c>
      <c r="Y393" s="3">
        <f t="shared" si="26"/>
        <v>2.4</v>
      </c>
      <c r="Z393" s="3">
        <f t="shared" si="27"/>
        <v>0.48</v>
      </c>
    </row>
    <row r="394" spans="1:26" hidden="1" x14ac:dyDescent="0.25">
      <c r="A394">
        <v>9.2024000000000008</v>
      </c>
      <c r="B394" t="s">
        <v>26</v>
      </c>
      <c r="C394" t="s">
        <v>27</v>
      </c>
      <c r="D394" t="s">
        <v>28</v>
      </c>
      <c r="E394">
        <v>10421917</v>
      </c>
      <c r="F394" t="s">
        <v>1032</v>
      </c>
      <c r="G394" t="s">
        <v>30</v>
      </c>
      <c r="H394" t="s">
        <v>31</v>
      </c>
      <c r="I394" t="s">
        <v>1033</v>
      </c>
      <c r="J394" t="s">
        <v>1034</v>
      </c>
      <c r="K394" t="s">
        <v>151</v>
      </c>
      <c r="L394" t="s">
        <v>1035</v>
      </c>
      <c r="M394" t="s">
        <v>1036</v>
      </c>
      <c r="N394">
        <v>8455625400</v>
      </c>
      <c r="O394" t="s">
        <v>81</v>
      </c>
      <c r="P394" t="s">
        <v>82</v>
      </c>
      <c r="Q394" t="s">
        <v>83</v>
      </c>
      <c r="R394">
        <v>44</v>
      </c>
      <c r="S394" t="s">
        <v>40</v>
      </c>
      <c r="T394" t="str">
        <f t="shared" si="24"/>
        <v>12</v>
      </c>
      <c r="U394">
        <v>8</v>
      </c>
      <c r="V394">
        <v>108</v>
      </c>
      <c r="W394">
        <v>4</v>
      </c>
      <c r="X394" s="3">
        <f t="shared" si="25"/>
        <v>27</v>
      </c>
      <c r="Y394" s="3">
        <f t="shared" si="26"/>
        <v>2.25</v>
      </c>
      <c r="Z394" s="3">
        <f t="shared" si="27"/>
        <v>0.28125</v>
      </c>
    </row>
    <row r="395" spans="1:26" hidden="1" x14ac:dyDescent="0.25">
      <c r="A395">
        <v>9.2024000000000008</v>
      </c>
      <c r="B395" t="s">
        <v>26</v>
      </c>
      <c r="C395" t="s">
        <v>27</v>
      </c>
      <c r="D395" t="s">
        <v>28</v>
      </c>
      <c r="E395">
        <v>10426965</v>
      </c>
      <c r="F395" t="s">
        <v>1042</v>
      </c>
      <c r="G395" t="s">
        <v>362</v>
      </c>
      <c r="H395" t="s">
        <v>31</v>
      </c>
      <c r="I395" t="s">
        <v>1043</v>
      </c>
      <c r="J395" t="s">
        <v>1044</v>
      </c>
      <c r="K395" t="s">
        <v>34</v>
      </c>
      <c r="L395" t="s">
        <v>1045</v>
      </c>
      <c r="M395" t="s">
        <v>1184</v>
      </c>
      <c r="N395">
        <v>9733058844</v>
      </c>
      <c r="O395" t="s">
        <v>98</v>
      </c>
      <c r="P395" t="s">
        <v>99</v>
      </c>
      <c r="Q395" t="s">
        <v>61</v>
      </c>
      <c r="R395">
        <v>44</v>
      </c>
      <c r="S395" t="s">
        <v>40</v>
      </c>
      <c r="T395" t="str">
        <f t="shared" si="24"/>
        <v>12</v>
      </c>
      <c r="U395">
        <v>5</v>
      </c>
      <c r="V395">
        <v>115.2</v>
      </c>
      <c r="W395">
        <v>4</v>
      </c>
      <c r="X395" s="3">
        <f t="shared" si="25"/>
        <v>28.8</v>
      </c>
      <c r="Y395" s="3">
        <f t="shared" si="26"/>
        <v>2.4</v>
      </c>
      <c r="Z395" s="3">
        <f t="shared" si="27"/>
        <v>0.48</v>
      </c>
    </row>
    <row r="396" spans="1:26" hidden="1" x14ac:dyDescent="0.25">
      <c r="A396">
        <v>9.2024000000000008</v>
      </c>
      <c r="B396" t="s">
        <v>26</v>
      </c>
      <c r="C396" t="s">
        <v>27</v>
      </c>
      <c r="D396" t="s">
        <v>28</v>
      </c>
      <c r="E396">
        <v>10017423</v>
      </c>
      <c r="F396" t="s">
        <v>1130</v>
      </c>
      <c r="G396" t="s">
        <v>30</v>
      </c>
      <c r="H396" t="s">
        <v>31</v>
      </c>
      <c r="I396" t="s">
        <v>343</v>
      </c>
      <c r="J396" t="s">
        <v>344</v>
      </c>
      <c r="K396" t="s">
        <v>34</v>
      </c>
      <c r="L396" t="s">
        <v>345</v>
      </c>
      <c r="M396" t="s">
        <v>346</v>
      </c>
      <c r="N396">
        <v>7187889040</v>
      </c>
      <c r="O396" t="s">
        <v>100</v>
      </c>
      <c r="P396" t="s">
        <v>101</v>
      </c>
      <c r="Q396" t="s">
        <v>61</v>
      </c>
      <c r="R396">
        <v>44</v>
      </c>
      <c r="S396" t="s">
        <v>40</v>
      </c>
      <c r="T396" t="str">
        <f t="shared" si="24"/>
        <v>12</v>
      </c>
      <c r="U396">
        <v>8</v>
      </c>
      <c r="V396">
        <v>32.4</v>
      </c>
      <c r="W396">
        <v>1</v>
      </c>
      <c r="X396" s="3">
        <f t="shared" si="25"/>
        <v>32.4</v>
      </c>
      <c r="Y396" s="3">
        <f t="shared" si="26"/>
        <v>2.6999999999999997</v>
      </c>
      <c r="Z396" s="3">
        <f t="shared" si="27"/>
        <v>0.33749999999999997</v>
      </c>
    </row>
    <row r="397" spans="1:26" hidden="1" x14ac:dyDescent="0.25">
      <c r="A397">
        <v>9.2024000000000008</v>
      </c>
      <c r="B397" t="s">
        <v>26</v>
      </c>
      <c r="C397" t="s">
        <v>27</v>
      </c>
      <c r="D397" t="s">
        <v>28</v>
      </c>
      <c r="E397">
        <v>10398901</v>
      </c>
      <c r="F397" t="s">
        <v>1037</v>
      </c>
      <c r="G397" t="s">
        <v>30</v>
      </c>
      <c r="H397" t="s">
        <v>31</v>
      </c>
      <c r="I397" t="s">
        <v>1038</v>
      </c>
      <c r="J397" t="s">
        <v>1039</v>
      </c>
      <c r="K397" t="s">
        <v>34</v>
      </c>
      <c r="L397" t="s">
        <v>1040</v>
      </c>
      <c r="M397" t="s">
        <v>1041</v>
      </c>
      <c r="N397">
        <v>8622582200</v>
      </c>
      <c r="O397" t="s">
        <v>100</v>
      </c>
      <c r="P397" t="s">
        <v>101</v>
      </c>
      <c r="Q397" t="s">
        <v>61</v>
      </c>
      <c r="R397">
        <v>44</v>
      </c>
      <c r="S397" t="s">
        <v>40</v>
      </c>
      <c r="T397" t="str">
        <f t="shared" si="24"/>
        <v>12</v>
      </c>
      <c r="U397">
        <v>8</v>
      </c>
      <c r="V397">
        <v>648</v>
      </c>
      <c r="W397">
        <v>20</v>
      </c>
      <c r="X397" s="3">
        <f t="shared" si="25"/>
        <v>32.4</v>
      </c>
      <c r="Y397" s="3">
        <f t="shared" si="26"/>
        <v>2.6999999999999997</v>
      </c>
      <c r="Z397" s="3">
        <f t="shared" si="27"/>
        <v>0.33749999999999997</v>
      </c>
    </row>
    <row r="398" spans="1:26" hidden="1" x14ac:dyDescent="0.25">
      <c r="A398">
        <v>9.2024000000000008</v>
      </c>
      <c r="B398" t="s">
        <v>26</v>
      </c>
      <c r="C398" t="s">
        <v>62</v>
      </c>
      <c r="D398" t="s">
        <v>63</v>
      </c>
      <c r="E398">
        <v>10087606</v>
      </c>
      <c r="F398" t="s">
        <v>388</v>
      </c>
      <c r="G398" t="s">
        <v>168</v>
      </c>
      <c r="H398" t="s">
        <v>31</v>
      </c>
      <c r="I398" t="s">
        <v>389</v>
      </c>
      <c r="J398" t="s">
        <v>390</v>
      </c>
      <c r="K398" t="s">
        <v>67</v>
      </c>
      <c r="L398">
        <v>90401</v>
      </c>
      <c r="M398" t="s">
        <v>391</v>
      </c>
      <c r="N398">
        <v>3103949744</v>
      </c>
      <c r="O398" t="s">
        <v>37</v>
      </c>
      <c r="P398" t="s">
        <v>82</v>
      </c>
      <c r="Q398" t="s">
        <v>39</v>
      </c>
      <c r="R398">
        <v>44</v>
      </c>
      <c r="S398" t="s">
        <v>40</v>
      </c>
      <c r="T398" t="str">
        <f t="shared" si="24"/>
        <v>12</v>
      </c>
      <c r="U398">
        <v>5</v>
      </c>
      <c r="V398">
        <v>19.8</v>
      </c>
      <c r="W398">
        <v>1</v>
      </c>
      <c r="X398" s="3">
        <f t="shared" si="25"/>
        <v>19.8</v>
      </c>
      <c r="Y398" s="3">
        <f t="shared" si="26"/>
        <v>1.6500000000000001</v>
      </c>
      <c r="Z398" s="3">
        <f t="shared" si="27"/>
        <v>0.33</v>
      </c>
    </row>
    <row r="399" spans="1:26" hidden="1" x14ac:dyDescent="0.25">
      <c r="A399">
        <v>9.2024000000000008</v>
      </c>
      <c r="B399" t="s">
        <v>26</v>
      </c>
      <c r="C399" t="s">
        <v>62</v>
      </c>
      <c r="D399" t="s">
        <v>63</v>
      </c>
      <c r="E399">
        <v>10087612</v>
      </c>
      <c r="F399" t="s">
        <v>392</v>
      </c>
      <c r="G399" t="s">
        <v>168</v>
      </c>
      <c r="H399" t="s">
        <v>31</v>
      </c>
      <c r="I399" t="s">
        <v>393</v>
      </c>
      <c r="J399" t="s">
        <v>394</v>
      </c>
      <c r="K399" t="s">
        <v>67</v>
      </c>
      <c r="L399">
        <v>91316</v>
      </c>
      <c r="M399" t="s">
        <v>395</v>
      </c>
      <c r="N399">
        <v>8189819847</v>
      </c>
      <c r="O399" t="s">
        <v>37</v>
      </c>
      <c r="P399" t="s">
        <v>82</v>
      </c>
      <c r="Q399" t="s">
        <v>39</v>
      </c>
      <c r="R399">
        <v>44</v>
      </c>
      <c r="S399" t="s">
        <v>40</v>
      </c>
      <c r="T399" t="str">
        <f t="shared" si="24"/>
        <v>12</v>
      </c>
      <c r="U399">
        <v>5</v>
      </c>
      <c r="V399">
        <v>39.6</v>
      </c>
      <c r="W399">
        <v>2</v>
      </c>
      <c r="X399" s="3">
        <f t="shared" si="25"/>
        <v>19.8</v>
      </c>
      <c r="Y399" s="3">
        <f t="shared" si="26"/>
        <v>1.6500000000000001</v>
      </c>
      <c r="Z399" s="3">
        <f t="shared" si="27"/>
        <v>0.33</v>
      </c>
    </row>
    <row r="400" spans="1:26" hidden="1" x14ac:dyDescent="0.25">
      <c r="A400">
        <v>9.2024000000000008</v>
      </c>
      <c r="B400" t="s">
        <v>26</v>
      </c>
      <c r="C400" t="s">
        <v>62</v>
      </c>
      <c r="D400" t="s">
        <v>63</v>
      </c>
      <c r="E400">
        <v>10282599</v>
      </c>
      <c r="F400" t="s">
        <v>304</v>
      </c>
      <c r="G400" t="s">
        <v>30</v>
      </c>
      <c r="H400" t="s">
        <v>31</v>
      </c>
      <c r="I400" t="s">
        <v>305</v>
      </c>
      <c r="J400" t="s">
        <v>306</v>
      </c>
      <c r="K400" t="s">
        <v>67</v>
      </c>
      <c r="L400">
        <v>91761</v>
      </c>
      <c r="M400" t="s">
        <v>307</v>
      </c>
      <c r="N400">
        <v>9099306145</v>
      </c>
      <c r="O400" t="s">
        <v>37</v>
      </c>
      <c r="P400" t="s">
        <v>82</v>
      </c>
      <c r="Q400" t="s">
        <v>39</v>
      </c>
      <c r="R400">
        <v>44</v>
      </c>
      <c r="S400" t="s">
        <v>40</v>
      </c>
      <c r="T400" t="str">
        <f t="shared" si="24"/>
        <v>12</v>
      </c>
      <c r="U400">
        <v>5</v>
      </c>
      <c r="V400">
        <v>19.8</v>
      </c>
      <c r="W400">
        <v>1</v>
      </c>
      <c r="X400" s="3">
        <f t="shared" si="25"/>
        <v>19.8</v>
      </c>
      <c r="Y400" s="3">
        <f t="shared" si="26"/>
        <v>1.6500000000000001</v>
      </c>
      <c r="Z400" s="3">
        <f t="shared" si="27"/>
        <v>0.33</v>
      </c>
    </row>
    <row r="401" spans="1:26" hidden="1" x14ac:dyDescent="0.25">
      <c r="A401">
        <v>9.2024000000000008</v>
      </c>
      <c r="B401" t="s">
        <v>26</v>
      </c>
      <c r="C401" t="s">
        <v>62</v>
      </c>
      <c r="D401" t="s">
        <v>63</v>
      </c>
      <c r="E401">
        <v>10377830</v>
      </c>
      <c r="F401" t="s">
        <v>308</v>
      </c>
      <c r="G401" t="s">
        <v>168</v>
      </c>
      <c r="H401" t="s">
        <v>31</v>
      </c>
      <c r="I401" t="s">
        <v>309</v>
      </c>
      <c r="J401" t="s">
        <v>310</v>
      </c>
      <c r="K401" t="s">
        <v>67</v>
      </c>
      <c r="L401" t="s">
        <v>311</v>
      </c>
      <c r="M401" t="s">
        <v>312</v>
      </c>
      <c r="N401">
        <v>9096215566</v>
      </c>
      <c r="O401" t="s">
        <v>37</v>
      </c>
      <c r="P401" t="s">
        <v>82</v>
      </c>
      <c r="Q401" t="s">
        <v>39</v>
      </c>
      <c r="R401">
        <v>44</v>
      </c>
      <c r="S401" t="s">
        <v>40</v>
      </c>
      <c r="T401" t="str">
        <f t="shared" si="24"/>
        <v>12</v>
      </c>
      <c r="U401">
        <v>5</v>
      </c>
      <c r="V401">
        <v>19.8</v>
      </c>
      <c r="W401">
        <v>1</v>
      </c>
      <c r="X401" s="3">
        <f t="shared" si="25"/>
        <v>19.8</v>
      </c>
      <c r="Y401" s="3">
        <f t="shared" si="26"/>
        <v>1.6500000000000001</v>
      </c>
      <c r="Z401" s="3">
        <f t="shared" si="27"/>
        <v>0.33</v>
      </c>
    </row>
    <row r="402" spans="1:26" hidden="1" x14ac:dyDescent="0.25">
      <c r="A402">
        <v>9.2024000000000008</v>
      </c>
      <c r="B402" t="s">
        <v>26</v>
      </c>
      <c r="C402" t="s">
        <v>62</v>
      </c>
      <c r="D402" t="s">
        <v>63</v>
      </c>
      <c r="E402">
        <v>10401646</v>
      </c>
      <c r="F402" t="s">
        <v>167</v>
      </c>
      <c r="G402" t="s">
        <v>168</v>
      </c>
      <c r="H402" t="s">
        <v>31</v>
      </c>
      <c r="I402" t="s">
        <v>169</v>
      </c>
      <c r="J402" t="s">
        <v>170</v>
      </c>
      <c r="K402" t="s">
        <v>67</v>
      </c>
      <c r="L402" t="s">
        <v>171</v>
      </c>
      <c r="M402" t="s">
        <v>172</v>
      </c>
      <c r="N402">
        <v>3107018925</v>
      </c>
      <c r="O402" t="s">
        <v>37</v>
      </c>
      <c r="P402" t="s">
        <v>82</v>
      </c>
      <c r="Q402" t="s">
        <v>39</v>
      </c>
      <c r="R402">
        <v>44</v>
      </c>
      <c r="S402" t="s">
        <v>40</v>
      </c>
      <c r="T402" t="str">
        <f t="shared" si="24"/>
        <v>12</v>
      </c>
      <c r="U402">
        <v>5</v>
      </c>
      <c r="V402">
        <v>79.2</v>
      </c>
      <c r="W402">
        <v>4</v>
      </c>
      <c r="X402" s="3">
        <f t="shared" si="25"/>
        <v>19.8</v>
      </c>
      <c r="Y402" s="3">
        <f t="shared" si="26"/>
        <v>1.6500000000000001</v>
      </c>
      <c r="Z402" s="3">
        <f t="shared" si="27"/>
        <v>0.33</v>
      </c>
    </row>
    <row r="403" spans="1:26" hidden="1" x14ac:dyDescent="0.25">
      <c r="A403">
        <v>9.2024000000000008</v>
      </c>
      <c r="B403" t="s">
        <v>26</v>
      </c>
      <c r="C403" t="s">
        <v>62</v>
      </c>
      <c r="D403" t="s">
        <v>63</v>
      </c>
      <c r="E403">
        <v>10411295</v>
      </c>
      <c r="F403" t="s">
        <v>477</v>
      </c>
      <c r="G403" t="s">
        <v>168</v>
      </c>
      <c r="H403" t="s">
        <v>31</v>
      </c>
      <c r="I403" t="s">
        <v>478</v>
      </c>
      <c r="J403" t="s">
        <v>479</v>
      </c>
      <c r="K403" t="s">
        <v>67</v>
      </c>
      <c r="L403" t="s">
        <v>480</v>
      </c>
      <c r="M403" t="s">
        <v>481</v>
      </c>
      <c r="N403">
        <v>6614932663</v>
      </c>
      <c r="O403" t="s">
        <v>37</v>
      </c>
      <c r="P403" t="s">
        <v>82</v>
      </c>
      <c r="Q403" t="s">
        <v>39</v>
      </c>
      <c r="R403">
        <v>44</v>
      </c>
      <c r="S403" t="s">
        <v>40</v>
      </c>
      <c r="T403" t="str">
        <f t="shared" si="24"/>
        <v>12</v>
      </c>
      <c r="U403">
        <v>5</v>
      </c>
      <c r="V403">
        <v>19.8</v>
      </c>
      <c r="W403">
        <v>1</v>
      </c>
      <c r="X403" s="3">
        <f t="shared" si="25"/>
        <v>19.8</v>
      </c>
      <c r="Y403" s="3">
        <f t="shared" si="26"/>
        <v>1.6500000000000001</v>
      </c>
      <c r="Z403" s="3">
        <f t="shared" si="27"/>
        <v>0.33</v>
      </c>
    </row>
    <row r="404" spans="1:26" hidden="1" x14ac:dyDescent="0.25">
      <c r="A404">
        <v>9.2024000000000008</v>
      </c>
      <c r="B404" t="s">
        <v>26</v>
      </c>
      <c r="C404" t="s">
        <v>154</v>
      </c>
      <c r="D404" t="s">
        <v>155</v>
      </c>
      <c r="E404">
        <v>10274444</v>
      </c>
      <c r="F404" t="s">
        <v>1066</v>
      </c>
      <c r="G404" t="s">
        <v>168</v>
      </c>
      <c r="H404" t="s">
        <v>31</v>
      </c>
      <c r="I404" t="s">
        <v>1067</v>
      </c>
      <c r="J404" t="s">
        <v>952</v>
      </c>
      <c r="K404" t="s">
        <v>210</v>
      </c>
      <c r="L404">
        <v>98118</v>
      </c>
      <c r="M404" t="s">
        <v>1068</v>
      </c>
      <c r="N404">
        <v>2069724763</v>
      </c>
      <c r="O404" t="s">
        <v>37</v>
      </c>
      <c r="P404" t="s">
        <v>82</v>
      </c>
      <c r="Q404" t="s">
        <v>39</v>
      </c>
      <c r="R404">
        <v>44</v>
      </c>
      <c r="S404" t="s">
        <v>40</v>
      </c>
      <c r="T404" t="str">
        <f t="shared" si="24"/>
        <v>12</v>
      </c>
      <c r="U404">
        <v>5</v>
      </c>
      <c r="V404">
        <v>19.8</v>
      </c>
      <c r="W404">
        <v>1</v>
      </c>
      <c r="X404" s="3">
        <f t="shared" si="25"/>
        <v>19.8</v>
      </c>
      <c r="Y404" s="3">
        <f t="shared" si="26"/>
        <v>1.6500000000000001</v>
      </c>
      <c r="Z404" s="3">
        <f t="shared" si="27"/>
        <v>0.33</v>
      </c>
    </row>
    <row r="405" spans="1:26" hidden="1" x14ac:dyDescent="0.25">
      <c r="A405">
        <v>9.2024000000000008</v>
      </c>
      <c r="B405" t="s">
        <v>26</v>
      </c>
      <c r="C405" t="s">
        <v>154</v>
      </c>
      <c r="D405" t="s">
        <v>155</v>
      </c>
      <c r="E405">
        <v>10433338</v>
      </c>
      <c r="F405" t="s">
        <v>321</v>
      </c>
      <c r="G405" t="s">
        <v>168</v>
      </c>
      <c r="H405" t="s">
        <v>31</v>
      </c>
      <c r="I405" t="s">
        <v>322</v>
      </c>
      <c r="J405" t="s">
        <v>323</v>
      </c>
      <c r="K405" t="s">
        <v>210</v>
      </c>
      <c r="L405" t="s">
        <v>324</v>
      </c>
      <c r="M405" t="s">
        <v>1069</v>
      </c>
      <c r="N405">
        <v>2064508378</v>
      </c>
      <c r="O405" t="s">
        <v>37</v>
      </c>
      <c r="P405" t="s">
        <v>82</v>
      </c>
      <c r="Q405" t="s">
        <v>39</v>
      </c>
      <c r="R405">
        <v>44</v>
      </c>
      <c r="S405" t="s">
        <v>40</v>
      </c>
      <c r="T405" t="str">
        <f t="shared" si="24"/>
        <v>12</v>
      </c>
      <c r="U405">
        <v>5</v>
      </c>
      <c r="V405">
        <v>39.6</v>
      </c>
      <c r="W405">
        <v>2</v>
      </c>
      <c r="X405" s="3">
        <f t="shared" si="25"/>
        <v>19.8</v>
      </c>
      <c r="Y405" s="3">
        <f t="shared" si="26"/>
        <v>1.6500000000000001</v>
      </c>
      <c r="Z405" s="3">
        <f t="shared" si="27"/>
        <v>0.33</v>
      </c>
    </row>
    <row r="406" spans="1:26" hidden="1" x14ac:dyDescent="0.25">
      <c r="A406">
        <v>9.2024000000000008</v>
      </c>
      <c r="B406" t="s">
        <v>26</v>
      </c>
      <c r="C406" t="s">
        <v>154</v>
      </c>
      <c r="D406" t="s">
        <v>155</v>
      </c>
      <c r="E406">
        <v>10514496</v>
      </c>
      <c r="F406" t="s">
        <v>1202</v>
      </c>
      <c r="G406" t="s">
        <v>267</v>
      </c>
      <c r="H406" t="s">
        <v>31</v>
      </c>
      <c r="I406" t="s">
        <v>1203</v>
      </c>
      <c r="J406" t="s">
        <v>1204</v>
      </c>
      <c r="K406" t="s">
        <v>517</v>
      </c>
      <c r="L406" t="s">
        <v>1205</v>
      </c>
      <c r="M406" t="s">
        <v>1702</v>
      </c>
      <c r="N406">
        <v>4062435155</v>
      </c>
      <c r="O406" t="s">
        <v>37</v>
      </c>
      <c r="P406" t="s">
        <v>82</v>
      </c>
      <c r="Q406" t="s">
        <v>39</v>
      </c>
      <c r="R406">
        <v>44</v>
      </c>
      <c r="S406" t="s">
        <v>40</v>
      </c>
      <c r="T406" t="str">
        <f t="shared" si="24"/>
        <v>12</v>
      </c>
      <c r="U406">
        <v>5</v>
      </c>
      <c r="V406">
        <v>39.6</v>
      </c>
      <c r="W406">
        <v>2</v>
      </c>
      <c r="X406" s="3">
        <f t="shared" si="25"/>
        <v>19.8</v>
      </c>
      <c r="Y406" s="3">
        <f t="shared" si="26"/>
        <v>1.6500000000000001</v>
      </c>
      <c r="Z406" s="3">
        <f t="shared" si="27"/>
        <v>0.33</v>
      </c>
    </row>
    <row r="407" spans="1:26" hidden="1" x14ac:dyDescent="0.25">
      <c r="A407">
        <v>9.2024000000000008</v>
      </c>
      <c r="B407" t="s">
        <v>26</v>
      </c>
      <c r="C407" t="s">
        <v>154</v>
      </c>
      <c r="D407" t="s">
        <v>155</v>
      </c>
      <c r="E407">
        <v>10274444</v>
      </c>
      <c r="F407" t="s">
        <v>1066</v>
      </c>
      <c r="G407" t="s">
        <v>168</v>
      </c>
      <c r="H407" t="s">
        <v>31</v>
      </c>
      <c r="I407" t="s">
        <v>1067</v>
      </c>
      <c r="J407" t="s">
        <v>952</v>
      </c>
      <c r="K407" t="s">
        <v>210</v>
      </c>
      <c r="L407">
        <v>98118</v>
      </c>
      <c r="M407" t="s">
        <v>1068</v>
      </c>
      <c r="N407">
        <v>2069724763</v>
      </c>
      <c r="O407" t="s">
        <v>115</v>
      </c>
      <c r="P407" t="s">
        <v>116</v>
      </c>
      <c r="Q407" t="s">
        <v>39</v>
      </c>
      <c r="R407">
        <v>44</v>
      </c>
      <c r="S407" t="s">
        <v>40</v>
      </c>
      <c r="T407" t="str">
        <f t="shared" ref="T407:T470" si="28">"12"</f>
        <v>12</v>
      </c>
      <c r="U407">
        <v>5</v>
      </c>
      <c r="V407">
        <v>39.6</v>
      </c>
      <c r="W407">
        <v>2</v>
      </c>
      <c r="X407" s="3">
        <f t="shared" si="25"/>
        <v>19.8</v>
      </c>
      <c r="Y407" s="3">
        <f t="shared" si="26"/>
        <v>1.6500000000000001</v>
      </c>
      <c r="Z407" s="3">
        <f t="shared" si="27"/>
        <v>0.33</v>
      </c>
    </row>
    <row r="408" spans="1:26" hidden="1" x14ac:dyDescent="0.25">
      <c r="A408">
        <v>9.2024000000000008</v>
      </c>
      <c r="B408" t="s">
        <v>26</v>
      </c>
      <c r="C408" t="s">
        <v>154</v>
      </c>
      <c r="D408" t="s">
        <v>155</v>
      </c>
      <c r="E408">
        <v>10435948</v>
      </c>
      <c r="F408" t="s">
        <v>409</v>
      </c>
      <c r="G408" t="s">
        <v>30</v>
      </c>
      <c r="H408" t="s">
        <v>31</v>
      </c>
      <c r="I408" t="s">
        <v>410</v>
      </c>
      <c r="J408" t="s">
        <v>411</v>
      </c>
      <c r="K408" t="s">
        <v>159</v>
      </c>
      <c r="L408" t="s">
        <v>412</v>
      </c>
      <c r="M408" t="s">
        <v>413</v>
      </c>
      <c r="N408">
        <v>5039308914</v>
      </c>
      <c r="O408" t="s">
        <v>115</v>
      </c>
      <c r="P408" t="s">
        <v>116</v>
      </c>
      <c r="Q408" t="s">
        <v>39</v>
      </c>
      <c r="R408">
        <v>44</v>
      </c>
      <c r="S408" t="s">
        <v>40</v>
      </c>
      <c r="T408" t="str">
        <f t="shared" si="28"/>
        <v>12</v>
      </c>
      <c r="U408">
        <v>5</v>
      </c>
      <c r="V408">
        <v>19.8</v>
      </c>
      <c r="W408">
        <v>1</v>
      </c>
      <c r="X408" s="3">
        <f t="shared" si="25"/>
        <v>19.8</v>
      </c>
      <c r="Y408" s="3">
        <f t="shared" si="26"/>
        <v>1.6500000000000001</v>
      </c>
      <c r="Z408" s="3">
        <f t="shared" si="27"/>
        <v>0.33</v>
      </c>
    </row>
    <row r="409" spans="1:26" hidden="1" x14ac:dyDescent="0.25">
      <c r="A409">
        <v>9.2024000000000008</v>
      </c>
      <c r="B409" t="s">
        <v>26</v>
      </c>
      <c r="C409" t="s">
        <v>154</v>
      </c>
      <c r="D409" t="s">
        <v>155</v>
      </c>
      <c r="E409">
        <v>10472434</v>
      </c>
      <c r="F409" t="s">
        <v>1076</v>
      </c>
      <c r="G409" t="s">
        <v>30</v>
      </c>
      <c r="H409" t="s">
        <v>31</v>
      </c>
      <c r="I409" t="s">
        <v>1077</v>
      </c>
      <c r="J409" t="s">
        <v>1078</v>
      </c>
      <c r="K409" t="s">
        <v>210</v>
      </c>
      <c r="L409" t="s">
        <v>1079</v>
      </c>
      <c r="M409" t="s">
        <v>1140</v>
      </c>
      <c r="N409">
        <v>3607347631</v>
      </c>
      <c r="O409" t="s">
        <v>115</v>
      </c>
      <c r="P409" t="s">
        <v>116</v>
      </c>
      <c r="Q409" t="s">
        <v>39</v>
      </c>
      <c r="R409">
        <v>44</v>
      </c>
      <c r="S409" t="s">
        <v>40</v>
      </c>
      <c r="T409" t="str">
        <f t="shared" si="28"/>
        <v>12</v>
      </c>
      <c r="U409">
        <v>5</v>
      </c>
      <c r="V409">
        <v>19.8</v>
      </c>
      <c r="W409">
        <v>1</v>
      </c>
      <c r="X409" s="3">
        <f t="shared" si="25"/>
        <v>19.8</v>
      </c>
      <c r="Y409" s="3">
        <f t="shared" si="26"/>
        <v>1.6500000000000001</v>
      </c>
      <c r="Z409" s="3">
        <f t="shared" si="27"/>
        <v>0.33</v>
      </c>
    </row>
    <row r="410" spans="1:26" hidden="1" x14ac:dyDescent="0.25">
      <c r="A410">
        <v>9.2024000000000008</v>
      </c>
      <c r="B410" t="s">
        <v>26</v>
      </c>
      <c r="C410" t="s">
        <v>154</v>
      </c>
      <c r="D410" t="s">
        <v>155</v>
      </c>
      <c r="E410">
        <v>10514496</v>
      </c>
      <c r="F410" t="s">
        <v>1202</v>
      </c>
      <c r="G410" t="s">
        <v>267</v>
      </c>
      <c r="H410" t="s">
        <v>31</v>
      </c>
      <c r="I410" t="s">
        <v>1203</v>
      </c>
      <c r="J410" t="s">
        <v>1204</v>
      </c>
      <c r="K410" t="s">
        <v>517</v>
      </c>
      <c r="L410" t="s">
        <v>1205</v>
      </c>
      <c r="M410" t="s">
        <v>1702</v>
      </c>
      <c r="N410">
        <v>4062435155</v>
      </c>
      <c r="O410" t="s">
        <v>49</v>
      </c>
      <c r="P410" t="s">
        <v>50</v>
      </c>
      <c r="Q410" t="s">
        <v>39</v>
      </c>
      <c r="R410">
        <v>44</v>
      </c>
      <c r="S410" t="s">
        <v>40</v>
      </c>
      <c r="T410" t="str">
        <f t="shared" si="28"/>
        <v>12</v>
      </c>
      <c r="U410">
        <v>5</v>
      </c>
      <c r="V410">
        <v>39.6</v>
      </c>
      <c r="W410">
        <v>2</v>
      </c>
      <c r="X410" s="3">
        <f t="shared" si="25"/>
        <v>19.8</v>
      </c>
      <c r="Y410" s="3">
        <f t="shared" si="26"/>
        <v>1.6500000000000001</v>
      </c>
      <c r="Z410" s="3">
        <f t="shared" si="27"/>
        <v>0.33</v>
      </c>
    </row>
    <row r="411" spans="1:26" hidden="1" x14ac:dyDescent="0.25">
      <c r="A411">
        <v>9.2024000000000008</v>
      </c>
      <c r="B411" t="s">
        <v>26</v>
      </c>
      <c r="C411" t="s">
        <v>134</v>
      </c>
      <c r="D411" t="s">
        <v>135</v>
      </c>
      <c r="E411">
        <v>10000787</v>
      </c>
      <c r="F411" t="s">
        <v>136</v>
      </c>
      <c r="G411" t="s">
        <v>30</v>
      </c>
      <c r="H411" t="s">
        <v>31</v>
      </c>
      <c r="I411" t="s">
        <v>137</v>
      </c>
      <c r="J411" t="s">
        <v>138</v>
      </c>
      <c r="K411" t="s">
        <v>139</v>
      </c>
      <c r="L411" t="s">
        <v>140</v>
      </c>
      <c r="M411" t="s">
        <v>141</v>
      </c>
      <c r="N411">
        <v>2627815855</v>
      </c>
      <c r="O411" t="s">
        <v>37</v>
      </c>
      <c r="P411" t="s">
        <v>82</v>
      </c>
      <c r="Q411" t="s">
        <v>39</v>
      </c>
      <c r="R411">
        <v>44</v>
      </c>
      <c r="S411" t="s">
        <v>40</v>
      </c>
      <c r="T411" t="str">
        <f t="shared" si="28"/>
        <v>12</v>
      </c>
      <c r="U411">
        <v>5</v>
      </c>
      <c r="V411">
        <v>198</v>
      </c>
      <c r="W411">
        <v>10</v>
      </c>
      <c r="X411" s="3">
        <f t="shared" si="25"/>
        <v>19.8</v>
      </c>
      <c r="Y411" s="3">
        <f t="shared" si="26"/>
        <v>1.6500000000000001</v>
      </c>
      <c r="Z411" s="3">
        <f t="shared" si="27"/>
        <v>0.33</v>
      </c>
    </row>
    <row r="412" spans="1:26" hidden="1" x14ac:dyDescent="0.25">
      <c r="A412">
        <v>9.2024000000000008</v>
      </c>
      <c r="B412" t="s">
        <v>26</v>
      </c>
      <c r="C412" t="s">
        <v>134</v>
      </c>
      <c r="D412" t="s">
        <v>135</v>
      </c>
      <c r="E412">
        <v>10000754</v>
      </c>
      <c r="F412" t="s">
        <v>414</v>
      </c>
      <c r="G412" t="s">
        <v>30</v>
      </c>
      <c r="H412" t="s">
        <v>31</v>
      </c>
      <c r="I412" t="s">
        <v>415</v>
      </c>
      <c r="J412" t="s">
        <v>416</v>
      </c>
      <c r="K412" t="s">
        <v>139</v>
      </c>
      <c r="L412" t="s">
        <v>417</v>
      </c>
      <c r="M412" t="s">
        <v>418</v>
      </c>
      <c r="N412">
        <v>7156762556</v>
      </c>
      <c r="O412" t="s">
        <v>115</v>
      </c>
      <c r="P412" t="s">
        <v>116</v>
      </c>
      <c r="Q412" t="s">
        <v>39</v>
      </c>
      <c r="R412">
        <v>44</v>
      </c>
      <c r="S412" t="s">
        <v>40</v>
      </c>
      <c r="T412" t="str">
        <f t="shared" si="28"/>
        <v>12</v>
      </c>
      <c r="U412">
        <v>5</v>
      </c>
      <c r="V412">
        <v>19.8</v>
      </c>
      <c r="W412">
        <v>1</v>
      </c>
      <c r="X412" s="3">
        <f t="shared" si="25"/>
        <v>19.8</v>
      </c>
      <c r="Y412" s="3">
        <f t="shared" si="26"/>
        <v>1.6500000000000001</v>
      </c>
      <c r="Z412" s="3">
        <f t="shared" si="27"/>
        <v>0.33</v>
      </c>
    </row>
    <row r="413" spans="1:26" hidden="1" x14ac:dyDescent="0.25">
      <c r="A413">
        <v>9.2024000000000008</v>
      </c>
      <c r="B413" t="s">
        <v>26</v>
      </c>
      <c r="C413" t="s">
        <v>134</v>
      </c>
      <c r="D413" t="s">
        <v>135</v>
      </c>
      <c r="E413">
        <v>10000787</v>
      </c>
      <c r="F413" t="s">
        <v>136</v>
      </c>
      <c r="G413" t="s">
        <v>30</v>
      </c>
      <c r="H413" t="s">
        <v>31</v>
      </c>
      <c r="I413" t="s">
        <v>137</v>
      </c>
      <c r="J413" t="s">
        <v>138</v>
      </c>
      <c r="K413" t="s">
        <v>139</v>
      </c>
      <c r="L413" t="s">
        <v>140</v>
      </c>
      <c r="M413" t="s">
        <v>141</v>
      </c>
      <c r="N413">
        <v>2627815855</v>
      </c>
      <c r="O413" t="s">
        <v>115</v>
      </c>
      <c r="P413" t="s">
        <v>116</v>
      </c>
      <c r="Q413" t="s">
        <v>39</v>
      </c>
      <c r="R413">
        <v>44</v>
      </c>
      <c r="S413" t="s">
        <v>40</v>
      </c>
      <c r="T413" t="str">
        <f t="shared" si="28"/>
        <v>12</v>
      </c>
      <c r="U413">
        <v>5</v>
      </c>
      <c r="V413">
        <v>178.2</v>
      </c>
      <c r="W413">
        <v>9</v>
      </c>
      <c r="X413" s="3">
        <f t="shared" si="25"/>
        <v>19.799999999999997</v>
      </c>
      <c r="Y413" s="3">
        <f t="shared" si="26"/>
        <v>1.6499999999999997</v>
      </c>
      <c r="Z413" s="3">
        <f t="shared" si="27"/>
        <v>0.32999999999999996</v>
      </c>
    </row>
    <row r="414" spans="1:26" hidden="1" x14ac:dyDescent="0.25">
      <c r="A414">
        <v>10.202400000000001</v>
      </c>
      <c r="B414" t="s">
        <v>26</v>
      </c>
      <c r="C414" t="s">
        <v>107</v>
      </c>
      <c r="D414" t="s">
        <v>108</v>
      </c>
      <c r="E414">
        <v>10283091</v>
      </c>
      <c r="F414" t="s">
        <v>1145</v>
      </c>
      <c r="G414" t="s">
        <v>592</v>
      </c>
      <c r="H414" t="s">
        <v>31</v>
      </c>
      <c r="I414" t="s">
        <v>1146</v>
      </c>
      <c r="J414" t="s">
        <v>1147</v>
      </c>
      <c r="K414" t="s">
        <v>199</v>
      </c>
      <c r="L414">
        <v>61101</v>
      </c>
      <c r="M414" t="s">
        <v>1148</v>
      </c>
      <c r="N414">
        <v>8154898211</v>
      </c>
      <c r="O414" t="s">
        <v>37</v>
      </c>
      <c r="P414" t="s">
        <v>38</v>
      </c>
      <c r="Q414" t="s">
        <v>39</v>
      </c>
      <c r="R414">
        <v>44</v>
      </c>
      <c r="S414" t="s">
        <v>40</v>
      </c>
      <c r="T414" t="str">
        <f t="shared" si="28"/>
        <v>12</v>
      </c>
      <c r="U414">
        <v>5</v>
      </c>
      <c r="V414">
        <v>198</v>
      </c>
      <c r="W414">
        <v>10</v>
      </c>
      <c r="X414" s="3">
        <f t="shared" si="25"/>
        <v>19.8</v>
      </c>
      <c r="Y414" s="3">
        <f t="shared" si="26"/>
        <v>1.6500000000000001</v>
      </c>
      <c r="Z414" s="3">
        <f t="shared" si="27"/>
        <v>0.33</v>
      </c>
    </row>
    <row r="415" spans="1:26" hidden="1" x14ac:dyDescent="0.25">
      <c r="A415">
        <v>10.202400000000001</v>
      </c>
      <c r="B415" t="s">
        <v>26</v>
      </c>
      <c r="C415" t="s">
        <v>107</v>
      </c>
      <c r="D415" t="s">
        <v>108</v>
      </c>
      <c r="E415">
        <v>10388714</v>
      </c>
      <c r="F415" t="s">
        <v>1149</v>
      </c>
      <c r="G415" t="s">
        <v>570</v>
      </c>
      <c r="H415" t="s">
        <v>31</v>
      </c>
      <c r="I415" t="s">
        <v>191</v>
      </c>
      <c r="J415" t="s">
        <v>192</v>
      </c>
      <c r="K415" t="s">
        <v>193</v>
      </c>
      <c r="L415" t="s">
        <v>194</v>
      </c>
      <c r="M415" t="s">
        <v>607</v>
      </c>
      <c r="N415">
        <v>2604827475</v>
      </c>
      <c r="O415" t="s">
        <v>37</v>
      </c>
      <c r="P415" t="s">
        <v>38</v>
      </c>
      <c r="Q415" t="s">
        <v>39</v>
      </c>
      <c r="R415">
        <v>44</v>
      </c>
      <c r="S415" t="s">
        <v>40</v>
      </c>
      <c r="T415" t="str">
        <f t="shared" si="28"/>
        <v>12</v>
      </c>
      <c r="U415">
        <v>5</v>
      </c>
      <c r="V415">
        <v>118.8</v>
      </c>
      <c r="W415">
        <v>6</v>
      </c>
      <c r="X415" s="3">
        <f t="shared" si="25"/>
        <v>19.8</v>
      </c>
      <c r="Y415" s="3">
        <f t="shared" si="26"/>
        <v>1.6500000000000001</v>
      </c>
      <c r="Z415" s="3">
        <f t="shared" si="27"/>
        <v>0.33</v>
      </c>
    </row>
    <row r="416" spans="1:26" hidden="1" x14ac:dyDescent="0.25">
      <c r="A416">
        <v>10.202400000000001</v>
      </c>
      <c r="B416" t="s">
        <v>26</v>
      </c>
      <c r="C416" t="s">
        <v>107</v>
      </c>
      <c r="D416" t="s">
        <v>108</v>
      </c>
      <c r="E416">
        <v>10444184</v>
      </c>
      <c r="F416" t="s">
        <v>1150</v>
      </c>
      <c r="G416" t="s">
        <v>348</v>
      </c>
      <c r="H416" t="s">
        <v>31</v>
      </c>
      <c r="I416" t="s">
        <v>1151</v>
      </c>
      <c r="J416" t="s">
        <v>1152</v>
      </c>
      <c r="K416" t="s">
        <v>199</v>
      </c>
      <c r="L416" t="s">
        <v>1153</v>
      </c>
      <c r="M416" t="s">
        <v>1154</v>
      </c>
      <c r="N416">
        <v>3123507112</v>
      </c>
      <c r="O416" t="s">
        <v>37</v>
      </c>
      <c r="P416" t="s">
        <v>38</v>
      </c>
      <c r="Q416" t="s">
        <v>39</v>
      </c>
      <c r="R416">
        <v>44</v>
      </c>
      <c r="S416" t="s">
        <v>40</v>
      </c>
      <c r="T416" t="str">
        <f t="shared" si="28"/>
        <v>12</v>
      </c>
      <c r="U416">
        <v>5</v>
      </c>
      <c r="V416">
        <v>19.8</v>
      </c>
      <c r="W416">
        <v>1</v>
      </c>
      <c r="X416" s="3">
        <f t="shared" si="25"/>
        <v>19.8</v>
      </c>
      <c r="Y416" s="3">
        <f t="shared" si="26"/>
        <v>1.6500000000000001</v>
      </c>
      <c r="Z416" s="3">
        <f t="shared" si="27"/>
        <v>0.33</v>
      </c>
    </row>
    <row r="417" spans="1:26" hidden="1" x14ac:dyDescent="0.25">
      <c r="A417">
        <v>10.202400000000001</v>
      </c>
      <c r="B417" t="s">
        <v>26</v>
      </c>
      <c r="C417" t="s">
        <v>107</v>
      </c>
      <c r="D417" t="s">
        <v>108</v>
      </c>
      <c r="E417">
        <v>10386959</v>
      </c>
      <c r="F417" t="s">
        <v>252</v>
      </c>
      <c r="G417" t="s">
        <v>30</v>
      </c>
      <c r="H417" t="s">
        <v>31</v>
      </c>
      <c r="I417" t="s">
        <v>253</v>
      </c>
      <c r="J417" t="s">
        <v>254</v>
      </c>
      <c r="K417" t="s">
        <v>199</v>
      </c>
      <c r="L417" t="s">
        <v>255</v>
      </c>
      <c r="M417" t="s">
        <v>256</v>
      </c>
      <c r="N417">
        <v>7088376574</v>
      </c>
      <c r="O417" t="s">
        <v>115</v>
      </c>
      <c r="P417" t="s">
        <v>116</v>
      </c>
      <c r="Q417" t="s">
        <v>39</v>
      </c>
      <c r="R417">
        <v>44</v>
      </c>
      <c r="S417" t="s">
        <v>40</v>
      </c>
      <c r="T417" t="str">
        <f t="shared" si="28"/>
        <v>12</v>
      </c>
      <c r="U417">
        <v>5</v>
      </c>
      <c r="V417">
        <v>19.8</v>
      </c>
      <c r="W417">
        <v>1</v>
      </c>
      <c r="X417" s="3">
        <f t="shared" si="25"/>
        <v>19.8</v>
      </c>
      <c r="Y417" s="3">
        <f t="shared" si="26"/>
        <v>1.6500000000000001</v>
      </c>
      <c r="Z417" s="3">
        <f t="shared" si="27"/>
        <v>0.33</v>
      </c>
    </row>
    <row r="418" spans="1:26" hidden="1" x14ac:dyDescent="0.25">
      <c r="A418">
        <v>10.202400000000001</v>
      </c>
      <c r="B418" t="s">
        <v>26</v>
      </c>
      <c r="C418" t="s">
        <v>107</v>
      </c>
      <c r="D418" t="s">
        <v>108</v>
      </c>
      <c r="E418">
        <v>10388714</v>
      </c>
      <c r="F418" t="s">
        <v>1149</v>
      </c>
      <c r="G418" t="s">
        <v>570</v>
      </c>
      <c r="H418" t="s">
        <v>31</v>
      </c>
      <c r="I418" t="s">
        <v>191</v>
      </c>
      <c r="J418" t="s">
        <v>192</v>
      </c>
      <c r="K418" t="s">
        <v>193</v>
      </c>
      <c r="L418" t="s">
        <v>194</v>
      </c>
      <c r="M418" t="s">
        <v>607</v>
      </c>
      <c r="N418">
        <v>2604827475</v>
      </c>
      <c r="O418" t="s">
        <v>115</v>
      </c>
      <c r="P418" t="s">
        <v>116</v>
      </c>
      <c r="Q418" t="s">
        <v>39</v>
      </c>
      <c r="R418">
        <v>44</v>
      </c>
      <c r="S418" t="s">
        <v>40</v>
      </c>
      <c r="T418" t="str">
        <f t="shared" si="28"/>
        <v>12</v>
      </c>
      <c r="U418">
        <v>5</v>
      </c>
      <c r="V418">
        <v>118.8</v>
      </c>
      <c r="W418">
        <v>6</v>
      </c>
      <c r="X418" s="3">
        <f t="shared" si="25"/>
        <v>19.8</v>
      </c>
      <c r="Y418" s="3">
        <f t="shared" si="26"/>
        <v>1.6500000000000001</v>
      </c>
      <c r="Z418" s="3">
        <f t="shared" si="27"/>
        <v>0.33</v>
      </c>
    </row>
    <row r="419" spans="1:26" hidden="1" x14ac:dyDescent="0.25">
      <c r="A419">
        <v>10.202400000000001</v>
      </c>
      <c r="B419" t="s">
        <v>26</v>
      </c>
      <c r="C419" t="s">
        <v>107</v>
      </c>
      <c r="D419" t="s">
        <v>108</v>
      </c>
      <c r="E419">
        <v>10192843</v>
      </c>
      <c r="F419" t="s">
        <v>248</v>
      </c>
      <c r="G419" t="s">
        <v>30</v>
      </c>
      <c r="H419" t="s">
        <v>31</v>
      </c>
      <c r="I419" t="s">
        <v>249</v>
      </c>
      <c r="J419" t="s">
        <v>250</v>
      </c>
      <c r="K419" t="s">
        <v>199</v>
      </c>
      <c r="L419">
        <v>62305</v>
      </c>
      <c r="M419" t="s">
        <v>251</v>
      </c>
      <c r="N419">
        <v>2172223343</v>
      </c>
      <c r="O419" t="s">
        <v>49</v>
      </c>
      <c r="P419" t="s">
        <v>50</v>
      </c>
      <c r="Q419" t="s">
        <v>39</v>
      </c>
      <c r="R419">
        <v>44</v>
      </c>
      <c r="S419" t="s">
        <v>40</v>
      </c>
      <c r="T419" t="str">
        <f t="shared" si="28"/>
        <v>12</v>
      </c>
      <c r="U419">
        <v>5</v>
      </c>
      <c r="V419">
        <v>134.6</v>
      </c>
      <c r="W419">
        <v>7</v>
      </c>
      <c r="X419" s="3">
        <f t="shared" si="25"/>
        <v>19.228571428571428</v>
      </c>
      <c r="Y419" s="3">
        <f t="shared" si="26"/>
        <v>1.6023809523809522</v>
      </c>
      <c r="Z419" s="3">
        <f t="shared" si="27"/>
        <v>0.32047619047619047</v>
      </c>
    </row>
    <row r="420" spans="1:26" hidden="1" x14ac:dyDescent="0.25">
      <c r="A420">
        <v>10.202400000000001</v>
      </c>
      <c r="B420" t="s">
        <v>26</v>
      </c>
      <c r="C420" t="s">
        <v>107</v>
      </c>
      <c r="D420" t="s">
        <v>108</v>
      </c>
      <c r="E420">
        <v>10269748</v>
      </c>
      <c r="F420" t="s">
        <v>1155</v>
      </c>
      <c r="G420" t="s">
        <v>30</v>
      </c>
      <c r="H420" t="s">
        <v>31</v>
      </c>
      <c r="I420" t="s">
        <v>1156</v>
      </c>
      <c r="J420" t="s">
        <v>1157</v>
      </c>
      <c r="K420" t="s">
        <v>199</v>
      </c>
      <c r="L420">
        <v>61832</v>
      </c>
      <c r="M420" t="s">
        <v>1158</v>
      </c>
      <c r="N420">
        <v>2173048919</v>
      </c>
      <c r="O420" t="s">
        <v>49</v>
      </c>
      <c r="P420" t="s">
        <v>50</v>
      </c>
      <c r="Q420" t="s">
        <v>39</v>
      </c>
      <c r="R420">
        <v>44</v>
      </c>
      <c r="S420" t="s">
        <v>40</v>
      </c>
      <c r="T420" t="str">
        <f t="shared" si="28"/>
        <v>12</v>
      </c>
      <c r="U420">
        <v>5</v>
      </c>
      <c r="V420">
        <v>59.4</v>
      </c>
      <c r="W420">
        <v>3</v>
      </c>
      <c r="X420" s="3">
        <f t="shared" si="25"/>
        <v>19.8</v>
      </c>
      <c r="Y420" s="3">
        <f t="shared" si="26"/>
        <v>1.6500000000000001</v>
      </c>
      <c r="Z420" s="3">
        <f t="shared" si="27"/>
        <v>0.33</v>
      </c>
    </row>
    <row r="421" spans="1:26" hidden="1" x14ac:dyDescent="0.25">
      <c r="A421">
        <v>10.202400000000001</v>
      </c>
      <c r="B421" t="s">
        <v>26</v>
      </c>
      <c r="C421" t="s">
        <v>107</v>
      </c>
      <c r="D421" t="s">
        <v>108</v>
      </c>
      <c r="E421">
        <v>10283091</v>
      </c>
      <c r="F421" t="s">
        <v>1145</v>
      </c>
      <c r="G421" t="s">
        <v>592</v>
      </c>
      <c r="H421" t="s">
        <v>31</v>
      </c>
      <c r="I421" t="s">
        <v>1146</v>
      </c>
      <c r="J421" t="s">
        <v>1147</v>
      </c>
      <c r="K421" t="s">
        <v>199</v>
      </c>
      <c r="L421">
        <v>61101</v>
      </c>
      <c r="M421" t="s">
        <v>1148</v>
      </c>
      <c r="N421">
        <v>8154898211</v>
      </c>
      <c r="O421" t="s">
        <v>49</v>
      </c>
      <c r="P421" t="s">
        <v>50</v>
      </c>
      <c r="Q421" t="s">
        <v>39</v>
      </c>
      <c r="R421">
        <v>44</v>
      </c>
      <c r="S421" t="s">
        <v>40</v>
      </c>
      <c r="T421" t="str">
        <f t="shared" si="28"/>
        <v>12</v>
      </c>
      <c r="U421">
        <v>5</v>
      </c>
      <c r="V421">
        <v>198</v>
      </c>
      <c r="W421">
        <v>10</v>
      </c>
      <c r="X421" s="3">
        <f t="shared" si="25"/>
        <v>19.8</v>
      </c>
      <c r="Y421" s="3">
        <f t="shared" si="26"/>
        <v>1.6500000000000001</v>
      </c>
      <c r="Z421" s="3">
        <f t="shared" si="27"/>
        <v>0.33</v>
      </c>
    </row>
    <row r="422" spans="1:26" hidden="1" x14ac:dyDescent="0.25">
      <c r="A422">
        <v>10.202400000000001</v>
      </c>
      <c r="B422" t="s">
        <v>26</v>
      </c>
      <c r="C422" t="s">
        <v>107</v>
      </c>
      <c r="D422" t="s">
        <v>108</v>
      </c>
      <c r="E422">
        <v>10386959</v>
      </c>
      <c r="F422" t="s">
        <v>252</v>
      </c>
      <c r="G422" t="s">
        <v>30</v>
      </c>
      <c r="H422" t="s">
        <v>31</v>
      </c>
      <c r="I422" t="s">
        <v>253</v>
      </c>
      <c r="J422" t="s">
        <v>254</v>
      </c>
      <c r="K422" t="s">
        <v>199</v>
      </c>
      <c r="L422" t="s">
        <v>255</v>
      </c>
      <c r="M422" t="s">
        <v>256</v>
      </c>
      <c r="N422">
        <v>7088376574</v>
      </c>
      <c r="O422" t="s">
        <v>49</v>
      </c>
      <c r="P422" t="s">
        <v>50</v>
      </c>
      <c r="Q422" t="s">
        <v>39</v>
      </c>
      <c r="R422">
        <v>44</v>
      </c>
      <c r="S422" t="s">
        <v>40</v>
      </c>
      <c r="T422" t="str">
        <f t="shared" si="28"/>
        <v>12</v>
      </c>
      <c r="U422">
        <v>5</v>
      </c>
      <c r="V422">
        <v>19.8</v>
      </c>
      <c r="W422">
        <v>1</v>
      </c>
      <c r="X422" s="3">
        <f t="shared" si="25"/>
        <v>19.8</v>
      </c>
      <c r="Y422" s="3">
        <f t="shared" si="26"/>
        <v>1.6500000000000001</v>
      </c>
      <c r="Z422" s="3">
        <f t="shared" si="27"/>
        <v>0.33</v>
      </c>
    </row>
    <row r="423" spans="1:26" hidden="1" x14ac:dyDescent="0.25">
      <c r="A423">
        <v>10.202400000000001</v>
      </c>
      <c r="B423" t="s">
        <v>26</v>
      </c>
      <c r="C423" t="s">
        <v>107</v>
      </c>
      <c r="D423" t="s">
        <v>108</v>
      </c>
      <c r="E423">
        <v>10388714</v>
      </c>
      <c r="F423" t="s">
        <v>1149</v>
      </c>
      <c r="G423" t="s">
        <v>570</v>
      </c>
      <c r="H423" t="s">
        <v>31</v>
      </c>
      <c r="I423" t="s">
        <v>191</v>
      </c>
      <c r="J423" t="s">
        <v>192</v>
      </c>
      <c r="K423" t="s">
        <v>193</v>
      </c>
      <c r="L423" t="s">
        <v>194</v>
      </c>
      <c r="M423" t="s">
        <v>607</v>
      </c>
      <c r="N423">
        <v>2604827475</v>
      </c>
      <c r="O423" t="s">
        <v>49</v>
      </c>
      <c r="P423" t="s">
        <v>50</v>
      </c>
      <c r="Q423" t="s">
        <v>39</v>
      </c>
      <c r="R423">
        <v>44</v>
      </c>
      <c r="S423" t="s">
        <v>40</v>
      </c>
      <c r="T423" t="str">
        <f t="shared" si="28"/>
        <v>12</v>
      </c>
      <c r="U423">
        <v>5</v>
      </c>
      <c r="V423">
        <v>118.8</v>
      </c>
      <c r="W423">
        <v>6</v>
      </c>
      <c r="X423" s="3">
        <f t="shared" si="25"/>
        <v>19.8</v>
      </c>
      <c r="Y423" s="3">
        <f t="shared" si="26"/>
        <v>1.6500000000000001</v>
      </c>
      <c r="Z423" s="3">
        <f t="shared" si="27"/>
        <v>0.33</v>
      </c>
    </row>
    <row r="424" spans="1:26" hidden="1" x14ac:dyDescent="0.25">
      <c r="A424">
        <v>10.202400000000001</v>
      </c>
      <c r="B424" t="s">
        <v>26</v>
      </c>
      <c r="C424" t="s">
        <v>51</v>
      </c>
      <c r="D424" t="s">
        <v>52</v>
      </c>
      <c r="E424">
        <v>10067691</v>
      </c>
      <c r="F424" t="s">
        <v>53</v>
      </c>
      <c r="G424" t="s">
        <v>30</v>
      </c>
      <c r="H424" t="s">
        <v>31</v>
      </c>
      <c r="I424" t="s">
        <v>54</v>
      </c>
      <c r="J424" t="s">
        <v>55</v>
      </c>
      <c r="K424" t="s">
        <v>56</v>
      </c>
      <c r="L424" t="s">
        <v>57</v>
      </c>
      <c r="M424" t="s">
        <v>58</v>
      </c>
      <c r="N424">
        <v>6109350885</v>
      </c>
      <c r="O424" t="s">
        <v>122</v>
      </c>
      <c r="P424" t="s">
        <v>123</v>
      </c>
      <c r="Q424" t="s">
        <v>124</v>
      </c>
      <c r="R424">
        <v>44</v>
      </c>
      <c r="S424" t="s">
        <v>40</v>
      </c>
      <c r="T424" t="str">
        <f t="shared" si="28"/>
        <v>12</v>
      </c>
      <c r="U424">
        <v>4.5</v>
      </c>
      <c r="V424">
        <v>198</v>
      </c>
      <c r="W424">
        <v>10</v>
      </c>
      <c r="X424" s="3">
        <f t="shared" si="25"/>
        <v>19.8</v>
      </c>
      <c r="Y424" s="3">
        <f t="shared" si="26"/>
        <v>1.6500000000000001</v>
      </c>
      <c r="Z424" s="3">
        <f t="shared" si="27"/>
        <v>0.3666666666666667</v>
      </c>
    </row>
    <row r="425" spans="1:26" hidden="1" x14ac:dyDescent="0.25">
      <c r="A425">
        <v>10.202400000000001</v>
      </c>
      <c r="B425" t="s">
        <v>26</v>
      </c>
      <c r="C425" t="s">
        <v>51</v>
      </c>
      <c r="D425" t="s">
        <v>52</v>
      </c>
      <c r="E425">
        <v>10003045</v>
      </c>
      <c r="F425" t="s">
        <v>125</v>
      </c>
      <c r="G425" t="s">
        <v>30</v>
      </c>
      <c r="H425" t="s">
        <v>31</v>
      </c>
      <c r="I425" t="s">
        <v>126</v>
      </c>
      <c r="J425" t="s">
        <v>127</v>
      </c>
      <c r="K425" t="s">
        <v>34</v>
      </c>
      <c r="L425" s="4" t="s">
        <v>128</v>
      </c>
      <c r="M425" t="s">
        <v>129</v>
      </c>
      <c r="N425">
        <v>6098354400</v>
      </c>
      <c r="O425" t="s">
        <v>81</v>
      </c>
      <c r="P425" t="s">
        <v>82</v>
      </c>
      <c r="Q425" t="s">
        <v>83</v>
      </c>
      <c r="R425">
        <v>44</v>
      </c>
      <c r="S425" t="s">
        <v>40</v>
      </c>
      <c r="T425" t="str">
        <f t="shared" si="28"/>
        <v>12</v>
      </c>
      <c r="U425">
        <v>8</v>
      </c>
      <c r="V425">
        <v>135</v>
      </c>
      <c r="W425">
        <v>5</v>
      </c>
      <c r="X425" s="3">
        <f t="shared" si="25"/>
        <v>27</v>
      </c>
      <c r="Y425" s="3">
        <f t="shared" si="26"/>
        <v>2.25</v>
      </c>
      <c r="Z425" s="3">
        <f t="shared" si="27"/>
        <v>0.28125</v>
      </c>
    </row>
    <row r="426" spans="1:26" hidden="1" x14ac:dyDescent="0.25">
      <c r="A426">
        <v>10.202400000000001</v>
      </c>
      <c r="B426" t="s">
        <v>26</v>
      </c>
      <c r="C426" t="s">
        <v>51</v>
      </c>
      <c r="D426" t="s">
        <v>52</v>
      </c>
      <c r="E426">
        <v>10067691</v>
      </c>
      <c r="F426" t="s">
        <v>53</v>
      </c>
      <c r="G426" t="s">
        <v>30</v>
      </c>
      <c r="H426" t="s">
        <v>31</v>
      </c>
      <c r="I426" t="s">
        <v>54</v>
      </c>
      <c r="J426" t="s">
        <v>55</v>
      </c>
      <c r="K426" t="s">
        <v>56</v>
      </c>
      <c r="L426" t="s">
        <v>57</v>
      </c>
      <c r="M426" t="s">
        <v>58</v>
      </c>
      <c r="N426">
        <v>6109350885</v>
      </c>
      <c r="O426" t="s">
        <v>81</v>
      </c>
      <c r="P426" t="s">
        <v>82</v>
      </c>
      <c r="Q426" t="s">
        <v>83</v>
      </c>
      <c r="R426">
        <v>44</v>
      </c>
      <c r="S426" t="s">
        <v>40</v>
      </c>
      <c r="T426" t="str">
        <f t="shared" si="28"/>
        <v>12</v>
      </c>
      <c r="U426">
        <v>8</v>
      </c>
      <c r="V426">
        <v>513</v>
      </c>
      <c r="W426">
        <v>19</v>
      </c>
      <c r="X426" s="3">
        <f t="shared" si="25"/>
        <v>27</v>
      </c>
      <c r="Y426" s="3">
        <f t="shared" si="26"/>
        <v>2.25</v>
      </c>
      <c r="Z426" s="3">
        <f t="shared" si="27"/>
        <v>0.28125</v>
      </c>
    </row>
    <row r="427" spans="1:26" hidden="1" x14ac:dyDescent="0.25">
      <c r="A427">
        <v>10.202400000000001</v>
      </c>
      <c r="B427" t="s">
        <v>26</v>
      </c>
      <c r="C427" t="s">
        <v>51</v>
      </c>
      <c r="D427" t="s">
        <v>52</v>
      </c>
      <c r="E427">
        <v>10003045</v>
      </c>
      <c r="F427" t="s">
        <v>125</v>
      </c>
      <c r="G427" t="s">
        <v>30</v>
      </c>
      <c r="H427" t="s">
        <v>31</v>
      </c>
      <c r="I427" t="s">
        <v>126</v>
      </c>
      <c r="J427" t="s">
        <v>127</v>
      </c>
      <c r="K427" t="s">
        <v>34</v>
      </c>
      <c r="L427" s="4" t="s">
        <v>128</v>
      </c>
      <c r="M427" t="s">
        <v>129</v>
      </c>
      <c r="N427">
        <v>6098354400</v>
      </c>
      <c r="O427" t="s">
        <v>98</v>
      </c>
      <c r="P427" t="s">
        <v>99</v>
      </c>
      <c r="Q427" t="s">
        <v>61</v>
      </c>
      <c r="R427">
        <v>44</v>
      </c>
      <c r="S427" t="s">
        <v>40</v>
      </c>
      <c r="T427" t="str">
        <f t="shared" si="28"/>
        <v>12</v>
      </c>
      <c r="U427">
        <v>5</v>
      </c>
      <c r="V427">
        <v>28.8</v>
      </c>
      <c r="W427">
        <v>1</v>
      </c>
      <c r="X427" s="3">
        <f t="shared" si="25"/>
        <v>28.8</v>
      </c>
      <c r="Y427" s="3">
        <f t="shared" si="26"/>
        <v>2.4</v>
      </c>
      <c r="Z427" s="3">
        <f t="shared" si="27"/>
        <v>0.48</v>
      </c>
    </row>
    <row r="428" spans="1:26" hidden="1" x14ac:dyDescent="0.25">
      <c r="A428">
        <v>10.202400000000001</v>
      </c>
      <c r="B428" t="s">
        <v>26</v>
      </c>
      <c r="C428" t="s">
        <v>51</v>
      </c>
      <c r="D428" t="s">
        <v>52</v>
      </c>
      <c r="E428">
        <v>10003045</v>
      </c>
      <c r="F428" t="s">
        <v>125</v>
      </c>
      <c r="G428" t="s">
        <v>30</v>
      </c>
      <c r="H428" t="s">
        <v>31</v>
      </c>
      <c r="I428" t="s">
        <v>126</v>
      </c>
      <c r="J428" t="s">
        <v>127</v>
      </c>
      <c r="K428" t="s">
        <v>34</v>
      </c>
      <c r="L428" s="4" t="s">
        <v>128</v>
      </c>
      <c r="M428" t="s">
        <v>129</v>
      </c>
      <c r="N428">
        <v>6098354400</v>
      </c>
      <c r="O428" t="s">
        <v>59</v>
      </c>
      <c r="P428" t="s">
        <v>60</v>
      </c>
      <c r="Q428" t="s">
        <v>61</v>
      </c>
      <c r="R428">
        <v>44</v>
      </c>
      <c r="S428" t="s">
        <v>40</v>
      </c>
      <c r="T428" t="str">
        <f t="shared" si="28"/>
        <v>12</v>
      </c>
      <c r="U428">
        <v>4</v>
      </c>
      <c r="V428">
        <v>314.8</v>
      </c>
      <c r="W428">
        <v>11</v>
      </c>
      <c r="X428" s="3">
        <f t="shared" si="25"/>
        <v>28.618181818181821</v>
      </c>
      <c r="Y428" s="3">
        <f t="shared" si="26"/>
        <v>2.3848484848484852</v>
      </c>
      <c r="Z428" s="3">
        <f t="shared" si="27"/>
        <v>0.5962121212121213</v>
      </c>
    </row>
    <row r="429" spans="1:26" hidden="1" x14ac:dyDescent="0.25">
      <c r="A429">
        <v>10.202400000000001</v>
      </c>
      <c r="B429" t="s">
        <v>26</v>
      </c>
      <c r="C429" t="s">
        <v>84</v>
      </c>
      <c r="D429" t="s">
        <v>85</v>
      </c>
      <c r="E429">
        <v>10019784</v>
      </c>
      <c r="F429" t="s">
        <v>86</v>
      </c>
      <c r="G429" t="s">
        <v>30</v>
      </c>
      <c r="H429" t="s">
        <v>31</v>
      </c>
      <c r="I429" t="s">
        <v>87</v>
      </c>
      <c r="J429" t="s">
        <v>88</v>
      </c>
      <c r="K429" t="s">
        <v>67</v>
      </c>
      <c r="L429">
        <v>95354</v>
      </c>
      <c r="M429" t="s">
        <v>1108</v>
      </c>
      <c r="N429">
        <v>2095295350</v>
      </c>
      <c r="O429" t="s">
        <v>74</v>
      </c>
      <c r="P429" t="s">
        <v>75</v>
      </c>
      <c r="Q429" t="s">
        <v>61</v>
      </c>
      <c r="R429">
        <v>44</v>
      </c>
      <c r="S429" t="s">
        <v>40</v>
      </c>
      <c r="T429" t="str">
        <f t="shared" si="28"/>
        <v>12</v>
      </c>
      <c r="U429">
        <v>5</v>
      </c>
      <c r="V429">
        <v>172.8</v>
      </c>
      <c r="W429">
        <v>6</v>
      </c>
      <c r="X429" s="3">
        <f t="shared" si="25"/>
        <v>28.8</v>
      </c>
      <c r="Y429" s="3">
        <f t="shared" si="26"/>
        <v>2.4</v>
      </c>
      <c r="Z429" s="3">
        <f t="shared" si="27"/>
        <v>0.48</v>
      </c>
    </row>
    <row r="430" spans="1:26" hidden="1" x14ac:dyDescent="0.25">
      <c r="A430">
        <v>10.202400000000001</v>
      </c>
      <c r="B430" t="s">
        <v>26</v>
      </c>
      <c r="C430" t="s">
        <v>84</v>
      </c>
      <c r="D430" t="s">
        <v>85</v>
      </c>
      <c r="E430">
        <v>10252106</v>
      </c>
      <c r="F430" t="s">
        <v>1159</v>
      </c>
      <c r="G430" t="s">
        <v>362</v>
      </c>
      <c r="H430" t="s">
        <v>31</v>
      </c>
      <c r="I430" t="s">
        <v>1160</v>
      </c>
      <c r="J430" t="s">
        <v>119</v>
      </c>
      <c r="K430" t="s">
        <v>67</v>
      </c>
      <c r="L430">
        <v>95814</v>
      </c>
      <c r="M430" t="s">
        <v>1161</v>
      </c>
      <c r="N430">
        <v>9164430500</v>
      </c>
      <c r="O430" t="s">
        <v>74</v>
      </c>
      <c r="P430" t="s">
        <v>75</v>
      </c>
      <c r="Q430" t="s">
        <v>61</v>
      </c>
      <c r="R430">
        <v>44</v>
      </c>
      <c r="S430" t="s">
        <v>40</v>
      </c>
      <c r="T430" t="str">
        <f t="shared" si="28"/>
        <v>12</v>
      </c>
      <c r="U430">
        <v>5</v>
      </c>
      <c r="V430">
        <v>57.6</v>
      </c>
      <c r="W430">
        <v>2</v>
      </c>
      <c r="X430" s="3">
        <f t="shared" si="25"/>
        <v>28.8</v>
      </c>
      <c r="Y430" s="3">
        <f t="shared" si="26"/>
        <v>2.4</v>
      </c>
      <c r="Z430" s="3">
        <f t="shared" si="27"/>
        <v>0.48</v>
      </c>
    </row>
    <row r="431" spans="1:26" hidden="1" x14ac:dyDescent="0.25">
      <c r="A431">
        <v>10.202400000000001</v>
      </c>
      <c r="B431" t="s">
        <v>26</v>
      </c>
      <c r="C431" t="s">
        <v>84</v>
      </c>
      <c r="D431" t="s">
        <v>85</v>
      </c>
      <c r="E431">
        <v>10342048</v>
      </c>
      <c r="F431" t="s">
        <v>213</v>
      </c>
      <c r="G431" t="s">
        <v>30</v>
      </c>
      <c r="H431" t="s">
        <v>31</v>
      </c>
      <c r="I431" t="s">
        <v>214</v>
      </c>
      <c r="J431" t="s">
        <v>215</v>
      </c>
      <c r="K431" t="s">
        <v>67</v>
      </c>
      <c r="L431" t="s">
        <v>216</v>
      </c>
      <c r="M431" t="s">
        <v>217</v>
      </c>
      <c r="N431">
        <v>9258267841</v>
      </c>
      <c r="O431" t="s">
        <v>74</v>
      </c>
      <c r="P431" t="s">
        <v>75</v>
      </c>
      <c r="Q431" t="s">
        <v>61</v>
      </c>
      <c r="R431">
        <v>44</v>
      </c>
      <c r="S431" t="s">
        <v>40</v>
      </c>
      <c r="T431" t="str">
        <f t="shared" si="28"/>
        <v>12</v>
      </c>
      <c r="U431">
        <v>5</v>
      </c>
      <c r="V431">
        <v>57.6</v>
      </c>
      <c r="W431">
        <v>2</v>
      </c>
      <c r="X431" s="3">
        <f t="shared" si="25"/>
        <v>28.8</v>
      </c>
      <c r="Y431" s="3">
        <f t="shared" si="26"/>
        <v>2.4</v>
      </c>
      <c r="Z431" s="3">
        <f t="shared" si="27"/>
        <v>0.48</v>
      </c>
    </row>
    <row r="432" spans="1:26" hidden="1" x14ac:dyDescent="0.25">
      <c r="A432">
        <v>10.202400000000001</v>
      </c>
      <c r="B432" t="s">
        <v>26</v>
      </c>
      <c r="C432" t="s">
        <v>84</v>
      </c>
      <c r="D432" t="s">
        <v>85</v>
      </c>
      <c r="E432">
        <v>10439798</v>
      </c>
      <c r="F432" t="s">
        <v>102</v>
      </c>
      <c r="G432" t="s">
        <v>30</v>
      </c>
      <c r="H432" t="s">
        <v>31</v>
      </c>
      <c r="I432" t="s">
        <v>103</v>
      </c>
      <c r="J432" t="s">
        <v>104</v>
      </c>
      <c r="K432" t="s">
        <v>96</v>
      </c>
      <c r="L432" t="s">
        <v>105</v>
      </c>
      <c r="M432" t="s">
        <v>106</v>
      </c>
      <c r="N432">
        <v>9076024285</v>
      </c>
      <c r="O432" t="s">
        <v>74</v>
      </c>
      <c r="P432" t="s">
        <v>75</v>
      </c>
      <c r="Q432" t="s">
        <v>61</v>
      </c>
      <c r="R432">
        <v>44</v>
      </c>
      <c r="S432" t="s">
        <v>40</v>
      </c>
      <c r="T432" t="str">
        <f t="shared" si="28"/>
        <v>12</v>
      </c>
      <c r="U432">
        <v>5</v>
      </c>
      <c r="V432">
        <v>316.8</v>
      </c>
      <c r="W432">
        <v>11</v>
      </c>
      <c r="X432" s="3">
        <f t="shared" si="25"/>
        <v>28.8</v>
      </c>
      <c r="Y432" s="3">
        <f t="shared" si="26"/>
        <v>2.4</v>
      </c>
      <c r="Z432" s="3">
        <f t="shared" si="27"/>
        <v>0.48</v>
      </c>
    </row>
    <row r="433" spans="1:26" hidden="1" x14ac:dyDescent="0.25">
      <c r="A433">
        <v>10.202400000000001</v>
      </c>
      <c r="B433" t="s">
        <v>26</v>
      </c>
      <c r="C433" t="s">
        <v>84</v>
      </c>
      <c r="D433" t="s">
        <v>85</v>
      </c>
      <c r="E433">
        <v>10501324</v>
      </c>
      <c r="F433" t="s">
        <v>989</v>
      </c>
      <c r="G433" t="s">
        <v>362</v>
      </c>
      <c r="H433" t="s">
        <v>31</v>
      </c>
      <c r="I433" t="s">
        <v>990</v>
      </c>
      <c r="J433" t="s">
        <v>991</v>
      </c>
      <c r="K433" t="s">
        <v>67</v>
      </c>
      <c r="L433" t="s">
        <v>992</v>
      </c>
      <c r="M433" t="s">
        <v>993</v>
      </c>
      <c r="N433">
        <v>8312754500</v>
      </c>
      <c r="O433" t="s">
        <v>74</v>
      </c>
      <c r="P433" t="s">
        <v>75</v>
      </c>
      <c r="Q433" t="s">
        <v>61</v>
      </c>
      <c r="R433">
        <v>44</v>
      </c>
      <c r="S433" t="s">
        <v>40</v>
      </c>
      <c r="T433" t="str">
        <f t="shared" si="28"/>
        <v>12</v>
      </c>
      <c r="U433">
        <v>5</v>
      </c>
      <c r="V433">
        <v>374.4</v>
      </c>
      <c r="W433">
        <v>13</v>
      </c>
      <c r="X433" s="3">
        <f t="shared" si="25"/>
        <v>28.799999999999997</v>
      </c>
      <c r="Y433" s="3">
        <f t="shared" si="26"/>
        <v>2.4</v>
      </c>
      <c r="Z433" s="3">
        <f t="shared" si="27"/>
        <v>0.48</v>
      </c>
    </row>
    <row r="434" spans="1:26" hidden="1" x14ac:dyDescent="0.25">
      <c r="A434">
        <v>10.202400000000001</v>
      </c>
      <c r="B434" t="s">
        <v>26</v>
      </c>
      <c r="C434" t="s">
        <v>84</v>
      </c>
      <c r="D434" t="s">
        <v>85</v>
      </c>
      <c r="E434">
        <v>10019540</v>
      </c>
      <c r="F434" t="s">
        <v>463</v>
      </c>
      <c r="G434" t="s">
        <v>30</v>
      </c>
      <c r="H434" t="s">
        <v>31</v>
      </c>
      <c r="I434" t="s">
        <v>464</v>
      </c>
      <c r="J434" t="s">
        <v>465</v>
      </c>
      <c r="K434" t="s">
        <v>67</v>
      </c>
      <c r="L434">
        <v>94080</v>
      </c>
      <c r="M434" t="s">
        <v>466</v>
      </c>
      <c r="N434">
        <v>6505895252</v>
      </c>
      <c r="O434" t="s">
        <v>122</v>
      </c>
      <c r="P434" t="s">
        <v>123</v>
      </c>
      <c r="Q434" t="s">
        <v>124</v>
      </c>
      <c r="R434">
        <v>44</v>
      </c>
      <c r="S434" t="s">
        <v>40</v>
      </c>
      <c r="T434" t="str">
        <f t="shared" si="28"/>
        <v>12</v>
      </c>
      <c r="U434">
        <v>4.5</v>
      </c>
      <c r="V434">
        <v>39.6</v>
      </c>
      <c r="W434">
        <v>2</v>
      </c>
      <c r="X434" s="3">
        <f t="shared" si="25"/>
        <v>19.8</v>
      </c>
      <c r="Y434" s="3">
        <f t="shared" si="26"/>
        <v>1.6500000000000001</v>
      </c>
      <c r="Z434" s="3">
        <f t="shared" si="27"/>
        <v>0.3666666666666667</v>
      </c>
    </row>
    <row r="435" spans="1:26" hidden="1" x14ac:dyDescent="0.25">
      <c r="A435">
        <v>10.202400000000001</v>
      </c>
      <c r="B435" t="s">
        <v>26</v>
      </c>
      <c r="C435" t="s">
        <v>84</v>
      </c>
      <c r="D435" t="s">
        <v>85</v>
      </c>
      <c r="E435">
        <v>10019773</v>
      </c>
      <c r="F435" t="s">
        <v>130</v>
      </c>
      <c r="G435" t="s">
        <v>30</v>
      </c>
      <c r="H435" t="s">
        <v>31</v>
      </c>
      <c r="I435" t="s">
        <v>131</v>
      </c>
      <c r="J435" t="s">
        <v>132</v>
      </c>
      <c r="K435" t="s">
        <v>67</v>
      </c>
      <c r="L435">
        <v>95407</v>
      </c>
      <c r="M435" t="s">
        <v>133</v>
      </c>
      <c r="N435">
        <v>7075464544</v>
      </c>
      <c r="O435" t="s">
        <v>122</v>
      </c>
      <c r="P435" t="s">
        <v>123</v>
      </c>
      <c r="Q435" t="s">
        <v>124</v>
      </c>
      <c r="R435">
        <v>44</v>
      </c>
      <c r="S435" t="s">
        <v>40</v>
      </c>
      <c r="T435" t="str">
        <f t="shared" si="28"/>
        <v>12</v>
      </c>
      <c r="U435">
        <v>4.5</v>
      </c>
      <c r="V435">
        <v>79.2</v>
      </c>
      <c r="W435">
        <v>4</v>
      </c>
      <c r="X435" s="3">
        <f t="shared" si="25"/>
        <v>19.8</v>
      </c>
      <c r="Y435" s="3">
        <f t="shared" si="26"/>
        <v>1.6500000000000001</v>
      </c>
      <c r="Z435" s="3">
        <f t="shared" si="27"/>
        <v>0.3666666666666667</v>
      </c>
    </row>
    <row r="436" spans="1:26" hidden="1" x14ac:dyDescent="0.25">
      <c r="A436">
        <v>10.202400000000001</v>
      </c>
      <c r="B436" t="s">
        <v>26</v>
      </c>
      <c r="C436" t="s">
        <v>84</v>
      </c>
      <c r="D436" t="s">
        <v>85</v>
      </c>
      <c r="E436">
        <v>99999999999999</v>
      </c>
      <c r="F436" t="s">
        <v>142</v>
      </c>
      <c r="G436" t="s">
        <v>143</v>
      </c>
      <c r="H436" t="s">
        <v>144</v>
      </c>
      <c r="I436" t="s">
        <v>145</v>
      </c>
      <c r="J436" t="s">
        <v>146</v>
      </c>
      <c r="K436" t="s">
        <v>147</v>
      </c>
      <c r="L436">
        <v>999999999</v>
      </c>
      <c r="M436" t="s">
        <v>145</v>
      </c>
      <c r="N436">
        <v>9999999999</v>
      </c>
      <c r="O436" t="s">
        <v>122</v>
      </c>
      <c r="P436" t="s">
        <v>123</v>
      </c>
      <c r="Q436" t="s">
        <v>124</v>
      </c>
      <c r="R436">
        <v>44</v>
      </c>
      <c r="S436" t="s">
        <v>40</v>
      </c>
      <c r="T436" t="str">
        <f t="shared" si="28"/>
        <v>12</v>
      </c>
      <c r="U436">
        <v>4.5</v>
      </c>
      <c r="V436">
        <v>277.2</v>
      </c>
      <c r="W436">
        <v>14</v>
      </c>
      <c r="X436" s="3">
        <f t="shared" si="25"/>
        <v>19.8</v>
      </c>
      <c r="Y436" s="3">
        <f t="shared" si="26"/>
        <v>1.6500000000000001</v>
      </c>
      <c r="Z436" s="3">
        <f t="shared" si="27"/>
        <v>0.3666666666666667</v>
      </c>
    </row>
    <row r="437" spans="1:26" hidden="1" x14ac:dyDescent="0.25">
      <c r="A437">
        <v>10.202400000000001</v>
      </c>
      <c r="B437" t="s">
        <v>26</v>
      </c>
      <c r="C437" t="s">
        <v>84</v>
      </c>
      <c r="D437" t="s">
        <v>85</v>
      </c>
      <c r="E437">
        <v>10019773</v>
      </c>
      <c r="F437" t="s">
        <v>130</v>
      </c>
      <c r="G437" t="s">
        <v>30</v>
      </c>
      <c r="H437" t="s">
        <v>31</v>
      </c>
      <c r="I437" t="s">
        <v>131</v>
      </c>
      <c r="J437" t="s">
        <v>132</v>
      </c>
      <c r="K437" t="s">
        <v>67</v>
      </c>
      <c r="L437">
        <v>95407</v>
      </c>
      <c r="M437" t="s">
        <v>133</v>
      </c>
      <c r="N437">
        <v>7075464544</v>
      </c>
      <c r="O437" t="s">
        <v>37</v>
      </c>
      <c r="P437" t="s">
        <v>38</v>
      </c>
      <c r="Q437" t="s">
        <v>39</v>
      </c>
      <c r="R437">
        <v>44</v>
      </c>
      <c r="S437" t="s">
        <v>40</v>
      </c>
      <c r="T437" t="str">
        <f t="shared" si="28"/>
        <v>12</v>
      </c>
      <c r="U437">
        <v>5</v>
      </c>
      <c r="V437">
        <v>217.8</v>
      </c>
      <c r="W437">
        <v>11</v>
      </c>
      <c r="X437" s="3">
        <f t="shared" si="25"/>
        <v>19.8</v>
      </c>
      <c r="Y437" s="3">
        <f t="shared" si="26"/>
        <v>1.6500000000000001</v>
      </c>
      <c r="Z437" s="3">
        <f t="shared" si="27"/>
        <v>0.33</v>
      </c>
    </row>
    <row r="438" spans="1:26" hidden="1" x14ac:dyDescent="0.25">
      <c r="A438">
        <v>10.202400000000001</v>
      </c>
      <c r="B438" t="s">
        <v>26</v>
      </c>
      <c r="C438" t="s">
        <v>84</v>
      </c>
      <c r="D438" t="s">
        <v>85</v>
      </c>
      <c r="E438">
        <v>10053745</v>
      </c>
      <c r="F438" t="s">
        <v>300</v>
      </c>
      <c r="G438" t="s">
        <v>174</v>
      </c>
      <c r="H438" t="s">
        <v>31</v>
      </c>
      <c r="I438" t="s">
        <v>301</v>
      </c>
      <c r="J438" t="s">
        <v>302</v>
      </c>
      <c r="K438" t="s">
        <v>96</v>
      </c>
      <c r="L438">
        <v>89406</v>
      </c>
      <c r="M438" t="s">
        <v>303</v>
      </c>
      <c r="N438">
        <v>7755415699</v>
      </c>
      <c r="O438" t="s">
        <v>37</v>
      </c>
      <c r="P438" t="s">
        <v>38</v>
      </c>
      <c r="Q438" t="s">
        <v>39</v>
      </c>
      <c r="R438">
        <v>44</v>
      </c>
      <c r="S438" t="s">
        <v>40</v>
      </c>
      <c r="T438" t="str">
        <f t="shared" si="28"/>
        <v>12</v>
      </c>
      <c r="U438">
        <v>5</v>
      </c>
      <c r="V438">
        <v>39.6</v>
      </c>
      <c r="W438">
        <v>2</v>
      </c>
      <c r="X438" s="3">
        <f t="shared" si="25"/>
        <v>19.8</v>
      </c>
      <c r="Y438" s="3">
        <f t="shared" si="26"/>
        <v>1.6500000000000001</v>
      </c>
      <c r="Z438" s="3">
        <f t="shared" si="27"/>
        <v>0.33</v>
      </c>
    </row>
    <row r="439" spans="1:26" hidden="1" x14ac:dyDescent="0.25">
      <c r="A439">
        <v>10.202400000000001</v>
      </c>
      <c r="B439" t="s">
        <v>26</v>
      </c>
      <c r="C439" t="s">
        <v>84</v>
      </c>
      <c r="D439" t="s">
        <v>85</v>
      </c>
      <c r="E439">
        <v>10426364</v>
      </c>
      <c r="F439" t="s">
        <v>437</v>
      </c>
      <c r="G439" t="s">
        <v>30</v>
      </c>
      <c r="H439" t="s">
        <v>31</v>
      </c>
      <c r="I439" t="s">
        <v>438</v>
      </c>
      <c r="J439" t="s">
        <v>104</v>
      </c>
      <c r="K439" t="s">
        <v>96</v>
      </c>
      <c r="L439" t="s">
        <v>439</v>
      </c>
      <c r="M439" t="s">
        <v>440</v>
      </c>
      <c r="N439">
        <v>7753385335</v>
      </c>
      <c r="O439" t="s">
        <v>37</v>
      </c>
      <c r="P439" t="s">
        <v>38</v>
      </c>
      <c r="Q439" t="s">
        <v>39</v>
      </c>
      <c r="R439">
        <v>44</v>
      </c>
      <c r="S439" t="s">
        <v>40</v>
      </c>
      <c r="T439" t="str">
        <f t="shared" si="28"/>
        <v>12</v>
      </c>
      <c r="U439">
        <v>5</v>
      </c>
      <c r="V439">
        <v>198</v>
      </c>
      <c r="W439">
        <v>10</v>
      </c>
      <c r="X439" s="3">
        <f t="shared" si="25"/>
        <v>19.8</v>
      </c>
      <c r="Y439" s="3">
        <f t="shared" si="26"/>
        <v>1.6500000000000001</v>
      </c>
      <c r="Z439" s="3">
        <f t="shared" si="27"/>
        <v>0.33</v>
      </c>
    </row>
    <row r="440" spans="1:26" hidden="1" x14ac:dyDescent="0.25">
      <c r="A440">
        <v>10.202400000000001</v>
      </c>
      <c r="B440" t="s">
        <v>26</v>
      </c>
      <c r="C440" t="s">
        <v>84</v>
      </c>
      <c r="D440" t="s">
        <v>85</v>
      </c>
      <c r="E440">
        <v>10426435</v>
      </c>
      <c r="F440" t="s">
        <v>295</v>
      </c>
      <c r="G440" t="s">
        <v>168</v>
      </c>
      <c r="H440" t="s">
        <v>31</v>
      </c>
      <c r="I440" t="s">
        <v>296</v>
      </c>
      <c r="J440" t="s">
        <v>297</v>
      </c>
      <c r="K440" t="s">
        <v>67</v>
      </c>
      <c r="L440" t="s">
        <v>298</v>
      </c>
      <c r="M440" t="s">
        <v>299</v>
      </c>
      <c r="N440">
        <v>7078293456</v>
      </c>
      <c r="O440" t="s">
        <v>37</v>
      </c>
      <c r="P440" t="s">
        <v>38</v>
      </c>
      <c r="Q440" t="s">
        <v>39</v>
      </c>
      <c r="R440">
        <v>44</v>
      </c>
      <c r="S440" t="s">
        <v>40</v>
      </c>
      <c r="T440" t="str">
        <f t="shared" si="28"/>
        <v>12</v>
      </c>
      <c r="U440">
        <v>5</v>
      </c>
      <c r="V440">
        <v>19.8</v>
      </c>
      <c r="W440">
        <v>1</v>
      </c>
      <c r="X440" s="3">
        <f t="shared" si="25"/>
        <v>19.8</v>
      </c>
      <c r="Y440" s="3">
        <f t="shared" si="26"/>
        <v>1.6500000000000001</v>
      </c>
      <c r="Z440" s="3">
        <f t="shared" si="27"/>
        <v>0.33</v>
      </c>
    </row>
    <row r="441" spans="1:26" hidden="1" x14ac:dyDescent="0.25">
      <c r="A441">
        <v>10.202400000000001</v>
      </c>
      <c r="B441" t="s">
        <v>26</v>
      </c>
      <c r="C441" t="s">
        <v>84</v>
      </c>
      <c r="D441" t="s">
        <v>85</v>
      </c>
      <c r="E441">
        <v>10469914</v>
      </c>
      <c r="F441" t="s">
        <v>1162</v>
      </c>
      <c r="G441" t="s">
        <v>30</v>
      </c>
      <c r="H441" t="s">
        <v>31</v>
      </c>
      <c r="I441" t="s">
        <v>1163</v>
      </c>
      <c r="J441" t="s">
        <v>1164</v>
      </c>
      <c r="K441" t="s">
        <v>96</v>
      </c>
      <c r="L441" t="s">
        <v>1165</v>
      </c>
      <c r="M441" t="s">
        <v>1166</v>
      </c>
      <c r="N441">
        <v>2092332914</v>
      </c>
      <c r="O441" t="s">
        <v>37</v>
      </c>
      <c r="P441" t="s">
        <v>38</v>
      </c>
      <c r="Q441" t="s">
        <v>39</v>
      </c>
      <c r="R441">
        <v>44</v>
      </c>
      <c r="S441" t="s">
        <v>40</v>
      </c>
      <c r="T441" t="str">
        <f t="shared" si="28"/>
        <v>12</v>
      </c>
      <c r="U441">
        <v>5</v>
      </c>
      <c r="V441">
        <v>99</v>
      </c>
      <c r="W441">
        <v>5</v>
      </c>
      <c r="X441" s="3">
        <f t="shared" si="25"/>
        <v>19.8</v>
      </c>
      <c r="Y441" s="3">
        <f t="shared" si="26"/>
        <v>1.6500000000000001</v>
      </c>
      <c r="Z441" s="3">
        <f t="shared" si="27"/>
        <v>0.33</v>
      </c>
    </row>
    <row r="442" spans="1:26" hidden="1" x14ac:dyDescent="0.25">
      <c r="A442">
        <v>10.202400000000001</v>
      </c>
      <c r="B442" t="s">
        <v>26</v>
      </c>
      <c r="C442" t="s">
        <v>84</v>
      </c>
      <c r="D442" t="s">
        <v>85</v>
      </c>
      <c r="E442">
        <v>10496376</v>
      </c>
      <c r="F442" t="s">
        <v>266</v>
      </c>
      <c r="G442" t="s">
        <v>267</v>
      </c>
      <c r="H442" t="s">
        <v>31</v>
      </c>
      <c r="I442" t="s">
        <v>268</v>
      </c>
      <c r="J442" t="s">
        <v>269</v>
      </c>
      <c r="K442" t="s">
        <v>67</v>
      </c>
      <c r="L442" t="s">
        <v>270</v>
      </c>
      <c r="M442" t="s">
        <v>271</v>
      </c>
      <c r="N442">
        <v>9162338469</v>
      </c>
      <c r="O442" t="s">
        <v>37</v>
      </c>
      <c r="P442" t="s">
        <v>38</v>
      </c>
      <c r="Q442" t="s">
        <v>39</v>
      </c>
      <c r="R442">
        <v>44</v>
      </c>
      <c r="S442" t="s">
        <v>40</v>
      </c>
      <c r="T442" t="str">
        <f t="shared" si="28"/>
        <v>12</v>
      </c>
      <c r="U442">
        <v>5</v>
      </c>
      <c r="V442">
        <v>19.8</v>
      </c>
      <c r="W442">
        <v>1</v>
      </c>
      <c r="X442" s="3">
        <f t="shared" si="25"/>
        <v>19.8</v>
      </c>
      <c r="Y442" s="3">
        <f t="shared" si="26"/>
        <v>1.6500000000000001</v>
      </c>
      <c r="Z442" s="3">
        <f t="shared" si="27"/>
        <v>0.33</v>
      </c>
    </row>
    <row r="443" spans="1:26" hidden="1" x14ac:dyDescent="0.25">
      <c r="A443">
        <v>10.202400000000001</v>
      </c>
      <c r="B443" t="s">
        <v>26</v>
      </c>
      <c r="C443" t="s">
        <v>84</v>
      </c>
      <c r="D443" t="s">
        <v>85</v>
      </c>
      <c r="E443">
        <v>10512055</v>
      </c>
      <c r="F443" t="s">
        <v>383</v>
      </c>
      <c r="G443" t="s">
        <v>168</v>
      </c>
      <c r="H443" t="s">
        <v>31</v>
      </c>
      <c r="I443" t="s">
        <v>384</v>
      </c>
      <c r="J443" t="s">
        <v>385</v>
      </c>
      <c r="K443" t="s">
        <v>67</v>
      </c>
      <c r="L443" t="s">
        <v>386</v>
      </c>
      <c r="M443" t="s">
        <v>387</v>
      </c>
      <c r="N443">
        <v>7074969725</v>
      </c>
      <c r="O443" t="s">
        <v>37</v>
      </c>
      <c r="P443" t="s">
        <v>38</v>
      </c>
      <c r="Q443" t="s">
        <v>39</v>
      </c>
      <c r="R443">
        <v>44</v>
      </c>
      <c r="S443" t="s">
        <v>40</v>
      </c>
      <c r="T443" t="str">
        <f t="shared" si="28"/>
        <v>12</v>
      </c>
      <c r="U443">
        <v>5</v>
      </c>
      <c r="V443">
        <v>19.8</v>
      </c>
      <c r="W443">
        <v>1</v>
      </c>
      <c r="X443" s="3">
        <f t="shared" si="25"/>
        <v>19.8</v>
      </c>
      <c r="Y443" s="3">
        <f t="shared" si="26"/>
        <v>1.6500000000000001</v>
      </c>
      <c r="Z443" s="3">
        <f t="shared" si="27"/>
        <v>0.33</v>
      </c>
    </row>
    <row r="444" spans="1:26" hidden="1" x14ac:dyDescent="0.25">
      <c r="A444">
        <v>10.202400000000001</v>
      </c>
      <c r="B444" t="s">
        <v>26</v>
      </c>
      <c r="C444" t="s">
        <v>84</v>
      </c>
      <c r="D444" t="s">
        <v>85</v>
      </c>
      <c r="E444">
        <v>10019540</v>
      </c>
      <c r="F444" t="s">
        <v>463</v>
      </c>
      <c r="G444" t="s">
        <v>30</v>
      </c>
      <c r="H444" t="s">
        <v>31</v>
      </c>
      <c r="I444" t="s">
        <v>464</v>
      </c>
      <c r="J444" t="s">
        <v>465</v>
      </c>
      <c r="K444" t="s">
        <v>67</v>
      </c>
      <c r="L444">
        <v>94080</v>
      </c>
      <c r="M444" t="s">
        <v>466</v>
      </c>
      <c r="N444">
        <v>6505895252</v>
      </c>
      <c r="O444" t="s">
        <v>115</v>
      </c>
      <c r="P444" t="s">
        <v>116</v>
      </c>
      <c r="Q444" t="s">
        <v>39</v>
      </c>
      <c r="R444">
        <v>44</v>
      </c>
      <c r="S444" t="s">
        <v>40</v>
      </c>
      <c r="T444" t="str">
        <f t="shared" si="28"/>
        <v>12</v>
      </c>
      <c r="U444">
        <v>5</v>
      </c>
      <c r="V444">
        <v>59.4</v>
      </c>
      <c r="W444">
        <v>3</v>
      </c>
      <c r="X444" s="3">
        <f t="shared" si="25"/>
        <v>19.8</v>
      </c>
      <c r="Y444" s="3">
        <f t="shared" si="26"/>
        <v>1.6500000000000001</v>
      </c>
      <c r="Z444" s="3">
        <f t="shared" si="27"/>
        <v>0.33</v>
      </c>
    </row>
    <row r="445" spans="1:26" hidden="1" x14ac:dyDescent="0.25">
      <c r="A445">
        <v>10.202400000000001</v>
      </c>
      <c r="B445" t="s">
        <v>26</v>
      </c>
      <c r="C445" t="s">
        <v>84</v>
      </c>
      <c r="D445" t="s">
        <v>85</v>
      </c>
      <c r="E445">
        <v>10053745</v>
      </c>
      <c r="F445" t="s">
        <v>300</v>
      </c>
      <c r="G445" t="s">
        <v>174</v>
      </c>
      <c r="H445" t="s">
        <v>31</v>
      </c>
      <c r="I445" t="s">
        <v>301</v>
      </c>
      <c r="J445" t="s">
        <v>302</v>
      </c>
      <c r="K445" t="s">
        <v>96</v>
      </c>
      <c r="L445">
        <v>89406</v>
      </c>
      <c r="M445" t="s">
        <v>303</v>
      </c>
      <c r="N445">
        <v>7755415699</v>
      </c>
      <c r="O445" t="s">
        <v>115</v>
      </c>
      <c r="P445" t="s">
        <v>116</v>
      </c>
      <c r="Q445" t="s">
        <v>39</v>
      </c>
      <c r="R445">
        <v>44</v>
      </c>
      <c r="S445" t="s">
        <v>40</v>
      </c>
      <c r="T445" t="str">
        <f t="shared" si="28"/>
        <v>12</v>
      </c>
      <c r="U445">
        <v>5</v>
      </c>
      <c r="V445">
        <v>39.6</v>
      </c>
      <c r="W445">
        <v>2</v>
      </c>
      <c r="X445" s="3">
        <f t="shared" si="25"/>
        <v>19.8</v>
      </c>
      <c r="Y445" s="3">
        <f t="shared" si="26"/>
        <v>1.6500000000000001</v>
      </c>
      <c r="Z445" s="3">
        <f t="shared" si="27"/>
        <v>0.33</v>
      </c>
    </row>
    <row r="446" spans="1:26" hidden="1" x14ac:dyDescent="0.25">
      <c r="A446">
        <v>10.202400000000001</v>
      </c>
      <c r="B446" t="s">
        <v>26</v>
      </c>
      <c r="C446" t="s">
        <v>84</v>
      </c>
      <c r="D446" t="s">
        <v>85</v>
      </c>
      <c r="E446">
        <v>10281705</v>
      </c>
      <c r="F446" t="s">
        <v>1167</v>
      </c>
      <c r="G446" t="s">
        <v>362</v>
      </c>
      <c r="H446" t="s">
        <v>31</v>
      </c>
      <c r="I446" t="s">
        <v>1168</v>
      </c>
      <c r="J446" t="s">
        <v>1169</v>
      </c>
      <c r="K446" t="s">
        <v>67</v>
      </c>
      <c r="L446">
        <v>95670</v>
      </c>
      <c r="M446" t="s">
        <v>1170</v>
      </c>
      <c r="N446">
        <v>9166383800</v>
      </c>
      <c r="O446" t="s">
        <v>115</v>
      </c>
      <c r="P446" t="s">
        <v>116</v>
      </c>
      <c r="Q446" t="s">
        <v>39</v>
      </c>
      <c r="R446">
        <v>44</v>
      </c>
      <c r="S446" t="s">
        <v>40</v>
      </c>
      <c r="T446" t="str">
        <f t="shared" si="28"/>
        <v>12</v>
      </c>
      <c r="U446">
        <v>5</v>
      </c>
      <c r="V446">
        <v>19.8</v>
      </c>
      <c r="W446">
        <v>1</v>
      </c>
      <c r="X446" s="3">
        <f t="shared" si="25"/>
        <v>19.8</v>
      </c>
      <c r="Y446" s="3">
        <f t="shared" si="26"/>
        <v>1.6500000000000001</v>
      </c>
      <c r="Z446" s="3">
        <f t="shared" si="27"/>
        <v>0.33</v>
      </c>
    </row>
    <row r="447" spans="1:26" hidden="1" x14ac:dyDescent="0.25">
      <c r="A447">
        <v>10.202400000000001</v>
      </c>
      <c r="B447" t="s">
        <v>26</v>
      </c>
      <c r="C447" t="s">
        <v>84</v>
      </c>
      <c r="D447" t="s">
        <v>85</v>
      </c>
      <c r="E447">
        <v>10301973</v>
      </c>
      <c r="F447" t="s">
        <v>1109</v>
      </c>
      <c r="G447" t="s">
        <v>362</v>
      </c>
      <c r="H447" t="s">
        <v>31</v>
      </c>
      <c r="I447" t="s">
        <v>1110</v>
      </c>
      <c r="J447" t="s">
        <v>588</v>
      </c>
      <c r="K447" t="s">
        <v>67</v>
      </c>
      <c r="L447" t="s">
        <v>1111</v>
      </c>
      <c r="M447" t="s">
        <v>1112</v>
      </c>
      <c r="N447">
        <v>4086500590</v>
      </c>
      <c r="O447" t="s">
        <v>115</v>
      </c>
      <c r="P447" t="s">
        <v>116</v>
      </c>
      <c r="Q447" t="s">
        <v>39</v>
      </c>
      <c r="R447">
        <v>44</v>
      </c>
      <c r="S447" t="s">
        <v>40</v>
      </c>
      <c r="T447" t="str">
        <f t="shared" si="28"/>
        <v>12</v>
      </c>
      <c r="U447">
        <v>5</v>
      </c>
      <c r="V447">
        <v>19.8</v>
      </c>
      <c r="W447">
        <v>1</v>
      </c>
      <c r="X447" s="3">
        <f t="shared" si="25"/>
        <v>19.8</v>
      </c>
      <c r="Y447" s="3">
        <f t="shared" si="26"/>
        <v>1.6500000000000001</v>
      </c>
      <c r="Z447" s="3">
        <f t="shared" si="27"/>
        <v>0.33</v>
      </c>
    </row>
    <row r="448" spans="1:26" hidden="1" x14ac:dyDescent="0.25">
      <c r="A448">
        <v>10.202400000000001</v>
      </c>
      <c r="B448" t="s">
        <v>26</v>
      </c>
      <c r="C448" t="s">
        <v>84</v>
      </c>
      <c r="D448" t="s">
        <v>85</v>
      </c>
      <c r="E448">
        <v>10349243</v>
      </c>
      <c r="F448" t="s">
        <v>291</v>
      </c>
      <c r="G448" t="s">
        <v>30</v>
      </c>
      <c r="H448" t="s">
        <v>31</v>
      </c>
      <c r="I448" t="s">
        <v>292</v>
      </c>
      <c r="J448" t="s">
        <v>104</v>
      </c>
      <c r="K448" t="s">
        <v>96</v>
      </c>
      <c r="L448" t="s">
        <v>293</v>
      </c>
      <c r="M448" t="s">
        <v>294</v>
      </c>
      <c r="N448">
        <v>7754437931</v>
      </c>
      <c r="O448" t="s">
        <v>115</v>
      </c>
      <c r="P448" t="s">
        <v>116</v>
      </c>
      <c r="Q448" t="s">
        <v>39</v>
      </c>
      <c r="R448">
        <v>44</v>
      </c>
      <c r="S448" t="s">
        <v>40</v>
      </c>
      <c r="T448" t="str">
        <f t="shared" si="28"/>
        <v>12</v>
      </c>
      <c r="U448">
        <v>5</v>
      </c>
      <c r="V448">
        <v>59.4</v>
      </c>
      <c r="W448">
        <v>3</v>
      </c>
      <c r="X448" s="3">
        <f t="shared" si="25"/>
        <v>19.8</v>
      </c>
      <c r="Y448" s="3">
        <f t="shared" si="26"/>
        <v>1.6500000000000001</v>
      </c>
      <c r="Z448" s="3">
        <f t="shared" si="27"/>
        <v>0.33</v>
      </c>
    </row>
    <row r="449" spans="1:26" hidden="1" x14ac:dyDescent="0.25">
      <c r="A449">
        <v>10.202400000000001</v>
      </c>
      <c r="B449" t="s">
        <v>26</v>
      </c>
      <c r="C449" t="s">
        <v>84</v>
      </c>
      <c r="D449" t="s">
        <v>85</v>
      </c>
      <c r="E449">
        <v>10426364</v>
      </c>
      <c r="F449" t="s">
        <v>437</v>
      </c>
      <c r="G449" t="s">
        <v>30</v>
      </c>
      <c r="H449" t="s">
        <v>31</v>
      </c>
      <c r="I449" t="s">
        <v>438</v>
      </c>
      <c r="J449" t="s">
        <v>104</v>
      </c>
      <c r="K449" t="s">
        <v>96</v>
      </c>
      <c r="L449" t="s">
        <v>439</v>
      </c>
      <c r="M449" t="s">
        <v>440</v>
      </c>
      <c r="N449">
        <v>7753385335</v>
      </c>
      <c r="O449" t="s">
        <v>115</v>
      </c>
      <c r="P449" t="s">
        <v>116</v>
      </c>
      <c r="Q449" t="s">
        <v>39</v>
      </c>
      <c r="R449">
        <v>44</v>
      </c>
      <c r="S449" t="s">
        <v>40</v>
      </c>
      <c r="T449" t="str">
        <f t="shared" si="28"/>
        <v>12</v>
      </c>
      <c r="U449">
        <v>5</v>
      </c>
      <c r="V449">
        <v>297</v>
      </c>
      <c r="W449">
        <v>15</v>
      </c>
      <c r="X449" s="3">
        <f t="shared" si="25"/>
        <v>19.8</v>
      </c>
      <c r="Y449" s="3">
        <f t="shared" si="26"/>
        <v>1.6500000000000001</v>
      </c>
      <c r="Z449" s="3">
        <f t="shared" si="27"/>
        <v>0.33</v>
      </c>
    </row>
    <row r="450" spans="1:26" hidden="1" x14ac:dyDescent="0.25">
      <c r="A450">
        <v>10.202400000000001</v>
      </c>
      <c r="B450" t="s">
        <v>26</v>
      </c>
      <c r="C450" t="s">
        <v>84</v>
      </c>
      <c r="D450" t="s">
        <v>85</v>
      </c>
      <c r="E450">
        <v>10426435</v>
      </c>
      <c r="F450" t="s">
        <v>295</v>
      </c>
      <c r="G450" t="s">
        <v>168</v>
      </c>
      <c r="H450" t="s">
        <v>31</v>
      </c>
      <c r="I450" t="s">
        <v>296</v>
      </c>
      <c r="J450" t="s">
        <v>297</v>
      </c>
      <c r="K450" t="s">
        <v>67</v>
      </c>
      <c r="L450" t="s">
        <v>298</v>
      </c>
      <c r="M450" t="s">
        <v>299</v>
      </c>
      <c r="N450">
        <v>7078293456</v>
      </c>
      <c r="O450" t="s">
        <v>115</v>
      </c>
      <c r="P450" t="s">
        <v>116</v>
      </c>
      <c r="Q450" t="s">
        <v>39</v>
      </c>
      <c r="R450">
        <v>44</v>
      </c>
      <c r="S450" t="s">
        <v>40</v>
      </c>
      <c r="T450" t="str">
        <f t="shared" si="28"/>
        <v>12</v>
      </c>
      <c r="U450">
        <v>5</v>
      </c>
      <c r="V450">
        <v>39.6</v>
      </c>
      <c r="W450">
        <v>2</v>
      </c>
      <c r="X450" s="3">
        <f t="shared" si="25"/>
        <v>19.8</v>
      </c>
      <c r="Y450" s="3">
        <f t="shared" si="26"/>
        <v>1.6500000000000001</v>
      </c>
      <c r="Z450" s="3">
        <f t="shared" si="27"/>
        <v>0.33</v>
      </c>
    </row>
    <row r="451" spans="1:26" hidden="1" x14ac:dyDescent="0.25">
      <c r="A451">
        <v>10.202400000000001</v>
      </c>
      <c r="B451" t="s">
        <v>26</v>
      </c>
      <c r="C451" t="s">
        <v>84</v>
      </c>
      <c r="D451" t="s">
        <v>85</v>
      </c>
      <c r="E451">
        <v>10496376</v>
      </c>
      <c r="F451" t="s">
        <v>266</v>
      </c>
      <c r="G451" t="s">
        <v>267</v>
      </c>
      <c r="H451" t="s">
        <v>31</v>
      </c>
      <c r="I451" t="s">
        <v>268</v>
      </c>
      <c r="J451" t="s">
        <v>269</v>
      </c>
      <c r="K451" t="s">
        <v>67</v>
      </c>
      <c r="L451" t="s">
        <v>270</v>
      </c>
      <c r="M451" t="s">
        <v>271</v>
      </c>
      <c r="N451">
        <v>9162338469</v>
      </c>
      <c r="O451" t="s">
        <v>115</v>
      </c>
      <c r="P451" t="s">
        <v>116</v>
      </c>
      <c r="Q451" t="s">
        <v>39</v>
      </c>
      <c r="R451">
        <v>44</v>
      </c>
      <c r="S451" t="s">
        <v>40</v>
      </c>
      <c r="T451" t="str">
        <f t="shared" si="28"/>
        <v>12</v>
      </c>
      <c r="U451">
        <v>5</v>
      </c>
      <c r="V451">
        <v>19.8</v>
      </c>
      <c r="W451">
        <v>1</v>
      </c>
      <c r="X451" s="3">
        <f t="shared" ref="X451:X514" si="29">V451/W451</f>
        <v>19.8</v>
      </c>
      <c r="Y451" s="3">
        <f t="shared" ref="Y451:Y514" si="30">X451/T451</f>
        <v>1.6500000000000001</v>
      </c>
      <c r="Z451" s="3">
        <f t="shared" ref="Z451:Z514" si="31">Y451/U451</f>
        <v>0.33</v>
      </c>
    </row>
    <row r="452" spans="1:26" hidden="1" x14ac:dyDescent="0.25">
      <c r="A452">
        <v>10.202400000000001</v>
      </c>
      <c r="B452" t="s">
        <v>26</v>
      </c>
      <c r="C452" t="s">
        <v>84</v>
      </c>
      <c r="D452" t="s">
        <v>85</v>
      </c>
      <c r="E452">
        <v>10019540</v>
      </c>
      <c r="F452" t="s">
        <v>463</v>
      </c>
      <c r="G452" t="s">
        <v>30</v>
      </c>
      <c r="H452" t="s">
        <v>31</v>
      </c>
      <c r="I452" t="s">
        <v>464</v>
      </c>
      <c r="J452" t="s">
        <v>465</v>
      </c>
      <c r="K452" t="s">
        <v>67</v>
      </c>
      <c r="L452">
        <v>94080</v>
      </c>
      <c r="M452" t="s">
        <v>466</v>
      </c>
      <c r="N452">
        <v>6505895252</v>
      </c>
      <c r="O452" t="s">
        <v>49</v>
      </c>
      <c r="P452" t="s">
        <v>50</v>
      </c>
      <c r="Q452" t="s">
        <v>39</v>
      </c>
      <c r="R452">
        <v>44</v>
      </c>
      <c r="S452" t="s">
        <v>40</v>
      </c>
      <c r="T452" t="str">
        <f t="shared" si="28"/>
        <v>12</v>
      </c>
      <c r="U452">
        <v>5</v>
      </c>
      <c r="V452">
        <v>59.4</v>
      </c>
      <c r="W452">
        <v>3</v>
      </c>
      <c r="X452" s="3">
        <f t="shared" si="29"/>
        <v>19.8</v>
      </c>
      <c r="Y452" s="3">
        <f t="shared" si="30"/>
        <v>1.6500000000000001</v>
      </c>
      <c r="Z452" s="3">
        <f t="shared" si="31"/>
        <v>0.33</v>
      </c>
    </row>
    <row r="453" spans="1:26" hidden="1" x14ac:dyDescent="0.25">
      <c r="A453">
        <v>10.202400000000001</v>
      </c>
      <c r="B453" t="s">
        <v>26</v>
      </c>
      <c r="C453" t="s">
        <v>84</v>
      </c>
      <c r="D453" t="s">
        <v>85</v>
      </c>
      <c r="E453">
        <v>10053745</v>
      </c>
      <c r="F453" t="s">
        <v>300</v>
      </c>
      <c r="G453" t="s">
        <v>174</v>
      </c>
      <c r="H453" t="s">
        <v>31</v>
      </c>
      <c r="I453" t="s">
        <v>301</v>
      </c>
      <c r="J453" t="s">
        <v>302</v>
      </c>
      <c r="K453" t="s">
        <v>96</v>
      </c>
      <c r="L453">
        <v>89406</v>
      </c>
      <c r="M453" t="s">
        <v>303</v>
      </c>
      <c r="N453">
        <v>7755415699</v>
      </c>
      <c r="O453" t="s">
        <v>49</v>
      </c>
      <c r="P453" t="s">
        <v>50</v>
      </c>
      <c r="Q453" t="s">
        <v>39</v>
      </c>
      <c r="R453">
        <v>44</v>
      </c>
      <c r="S453" t="s">
        <v>40</v>
      </c>
      <c r="T453" t="str">
        <f t="shared" si="28"/>
        <v>12</v>
      </c>
      <c r="U453">
        <v>5</v>
      </c>
      <c r="V453">
        <v>99</v>
      </c>
      <c r="W453">
        <v>5</v>
      </c>
      <c r="X453" s="3">
        <f t="shared" si="29"/>
        <v>19.8</v>
      </c>
      <c r="Y453" s="3">
        <f t="shared" si="30"/>
        <v>1.6500000000000001</v>
      </c>
      <c r="Z453" s="3">
        <f t="shared" si="31"/>
        <v>0.33</v>
      </c>
    </row>
    <row r="454" spans="1:26" hidden="1" x14ac:dyDescent="0.25">
      <c r="A454">
        <v>10.202400000000001</v>
      </c>
      <c r="B454" t="s">
        <v>26</v>
      </c>
      <c r="C454" t="s">
        <v>84</v>
      </c>
      <c r="D454" t="s">
        <v>85</v>
      </c>
      <c r="E454">
        <v>10426364</v>
      </c>
      <c r="F454" t="s">
        <v>437</v>
      </c>
      <c r="G454" t="s">
        <v>30</v>
      </c>
      <c r="H454" t="s">
        <v>31</v>
      </c>
      <c r="I454" t="s">
        <v>438</v>
      </c>
      <c r="J454" t="s">
        <v>104</v>
      </c>
      <c r="K454" t="s">
        <v>96</v>
      </c>
      <c r="L454" t="s">
        <v>439</v>
      </c>
      <c r="M454" t="s">
        <v>440</v>
      </c>
      <c r="N454">
        <v>7753385335</v>
      </c>
      <c r="O454" t="s">
        <v>49</v>
      </c>
      <c r="P454" t="s">
        <v>50</v>
      </c>
      <c r="Q454" t="s">
        <v>39</v>
      </c>
      <c r="R454">
        <v>44</v>
      </c>
      <c r="S454" t="s">
        <v>40</v>
      </c>
      <c r="T454" t="str">
        <f t="shared" si="28"/>
        <v>12</v>
      </c>
      <c r="U454">
        <v>5</v>
      </c>
      <c r="V454">
        <v>297</v>
      </c>
      <c r="W454">
        <v>15</v>
      </c>
      <c r="X454" s="3">
        <f t="shared" si="29"/>
        <v>19.8</v>
      </c>
      <c r="Y454" s="3">
        <f t="shared" si="30"/>
        <v>1.6500000000000001</v>
      </c>
      <c r="Z454" s="3">
        <f t="shared" si="31"/>
        <v>0.33</v>
      </c>
    </row>
    <row r="455" spans="1:26" hidden="1" x14ac:dyDescent="0.25">
      <c r="A455">
        <v>10.202400000000001</v>
      </c>
      <c r="B455" t="s">
        <v>26</v>
      </c>
      <c r="C455" t="s">
        <v>84</v>
      </c>
      <c r="D455" t="s">
        <v>85</v>
      </c>
      <c r="E455">
        <v>10439798</v>
      </c>
      <c r="F455" t="s">
        <v>102</v>
      </c>
      <c r="G455" t="s">
        <v>30</v>
      </c>
      <c r="H455" t="s">
        <v>31</v>
      </c>
      <c r="I455" t="s">
        <v>103</v>
      </c>
      <c r="J455" t="s">
        <v>104</v>
      </c>
      <c r="K455" t="s">
        <v>96</v>
      </c>
      <c r="L455" t="s">
        <v>105</v>
      </c>
      <c r="M455" t="s">
        <v>106</v>
      </c>
      <c r="N455">
        <v>9076024285</v>
      </c>
      <c r="O455" t="s">
        <v>49</v>
      </c>
      <c r="P455" t="s">
        <v>50</v>
      </c>
      <c r="Q455" t="s">
        <v>39</v>
      </c>
      <c r="R455">
        <v>44</v>
      </c>
      <c r="S455" t="s">
        <v>40</v>
      </c>
      <c r="T455" t="str">
        <f t="shared" si="28"/>
        <v>12</v>
      </c>
      <c r="U455">
        <v>5</v>
      </c>
      <c r="V455">
        <v>19.8</v>
      </c>
      <c r="W455">
        <v>1</v>
      </c>
      <c r="X455" s="3">
        <f t="shared" si="29"/>
        <v>19.8</v>
      </c>
      <c r="Y455" s="3">
        <f t="shared" si="30"/>
        <v>1.6500000000000001</v>
      </c>
      <c r="Z455" s="3">
        <f t="shared" si="31"/>
        <v>0.33</v>
      </c>
    </row>
    <row r="456" spans="1:26" hidden="1" x14ac:dyDescent="0.25">
      <c r="A456">
        <v>10.202400000000001</v>
      </c>
      <c r="B456" t="s">
        <v>26</v>
      </c>
      <c r="C456" t="s">
        <v>84</v>
      </c>
      <c r="D456" t="s">
        <v>85</v>
      </c>
      <c r="E456">
        <v>10469914</v>
      </c>
      <c r="F456" t="s">
        <v>1162</v>
      </c>
      <c r="G456" t="s">
        <v>30</v>
      </c>
      <c r="H456" t="s">
        <v>31</v>
      </c>
      <c r="I456" t="s">
        <v>1163</v>
      </c>
      <c r="J456" t="s">
        <v>1164</v>
      </c>
      <c r="K456" t="s">
        <v>96</v>
      </c>
      <c r="L456" t="s">
        <v>1165</v>
      </c>
      <c r="M456" t="s">
        <v>1166</v>
      </c>
      <c r="N456">
        <v>2092332914</v>
      </c>
      <c r="O456" t="s">
        <v>49</v>
      </c>
      <c r="P456" t="s">
        <v>50</v>
      </c>
      <c r="Q456" t="s">
        <v>39</v>
      </c>
      <c r="R456">
        <v>44</v>
      </c>
      <c r="S456" t="s">
        <v>40</v>
      </c>
      <c r="T456" t="str">
        <f t="shared" si="28"/>
        <v>12</v>
      </c>
      <c r="U456">
        <v>5</v>
      </c>
      <c r="V456">
        <v>99</v>
      </c>
      <c r="W456">
        <v>5</v>
      </c>
      <c r="X456" s="3">
        <f t="shared" si="29"/>
        <v>19.8</v>
      </c>
      <c r="Y456" s="3">
        <f t="shared" si="30"/>
        <v>1.6500000000000001</v>
      </c>
      <c r="Z456" s="3">
        <f t="shared" si="31"/>
        <v>0.33</v>
      </c>
    </row>
    <row r="457" spans="1:26" hidden="1" x14ac:dyDescent="0.25">
      <c r="A457">
        <v>10.202400000000001</v>
      </c>
      <c r="B457" t="s">
        <v>26</v>
      </c>
      <c r="C457" t="s">
        <v>84</v>
      </c>
      <c r="D457" t="s">
        <v>85</v>
      </c>
      <c r="E457">
        <v>10496376</v>
      </c>
      <c r="F457" t="s">
        <v>266</v>
      </c>
      <c r="G457" t="s">
        <v>267</v>
      </c>
      <c r="H457" t="s">
        <v>31</v>
      </c>
      <c r="I457" t="s">
        <v>268</v>
      </c>
      <c r="J457" t="s">
        <v>269</v>
      </c>
      <c r="K457" t="s">
        <v>67</v>
      </c>
      <c r="L457" t="s">
        <v>270</v>
      </c>
      <c r="M457" t="s">
        <v>271</v>
      </c>
      <c r="N457">
        <v>9162338469</v>
      </c>
      <c r="O457" t="s">
        <v>49</v>
      </c>
      <c r="P457" t="s">
        <v>50</v>
      </c>
      <c r="Q457" t="s">
        <v>39</v>
      </c>
      <c r="R457">
        <v>44</v>
      </c>
      <c r="S457" t="s">
        <v>40</v>
      </c>
      <c r="T457" t="str">
        <f t="shared" si="28"/>
        <v>12</v>
      </c>
      <c r="U457">
        <v>5</v>
      </c>
      <c r="V457">
        <v>19.8</v>
      </c>
      <c r="W457">
        <v>1</v>
      </c>
      <c r="X457" s="3">
        <f t="shared" si="29"/>
        <v>19.8</v>
      </c>
      <c r="Y457" s="3">
        <f t="shared" si="30"/>
        <v>1.6500000000000001</v>
      </c>
      <c r="Z457" s="3">
        <f t="shared" si="31"/>
        <v>0.33</v>
      </c>
    </row>
    <row r="458" spans="1:26" hidden="1" x14ac:dyDescent="0.25">
      <c r="A458">
        <v>10.202400000000001</v>
      </c>
      <c r="B458" t="s">
        <v>26</v>
      </c>
      <c r="C458" t="s">
        <v>84</v>
      </c>
      <c r="D458" t="s">
        <v>85</v>
      </c>
      <c r="E458">
        <v>10124473</v>
      </c>
      <c r="F458" t="s">
        <v>220</v>
      </c>
      <c r="G458" t="s">
        <v>30</v>
      </c>
      <c r="H458" t="s">
        <v>31</v>
      </c>
      <c r="I458" t="s">
        <v>221</v>
      </c>
      <c r="J458" t="s">
        <v>222</v>
      </c>
      <c r="K458" t="s">
        <v>67</v>
      </c>
      <c r="L458">
        <v>95370</v>
      </c>
      <c r="M458" t="s">
        <v>223</v>
      </c>
      <c r="N458">
        <v>2095363674</v>
      </c>
      <c r="O458" t="s">
        <v>98</v>
      </c>
      <c r="P458" t="s">
        <v>99</v>
      </c>
      <c r="Q458" t="s">
        <v>61</v>
      </c>
      <c r="R458">
        <v>44</v>
      </c>
      <c r="S458" t="s">
        <v>40</v>
      </c>
      <c r="T458" t="str">
        <f t="shared" si="28"/>
        <v>12</v>
      </c>
      <c r="U458">
        <v>5</v>
      </c>
      <c r="V458">
        <v>115.2</v>
      </c>
      <c r="W458">
        <v>4</v>
      </c>
      <c r="X458" s="3">
        <f t="shared" si="29"/>
        <v>28.8</v>
      </c>
      <c r="Y458" s="3">
        <f t="shared" si="30"/>
        <v>2.4</v>
      </c>
      <c r="Z458" s="3">
        <f t="shared" si="31"/>
        <v>0.48</v>
      </c>
    </row>
    <row r="459" spans="1:26" hidden="1" x14ac:dyDescent="0.25">
      <c r="A459">
        <v>10.202400000000001</v>
      </c>
      <c r="B459" t="s">
        <v>26</v>
      </c>
      <c r="C459" t="s">
        <v>84</v>
      </c>
      <c r="D459" t="s">
        <v>85</v>
      </c>
      <c r="E459">
        <v>10252106</v>
      </c>
      <c r="F459" t="s">
        <v>1159</v>
      </c>
      <c r="G459" t="s">
        <v>362</v>
      </c>
      <c r="H459" t="s">
        <v>31</v>
      </c>
      <c r="I459" t="s">
        <v>1160</v>
      </c>
      <c r="J459" t="s">
        <v>119</v>
      </c>
      <c r="K459" t="s">
        <v>67</v>
      </c>
      <c r="L459">
        <v>95814</v>
      </c>
      <c r="M459" t="s">
        <v>1161</v>
      </c>
      <c r="N459">
        <v>9164430500</v>
      </c>
      <c r="O459" t="s">
        <v>98</v>
      </c>
      <c r="P459" t="s">
        <v>99</v>
      </c>
      <c r="Q459" t="s">
        <v>61</v>
      </c>
      <c r="R459">
        <v>44</v>
      </c>
      <c r="S459" t="s">
        <v>40</v>
      </c>
      <c r="T459" t="str">
        <f t="shared" si="28"/>
        <v>12</v>
      </c>
      <c r="U459">
        <v>5</v>
      </c>
      <c r="V459">
        <v>57.6</v>
      </c>
      <c r="W459">
        <v>2</v>
      </c>
      <c r="X459" s="3">
        <f t="shared" si="29"/>
        <v>28.8</v>
      </c>
      <c r="Y459" s="3">
        <f t="shared" si="30"/>
        <v>2.4</v>
      </c>
      <c r="Z459" s="3">
        <f t="shared" si="31"/>
        <v>0.48</v>
      </c>
    </row>
    <row r="460" spans="1:26" hidden="1" x14ac:dyDescent="0.25">
      <c r="A460">
        <v>10.202400000000001</v>
      </c>
      <c r="B460" t="s">
        <v>26</v>
      </c>
      <c r="C460" t="s">
        <v>84</v>
      </c>
      <c r="D460" t="s">
        <v>85</v>
      </c>
      <c r="E460">
        <v>10342048</v>
      </c>
      <c r="F460" t="s">
        <v>213</v>
      </c>
      <c r="G460" t="s">
        <v>30</v>
      </c>
      <c r="H460" t="s">
        <v>31</v>
      </c>
      <c r="I460" t="s">
        <v>214</v>
      </c>
      <c r="J460" t="s">
        <v>215</v>
      </c>
      <c r="K460" t="s">
        <v>67</v>
      </c>
      <c r="L460" t="s">
        <v>216</v>
      </c>
      <c r="M460" t="s">
        <v>217</v>
      </c>
      <c r="N460">
        <v>9258267841</v>
      </c>
      <c r="O460" t="s">
        <v>98</v>
      </c>
      <c r="P460" t="s">
        <v>99</v>
      </c>
      <c r="Q460" t="s">
        <v>61</v>
      </c>
      <c r="R460">
        <v>44</v>
      </c>
      <c r="S460" t="s">
        <v>40</v>
      </c>
      <c r="T460" t="str">
        <f t="shared" si="28"/>
        <v>12</v>
      </c>
      <c r="U460">
        <v>5</v>
      </c>
      <c r="V460">
        <v>172.8</v>
      </c>
      <c r="W460">
        <v>6</v>
      </c>
      <c r="X460" s="3">
        <f t="shared" si="29"/>
        <v>28.8</v>
      </c>
      <c r="Y460" s="3">
        <f t="shared" si="30"/>
        <v>2.4</v>
      </c>
      <c r="Z460" s="3">
        <f t="shared" si="31"/>
        <v>0.48</v>
      </c>
    </row>
    <row r="461" spans="1:26" hidden="1" x14ac:dyDescent="0.25">
      <c r="A461">
        <v>10.202400000000001</v>
      </c>
      <c r="B461" t="s">
        <v>26</v>
      </c>
      <c r="C461" t="s">
        <v>84</v>
      </c>
      <c r="D461" t="s">
        <v>85</v>
      </c>
      <c r="E461">
        <v>10393606</v>
      </c>
      <c r="F461" t="s">
        <v>1014</v>
      </c>
      <c r="G461" t="s">
        <v>362</v>
      </c>
      <c r="H461" t="s">
        <v>31</v>
      </c>
      <c r="I461" t="s">
        <v>1015</v>
      </c>
      <c r="J461" t="s">
        <v>594</v>
      </c>
      <c r="K461" t="s">
        <v>96</v>
      </c>
      <c r="L461" t="s">
        <v>1016</v>
      </c>
      <c r="M461" t="s">
        <v>1017</v>
      </c>
      <c r="N461">
        <v>7755077248</v>
      </c>
      <c r="O461" t="s">
        <v>98</v>
      </c>
      <c r="P461" t="s">
        <v>99</v>
      </c>
      <c r="Q461" t="s">
        <v>61</v>
      </c>
      <c r="R461">
        <v>44</v>
      </c>
      <c r="S461" t="s">
        <v>40</v>
      </c>
      <c r="T461" t="str">
        <f t="shared" si="28"/>
        <v>12</v>
      </c>
      <c r="U461">
        <v>5</v>
      </c>
      <c r="V461">
        <v>288</v>
      </c>
      <c r="W461">
        <v>10</v>
      </c>
      <c r="X461" s="3">
        <f t="shared" si="29"/>
        <v>28.8</v>
      </c>
      <c r="Y461" s="3">
        <f t="shared" si="30"/>
        <v>2.4</v>
      </c>
      <c r="Z461" s="3">
        <f t="shared" si="31"/>
        <v>0.48</v>
      </c>
    </row>
    <row r="462" spans="1:26" hidden="1" x14ac:dyDescent="0.25">
      <c r="A462">
        <v>10.202400000000001</v>
      </c>
      <c r="B462" t="s">
        <v>26</v>
      </c>
      <c r="C462" t="s">
        <v>84</v>
      </c>
      <c r="D462" t="s">
        <v>85</v>
      </c>
      <c r="E462">
        <v>10418538</v>
      </c>
      <c r="F462" t="s">
        <v>493</v>
      </c>
      <c r="G462" t="s">
        <v>30</v>
      </c>
      <c r="H462" t="s">
        <v>31</v>
      </c>
      <c r="I462" t="s">
        <v>494</v>
      </c>
      <c r="J462" t="s">
        <v>119</v>
      </c>
      <c r="K462" t="s">
        <v>67</v>
      </c>
      <c r="L462" t="s">
        <v>495</v>
      </c>
      <c r="M462" t="s">
        <v>496</v>
      </c>
      <c r="N462">
        <v>9164724633</v>
      </c>
      <c r="O462" t="s">
        <v>98</v>
      </c>
      <c r="P462" t="s">
        <v>99</v>
      </c>
      <c r="Q462" t="s">
        <v>61</v>
      </c>
      <c r="R462">
        <v>44</v>
      </c>
      <c r="S462" t="s">
        <v>40</v>
      </c>
      <c r="T462" t="str">
        <f t="shared" si="28"/>
        <v>12</v>
      </c>
      <c r="U462">
        <v>5</v>
      </c>
      <c r="V462">
        <v>28.8</v>
      </c>
      <c r="W462">
        <v>1</v>
      </c>
      <c r="X462" s="3">
        <f t="shared" si="29"/>
        <v>28.8</v>
      </c>
      <c r="Y462" s="3">
        <f t="shared" si="30"/>
        <v>2.4</v>
      </c>
      <c r="Z462" s="3">
        <f t="shared" si="31"/>
        <v>0.48</v>
      </c>
    </row>
    <row r="463" spans="1:26" hidden="1" x14ac:dyDescent="0.25">
      <c r="A463">
        <v>10.202400000000001</v>
      </c>
      <c r="B463" t="s">
        <v>26</v>
      </c>
      <c r="C463" t="s">
        <v>84</v>
      </c>
      <c r="D463" t="s">
        <v>85</v>
      </c>
      <c r="E463">
        <v>10496376</v>
      </c>
      <c r="F463" t="s">
        <v>266</v>
      </c>
      <c r="G463" t="s">
        <v>267</v>
      </c>
      <c r="H463" t="s">
        <v>31</v>
      </c>
      <c r="I463" t="s">
        <v>268</v>
      </c>
      <c r="J463" t="s">
        <v>269</v>
      </c>
      <c r="K463" t="s">
        <v>67</v>
      </c>
      <c r="L463" t="s">
        <v>270</v>
      </c>
      <c r="M463" t="s">
        <v>271</v>
      </c>
      <c r="N463">
        <v>9162338469</v>
      </c>
      <c r="O463" t="s">
        <v>98</v>
      </c>
      <c r="P463" t="s">
        <v>99</v>
      </c>
      <c r="Q463" t="s">
        <v>61</v>
      </c>
      <c r="R463">
        <v>44</v>
      </c>
      <c r="S463" t="s">
        <v>40</v>
      </c>
      <c r="T463" t="str">
        <f t="shared" si="28"/>
        <v>12</v>
      </c>
      <c r="U463">
        <v>5</v>
      </c>
      <c r="V463">
        <v>86.4</v>
      </c>
      <c r="W463">
        <v>3</v>
      </c>
      <c r="X463" s="3">
        <f t="shared" si="29"/>
        <v>28.8</v>
      </c>
      <c r="Y463" s="3">
        <f t="shared" si="30"/>
        <v>2.4</v>
      </c>
      <c r="Z463" s="3">
        <f t="shared" si="31"/>
        <v>0.48</v>
      </c>
    </row>
    <row r="464" spans="1:26" hidden="1" x14ac:dyDescent="0.25">
      <c r="A464">
        <v>10.202400000000001</v>
      </c>
      <c r="B464" t="s">
        <v>26</v>
      </c>
      <c r="C464" t="s">
        <v>84</v>
      </c>
      <c r="D464" t="s">
        <v>85</v>
      </c>
      <c r="E464">
        <v>10501324</v>
      </c>
      <c r="F464" t="s">
        <v>989</v>
      </c>
      <c r="G464" t="s">
        <v>362</v>
      </c>
      <c r="H464" t="s">
        <v>31</v>
      </c>
      <c r="I464" t="s">
        <v>990</v>
      </c>
      <c r="J464" t="s">
        <v>991</v>
      </c>
      <c r="K464" t="s">
        <v>67</v>
      </c>
      <c r="L464" t="s">
        <v>992</v>
      </c>
      <c r="M464" t="s">
        <v>993</v>
      </c>
      <c r="N464">
        <v>8312754500</v>
      </c>
      <c r="O464" t="s">
        <v>98</v>
      </c>
      <c r="P464" t="s">
        <v>99</v>
      </c>
      <c r="Q464" t="s">
        <v>61</v>
      </c>
      <c r="R464">
        <v>44</v>
      </c>
      <c r="S464" t="s">
        <v>40</v>
      </c>
      <c r="T464" t="str">
        <f t="shared" si="28"/>
        <v>12</v>
      </c>
      <c r="U464">
        <v>5</v>
      </c>
      <c r="V464">
        <v>172.8</v>
      </c>
      <c r="W464">
        <v>6</v>
      </c>
      <c r="X464" s="3">
        <f t="shared" si="29"/>
        <v>28.8</v>
      </c>
      <c r="Y464" s="3">
        <f t="shared" si="30"/>
        <v>2.4</v>
      </c>
      <c r="Z464" s="3">
        <f t="shared" si="31"/>
        <v>0.48</v>
      </c>
    </row>
    <row r="465" spans="1:26" hidden="1" x14ac:dyDescent="0.25">
      <c r="A465">
        <v>10.202400000000001</v>
      </c>
      <c r="B465" t="s">
        <v>26</v>
      </c>
      <c r="C465" t="s">
        <v>84</v>
      </c>
      <c r="D465" t="s">
        <v>85</v>
      </c>
      <c r="E465">
        <v>10020343</v>
      </c>
      <c r="F465" t="s">
        <v>1120</v>
      </c>
      <c r="G465" t="s">
        <v>174</v>
      </c>
      <c r="H465" t="s">
        <v>31</v>
      </c>
      <c r="I465" t="s">
        <v>1121</v>
      </c>
      <c r="J465" t="s">
        <v>1122</v>
      </c>
      <c r="K465" t="s">
        <v>67</v>
      </c>
      <c r="L465">
        <v>93245</v>
      </c>
      <c r="M465" t="s">
        <v>1123</v>
      </c>
      <c r="N465">
        <v>5599984735</v>
      </c>
      <c r="O465" t="s">
        <v>224</v>
      </c>
      <c r="P465" t="s">
        <v>225</v>
      </c>
      <c r="Q465" t="s">
        <v>61</v>
      </c>
      <c r="R465">
        <v>44</v>
      </c>
      <c r="S465" t="s">
        <v>40</v>
      </c>
      <c r="T465" t="str">
        <f t="shared" si="28"/>
        <v>12</v>
      </c>
      <c r="U465">
        <v>5</v>
      </c>
      <c r="V465">
        <v>172.8</v>
      </c>
      <c r="W465">
        <v>6</v>
      </c>
      <c r="X465" s="3">
        <f t="shared" si="29"/>
        <v>28.8</v>
      </c>
      <c r="Y465" s="3">
        <f t="shared" si="30"/>
        <v>2.4</v>
      </c>
      <c r="Z465" s="3">
        <f t="shared" si="31"/>
        <v>0.48</v>
      </c>
    </row>
    <row r="466" spans="1:26" hidden="1" x14ac:dyDescent="0.25">
      <c r="A466">
        <v>10.202400000000001</v>
      </c>
      <c r="B466" t="s">
        <v>26</v>
      </c>
      <c r="C466" t="s">
        <v>84</v>
      </c>
      <c r="D466" t="s">
        <v>85</v>
      </c>
      <c r="E466">
        <v>10124473</v>
      </c>
      <c r="F466" t="s">
        <v>220</v>
      </c>
      <c r="G466" t="s">
        <v>30</v>
      </c>
      <c r="H466" t="s">
        <v>31</v>
      </c>
      <c r="I466" t="s">
        <v>221</v>
      </c>
      <c r="J466" t="s">
        <v>222</v>
      </c>
      <c r="K466" t="s">
        <v>67</v>
      </c>
      <c r="L466">
        <v>95370</v>
      </c>
      <c r="M466" t="s">
        <v>223</v>
      </c>
      <c r="N466">
        <v>2095363674</v>
      </c>
      <c r="O466" t="s">
        <v>224</v>
      </c>
      <c r="P466" t="s">
        <v>225</v>
      </c>
      <c r="Q466" t="s">
        <v>61</v>
      </c>
      <c r="R466">
        <v>44</v>
      </c>
      <c r="S466" t="s">
        <v>40</v>
      </c>
      <c r="T466" t="str">
        <f t="shared" si="28"/>
        <v>12</v>
      </c>
      <c r="U466">
        <v>5</v>
      </c>
      <c r="V466">
        <v>86.4</v>
      </c>
      <c r="W466">
        <v>3</v>
      </c>
      <c r="X466" s="3">
        <f t="shared" si="29"/>
        <v>28.8</v>
      </c>
      <c r="Y466" s="3">
        <f t="shared" si="30"/>
        <v>2.4</v>
      </c>
      <c r="Z466" s="3">
        <f t="shared" si="31"/>
        <v>0.48</v>
      </c>
    </row>
    <row r="467" spans="1:26" hidden="1" x14ac:dyDescent="0.25">
      <c r="A467">
        <v>10.202400000000001</v>
      </c>
      <c r="B467" t="s">
        <v>26</v>
      </c>
      <c r="C467" t="s">
        <v>84</v>
      </c>
      <c r="D467" t="s">
        <v>85</v>
      </c>
      <c r="E467">
        <v>10342048</v>
      </c>
      <c r="F467" t="s">
        <v>213</v>
      </c>
      <c r="G467" t="s">
        <v>30</v>
      </c>
      <c r="H467" t="s">
        <v>31</v>
      </c>
      <c r="I467" t="s">
        <v>214</v>
      </c>
      <c r="J467" t="s">
        <v>215</v>
      </c>
      <c r="K467" t="s">
        <v>67</v>
      </c>
      <c r="L467" t="s">
        <v>216</v>
      </c>
      <c r="M467" t="s">
        <v>217</v>
      </c>
      <c r="N467">
        <v>9258267841</v>
      </c>
      <c r="O467" t="s">
        <v>224</v>
      </c>
      <c r="P467" t="s">
        <v>225</v>
      </c>
      <c r="Q467" t="s">
        <v>61</v>
      </c>
      <c r="R467">
        <v>44</v>
      </c>
      <c r="S467" t="s">
        <v>40</v>
      </c>
      <c r="T467" t="str">
        <f t="shared" si="28"/>
        <v>12</v>
      </c>
      <c r="U467">
        <v>5</v>
      </c>
      <c r="V467">
        <v>57.6</v>
      </c>
      <c r="W467">
        <v>2</v>
      </c>
      <c r="X467" s="3">
        <f t="shared" si="29"/>
        <v>28.8</v>
      </c>
      <c r="Y467" s="3">
        <f t="shared" si="30"/>
        <v>2.4</v>
      </c>
      <c r="Z467" s="3">
        <f t="shared" si="31"/>
        <v>0.48</v>
      </c>
    </row>
    <row r="468" spans="1:26" hidden="1" x14ac:dyDescent="0.25">
      <c r="A468">
        <v>10.202400000000001</v>
      </c>
      <c r="B468" t="s">
        <v>26</v>
      </c>
      <c r="C468" t="s">
        <v>84</v>
      </c>
      <c r="D468" t="s">
        <v>85</v>
      </c>
      <c r="E468">
        <v>10501324</v>
      </c>
      <c r="F468" t="s">
        <v>989</v>
      </c>
      <c r="G468" t="s">
        <v>362</v>
      </c>
      <c r="H468" t="s">
        <v>31</v>
      </c>
      <c r="I468" t="s">
        <v>990</v>
      </c>
      <c r="J468" t="s">
        <v>991</v>
      </c>
      <c r="K468" t="s">
        <v>67</v>
      </c>
      <c r="L468" t="s">
        <v>992</v>
      </c>
      <c r="M468" t="s">
        <v>993</v>
      </c>
      <c r="N468">
        <v>8312754500</v>
      </c>
      <c r="O468" t="s">
        <v>224</v>
      </c>
      <c r="P468" t="s">
        <v>225</v>
      </c>
      <c r="Q468" t="s">
        <v>61</v>
      </c>
      <c r="R468">
        <v>44</v>
      </c>
      <c r="S468" t="s">
        <v>40</v>
      </c>
      <c r="T468" t="str">
        <f t="shared" si="28"/>
        <v>12</v>
      </c>
      <c r="U468">
        <v>5</v>
      </c>
      <c r="V468">
        <v>115.2</v>
      </c>
      <c r="W468">
        <v>4</v>
      </c>
      <c r="X468" s="3">
        <f t="shared" si="29"/>
        <v>28.8</v>
      </c>
      <c r="Y468" s="3">
        <f t="shared" si="30"/>
        <v>2.4</v>
      </c>
      <c r="Z468" s="3">
        <f t="shared" si="31"/>
        <v>0.48</v>
      </c>
    </row>
    <row r="469" spans="1:26" hidden="1" x14ac:dyDescent="0.25">
      <c r="A469">
        <v>10.202400000000001</v>
      </c>
      <c r="B469" t="s">
        <v>26</v>
      </c>
      <c r="C469" t="s">
        <v>84</v>
      </c>
      <c r="D469" t="s">
        <v>85</v>
      </c>
      <c r="E469">
        <v>10342048</v>
      </c>
      <c r="F469" t="s">
        <v>213</v>
      </c>
      <c r="G469" t="s">
        <v>30</v>
      </c>
      <c r="H469" t="s">
        <v>31</v>
      </c>
      <c r="I469" t="s">
        <v>214</v>
      </c>
      <c r="J469" t="s">
        <v>215</v>
      </c>
      <c r="K469" t="s">
        <v>67</v>
      </c>
      <c r="L469" t="s">
        <v>216</v>
      </c>
      <c r="M469" t="s">
        <v>217</v>
      </c>
      <c r="N469">
        <v>9258267841</v>
      </c>
      <c r="O469" t="s">
        <v>91</v>
      </c>
      <c r="P469" t="s">
        <v>92</v>
      </c>
      <c r="Q469" t="s">
        <v>61</v>
      </c>
      <c r="R469">
        <v>44</v>
      </c>
      <c r="S469" t="s">
        <v>40</v>
      </c>
      <c r="T469" t="str">
        <f t="shared" si="28"/>
        <v>12</v>
      </c>
      <c r="U469">
        <v>8</v>
      </c>
      <c r="V469">
        <v>162</v>
      </c>
      <c r="W469">
        <v>5</v>
      </c>
      <c r="X469" s="3">
        <f t="shared" si="29"/>
        <v>32.4</v>
      </c>
      <c r="Y469" s="3">
        <f t="shared" si="30"/>
        <v>2.6999999999999997</v>
      </c>
      <c r="Z469" s="3">
        <f t="shared" si="31"/>
        <v>0.33749999999999997</v>
      </c>
    </row>
    <row r="470" spans="1:26" hidden="1" x14ac:dyDescent="0.25">
      <c r="A470">
        <v>10.202400000000001</v>
      </c>
      <c r="B470" t="s">
        <v>26</v>
      </c>
      <c r="C470" t="s">
        <v>84</v>
      </c>
      <c r="D470" t="s">
        <v>85</v>
      </c>
      <c r="E470">
        <v>10019784</v>
      </c>
      <c r="F470" t="s">
        <v>86</v>
      </c>
      <c r="G470" t="s">
        <v>30</v>
      </c>
      <c r="H470" t="s">
        <v>31</v>
      </c>
      <c r="I470" t="s">
        <v>87</v>
      </c>
      <c r="J470" t="s">
        <v>88</v>
      </c>
      <c r="K470" t="s">
        <v>67</v>
      </c>
      <c r="L470">
        <v>95354</v>
      </c>
      <c r="M470" t="s">
        <v>1108</v>
      </c>
      <c r="N470">
        <v>2095295350</v>
      </c>
      <c r="O470" t="s">
        <v>70</v>
      </c>
      <c r="P470" t="s">
        <v>71</v>
      </c>
      <c r="Q470" t="s">
        <v>61</v>
      </c>
      <c r="R470">
        <v>44</v>
      </c>
      <c r="S470" t="s">
        <v>40</v>
      </c>
      <c r="T470" t="str">
        <f t="shared" si="28"/>
        <v>12</v>
      </c>
      <c r="U470">
        <v>8</v>
      </c>
      <c r="V470">
        <v>324</v>
      </c>
      <c r="W470">
        <v>10</v>
      </c>
      <c r="X470" s="3">
        <f t="shared" si="29"/>
        <v>32.4</v>
      </c>
      <c r="Y470" s="3">
        <f t="shared" si="30"/>
        <v>2.6999999999999997</v>
      </c>
      <c r="Z470" s="3">
        <f t="shared" si="31"/>
        <v>0.33749999999999997</v>
      </c>
    </row>
    <row r="471" spans="1:26" hidden="1" x14ac:dyDescent="0.25">
      <c r="A471">
        <v>10.202400000000001</v>
      </c>
      <c r="B471" t="s">
        <v>26</v>
      </c>
      <c r="C471" t="s">
        <v>84</v>
      </c>
      <c r="D471" t="s">
        <v>85</v>
      </c>
      <c r="E471">
        <v>10138941</v>
      </c>
      <c r="F471" t="s">
        <v>591</v>
      </c>
      <c r="G471" t="s">
        <v>592</v>
      </c>
      <c r="H471" t="s">
        <v>31</v>
      </c>
      <c r="I471" t="s">
        <v>593</v>
      </c>
      <c r="J471" t="s">
        <v>594</v>
      </c>
      <c r="K471" t="s">
        <v>96</v>
      </c>
      <c r="L471">
        <v>89557</v>
      </c>
      <c r="M471" t="s">
        <v>1171</v>
      </c>
      <c r="N471">
        <v>7753222537</v>
      </c>
      <c r="O471" t="s">
        <v>70</v>
      </c>
      <c r="P471" t="s">
        <v>71</v>
      </c>
      <c r="Q471" t="s">
        <v>61</v>
      </c>
      <c r="R471">
        <v>44</v>
      </c>
      <c r="S471" t="s">
        <v>40</v>
      </c>
      <c r="T471" t="str">
        <f t="shared" ref="T471:T534" si="32">"12"</f>
        <v>12</v>
      </c>
      <c r="U471">
        <v>8</v>
      </c>
      <c r="V471">
        <v>259.2</v>
      </c>
      <c r="W471">
        <v>8</v>
      </c>
      <c r="X471" s="3">
        <f t="shared" si="29"/>
        <v>32.4</v>
      </c>
      <c r="Y471" s="3">
        <f t="shared" si="30"/>
        <v>2.6999999999999997</v>
      </c>
      <c r="Z471" s="3">
        <f t="shared" si="31"/>
        <v>0.33749999999999997</v>
      </c>
    </row>
    <row r="472" spans="1:26" hidden="1" x14ac:dyDescent="0.25">
      <c r="A472">
        <v>10.202400000000001</v>
      </c>
      <c r="B472" t="s">
        <v>26</v>
      </c>
      <c r="C472" t="s">
        <v>84</v>
      </c>
      <c r="D472" t="s">
        <v>85</v>
      </c>
      <c r="E472">
        <v>10342048</v>
      </c>
      <c r="F472" t="s">
        <v>213</v>
      </c>
      <c r="G472" t="s">
        <v>30</v>
      </c>
      <c r="H472" t="s">
        <v>31</v>
      </c>
      <c r="I472" t="s">
        <v>214</v>
      </c>
      <c r="J472" t="s">
        <v>215</v>
      </c>
      <c r="K472" t="s">
        <v>67</v>
      </c>
      <c r="L472" t="s">
        <v>216</v>
      </c>
      <c r="M472" t="s">
        <v>217</v>
      </c>
      <c r="N472">
        <v>9258267841</v>
      </c>
      <c r="O472" t="s">
        <v>70</v>
      </c>
      <c r="P472" t="s">
        <v>71</v>
      </c>
      <c r="Q472" t="s">
        <v>61</v>
      </c>
      <c r="R472">
        <v>44</v>
      </c>
      <c r="S472" t="s">
        <v>40</v>
      </c>
      <c r="T472" t="str">
        <f t="shared" si="32"/>
        <v>12</v>
      </c>
      <c r="U472">
        <v>8</v>
      </c>
      <c r="V472">
        <v>226.8</v>
      </c>
      <c r="W472">
        <v>7</v>
      </c>
      <c r="X472" s="3">
        <f t="shared" si="29"/>
        <v>32.4</v>
      </c>
      <c r="Y472" s="3">
        <f t="shared" si="30"/>
        <v>2.6999999999999997</v>
      </c>
      <c r="Z472" s="3">
        <f t="shared" si="31"/>
        <v>0.33749999999999997</v>
      </c>
    </row>
    <row r="473" spans="1:26" hidden="1" x14ac:dyDescent="0.25">
      <c r="A473">
        <v>10.202400000000001</v>
      </c>
      <c r="B473" t="s">
        <v>26</v>
      </c>
      <c r="C473" t="s">
        <v>84</v>
      </c>
      <c r="D473" t="s">
        <v>85</v>
      </c>
      <c r="E473">
        <v>10349331</v>
      </c>
      <c r="F473" t="s">
        <v>1172</v>
      </c>
      <c r="G473" t="s">
        <v>362</v>
      </c>
      <c r="H473" t="s">
        <v>31</v>
      </c>
      <c r="I473" t="s">
        <v>1173</v>
      </c>
      <c r="J473" t="s">
        <v>1012</v>
      </c>
      <c r="K473" t="s">
        <v>67</v>
      </c>
      <c r="L473" t="s">
        <v>1174</v>
      </c>
      <c r="M473" t="s">
        <v>1175</v>
      </c>
      <c r="N473">
        <v>9167822989</v>
      </c>
      <c r="O473" t="s">
        <v>70</v>
      </c>
      <c r="P473" t="s">
        <v>71</v>
      </c>
      <c r="Q473" t="s">
        <v>61</v>
      </c>
      <c r="R473">
        <v>44</v>
      </c>
      <c r="S473" t="s">
        <v>40</v>
      </c>
      <c r="T473" t="str">
        <f t="shared" si="32"/>
        <v>12</v>
      </c>
      <c r="U473">
        <v>8</v>
      </c>
      <c r="V473">
        <v>32.4</v>
      </c>
      <c r="W473">
        <v>1</v>
      </c>
      <c r="X473" s="3">
        <f t="shared" si="29"/>
        <v>32.4</v>
      </c>
      <c r="Y473" s="3">
        <f t="shared" si="30"/>
        <v>2.6999999999999997</v>
      </c>
      <c r="Z473" s="3">
        <f t="shared" si="31"/>
        <v>0.33749999999999997</v>
      </c>
    </row>
    <row r="474" spans="1:26" hidden="1" x14ac:dyDescent="0.25">
      <c r="A474">
        <v>10.202400000000001</v>
      </c>
      <c r="B474" t="s">
        <v>26</v>
      </c>
      <c r="C474" t="s">
        <v>84</v>
      </c>
      <c r="D474" t="s">
        <v>85</v>
      </c>
      <c r="E474">
        <v>10439798</v>
      </c>
      <c r="F474" t="s">
        <v>102</v>
      </c>
      <c r="G474" t="s">
        <v>30</v>
      </c>
      <c r="H474" t="s">
        <v>31</v>
      </c>
      <c r="I474" t="s">
        <v>103</v>
      </c>
      <c r="J474" t="s">
        <v>104</v>
      </c>
      <c r="K474" t="s">
        <v>96</v>
      </c>
      <c r="L474" t="s">
        <v>105</v>
      </c>
      <c r="M474" t="s">
        <v>106</v>
      </c>
      <c r="N474">
        <v>9076024285</v>
      </c>
      <c r="O474" t="s">
        <v>70</v>
      </c>
      <c r="P474" t="s">
        <v>71</v>
      </c>
      <c r="Q474" t="s">
        <v>61</v>
      </c>
      <c r="R474">
        <v>44</v>
      </c>
      <c r="S474" t="s">
        <v>40</v>
      </c>
      <c r="T474" t="str">
        <f t="shared" si="32"/>
        <v>12</v>
      </c>
      <c r="U474">
        <v>8</v>
      </c>
      <c r="V474">
        <v>226.8</v>
      </c>
      <c r="W474">
        <v>7</v>
      </c>
      <c r="X474" s="3">
        <f t="shared" si="29"/>
        <v>32.4</v>
      </c>
      <c r="Y474" s="3">
        <f t="shared" si="30"/>
        <v>2.6999999999999997</v>
      </c>
      <c r="Z474" s="3">
        <f t="shared" si="31"/>
        <v>0.33749999999999997</v>
      </c>
    </row>
    <row r="475" spans="1:26" hidden="1" x14ac:dyDescent="0.25">
      <c r="A475">
        <v>10.202400000000001</v>
      </c>
      <c r="B475" t="s">
        <v>26</v>
      </c>
      <c r="C475" t="s">
        <v>84</v>
      </c>
      <c r="D475" t="s">
        <v>85</v>
      </c>
      <c r="E475">
        <v>10342048</v>
      </c>
      <c r="F475" t="s">
        <v>213</v>
      </c>
      <c r="G475" t="s">
        <v>30</v>
      </c>
      <c r="H475" t="s">
        <v>31</v>
      </c>
      <c r="I475" t="s">
        <v>214</v>
      </c>
      <c r="J475" t="s">
        <v>215</v>
      </c>
      <c r="K475" t="s">
        <v>67</v>
      </c>
      <c r="L475" t="s">
        <v>216</v>
      </c>
      <c r="M475" t="s">
        <v>217</v>
      </c>
      <c r="N475">
        <v>9258267841</v>
      </c>
      <c r="O475" t="s">
        <v>72</v>
      </c>
      <c r="P475" t="s">
        <v>73</v>
      </c>
      <c r="Q475" t="s">
        <v>61</v>
      </c>
      <c r="R475">
        <v>44</v>
      </c>
      <c r="S475" t="s">
        <v>40</v>
      </c>
      <c r="T475" t="str">
        <f t="shared" si="32"/>
        <v>12</v>
      </c>
      <c r="U475">
        <v>8</v>
      </c>
      <c r="V475">
        <v>194.4</v>
      </c>
      <c r="W475">
        <v>6</v>
      </c>
      <c r="X475" s="3">
        <f t="shared" si="29"/>
        <v>32.4</v>
      </c>
      <c r="Y475" s="3">
        <f t="shared" si="30"/>
        <v>2.6999999999999997</v>
      </c>
      <c r="Z475" s="3">
        <f t="shared" si="31"/>
        <v>0.33749999999999997</v>
      </c>
    </row>
    <row r="476" spans="1:26" hidden="1" x14ac:dyDescent="0.25">
      <c r="A476">
        <v>10.202400000000001</v>
      </c>
      <c r="B476" t="s">
        <v>26</v>
      </c>
      <c r="C476" t="s">
        <v>84</v>
      </c>
      <c r="D476" t="s">
        <v>85</v>
      </c>
      <c r="E476">
        <v>10413735</v>
      </c>
      <c r="F476" t="s">
        <v>501</v>
      </c>
      <c r="G476" t="s">
        <v>348</v>
      </c>
      <c r="H476" t="s">
        <v>31</v>
      </c>
      <c r="I476" t="s">
        <v>502</v>
      </c>
      <c r="J476" t="s">
        <v>119</v>
      </c>
      <c r="K476" t="s">
        <v>67</v>
      </c>
      <c r="L476" t="s">
        <v>503</v>
      </c>
      <c r="M476" t="s">
        <v>353</v>
      </c>
      <c r="N476">
        <v>9162786446</v>
      </c>
      <c r="O476" t="s">
        <v>72</v>
      </c>
      <c r="P476" t="s">
        <v>73</v>
      </c>
      <c r="Q476" t="s">
        <v>61</v>
      </c>
      <c r="R476">
        <v>44</v>
      </c>
      <c r="S476" t="s">
        <v>40</v>
      </c>
      <c r="T476" t="str">
        <f t="shared" si="32"/>
        <v>12</v>
      </c>
      <c r="U476">
        <v>8</v>
      </c>
      <c r="V476">
        <v>32.4</v>
      </c>
      <c r="W476">
        <v>1</v>
      </c>
      <c r="X476" s="3">
        <f t="shared" si="29"/>
        <v>32.4</v>
      </c>
      <c r="Y476" s="3">
        <f t="shared" si="30"/>
        <v>2.6999999999999997</v>
      </c>
      <c r="Z476" s="3">
        <f t="shared" si="31"/>
        <v>0.33749999999999997</v>
      </c>
    </row>
    <row r="477" spans="1:26" hidden="1" x14ac:dyDescent="0.25">
      <c r="A477">
        <v>10.202400000000001</v>
      </c>
      <c r="B477" t="s">
        <v>26</v>
      </c>
      <c r="C477" t="s">
        <v>84</v>
      </c>
      <c r="D477" t="s">
        <v>85</v>
      </c>
      <c r="E477">
        <v>10442641</v>
      </c>
      <c r="F477" t="s">
        <v>1176</v>
      </c>
      <c r="G477" t="s">
        <v>30</v>
      </c>
      <c r="H477" t="s">
        <v>31</v>
      </c>
      <c r="I477" t="s">
        <v>1177</v>
      </c>
      <c r="J477" t="s">
        <v>104</v>
      </c>
      <c r="K477" t="s">
        <v>96</v>
      </c>
      <c r="L477" t="s">
        <v>1178</v>
      </c>
      <c r="M477" t="s">
        <v>1179</v>
      </c>
      <c r="N477">
        <v>7753991600</v>
      </c>
      <c r="O477" t="s">
        <v>72</v>
      </c>
      <c r="P477" t="s">
        <v>73</v>
      </c>
      <c r="Q477" t="s">
        <v>61</v>
      </c>
      <c r="R477">
        <v>44</v>
      </c>
      <c r="S477" t="s">
        <v>40</v>
      </c>
      <c r="T477" t="str">
        <f t="shared" si="32"/>
        <v>12</v>
      </c>
      <c r="U477">
        <v>8</v>
      </c>
      <c r="V477">
        <v>64.8</v>
      </c>
      <c r="W477">
        <v>2</v>
      </c>
      <c r="X477" s="3">
        <f t="shared" si="29"/>
        <v>32.4</v>
      </c>
      <c r="Y477" s="3">
        <f t="shared" si="30"/>
        <v>2.6999999999999997</v>
      </c>
      <c r="Z477" s="3">
        <f t="shared" si="31"/>
        <v>0.33749999999999997</v>
      </c>
    </row>
    <row r="478" spans="1:26" hidden="1" x14ac:dyDescent="0.25">
      <c r="A478">
        <v>10.202400000000001</v>
      </c>
      <c r="B478" t="s">
        <v>26</v>
      </c>
      <c r="C478" t="s">
        <v>84</v>
      </c>
      <c r="D478" t="s">
        <v>85</v>
      </c>
      <c r="E478">
        <v>10501324</v>
      </c>
      <c r="F478" t="s">
        <v>989</v>
      </c>
      <c r="G478" t="s">
        <v>362</v>
      </c>
      <c r="H478" t="s">
        <v>31</v>
      </c>
      <c r="I478" t="s">
        <v>990</v>
      </c>
      <c r="J478" t="s">
        <v>991</v>
      </c>
      <c r="K478" t="s">
        <v>67</v>
      </c>
      <c r="L478" t="s">
        <v>992</v>
      </c>
      <c r="M478" t="s">
        <v>993</v>
      </c>
      <c r="N478">
        <v>8312754500</v>
      </c>
      <c r="O478" t="s">
        <v>72</v>
      </c>
      <c r="P478" t="s">
        <v>73</v>
      </c>
      <c r="Q478" t="s">
        <v>61</v>
      </c>
      <c r="R478">
        <v>44</v>
      </c>
      <c r="S478" t="s">
        <v>40</v>
      </c>
      <c r="T478" t="str">
        <f t="shared" si="32"/>
        <v>12</v>
      </c>
      <c r="U478">
        <v>8</v>
      </c>
      <c r="V478">
        <v>162</v>
      </c>
      <c r="W478">
        <v>5</v>
      </c>
      <c r="X478" s="3">
        <f t="shared" si="29"/>
        <v>32.4</v>
      </c>
      <c r="Y478" s="3">
        <f t="shared" si="30"/>
        <v>2.6999999999999997</v>
      </c>
      <c r="Z478" s="3">
        <f t="shared" si="31"/>
        <v>0.33749999999999997</v>
      </c>
    </row>
    <row r="479" spans="1:26" hidden="1" x14ac:dyDescent="0.25">
      <c r="A479">
        <v>10.202400000000001</v>
      </c>
      <c r="B479" t="s">
        <v>26</v>
      </c>
      <c r="C479" t="s">
        <v>84</v>
      </c>
      <c r="D479" t="s">
        <v>85</v>
      </c>
      <c r="E479">
        <v>99999999999999</v>
      </c>
      <c r="F479" t="s">
        <v>142</v>
      </c>
      <c r="G479" t="s">
        <v>30</v>
      </c>
      <c r="H479" t="s">
        <v>144</v>
      </c>
      <c r="I479" t="s">
        <v>145</v>
      </c>
      <c r="J479" t="s">
        <v>146</v>
      </c>
      <c r="K479" t="s">
        <v>147</v>
      </c>
      <c r="L479">
        <v>999999999</v>
      </c>
      <c r="M479" t="s">
        <v>145</v>
      </c>
      <c r="N479">
        <v>9999999999</v>
      </c>
      <c r="O479" t="s">
        <v>72</v>
      </c>
      <c r="P479" t="s">
        <v>73</v>
      </c>
      <c r="Q479" t="s">
        <v>61</v>
      </c>
      <c r="R479">
        <v>44</v>
      </c>
      <c r="S479" t="s">
        <v>40</v>
      </c>
      <c r="T479" t="str">
        <f t="shared" si="32"/>
        <v>12</v>
      </c>
      <c r="U479">
        <v>8</v>
      </c>
      <c r="V479">
        <v>32.4</v>
      </c>
      <c r="W479">
        <v>1</v>
      </c>
      <c r="X479" s="3">
        <f t="shared" si="29"/>
        <v>32.4</v>
      </c>
      <c r="Y479" s="3">
        <f t="shared" si="30"/>
        <v>2.6999999999999997</v>
      </c>
      <c r="Z479" s="3">
        <f t="shared" si="31"/>
        <v>0.33749999999999997</v>
      </c>
    </row>
    <row r="480" spans="1:26" hidden="1" x14ac:dyDescent="0.25">
      <c r="A480">
        <v>10.202400000000001</v>
      </c>
      <c r="B480" t="s">
        <v>26</v>
      </c>
      <c r="C480" t="s">
        <v>84</v>
      </c>
      <c r="D480" t="s">
        <v>85</v>
      </c>
      <c r="E480">
        <v>10124473</v>
      </c>
      <c r="F480" t="s">
        <v>220</v>
      </c>
      <c r="G480" t="s">
        <v>30</v>
      </c>
      <c r="H480" t="s">
        <v>31</v>
      </c>
      <c r="I480" t="s">
        <v>221</v>
      </c>
      <c r="J480" t="s">
        <v>222</v>
      </c>
      <c r="K480" t="s">
        <v>67</v>
      </c>
      <c r="L480">
        <v>95370</v>
      </c>
      <c r="M480" t="s">
        <v>223</v>
      </c>
      <c r="N480">
        <v>2095363674</v>
      </c>
      <c r="O480" t="s">
        <v>218</v>
      </c>
      <c r="P480" t="s">
        <v>219</v>
      </c>
      <c r="Q480" t="s">
        <v>61</v>
      </c>
      <c r="R480">
        <v>44</v>
      </c>
      <c r="S480" t="s">
        <v>40</v>
      </c>
      <c r="T480" t="str">
        <f t="shared" si="32"/>
        <v>12</v>
      </c>
      <c r="U480">
        <v>8</v>
      </c>
      <c r="V480">
        <v>32.4</v>
      </c>
      <c r="W480">
        <v>1</v>
      </c>
      <c r="X480" s="3">
        <f t="shared" si="29"/>
        <v>32.4</v>
      </c>
      <c r="Y480" s="3">
        <f t="shared" si="30"/>
        <v>2.6999999999999997</v>
      </c>
      <c r="Z480" s="3">
        <f t="shared" si="31"/>
        <v>0.33749999999999997</v>
      </c>
    </row>
    <row r="481" spans="1:26" hidden="1" x14ac:dyDescent="0.25">
      <c r="A481">
        <v>10.202400000000001</v>
      </c>
      <c r="B481" t="s">
        <v>26</v>
      </c>
      <c r="C481" t="s">
        <v>84</v>
      </c>
      <c r="D481" t="s">
        <v>85</v>
      </c>
      <c r="E481">
        <v>10290494</v>
      </c>
      <c r="F481" t="s">
        <v>1180</v>
      </c>
      <c r="G481" t="s">
        <v>362</v>
      </c>
      <c r="H481" t="s">
        <v>31</v>
      </c>
      <c r="I481" t="s">
        <v>1181</v>
      </c>
      <c r="J481" t="s">
        <v>1182</v>
      </c>
      <c r="K481" t="s">
        <v>67</v>
      </c>
      <c r="L481">
        <v>93901</v>
      </c>
      <c r="M481" t="s">
        <v>1183</v>
      </c>
      <c r="N481">
        <v>8317544700</v>
      </c>
      <c r="O481" t="s">
        <v>218</v>
      </c>
      <c r="P481" t="s">
        <v>219</v>
      </c>
      <c r="Q481" t="s">
        <v>61</v>
      </c>
      <c r="R481">
        <v>44</v>
      </c>
      <c r="S481" t="s">
        <v>40</v>
      </c>
      <c r="T481" t="str">
        <f t="shared" si="32"/>
        <v>12</v>
      </c>
      <c r="U481">
        <v>8</v>
      </c>
      <c r="V481">
        <v>32.4</v>
      </c>
      <c r="W481">
        <v>1</v>
      </c>
      <c r="X481" s="3">
        <f t="shared" si="29"/>
        <v>32.4</v>
      </c>
      <c r="Y481" s="3">
        <f t="shared" si="30"/>
        <v>2.6999999999999997</v>
      </c>
      <c r="Z481" s="3">
        <f t="shared" si="31"/>
        <v>0.33749999999999997</v>
      </c>
    </row>
    <row r="482" spans="1:26" hidden="1" x14ac:dyDescent="0.25">
      <c r="A482">
        <v>10.202400000000001</v>
      </c>
      <c r="B482" t="s">
        <v>26</v>
      </c>
      <c r="C482" t="s">
        <v>84</v>
      </c>
      <c r="D482" t="s">
        <v>85</v>
      </c>
      <c r="E482">
        <v>10019784</v>
      </c>
      <c r="F482" t="s">
        <v>86</v>
      </c>
      <c r="G482" t="s">
        <v>30</v>
      </c>
      <c r="H482" t="s">
        <v>31</v>
      </c>
      <c r="I482" t="s">
        <v>87</v>
      </c>
      <c r="J482" t="s">
        <v>88</v>
      </c>
      <c r="K482" t="s">
        <v>67</v>
      </c>
      <c r="L482">
        <v>95354</v>
      </c>
      <c r="M482" t="s">
        <v>1108</v>
      </c>
      <c r="N482">
        <v>2095295350</v>
      </c>
      <c r="O482" t="s">
        <v>100</v>
      </c>
      <c r="P482" t="s">
        <v>101</v>
      </c>
      <c r="Q482" t="s">
        <v>61</v>
      </c>
      <c r="R482">
        <v>44</v>
      </c>
      <c r="S482" t="s">
        <v>40</v>
      </c>
      <c r="T482" t="str">
        <f t="shared" si="32"/>
        <v>12</v>
      </c>
      <c r="U482">
        <v>8</v>
      </c>
      <c r="V482">
        <v>324</v>
      </c>
      <c r="W482">
        <v>10</v>
      </c>
      <c r="X482" s="3">
        <f t="shared" si="29"/>
        <v>32.4</v>
      </c>
      <c r="Y482" s="3">
        <f t="shared" si="30"/>
        <v>2.6999999999999997</v>
      </c>
      <c r="Z482" s="3">
        <f t="shared" si="31"/>
        <v>0.33749999999999997</v>
      </c>
    </row>
    <row r="483" spans="1:26" hidden="1" x14ac:dyDescent="0.25">
      <c r="A483">
        <v>10.202400000000001</v>
      </c>
      <c r="B483" t="s">
        <v>26</v>
      </c>
      <c r="C483" t="s">
        <v>84</v>
      </c>
      <c r="D483" t="s">
        <v>85</v>
      </c>
      <c r="E483">
        <v>10413735</v>
      </c>
      <c r="F483" t="s">
        <v>501</v>
      </c>
      <c r="G483" t="s">
        <v>348</v>
      </c>
      <c r="H483" t="s">
        <v>31</v>
      </c>
      <c r="I483" t="s">
        <v>502</v>
      </c>
      <c r="J483" t="s">
        <v>119</v>
      </c>
      <c r="K483" t="s">
        <v>67</v>
      </c>
      <c r="L483" t="s">
        <v>503</v>
      </c>
      <c r="M483" t="s">
        <v>353</v>
      </c>
      <c r="N483">
        <v>9162786446</v>
      </c>
      <c r="O483" t="s">
        <v>100</v>
      </c>
      <c r="P483" t="s">
        <v>101</v>
      </c>
      <c r="Q483" t="s">
        <v>61</v>
      </c>
      <c r="R483">
        <v>44</v>
      </c>
      <c r="S483" t="s">
        <v>40</v>
      </c>
      <c r="T483" t="str">
        <f t="shared" si="32"/>
        <v>12</v>
      </c>
      <c r="U483">
        <v>8</v>
      </c>
      <c r="V483">
        <v>32.4</v>
      </c>
      <c r="W483">
        <v>1</v>
      </c>
      <c r="X483" s="3">
        <f t="shared" si="29"/>
        <v>32.4</v>
      </c>
      <c r="Y483" s="3">
        <f t="shared" si="30"/>
        <v>2.6999999999999997</v>
      </c>
      <c r="Z483" s="3">
        <f t="shared" si="31"/>
        <v>0.33749999999999997</v>
      </c>
    </row>
    <row r="484" spans="1:26" hidden="1" x14ac:dyDescent="0.25">
      <c r="A484">
        <v>10.202400000000001</v>
      </c>
      <c r="B484" t="s">
        <v>26</v>
      </c>
      <c r="C484" t="s">
        <v>84</v>
      </c>
      <c r="D484" t="s">
        <v>85</v>
      </c>
      <c r="E484">
        <v>10081013</v>
      </c>
      <c r="F484" t="s">
        <v>338</v>
      </c>
      <c r="G484" t="s">
        <v>30</v>
      </c>
      <c r="H484" t="s">
        <v>31</v>
      </c>
      <c r="I484" t="s">
        <v>339</v>
      </c>
      <c r="J484" t="s">
        <v>340</v>
      </c>
      <c r="K484" t="s">
        <v>67</v>
      </c>
      <c r="L484">
        <v>95045</v>
      </c>
      <c r="M484" t="s">
        <v>341</v>
      </c>
      <c r="N484">
        <v>8316234073</v>
      </c>
      <c r="O484" t="s">
        <v>59</v>
      </c>
      <c r="P484" t="s">
        <v>60</v>
      </c>
      <c r="Q484" t="s">
        <v>61</v>
      </c>
      <c r="R484">
        <v>44</v>
      </c>
      <c r="S484" t="s">
        <v>40</v>
      </c>
      <c r="T484" t="str">
        <f t="shared" si="32"/>
        <v>12</v>
      </c>
      <c r="U484">
        <v>4</v>
      </c>
      <c r="V484">
        <v>57.6</v>
      </c>
      <c r="W484">
        <v>2</v>
      </c>
      <c r="X484" s="3">
        <f t="shared" si="29"/>
        <v>28.8</v>
      </c>
      <c r="Y484" s="3">
        <f t="shared" si="30"/>
        <v>2.4</v>
      </c>
      <c r="Z484" s="3">
        <f t="shared" si="31"/>
        <v>0.6</v>
      </c>
    </row>
    <row r="485" spans="1:26" hidden="1" x14ac:dyDescent="0.25">
      <c r="A485">
        <v>10.202400000000001</v>
      </c>
      <c r="B485" t="s">
        <v>26</v>
      </c>
      <c r="C485" t="s">
        <v>84</v>
      </c>
      <c r="D485" t="s">
        <v>85</v>
      </c>
      <c r="E485">
        <v>10342048</v>
      </c>
      <c r="F485" t="s">
        <v>213</v>
      </c>
      <c r="G485" t="s">
        <v>30</v>
      </c>
      <c r="H485" t="s">
        <v>31</v>
      </c>
      <c r="I485" t="s">
        <v>214</v>
      </c>
      <c r="J485" t="s">
        <v>215</v>
      </c>
      <c r="K485" t="s">
        <v>67</v>
      </c>
      <c r="L485" t="s">
        <v>216</v>
      </c>
      <c r="M485" t="s">
        <v>217</v>
      </c>
      <c r="N485">
        <v>9258267841</v>
      </c>
      <c r="O485" t="s">
        <v>59</v>
      </c>
      <c r="P485" t="s">
        <v>60</v>
      </c>
      <c r="Q485" t="s">
        <v>61</v>
      </c>
      <c r="R485">
        <v>44</v>
      </c>
      <c r="S485" t="s">
        <v>40</v>
      </c>
      <c r="T485" t="str">
        <f t="shared" si="32"/>
        <v>12</v>
      </c>
      <c r="U485">
        <v>4</v>
      </c>
      <c r="V485">
        <v>144</v>
      </c>
      <c r="W485">
        <v>5</v>
      </c>
      <c r="X485" s="3">
        <f t="shared" si="29"/>
        <v>28.8</v>
      </c>
      <c r="Y485" s="3">
        <f t="shared" si="30"/>
        <v>2.4</v>
      </c>
      <c r="Z485" s="3">
        <f t="shared" si="31"/>
        <v>0.6</v>
      </c>
    </row>
    <row r="486" spans="1:26" hidden="1" x14ac:dyDescent="0.25">
      <c r="A486">
        <v>10.202400000000001</v>
      </c>
      <c r="B486" t="s">
        <v>26</v>
      </c>
      <c r="C486" t="s">
        <v>84</v>
      </c>
      <c r="D486" t="s">
        <v>85</v>
      </c>
      <c r="E486">
        <v>10382844</v>
      </c>
      <c r="F486" t="s">
        <v>272</v>
      </c>
      <c r="G486" t="s">
        <v>30</v>
      </c>
      <c r="H486" t="s">
        <v>31</v>
      </c>
      <c r="I486" t="s">
        <v>273</v>
      </c>
      <c r="J486" t="s">
        <v>274</v>
      </c>
      <c r="K486" t="s">
        <v>67</v>
      </c>
      <c r="L486" t="s">
        <v>275</v>
      </c>
      <c r="M486" t="s">
        <v>276</v>
      </c>
      <c r="N486">
        <v>5107662337</v>
      </c>
      <c r="O486" t="s">
        <v>59</v>
      </c>
      <c r="P486" t="s">
        <v>60</v>
      </c>
      <c r="Q486" t="s">
        <v>61</v>
      </c>
      <c r="R486">
        <v>44</v>
      </c>
      <c r="S486" t="s">
        <v>40</v>
      </c>
      <c r="T486" t="str">
        <f t="shared" si="32"/>
        <v>12</v>
      </c>
      <c r="U486">
        <v>4</v>
      </c>
      <c r="V486">
        <v>28.8</v>
      </c>
      <c r="W486">
        <v>1</v>
      </c>
      <c r="X486" s="3">
        <f t="shared" si="29"/>
        <v>28.8</v>
      </c>
      <c r="Y486" s="3">
        <f t="shared" si="30"/>
        <v>2.4</v>
      </c>
      <c r="Z486" s="3">
        <f t="shared" si="31"/>
        <v>0.6</v>
      </c>
    </row>
    <row r="487" spans="1:26" hidden="1" x14ac:dyDescent="0.25">
      <c r="A487">
        <v>10.202400000000001</v>
      </c>
      <c r="B487" t="s">
        <v>26</v>
      </c>
      <c r="C487" t="s">
        <v>84</v>
      </c>
      <c r="D487" t="s">
        <v>85</v>
      </c>
      <c r="E487">
        <v>10501324</v>
      </c>
      <c r="F487" t="s">
        <v>989</v>
      </c>
      <c r="G487" t="s">
        <v>362</v>
      </c>
      <c r="H487" t="s">
        <v>31</v>
      </c>
      <c r="I487" t="s">
        <v>990</v>
      </c>
      <c r="J487" t="s">
        <v>991</v>
      </c>
      <c r="K487" t="s">
        <v>67</v>
      </c>
      <c r="L487" t="s">
        <v>992</v>
      </c>
      <c r="M487" t="s">
        <v>993</v>
      </c>
      <c r="N487">
        <v>8312754500</v>
      </c>
      <c r="O487" t="s">
        <v>59</v>
      </c>
      <c r="P487" t="s">
        <v>60</v>
      </c>
      <c r="Q487" t="s">
        <v>61</v>
      </c>
      <c r="R487">
        <v>44</v>
      </c>
      <c r="S487" t="s">
        <v>40</v>
      </c>
      <c r="T487" t="str">
        <f t="shared" si="32"/>
        <v>12</v>
      </c>
      <c r="U487">
        <v>4</v>
      </c>
      <c r="V487">
        <v>259.2</v>
      </c>
      <c r="W487">
        <v>9</v>
      </c>
      <c r="X487" s="3">
        <f t="shared" si="29"/>
        <v>28.799999999999997</v>
      </c>
      <c r="Y487" s="3">
        <f t="shared" si="30"/>
        <v>2.4</v>
      </c>
      <c r="Z487" s="3">
        <f t="shared" si="31"/>
        <v>0.6</v>
      </c>
    </row>
    <row r="488" spans="1:26" hidden="1" x14ac:dyDescent="0.25">
      <c r="A488">
        <v>10.202400000000001</v>
      </c>
      <c r="B488" t="s">
        <v>26</v>
      </c>
      <c r="C488" t="s">
        <v>27</v>
      </c>
      <c r="D488" t="s">
        <v>28</v>
      </c>
      <c r="E488">
        <v>10421917</v>
      </c>
      <c r="F488" t="s">
        <v>1032</v>
      </c>
      <c r="G488" t="s">
        <v>30</v>
      </c>
      <c r="H488" t="s">
        <v>31</v>
      </c>
      <c r="I488" t="s">
        <v>1033</v>
      </c>
      <c r="J488" t="s">
        <v>1034</v>
      </c>
      <c r="K488" t="s">
        <v>151</v>
      </c>
      <c r="L488" t="s">
        <v>1035</v>
      </c>
      <c r="M488" t="s">
        <v>1036</v>
      </c>
      <c r="N488">
        <v>8455625400</v>
      </c>
      <c r="O488" t="s">
        <v>74</v>
      </c>
      <c r="P488" t="s">
        <v>75</v>
      </c>
      <c r="Q488" t="s">
        <v>61</v>
      </c>
      <c r="R488">
        <v>44</v>
      </c>
      <c r="S488" t="s">
        <v>40</v>
      </c>
      <c r="T488" t="str">
        <f t="shared" si="32"/>
        <v>12</v>
      </c>
      <c r="U488">
        <v>5</v>
      </c>
      <c r="V488">
        <v>572</v>
      </c>
      <c r="W488">
        <v>20</v>
      </c>
      <c r="X488" s="3">
        <f t="shared" si="29"/>
        <v>28.6</v>
      </c>
      <c r="Y488" s="3">
        <f t="shared" si="30"/>
        <v>2.3833333333333333</v>
      </c>
      <c r="Z488" s="3">
        <f t="shared" si="31"/>
        <v>0.47666666666666668</v>
      </c>
    </row>
    <row r="489" spans="1:26" hidden="1" x14ac:dyDescent="0.25">
      <c r="A489">
        <v>10.202400000000001</v>
      </c>
      <c r="B489" t="s">
        <v>26</v>
      </c>
      <c r="C489" t="s">
        <v>27</v>
      </c>
      <c r="D489" t="s">
        <v>28</v>
      </c>
      <c r="E489">
        <v>10421917</v>
      </c>
      <c r="F489" t="s">
        <v>1032</v>
      </c>
      <c r="G489" t="s">
        <v>30</v>
      </c>
      <c r="H489" t="s">
        <v>31</v>
      </c>
      <c r="I489" t="s">
        <v>1033</v>
      </c>
      <c r="J489" t="s">
        <v>1034</v>
      </c>
      <c r="K489" t="s">
        <v>151</v>
      </c>
      <c r="L489" t="s">
        <v>1035</v>
      </c>
      <c r="M489" t="s">
        <v>1036</v>
      </c>
      <c r="N489">
        <v>8455625400</v>
      </c>
      <c r="O489" t="s">
        <v>81</v>
      </c>
      <c r="P489" t="s">
        <v>82</v>
      </c>
      <c r="Q489" t="s">
        <v>83</v>
      </c>
      <c r="R489">
        <v>44</v>
      </c>
      <c r="S489" t="s">
        <v>40</v>
      </c>
      <c r="T489" t="str">
        <f t="shared" si="32"/>
        <v>12</v>
      </c>
      <c r="U489">
        <v>8</v>
      </c>
      <c r="V489">
        <v>212</v>
      </c>
      <c r="W489">
        <v>8</v>
      </c>
      <c r="X489" s="3">
        <f t="shared" si="29"/>
        <v>26.5</v>
      </c>
      <c r="Y489" s="3">
        <f t="shared" si="30"/>
        <v>2.2083333333333335</v>
      </c>
      <c r="Z489" s="3">
        <f t="shared" si="31"/>
        <v>0.27604166666666669</v>
      </c>
    </row>
    <row r="490" spans="1:26" hidden="1" x14ac:dyDescent="0.25">
      <c r="A490">
        <v>10.202400000000001</v>
      </c>
      <c r="B490" t="s">
        <v>26</v>
      </c>
      <c r="C490" t="s">
        <v>27</v>
      </c>
      <c r="D490" t="s">
        <v>28</v>
      </c>
      <c r="E490">
        <v>10426965</v>
      </c>
      <c r="F490" t="s">
        <v>1042</v>
      </c>
      <c r="G490" t="s">
        <v>362</v>
      </c>
      <c r="H490" t="s">
        <v>31</v>
      </c>
      <c r="I490" t="s">
        <v>1043</v>
      </c>
      <c r="J490" t="s">
        <v>1044</v>
      </c>
      <c r="K490" t="s">
        <v>34</v>
      </c>
      <c r="L490" t="s">
        <v>1045</v>
      </c>
      <c r="M490" t="s">
        <v>1184</v>
      </c>
      <c r="N490">
        <v>9733058844</v>
      </c>
      <c r="O490" t="s">
        <v>98</v>
      </c>
      <c r="P490" t="s">
        <v>99</v>
      </c>
      <c r="Q490" t="s">
        <v>61</v>
      </c>
      <c r="R490">
        <v>44</v>
      </c>
      <c r="S490" t="s">
        <v>40</v>
      </c>
      <c r="T490" t="str">
        <f t="shared" si="32"/>
        <v>12</v>
      </c>
      <c r="U490">
        <v>5</v>
      </c>
      <c r="V490">
        <v>86.4</v>
      </c>
      <c r="W490">
        <v>3</v>
      </c>
      <c r="X490" s="3">
        <f t="shared" si="29"/>
        <v>28.8</v>
      </c>
      <c r="Y490" s="3">
        <f t="shared" si="30"/>
        <v>2.4</v>
      </c>
      <c r="Z490" s="3">
        <f t="shared" si="31"/>
        <v>0.48</v>
      </c>
    </row>
    <row r="491" spans="1:26" hidden="1" x14ac:dyDescent="0.25">
      <c r="A491">
        <v>10.202400000000001</v>
      </c>
      <c r="B491" t="s">
        <v>26</v>
      </c>
      <c r="C491" t="s">
        <v>27</v>
      </c>
      <c r="D491" t="s">
        <v>28</v>
      </c>
      <c r="E491">
        <v>10017423</v>
      </c>
      <c r="F491" t="s">
        <v>1130</v>
      </c>
      <c r="G491" t="s">
        <v>30</v>
      </c>
      <c r="H491" t="s">
        <v>31</v>
      </c>
      <c r="I491" t="s">
        <v>343</v>
      </c>
      <c r="J491" t="s">
        <v>344</v>
      </c>
      <c r="K491" t="s">
        <v>34</v>
      </c>
      <c r="L491" t="s">
        <v>345</v>
      </c>
      <c r="M491" t="s">
        <v>346</v>
      </c>
      <c r="N491">
        <v>7187889040</v>
      </c>
      <c r="O491" t="s">
        <v>100</v>
      </c>
      <c r="P491" t="s">
        <v>101</v>
      </c>
      <c r="Q491" t="s">
        <v>61</v>
      </c>
      <c r="R491">
        <v>44</v>
      </c>
      <c r="S491" t="s">
        <v>40</v>
      </c>
      <c r="T491" t="str">
        <f t="shared" si="32"/>
        <v>12</v>
      </c>
      <c r="U491">
        <v>8</v>
      </c>
      <c r="V491">
        <v>64.8</v>
      </c>
      <c r="W491">
        <v>2</v>
      </c>
      <c r="X491" s="3">
        <f t="shared" si="29"/>
        <v>32.4</v>
      </c>
      <c r="Y491" s="3">
        <f t="shared" si="30"/>
        <v>2.6999999999999997</v>
      </c>
      <c r="Z491" s="3">
        <f t="shared" si="31"/>
        <v>0.33749999999999997</v>
      </c>
    </row>
    <row r="492" spans="1:26" hidden="1" x14ac:dyDescent="0.25">
      <c r="A492">
        <v>10.202400000000001</v>
      </c>
      <c r="B492" t="s">
        <v>26</v>
      </c>
      <c r="C492" t="s">
        <v>27</v>
      </c>
      <c r="D492" t="s">
        <v>28</v>
      </c>
      <c r="E492">
        <v>10398901</v>
      </c>
      <c r="F492" t="s">
        <v>1037</v>
      </c>
      <c r="G492" t="s">
        <v>30</v>
      </c>
      <c r="H492" t="s">
        <v>31</v>
      </c>
      <c r="I492" t="s">
        <v>1038</v>
      </c>
      <c r="J492" t="s">
        <v>1039</v>
      </c>
      <c r="K492" t="s">
        <v>34</v>
      </c>
      <c r="L492" t="s">
        <v>1040</v>
      </c>
      <c r="M492" t="s">
        <v>1041</v>
      </c>
      <c r="N492">
        <v>8622582200</v>
      </c>
      <c r="O492" t="s">
        <v>100</v>
      </c>
      <c r="P492" t="s">
        <v>101</v>
      </c>
      <c r="Q492" t="s">
        <v>61</v>
      </c>
      <c r="R492">
        <v>44</v>
      </c>
      <c r="S492" t="s">
        <v>40</v>
      </c>
      <c r="T492" t="str">
        <f t="shared" si="32"/>
        <v>12</v>
      </c>
      <c r="U492">
        <v>8</v>
      </c>
      <c r="V492">
        <v>324</v>
      </c>
      <c r="W492">
        <v>10</v>
      </c>
      <c r="X492" s="3">
        <f t="shared" si="29"/>
        <v>32.4</v>
      </c>
      <c r="Y492" s="3">
        <f t="shared" si="30"/>
        <v>2.6999999999999997</v>
      </c>
      <c r="Z492" s="3">
        <f t="shared" si="31"/>
        <v>0.33749999999999997</v>
      </c>
    </row>
    <row r="493" spans="1:26" hidden="1" x14ac:dyDescent="0.25">
      <c r="A493">
        <v>10.202400000000001</v>
      </c>
      <c r="B493" t="s">
        <v>26</v>
      </c>
      <c r="C493" t="s">
        <v>62</v>
      </c>
      <c r="D493" t="s">
        <v>63</v>
      </c>
      <c r="E493">
        <v>10092651</v>
      </c>
      <c r="F493" t="s">
        <v>1185</v>
      </c>
      <c r="G493" t="s">
        <v>570</v>
      </c>
      <c r="H493" t="s">
        <v>31</v>
      </c>
      <c r="I493" t="s">
        <v>1186</v>
      </c>
      <c r="J493" t="s">
        <v>1187</v>
      </c>
      <c r="K493" t="s">
        <v>67</v>
      </c>
      <c r="L493">
        <v>92841</v>
      </c>
      <c r="M493" t="s">
        <v>1188</v>
      </c>
      <c r="N493">
        <v>7148992524</v>
      </c>
      <c r="O493" t="s">
        <v>74</v>
      </c>
      <c r="P493" t="s">
        <v>75</v>
      </c>
      <c r="Q493" t="s">
        <v>61</v>
      </c>
      <c r="R493">
        <v>44</v>
      </c>
      <c r="S493" t="s">
        <v>40</v>
      </c>
      <c r="T493" t="str">
        <f t="shared" si="32"/>
        <v>12</v>
      </c>
      <c r="U493">
        <v>5</v>
      </c>
      <c r="V493">
        <v>1152</v>
      </c>
      <c r="W493">
        <v>40</v>
      </c>
      <c r="X493" s="3">
        <f t="shared" si="29"/>
        <v>28.8</v>
      </c>
      <c r="Y493" s="3">
        <f t="shared" si="30"/>
        <v>2.4</v>
      </c>
      <c r="Z493" s="3">
        <f t="shared" si="31"/>
        <v>0.48</v>
      </c>
    </row>
    <row r="494" spans="1:26" hidden="1" x14ac:dyDescent="0.25">
      <c r="A494">
        <v>10.202400000000001</v>
      </c>
      <c r="B494" t="s">
        <v>26</v>
      </c>
      <c r="C494" t="s">
        <v>62</v>
      </c>
      <c r="D494" t="s">
        <v>63</v>
      </c>
      <c r="E494">
        <v>10309611</v>
      </c>
      <c r="F494" t="s">
        <v>1189</v>
      </c>
      <c r="G494" t="s">
        <v>570</v>
      </c>
      <c r="H494" t="s">
        <v>31</v>
      </c>
      <c r="I494" t="s">
        <v>77</v>
      </c>
      <c r="J494" t="s">
        <v>78</v>
      </c>
      <c r="K494" t="s">
        <v>67</v>
      </c>
      <c r="L494" t="s">
        <v>79</v>
      </c>
      <c r="M494" t="s">
        <v>1190</v>
      </c>
      <c r="N494">
        <v>8189423381</v>
      </c>
      <c r="O494" t="s">
        <v>74</v>
      </c>
      <c r="P494" t="s">
        <v>75</v>
      </c>
      <c r="Q494" t="s">
        <v>61</v>
      </c>
      <c r="R494">
        <v>44</v>
      </c>
      <c r="S494" t="s">
        <v>40</v>
      </c>
      <c r="T494" t="str">
        <f t="shared" si="32"/>
        <v>12</v>
      </c>
      <c r="U494">
        <v>5</v>
      </c>
      <c r="V494">
        <v>1152</v>
      </c>
      <c r="W494">
        <v>40</v>
      </c>
      <c r="X494" s="3">
        <f t="shared" si="29"/>
        <v>28.8</v>
      </c>
      <c r="Y494" s="3">
        <f t="shared" si="30"/>
        <v>2.4</v>
      </c>
      <c r="Z494" s="3">
        <f t="shared" si="31"/>
        <v>0.48</v>
      </c>
    </row>
    <row r="495" spans="1:26" hidden="1" x14ac:dyDescent="0.25">
      <c r="A495">
        <v>10.202400000000001</v>
      </c>
      <c r="B495" t="s">
        <v>26</v>
      </c>
      <c r="C495" t="s">
        <v>62</v>
      </c>
      <c r="D495" t="s">
        <v>63</v>
      </c>
      <c r="E495">
        <v>10377830</v>
      </c>
      <c r="F495" t="s">
        <v>308</v>
      </c>
      <c r="G495" t="s">
        <v>168</v>
      </c>
      <c r="H495" t="s">
        <v>31</v>
      </c>
      <c r="I495" t="s">
        <v>309</v>
      </c>
      <c r="J495" t="s">
        <v>310</v>
      </c>
      <c r="K495" t="s">
        <v>67</v>
      </c>
      <c r="L495" t="s">
        <v>311</v>
      </c>
      <c r="M495" t="s">
        <v>312</v>
      </c>
      <c r="N495">
        <v>9096215566</v>
      </c>
      <c r="O495" t="s">
        <v>37</v>
      </c>
      <c r="P495" t="s">
        <v>38</v>
      </c>
      <c r="Q495" t="s">
        <v>39</v>
      </c>
      <c r="R495">
        <v>44</v>
      </c>
      <c r="S495" t="s">
        <v>40</v>
      </c>
      <c r="T495" t="str">
        <f t="shared" si="32"/>
        <v>12</v>
      </c>
      <c r="U495">
        <v>5</v>
      </c>
      <c r="V495">
        <v>19.8</v>
      </c>
      <c r="W495">
        <v>1</v>
      </c>
      <c r="X495" s="3">
        <f t="shared" si="29"/>
        <v>19.8</v>
      </c>
      <c r="Y495" s="3">
        <f t="shared" si="30"/>
        <v>1.6500000000000001</v>
      </c>
      <c r="Z495" s="3">
        <f t="shared" si="31"/>
        <v>0.33</v>
      </c>
    </row>
    <row r="496" spans="1:26" hidden="1" x14ac:dyDescent="0.25">
      <c r="A496">
        <v>10.202400000000001</v>
      </c>
      <c r="B496" t="s">
        <v>26</v>
      </c>
      <c r="C496" t="s">
        <v>62</v>
      </c>
      <c r="D496" t="s">
        <v>63</v>
      </c>
      <c r="E496">
        <v>10377831</v>
      </c>
      <c r="F496" t="s">
        <v>396</v>
      </c>
      <c r="G496" t="s">
        <v>168</v>
      </c>
      <c r="H496" t="s">
        <v>31</v>
      </c>
      <c r="I496" t="s">
        <v>397</v>
      </c>
      <c r="J496" t="s">
        <v>78</v>
      </c>
      <c r="K496" t="s">
        <v>67</v>
      </c>
      <c r="L496" t="s">
        <v>398</v>
      </c>
      <c r="M496" t="s">
        <v>399</v>
      </c>
      <c r="N496">
        <v>8187626400</v>
      </c>
      <c r="O496" t="s">
        <v>37</v>
      </c>
      <c r="P496" t="s">
        <v>38</v>
      </c>
      <c r="Q496" t="s">
        <v>39</v>
      </c>
      <c r="R496">
        <v>44</v>
      </c>
      <c r="S496" t="s">
        <v>40</v>
      </c>
      <c r="T496" t="str">
        <f t="shared" si="32"/>
        <v>12</v>
      </c>
      <c r="U496">
        <v>5</v>
      </c>
      <c r="V496">
        <v>39.6</v>
      </c>
      <c r="W496">
        <v>2</v>
      </c>
      <c r="X496" s="3">
        <f t="shared" si="29"/>
        <v>19.8</v>
      </c>
      <c r="Y496" s="3">
        <f t="shared" si="30"/>
        <v>1.6500000000000001</v>
      </c>
      <c r="Z496" s="3">
        <f t="shared" si="31"/>
        <v>0.33</v>
      </c>
    </row>
    <row r="497" spans="1:26" hidden="1" x14ac:dyDescent="0.25">
      <c r="A497">
        <v>10.202400000000001</v>
      </c>
      <c r="B497" t="s">
        <v>26</v>
      </c>
      <c r="C497" t="s">
        <v>62</v>
      </c>
      <c r="D497" t="s">
        <v>63</v>
      </c>
      <c r="E497">
        <v>10386552</v>
      </c>
      <c r="F497" t="s">
        <v>400</v>
      </c>
      <c r="G497" t="s">
        <v>168</v>
      </c>
      <c r="H497" t="s">
        <v>31</v>
      </c>
      <c r="I497" t="s">
        <v>401</v>
      </c>
      <c r="J497" t="s">
        <v>402</v>
      </c>
      <c r="K497" t="s">
        <v>67</v>
      </c>
      <c r="L497" t="s">
        <v>403</v>
      </c>
      <c r="M497" t="s">
        <v>404</v>
      </c>
      <c r="N497">
        <v>8188397000</v>
      </c>
      <c r="O497" t="s">
        <v>37</v>
      </c>
      <c r="P497" t="s">
        <v>38</v>
      </c>
      <c r="Q497" t="s">
        <v>39</v>
      </c>
      <c r="R497">
        <v>44</v>
      </c>
      <c r="S497" t="s">
        <v>40</v>
      </c>
      <c r="T497" t="str">
        <f t="shared" si="32"/>
        <v>12</v>
      </c>
      <c r="U497">
        <v>5</v>
      </c>
      <c r="V497">
        <v>39.6</v>
      </c>
      <c r="W497">
        <v>2</v>
      </c>
      <c r="X497" s="3">
        <f t="shared" si="29"/>
        <v>19.8</v>
      </c>
      <c r="Y497" s="3">
        <f t="shared" si="30"/>
        <v>1.6500000000000001</v>
      </c>
      <c r="Z497" s="3">
        <f t="shared" si="31"/>
        <v>0.33</v>
      </c>
    </row>
    <row r="498" spans="1:26" hidden="1" x14ac:dyDescent="0.25">
      <c r="A498">
        <v>10.202400000000001</v>
      </c>
      <c r="B498" t="s">
        <v>26</v>
      </c>
      <c r="C498" t="s">
        <v>62</v>
      </c>
      <c r="D498" t="s">
        <v>63</v>
      </c>
      <c r="E498">
        <v>10401646</v>
      </c>
      <c r="F498" t="s">
        <v>167</v>
      </c>
      <c r="G498" t="s">
        <v>168</v>
      </c>
      <c r="H498" t="s">
        <v>31</v>
      </c>
      <c r="I498" t="s">
        <v>169</v>
      </c>
      <c r="J498" t="s">
        <v>170</v>
      </c>
      <c r="K498" t="s">
        <v>67</v>
      </c>
      <c r="L498" t="s">
        <v>171</v>
      </c>
      <c r="M498" t="s">
        <v>172</v>
      </c>
      <c r="N498">
        <v>3107018925</v>
      </c>
      <c r="O498" t="s">
        <v>37</v>
      </c>
      <c r="P498" t="s">
        <v>38</v>
      </c>
      <c r="Q498" t="s">
        <v>39</v>
      </c>
      <c r="R498">
        <v>44</v>
      </c>
      <c r="S498" t="s">
        <v>40</v>
      </c>
      <c r="T498" t="str">
        <f t="shared" si="32"/>
        <v>12</v>
      </c>
      <c r="U498">
        <v>5</v>
      </c>
      <c r="V498">
        <v>138.6</v>
      </c>
      <c r="W498">
        <v>7</v>
      </c>
      <c r="X498" s="3">
        <f t="shared" si="29"/>
        <v>19.8</v>
      </c>
      <c r="Y498" s="3">
        <f t="shared" si="30"/>
        <v>1.6500000000000001</v>
      </c>
      <c r="Z498" s="3">
        <f t="shared" si="31"/>
        <v>0.33</v>
      </c>
    </row>
    <row r="499" spans="1:26" hidden="1" x14ac:dyDescent="0.25">
      <c r="A499">
        <v>10.202400000000001</v>
      </c>
      <c r="B499" t="s">
        <v>26</v>
      </c>
      <c r="C499" t="s">
        <v>62</v>
      </c>
      <c r="D499" t="s">
        <v>63</v>
      </c>
      <c r="E499">
        <v>10411295</v>
      </c>
      <c r="F499" t="s">
        <v>477</v>
      </c>
      <c r="G499" t="s">
        <v>168</v>
      </c>
      <c r="H499" t="s">
        <v>31</v>
      </c>
      <c r="I499" t="s">
        <v>478</v>
      </c>
      <c r="J499" t="s">
        <v>479</v>
      </c>
      <c r="K499" t="s">
        <v>67</v>
      </c>
      <c r="L499" t="s">
        <v>480</v>
      </c>
      <c r="M499" t="s">
        <v>481</v>
      </c>
      <c r="N499">
        <v>6614932663</v>
      </c>
      <c r="O499" t="s">
        <v>37</v>
      </c>
      <c r="P499" t="s">
        <v>38</v>
      </c>
      <c r="Q499" t="s">
        <v>39</v>
      </c>
      <c r="R499">
        <v>44</v>
      </c>
      <c r="S499" t="s">
        <v>40</v>
      </c>
      <c r="T499" t="str">
        <f t="shared" si="32"/>
        <v>12</v>
      </c>
      <c r="U499">
        <v>5</v>
      </c>
      <c r="V499">
        <v>19.8</v>
      </c>
      <c r="W499">
        <v>1</v>
      </c>
      <c r="X499" s="3">
        <f t="shared" si="29"/>
        <v>19.8</v>
      </c>
      <c r="Y499" s="3">
        <f t="shared" si="30"/>
        <v>1.6500000000000001</v>
      </c>
      <c r="Z499" s="3">
        <f t="shared" si="31"/>
        <v>0.33</v>
      </c>
    </row>
    <row r="500" spans="1:26" hidden="1" x14ac:dyDescent="0.25">
      <c r="A500">
        <v>10.202400000000001</v>
      </c>
      <c r="B500" t="s">
        <v>26</v>
      </c>
      <c r="C500" t="s">
        <v>62</v>
      </c>
      <c r="D500" t="s">
        <v>63</v>
      </c>
      <c r="E500">
        <v>10377679</v>
      </c>
      <c r="F500" t="s">
        <v>1191</v>
      </c>
      <c r="G500" t="s">
        <v>362</v>
      </c>
      <c r="H500" t="s">
        <v>31</v>
      </c>
      <c r="I500" t="s">
        <v>1192</v>
      </c>
      <c r="J500" t="s">
        <v>95</v>
      </c>
      <c r="K500" t="s">
        <v>96</v>
      </c>
      <c r="L500">
        <v>89103</v>
      </c>
      <c r="M500" t="s">
        <v>1193</v>
      </c>
      <c r="N500">
        <v>7028910124</v>
      </c>
      <c r="O500" t="s">
        <v>98</v>
      </c>
      <c r="P500" t="s">
        <v>99</v>
      </c>
      <c r="Q500" t="s">
        <v>61</v>
      </c>
      <c r="R500">
        <v>44</v>
      </c>
      <c r="S500" t="s">
        <v>40</v>
      </c>
      <c r="T500" t="str">
        <f t="shared" si="32"/>
        <v>12</v>
      </c>
      <c r="U500">
        <v>5</v>
      </c>
      <c r="V500">
        <v>28.8</v>
      </c>
      <c r="W500">
        <v>1</v>
      </c>
      <c r="X500" s="3">
        <f t="shared" si="29"/>
        <v>28.8</v>
      </c>
      <c r="Y500" s="3">
        <f t="shared" si="30"/>
        <v>2.4</v>
      </c>
      <c r="Z500" s="3">
        <f t="shared" si="31"/>
        <v>0.48</v>
      </c>
    </row>
    <row r="501" spans="1:26" hidden="1" x14ac:dyDescent="0.25">
      <c r="A501">
        <v>10.202400000000001</v>
      </c>
      <c r="B501" t="s">
        <v>26</v>
      </c>
      <c r="C501" t="s">
        <v>62</v>
      </c>
      <c r="D501" t="s">
        <v>63</v>
      </c>
      <c r="E501">
        <v>10092651</v>
      </c>
      <c r="F501" t="s">
        <v>1185</v>
      </c>
      <c r="G501" t="s">
        <v>570</v>
      </c>
      <c r="H501" t="s">
        <v>31</v>
      </c>
      <c r="I501" t="s">
        <v>1186</v>
      </c>
      <c r="J501" t="s">
        <v>1187</v>
      </c>
      <c r="K501" t="s">
        <v>67</v>
      </c>
      <c r="L501">
        <v>92841</v>
      </c>
      <c r="M501" t="s">
        <v>1188</v>
      </c>
      <c r="N501">
        <v>7148992524</v>
      </c>
      <c r="O501" t="s">
        <v>70</v>
      </c>
      <c r="P501" t="s">
        <v>71</v>
      </c>
      <c r="Q501" t="s">
        <v>61</v>
      </c>
      <c r="R501">
        <v>44</v>
      </c>
      <c r="S501" t="s">
        <v>40</v>
      </c>
      <c r="T501" t="str">
        <f t="shared" si="32"/>
        <v>12</v>
      </c>
      <c r="U501">
        <v>8</v>
      </c>
      <c r="V501">
        <v>1296</v>
      </c>
      <c r="W501">
        <v>40</v>
      </c>
      <c r="X501" s="3">
        <f t="shared" si="29"/>
        <v>32.4</v>
      </c>
      <c r="Y501" s="3">
        <f t="shared" si="30"/>
        <v>2.6999999999999997</v>
      </c>
      <c r="Z501" s="3">
        <f t="shared" si="31"/>
        <v>0.33749999999999997</v>
      </c>
    </row>
    <row r="502" spans="1:26" hidden="1" x14ac:dyDescent="0.25">
      <c r="A502">
        <v>10.202400000000001</v>
      </c>
      <c r="B502" t="s">
        <v>26</v>
      </c>
      <c r="C502" t="s">
        <v>62</v>
      </c>
      <c r="D502" t="s">
        <v>63</v>
      </c>
      <c r="E502">
        <v>10309611</v>
      </c>
      <c r="F502" t="s">
        <v>1189</v>
      </c>
      <c r="G502" t="s">
        <v>570</v>
      </c>
      <c r="H502" t="s">
        <v>31</v>
      </c>
      <c r="I502" t="s">
        <v>77</v>
      </c>
      <c r="J502" t="s">
        <v>78</v>
      </c>
      <c r="K502" t="s">
        <v>67</v>
      </c>
      <c r="L502" t="s">
        <v>79</v>
      </c>
      <c r="M502" t="s">
        <v>1190</v>
      </c>
      <c r="N502">
        <v>8189423381</v>
      </c>
      <c r="O502" t="s">
        <v>70</v>
      </c>
      <c r="P502" t="s">
        <v>71</v>
      </c>
      <c r="Q502" t="s">
        <v>61</v>
      </c>
      <c r="R502">
        <v>44</v>
      </c>
      <c r="S502" t="s">
        <v>40</v>
      </c>
      <c r="T502" t="str">
        <f t="shared" si="32"/>
        <v>12</v>
      </c>
      <c r="U502">
        <v>8</v>
      </c>
      <c r="V502">
        <v>1620</v>
      </c>
      <c r="W502">
        <v>50</v>
      </c>
      <c r="X502" s="3">
        <f t="shared" si="29"/>
        <v>32.4</v>
      </c>
      <c r="Y502" s="3">
        <f t="shared" si="30"/>
        <v>2.6999999999999997</v>
      </c>
      <c r="Z502" s="3">
        <f t="shared" si="31"/>
        <v>0.33749999999999997</v>
      </c>
    </row>
    <row r="503" spans="1:26" hidden="1" x14ac:dyDescent="0.25">
      <c r="A503">
        <v>10.202400000000001</v>
      </c>
      <c r="B503" t="s">
        <v>26</v>
      </c>
      <c r="C503" t="s">
        <v>62</v>
      </c>
      <c r="D503" t="s">
        <v>63</v>
      </c>
      <c r="E503">
        <v>10092651</v>
      </c>
      <c r="F503" t="s">
        <v>1185</v>
      </c>
      <c r="G503" t="s">
        <v>570</v>
      </c>
      <c r="H503" t="s">
        <v>31</v>
      </c>
      <c r="I503" t="s">
        <v>1186</v>
      </c>
      <c r="J503" t="s">
        <v>1187</v>
      </c>
      <c r="K503" t="s">
        <v>67</v>
      </c>
      <c r="L503">
        <v>92841</v>
      </c>
      <c r="M503" t="s">
        <v>1188</v>
      </c>
      <c r="N503">
        <v>7148992524</v>
      </c>
      <c r="O503" t="s">
        <v>72</v>
      </c>
      <c r="P503" t="s">
        <v>73</v>
      </c>
      <c r="Q503" t="s">
        <v>61</v>
      </c>
      <c r="R503">
        <v>44</v>
      </c>
      <c r="S503" t="s">
        <v>40</v>
      </c>
      <c r="T503" t="str">
        <f t="shared" si="32"/>
        <v>12</v>
      </c>
      <c r="U503">
        <v>8</v>
      </c>
      <c r="V503">
        <v>1296</v>
      </c>
      <c r="W503">
        <v>40</v>
      </c>
      <c r="X503" s="3">
        <f t="shared" si="29"/>
        <v>32.4</v>
      </c>
      <c r="Y503" s="3">
        <f t="shared" si="30"/>
        <v>2.6999999999999997</v>
      </c>
      <c r="Z503" s="3">
        <f t="shared" si="31"/>
        <v>0.33749999999999997</v>
      </c>
    </row>
    <row r="504" spans="1:26" hidden="1" x14ac:dyDescent="0.25">
      <c r="A504">
        <v>10.202400000000001</v>
      </c>
      <c r="B504" t="s">
        <v>26</v>
      </c>
      <c r="C504" t="s">
        <v>62</v>
      </c>
      <c r="D504" t="s">
        <v>63</v>
      </c>
      <c r="E504">
        <v>10309611</v>
      </c>
      <c r="F504" t="s">
        <v>1189</v>
      </c>
      <c r="G504" t="s">
        <v>570</v>
      </c>
      <c r="H504" t="s">
        <v>31</v>
      </c>
      <c r="I504" t="s">
        <v>77</v>
      </c>
      <c r="J504" t="s">
        <v>78</v>
      </c>
      <c r="K504" t="s">
        <v>67</v>
      </c>
      <c r="L504" t="s">
        <v>79</v>
      </c>
      <c r="M504" t="s">
        <v>1190</v>
      </c>
      <c r="N504">
        <v>8189423381</v>
      </c>
      <c r="O504" t="s">
        <v>72</v>
      </c>
      <c r="P504" t="s">
        <v>73</v>
      </c>
      <c r="Q504" t="s">
        <v>61</v>
      </c>
      <c r="R504">
        <v>44</v>
      </c>
      <c r="S504" t="s">
        <v>40</v>
      </c>
      <c r="T504" t="str">
        <f t="shared" si="32"/>
        <v>12</v>
      </c>
      <c r="U504">
        <v>8</v>
      </c>
      <c r="V504">
        <v>907.2</v>
      </c>
      <c r="W504">
        <v>28</v>
      </c>
      <c r="X504" s="3">
        <f t="shared" si="29"/>
        <v>32.4</v>
      </c>
      <c r="Y504" s="3">
        <f t="shared" si="30"/>
        <v>2.6999999999999997</v>
      </c>
      <c r="Z504" s="3">
        <f t="shared" si="31"/>
        <v>0.33749999999999997</v>
      </c>
    </row>
    <row r="505" spans="1:26" hidden="1" x14ac:dyDescent="0.25">
      <c r="A505">
        <v>10.202400000000001</v>
      </c>
      <c r="B505" t="s">
        <v>26</v>
      </c>
      <c r="C505" t="s">
        <v>62</v>
      </c>
      <c r="D505" t="s">
        <v>63</v>
      </c>
      <c r="E505">
        <v>10423062</v>
      </c>
      <c r="F505" t="s">
        <v>1194</v>
      </c>
      <c r="G505" t="s">
        <v>362</v>
      </c>
      <c r="H505" t="s">
        <v>31</v>
      </c>
      <c r="I505" t="s">
        <v>1195</v>
      </c>
      <c r="J505" t="s">
        <v>1196</v>
      </c>
      <c r="K505" t="s">
        <v>67</v>
      </c>
      <c r="L505" t="s">
        <v>1197</v>
      </c>
      <c r="M505" t="s">
        <v>1198</v>
      </c>
      <c r="N505">
        <v>6617238040</v>
      </c>
      <c r="O505" t="s">
        <v>72</v>
      </c>
      <c r="P505" t="s">
        <v>73</v>
      </c>
      <c r="Q505" t="s">
        <v>61</v>
      </c>
      <c r="R505">
        <v>44</v>
      </c>
      <c r="S505" t="s">
        <v>40</v>
      </c>
      <c r="T505" t="str">
        <f t="shared" si="32"/>
        <v>12</v>
      </c>
      <c r="U505">
        <v>8</v>
      </c>
      <c r="V505">
        <v>32.4</v>
      </c>
      <c r="W505">
        <v>1</v>
      </c>
      <c r="X505" s="3">
        <f t="shared" si="29"/>
        <v>32.4</v>
      </c>
      <c r="Y505" s="3">
        <f t="shared" si="30"/>
        <v>2.6999999999999997</v>
      </c>
      <c r="Z505" s="3">
        <f t="shared" si="31"/>
        <v>0.33749999999999997</v>
      </c>
    </row>
    <row r="506" spans="1:26" hidden="1" x14ac:dyDescent="0.25">
      <c r="A506">
        <v>10.202400000000001</v>
      </c>
      <c r="B506" t="s">
        <v>26</v>
      </c>
      <c r="C506" t="s">
        <v>62</v>
      </c>
      <c r="D506" t="s">
        <v>63</v>
      </c>
      <c r="E506">
        <v>10504938</v>
      </c>
      <c r="F506" t="s">
        <v>443</v>
      </c>
      <c r="G506" t="s">
        <v>30</v>
      </c>
      <c r="H506" t="s">
        <v>31</v>
      </c>
      <c r="I506" t="s">
        <v>444</v>
      </c>
      <c r="J506" t="s">
        <v>445</v>
      </c>
      <c r="K506" t="s">
        <v>67</v>
      </c>
      <c r="L506" t="s">
        <v>446</v>
      </c>
      <c r="M506" t="s">
        <v>447</v>
      </c>
      <c r="N506">
        <v>8587613355</v>
      </c>
      <c r="O506" t="s">
        <v>72</v>
      </c>
      <c r="P506" t="s">
        <v>73</v>
      </c>
      <c r="Q506" t="s">
        <v>61</v>
      </c>
      <c r="R506">
        <v>44</v>
      </c>
      <c r="S506" t="s">
        <v>40</v>
      </c>
      <c r="T506" t="str">
        <f t="shared" si="32"/>
        <v>12</v>
      </c>
      <c r="U506">
        <v>8</v>
      </c>
      <c r="V506">
        <v>32.4</v>
      </c>
      <c r="W506">
        <v>1</v>
      </c>
      <c r="X506" s="3">
        <f t="shared" si="29"/>
        <v>32.4</v>
      </c>
      <c r="Y506" s="3">
        <f t="shared" si="30"/>
        <v>2.6999999999999997</v>
      </c>
      <c r="Z506" s="3">
        <f t="shared" si="31"/>
        <v>0.33749999999999997</v>
      </c>
    </row>
    <row r="507" spans="1:26" hidden="1" x14ac:dyDescent="0.25">
      <c r="A507">
        <v>10.202400000000001</v>
      </c>
      <c r="B507" t="s">
        <v>26</v>
      </c>
      <c r="C507" t="s">
        <v>313</v>
      </c>
      <c r="D507" t="s">
        <v>314</v>
      </c>
      <c r="E507">
        <v>10282688</v>
      </c>
      <c r="F507" t="s">
        <v>1199</v>
      </c>
      <c r="G507" t="s">
        <v>30</v>
      </c>
      <c r="H507" t="s">
        <v>31</v>
      </c>
      <c r="I507" t="s">
        <v>1200</v>
      </c>
      <c r="J507" t="s">
        <v>1064</v>
      </c>
      <c r="K507" t="s">
        <v>67</v>
      </c>
      <c r="L507">
        <v>90723</v>
      </c>
      <c r="M507" t="s">
        <v>1201</v>
      </c>
      <c r="N507">
        <v>5626338363</v>
      </c>
      <c r="O507" t="s">
        <v>72</v>
      </c>
      <c r="P507" t="s">
        <v>73</v>
      </c>
      <c r="Q507" t="s">
        <v>61</v>
      </c>
      <c r="R507">
        <v>44</v>
      </c>
      <c r="S507" t="s">
        <v>40</v>
      </c>
      <c r="T507" t="str">
        <f t="shared" si="32"/>
        <v>12</v>
      </c>
      <c r="U507">
        <v>8</v>
      </c>
      <c r="V507">
        <v>32.4</v>
      </c>
      <c r="W507">
        <v>1</v>
      </c>
      <c r="X507" s="3">
        <f t="shared" si="29"/>
        <v>32.4</v>
      </c>
      <c r="Y507" s="3">
        <f t="shared" si="30"/>
        <v>2.6999999999999997</v>
      </c>
      <c r="Z507" s="3">
        <f t="shared" si="31"/>
        <v>0.33749999999999997</v>
      </c>
    </row>
    <row r="508" spans="1:26" hidden="1" x14ac:dyDescent="0.25">
      <c r="A508">
        <v>10.202400000000001</v>
      </c>
      <c r="B508" t="s">
        <v>26</v>
      </c>
      <c r="C508" t="s">
        <v>154</v>
      </c>
      <c r="D508" t="s">
        <v>155</v>
      </c>
      <c r="E508">
        <v>10090382</v>
      </c>
      <c r="F508" t="s">
        <v>448</v>
      </c>
      <c r="G508" t="s">
        <v>30</v>
      </c>
      <c r="H508" t="s">
        <v>31</v>
      </c>
      <c r="I508" t="s">
        <v>449</v>
      </c>
      <c r="J508" t="s">
        <v>450</v>
      </c>
      <c r="K508" t="s">
        <v>210</v>
      </c>
      <c r="L508" t="s">
        <v>451</v>
      </c>
      <c r="M508" t="s">
        <v>452</v>
      </c>
      <c r="N508">
        <v>2085539584</v>
      </c>
      <c r="O508" t="s">
        <v>37</v>
      </c>
      <c r="P508" t="s">
        <v>38</v>
      </c>
      <c r="Q508" t="s">
        <v>39</v>
      </c>
      <c r="R508">
        <v>44</v>
      </c>
      <c r="S508" t="s">
        <v>40</v>
      </c>
      <c r="T508" t="str">
        <f t="shared" si="32"/>
        <v>12</v>
      </c>
      <c r="U508">
        <v>5</v>
      </c>
      <c r="V508">
        <v>39.6</v>
      </c>
      <c r="W508">
        <v>2</v>
      </c>
      <c r="X508" s="3">
        <f t="shared" si="29"/>
        <v>19.8</v>
      </c>
      <c r="Y508" s="3">
        <f t="shared" si="30"/>
        <v>1.6500000000000001</v>
      </c>
      <c r="Z508" s="3">
        <f t="shared" si="31"/>
        <v>0.33</v>
      </c>
    </row>
    <row r="509" spans="1:26" hidden="1" x14ac:dyDescent="0.25">
      <c r="A509">
        <v>10.202400000000001</v>
      </c>
      <c r="B509" t="s">
        <v>26</v>
      </c>
      <c r="C509" t="s">
        <v>154</v>
      </c>
      <c r="D509" t="s">
        <v>155</v>
      </c>
      <c r="E509">
        <v>10274444</v>
      </c>
      <c r="F509" t="s">
        <v>1066</v>
      </c>
      <c r="G509" t="s">
        <v>168</v>
      </c>
      <c r="H509" t="s">
        <v>31</v>
      </c>
      <c r="I509" t="s">
        <v>1067</v>
      </c>
      <c r="J509" t="s">
        <v>952</v>
      </c>
      <c r="K509" t="s">
        <v>210</v>
      </c>
      <c r="L509">
        <v>98118</v>
      </c>
      <c r="M509" t="s">
        <v>1068</v>
      </c>
      <c r="N509">
        <v>2069724763</v>
      </c>
      <c r="O509" t="s">
        <v>37</v>
      </c>
      <c r="P509" t="s">
        <v>38</v>
      </c>
      <c r="Q509" t="s">
        <v>39</v>
      </c>
      <c r="R509">
        <v>44</v>
      </c>
      <c r="S509" t="s">
        <v>40</v>
      </c>
      <c r="T509" t="str">
        <f t="shared" si="32"/>
        <v>12</v>
      </c>
      <c r="U509">
        <v>5</v>
      </c>
      <c r="V509">
        <v>19.8</v>
      </c>
      <c r="W509">
        <v>1</v>
      </c>
      <c r="X509" s="3">
        <f t="shared" si="29"/>
        <v>19.8</v>
      </c>
      <c r="Y509" s="3">
        <f t="shared" si="30"/>
        <v>1.6500000000000001</v>
      </c>
      <c r="Z509" s="3">
        <f t="shared" si="31"/>
        <v>0.33</v>
      </c>
    </row>
    <row r="510" spans="1:26" hidden="1" x14ac:dyDescent="0.25">
      <c r="A510">
        <v>10.202400000000001</v>
      </c>
      <c r="B510" t="s">
        <v>26</v>
      </c>
      <c r="C510" t="s">
        <v>154</v>
      </c>
      <c r="D510" t="s">
        <v>155</v>
      </c>
      <c r="E510">
        <v>10435883</v>
      </c>
      <c r="F510" t="s">
        <v>482</v>
      </c>
      <c r="G510" t="s">
        <v>168</v>
      </c>
      <c r="H510" t="s">
        <v>31</v>
      </c>
      <c r="I510" t="s">
        <v>483</v>
      </c>
      <c r="J510" t="s">
        <v>484</v>
      </c>
      <c r="K510" t="s">
        <v>210</v>
      </c>
      <c r="L510" t="s">
        <v>485</v>
      </c>
      <c r="M510" t="s">
        <v>1070</v>
      </c>
      <c r="N510">
        <v>4254717873</v>
      </c>
      <c r="O510" t="s">
        <v>37</v>
      </c>
      <c r="P510" t="s">
        <v>38</v>
      </c>
      <c r="Q510" t="s">
        <v>39</v>
      </c>
      <c r="R510">
        <v>44</v>
      </c>
      <c r="S510" t="s">
        <v>40</v>
      </c>
      <c r="T510" t="str">
        <f t="shared" si="32"/>
        <v>12</v>
      </c>
      <c r="U510">
        <v>5</v>
      </c>
      <c r="V510">
        <v>19.8</v>
      </c>
      <c r="W510">
        <v>1</v>
      </c>
      <c r="X510" s="3">
        <f t="shared" si="29"/>
        <v>19.8</v>
      </c>
      <c r="Y510" s="3">
        <f t="shared" si="30"/>
        <v>1.6500000000000001</v>
      </c>
      <c r="Z510" s="3">
        <f t="shared" si="31"/>
        <v>0.33</v>
      </c>
    </row>
    <row r="511" spans="1:26" hidden="1" x14ac:dyDescent="0.25">
      <c r="A511">
        <v>10.202400000000001</v>
      </c>
      <c r="B511" t="s">
        <v>26</v>
      </c>
      <c r="C511" t="s">
        <v>154</v>
      </c>
      <c r="D511" t="s">
        <v>155</v>
      </c>
      <c r="E511">
        <v>10514496</v>
      </c>
      <c r="F511" t="s">
        <v>1202</v>
      </c>
      <c r="G511" t="s">
        <v>267</v>
      </c>
      <c r="H511" t="s">
        <v>31</v>
      </c>
      <c r="I511" t="s">
        <v>1203</v>
      </c>
      <c r="J511" t="s">
        <v>1204</v>
      </c>
      <c r="K511" t="s">
        <v>517</v>
      </c>
      <c r="L511" t="s">
        <v>1205</v>
      </c>
      <c r="M511" t="s">
        <v>1206</v>
      </c>
      <c r="N511">
        <v>4062435155</v>
      </c>
      <c r="O511" t="s">
        <v>37</v>
      </c>
      <c r="P511" t="s">
        <v>38</v>
      </c>
      <c r="Q511" t="s">
        <v>39</v>
      </c>
      <c r="R511">
        <v>44</v>
      </c>
      <c r="S511" t="s">
        <v>40</v>
      </c>
      <c r="T511" t="str">
        <f t="shared" si="32"/>
        <v>12</v>
      </c>
      <c r="U511">
        <v>5</v>
      </c>
      <c r="V511">
        <v>19.8</v>
      </c>
      <c r="W511">
        <v>1</v>
      </c>
      <c r="X511" s="3">
        <f t="shared" si="29"/>
        <v>19.8</v>
      </c>
      <c r="Y511" s="3">
        <f t="shared" si="30"/>
        <v>1.6500000000000001</v>
      </c>
      <c r="Z511" s="3">
        <f t="shared" si="31"/>
        <v>0.33</v>
      </c>
    </row>
    <row r="512" spans="1:26" hidden="1" x14ac:dyDescent="0.25">
      <c r="A512">
        <v>10.202400000000001</v>
      </c>
      <c r="B512" t="s">
        <v>26</v>
      </c>
      <c r="C512" t="s">
        <v>154</v>
      </c>
      <c r="D512" t="s">
        <v>155</v>
      </c>
      <c r="E512">
        <v>10090382</v>
      </c>
      <c r="F512" t="s">
        <v>448</v>
      </c>
      <c r="G512" t="s">
        <v>30</v>
      </c>
      <c r="H512" t="s">
        <v>31</v>
      </c>
      <c r="I512" t="s">
        <v>449</v>
      </c>
      <c r="J512" t="s">
        <v>450</v>
      </c>
      <c r="K512" t="s">
        <v>210</v>
      </c>
      <c r="L512" t="s">
        <v>451</v>
      </c>
      <c r="M512" t="s">
        <v>452</v>
      </c>
      <c r="N512">
        <v>2085539584</v>
      </c>
      <c r="O512" t="s">
        <v>115</v>
      </c>
      <c r="P512" t="s">
        <v>116</v>
      </c>
      <c r="Q512" t="s">
        <v>39</v>
      </c>
      <c r="R512">
        <v>44</v>
      </c>
      <c r="S512" t="s">
        <v>40</v>
      </c>
      <c r="T512" t="str">
        <f t="shared" si="32"/>
        <v>12</v>
      </c>
      <c r="U512">
        <v>5</v>
      </c>
      <c r="V512">
        <v>39.6</v>
      </c>
      <c r="W512">
        <v>2</v>
      </c>
      <c r="X512" s="3">
        <f t="shared" si="29"/>
        <v>19.8</v>
      </c>
      <c r="Y512" s="3">
        <f t="shared" si="30"/>
        <v>1.6500000000000001</v>
      </c>
      <c r="Z512" s="3">
        <f t="shared" si="31"/>
        <v>0.33</v>
      </c>
    </row>
    <row r="513" spans="1:26" hidden="1" x14ac:dyDescent="0.25">
      <c r="A513">
        <v>10.202400000000001</v>
      </c>
      <c r="B513" t="s">
        <v>26</v>
      </c>
      <c r="C513" t="s">
        <v>154</v>
      </c>
      <c r="D513" t="s">
        <v>155</v>
      </c>
      <c r="E513">
        <v>10435883</v>
      </c>
      <c r="F513" t="s">
        <v>482</v>
      </c>
      <c r="G513" t="s">
        <v>168</v>
      </c>
      <c r="H513" t="s">
        <v>31</v>
      </c>
      <c r="I513" t="s">
        <v>483</v>
      </c>
      <c r="J513" t="s">
        <v>484</v>
      </c>
      <c r="K513" t="s">
        <v>210</v>
      </c>
      <c r="L513" t="s">
        <v>485</v>
      </c>
      <c r="M513" t="s">
        <v>1070</v>
      </c>
      <c r="N513">
        <v>4254717873</v>
      </c>
      <c r="O513" t="s">
        <v>115</v>
      </c>
      <c r="P513" t="s">
        <v>116</v>
      </c>
      <c r="Q513" t="s">
        <v>39</v>
      </c>
      <c r="R513">
        <v>44</v>
      </c>
      <c r="S513" t="s">
        <v>40</v>
      </c>
      <c r="T513" t="str">
        <f t="shared" si="32"/>
        <v>12</v>
      </c>
      <c r="U513">
        <v>5</v>
      </c>
      <c r="V513">
        <v>19.8</v>
      </c>
      <c r="W513">
        <v>1</v>
      </c>
      <c r="X513" s="3">
        <f t="shared" si="29"/>
        <v>19.8</v>
      </c>
      <c r="Y513" s="3">
        <f t="shared" si="30"/>
        <v>1.6500000000000001</v>
      </c>
      <c r="Z513" s="3">
        <f t="shared" si="31"/>
        <v>0.33</v>
      </c>
    </row>
    <row r="514" spans="1:26" hidden="1" x14ac:dyDescent="0.25">
      <c r="A514">
        <v>10.202400000000001</v>
      </c>
      <c r="B514" t="s">
        <v>26</v>
      </c>
      <c r="C514" t="s">
        <v>154</v>
      </c>
      <c r="D514" t="s">
        <v>155</v>
      </c>
      <c r="E514">
        <v>10436492</v>
      </c>
      <c r="F514" t="s">
        <v>1071</v>
      </c>
      <c r="G514" t="s">
        <v>30</v>
      </c>
      <c r="H514" t="s">
        <v>31</v>
      </c>
      <c r="I514" t="s">
        <v>1072</v>
      </c>
      <c r="J514" t="s">
        <v>1073</v>
      </c>
      <c r="K514" t="s">
        <v>67</v>
      </c>
      <c r="L514" t="s">
        <v>1074</v>
      </c>
      <c r="M514" t="s">
        <v>1075</v>
      </c>
      <c r="N514">
        <v>7074436773</v>
      </c>
      <c r="O514" t="s">
        <v>115</v>
      </c>
      <c r="P514" t="s">
        <v>116</v>
      </c>
      <c r="Q514" t="s">
        <v>39</v>
      </c>
      <c r="R514">
        <v>44</v>
      </c>
      <c r="S514" t="s">
        <v>40</v>
      </c>
      <c r="T514" t="str">
        <f t="shared" si="32"/>
        <v>12</v>
      </c>
      <c r="U514">
        <v>5</v>
      </c>
      <c r="V514">
        <v>39.6</v>
      </c>
      <c r="W514">
        <v>2</v>
      </c>
      <c r="X514" s="3">
        <f t="shared" si="29"/>
        <v>19.8</v>
      </c>
      <c r="Y514" s="3">
        <f t="shared" si="30"/>
        <v>1.6500000000000001</v>
      </c>
      <c r="Z514" s="3">
        <f t="shared" si="31"/>
        <v>0.33</v>
      </c>
    </row>
    <row r="515" spans="1:26" hidden="1" x14ac:dyDescent="0.25">
      <c r="A515">
        <v>10.202400000000001</v>
      </c>
      <c r="B515" t="s">
        <v>26</v>
      </c>
      <c r="C515" t="s">
        <v>154</v>
      </c>
      <c r="D515" t="s">
        <v>155</v>
      </c>
      <c r="E515">
        <v>10472434</v>
      </c>
      <c r="F515" t="s">
        <v>1076</v>
      </c>
      <c r="G515" t="s">
        <v>30</v>
      </c>
      <c r="H515" t="s">
        <v>31</v>
      </c>
      <c r="I515" t="s">
        <v>1077</v>
      </c>
      <c r="J515" t="s">
        <v>1078</v>
      </c>
      <c r="K515" t="s">
        <v>210</v>
      </c>
      <c r="L515" t="s">
        <v>1079</v>
      </c>
      <c r="M515" t="s">
        <v>1140</v>
      </c>
      <c r="N515">
        <v>3607347631</v>
      </c>
      <c r="O515" t="s">
        <v>115</v>
      </c>
      <c r="P515" t="s">
        <v>116</v>
      </c>
      <c r="Q515" t="s">
        <v>39</v>
      </c>
      <c r="R515">
        <v>44</v>
      </c>
      <c r="S515" t="s">
        <v>40</v>
      </c>
      <c r="T515" t="str">
        <f t="shared" si="32"/>
        <v>12</v>
      </c>
      <c r="U515">
        <v>5</v>
      </c>
      <c r="V515">
        <v>19.8</v>
      </c>
      <c r="W515">
        <v>1</v>
      </c>
      <c r="X515" s="3">
        <f t="shared" ref="X515:X578" si="33">V515/W515</f>
        <v>19.8</v>
      </c>
      <c r="Y515" s="3">
        <f t="shared" ref="Y515:Y578" si="34">X515/T515</f>
        <v>1.6500000000000001</v>
      </c>
      <c r="Z515" s="3">
        <f t="shared" ref="Z515:Z578" si="35">Y515/U515</f>
        <v>0.33</v>
      </c>
    </row>
    <row r="516" spans="1:26" hidden="1" x14ac:dyDescent="0.25">
      <c r="A516">
        <v>10.202400000000001</v>
      </c>
      <c r="B516" t="s">
        <v>26</v>
      </c>
      <c r="C516" t="s">
        <v>154</v>
      </c>
      <c r="D516" t="s">
        <v>155</v>
      </c>
      <c r="E516">
        <v>10282571</v>
      </c>
      <c r="F516" t="s">
        <v>1207</v>
      </c>
      <c r="G516" t="s">
        <v>30</v>
      </c>
      <c r="H516" t="s">
        <v>31</v>
      </c>
      <c r="I516" t="s">
        <v>1208</v>
      </c>
      <c r="J516" t="s">
        <v>356</v>
      </c>
      <c r="K516" t="s">
        <v>239</v>
      </c>
      <c r="L516" t="s">
        <v>1209</v>
      </c>
      <c r="M516" t="s">
        <v>1210</v>
      </c>
      <c r="N516">
        <v>2086297948</v>
      </c>
      <c r="O516" t="s">
        <v>49</v>
      </c>
      <c r="P516" t="s">
        <v>50</v>
      </c>
      <c r="Q516" t="s">
        <v>39</v>
      </c>
      <c r="R516">
        <v>44</v>
      </c>
      <c r="S516" t="s">
        <v>40</v>
      </c>
      <c r="T516" t="str">
        <f t="shared" si="32"/>
        <v>12</v>
      </c>
      <c r="U516">
        <v>5</v>
      </c>
      <c r="V516">
        <v>99</v>
      </c>
      <c r="W516">
        <v>5</v>
      </c>
      <c r="X516" s="3">
        <f t="shared" si="33"/>
        <v>19.8</v>
      </c>
      <c r="Y516" s="3">
        <f t="shared" si="34"/>
        <v>1.6500000000000001</v>
      </c>
      <c r="Z516" s="3">
        <f t="shared" si="35"/>
        <v>0.33</v>
      </c>
    </row>
    <row r="517" spans="1:26" hidden="1" x14ac:dyDescent="0.25">
      <c r="A517">
        <v>10.202400000000001</v>
      </c>
      <c r="B517" t="s">
        <v>26</v>
      </c>
      <c r="C517" t="s">
        <v>154</v>
      </c>
      <c r="D517" t="s">
        <v>155</v>
      </c>
      <c r="E517">
        <v>10347125</v>
      </c>
      <c r="F517" t="s">
        <v>354</v>
      </c>
      <c r="G517" t="s">
        <v>30</v>
      </c>
      <c r="H517" t="s">
        <v>31</v>
      </c>
      <c r="I517" t="s">
        <v>355</v>
      </c>
      <c r="J517" t="s">
        <v>356</v>
      </c>
      <c r="K517" t="s">
        <v>239</v>
      </c>
      <c r="L517" t="s">
        <v>357</v>
      </c>
      <c r="M517" t="s">
        <v>358</v>
      </c>
      <c r="N517">
        <v>2083812442</v>
      </c>
      <c r="O517" t="s">
        <v>359</v>
      </c>
      <c r="P517" t="s">
        <v>360</v>
      </c>
      <c r="Q517" t="s">
        <v>61</v>
      </c>
      <c r="R517">
        <v>44</v>
      </c>
      <c r="S517" t="s">
        <v>40</v>
      </c>
      <c r="T517" t="str">
        <f t="shared" si="32"/>
        <v>12</v>
      </c>
      <c r="U517">
        <v>8</v>
      </c>
      <c r="V517">
        <v>32.4</v>
      </c>
      <c r="W517">
        <v>1</v>
      </c>
      <c r="X517" s="3">
        <f t="shared" si="33"/>
        <v>32.4</v>
      </c>
      <c r="Y517" s="3">
        <f t="shared" si="34"/>
        <v>2.6999999999999997</v>
      </c>
      <c r="Z517" s="3">
        <f t="shared" si="35"/>
        <v>0.33749999999999997</v>
      </c>
    </row>
    <row r="518" spans="1:26" hidden="1" x14ac:dyDescent="0.25">
      <c r="A518">
        <v>10.202400000000001</v>
      </c>
      <c r="B518" t="s">
        <v>26</v>
      </c>
      <c r="C518" t="s">
        <v>134</v>
      </c>
      <c r="D518" t="s">
        <v>135</v>
      </c>
      <c r="E518">
        <v>10000787</v>
      </c>
      <c r="F518" t="s">
        <v>136</v>
      </c>
      <c r="G518" t="s">
        <v>30</v>
      </c>
      <c r="H518" t="s">
        <v>31</v>
      </c>
      <c r="I518" t="s">
        <v>137</v>
      </c>
      <c r="J518" t="s">
        <v>138</v>
      </c>
      <c r="K518" t="s">
        <v>139</v>
      </c>
      <c r="L518" t="s">
        <v>140</v>
      </c>
      <c r="M518" t="s">
        <v>141</v>
      </c>
      <c r="N518">
        <v>2627815855</v>
      </c>
      <c r="O518" t="s">
        <v>37</v>
      </c>
      <c r="P518" t="s">
        <v>38</v>
      </c>
      <c r="Q518" t="s">
        <v>39</v>
      </c>
      <c r="R518">
        <v>44</v>
      </c>
      <c r="S518" t="s">
        <v>40</v>
      </c>
      <c r="T518" t="str">
        <f t="shared" si="32"/>
        <v>12</v>
      </c>
      <c r="U518">
        <v>5</v>
      </c>
      <c r="V518">
        <v>198</v>
      </c>
      <c r="W518">
        <v>10</v>
      </c>
      <c r="X518" s="3">
        <f t="shared" si="33"/>
        <v>19.8</v>
      </c>
      <c r="Y518" s="3">
        <f t="shared" si="34"/>
        <v>1.6500000000000001</v>
      </c>
      <c r="Z518" s="3">
        <f t="shared" si="35"/>
        <v>0.33</v>
      </c>
    </row>
    <row r="519" spans="1:26" hidden="1" x14ac:dyDescent="0.25">
      <c r="A519">
        <v>10.202400000000001</v>
      </c>
      <c r="B519" t="s">
        <v>26</v>
      </c>
      <c r="C519" t="s">
        <v>134</v>
      </c>
      <c r="D519" t="s">
        <v>135</v>
      </c>
      <c r="E519">
        <v>99999999999999</v>
      </c>
      <c r="F519" t="s">
        <v>142</v>
      </c>
      <c r="G519" t="s">
        <v>30</v>
      </c>
      <c r="H519" t="s">
        <v>144</v>
      </c>
      <c r="I519" t="s">
        <v>145</v>
      </c>
      <c r="J519" t="s">
        <v>146</v>
      </c>
      <c r="K519" t="s">
        <v>147</v>
      </c>
      <c r="L519">
        <v>999999999</v>
      </c>
      <c r="M519" t="s">
        <v>145</v>
      </c>
      <c r="N519">
        <v>9999999999</v>
      </c>
      <c r="O519" t="s">
        <v>37</v>
      </c>
      <c r="P519" t="s">
        <v>38</v>
      </c>
      <c r="Q519" t="s">
        <v>39</v>
      </c>
      <c r="R519">
        <v>44</v>
      </c>
      <c r="S519" t="s">
        <v>40</v>
      </c>
      <c r="T519" t="str">
        <f t="shared" si="32"/>
        <v>12</v>
      </c>
      <c r="U519">
        <v>5</v>
      </c>
      <c r="V519">
        <v>19.8</v>
      </c>
      <c r="W519">
        <v>1</v>
      </c>
      <c r="X519" s="3">
        <f t="shared" si="33"/>
        <v>19.8</v>
      </c>
      <c r="Y519" s="3">
        <f t="shared" si="34"/>
        <v>1.6500000000000001</v>
      </c>
      <c r="Z519" s="3">
        <f t="shared" si="35"/>
        <v>0.33</v>
      </c>
    </row>
    <row r="520" spans="1:26" hidden="1" x14ac:dyDescent="0.25">
      <c r="A520">
        <v>10.202400000000001</v>
      </c>
      <c r="B520" t="s">
        <v>26</v>
      </c>
      <c r="C520" t="s">
        <v>134</v>
      </c>
      <c r="D520" t="s">
        <v>135</v>
      </c>
      <c r="E520">
        <v>10000754</v>
      </c>
      <c r="F520" t="s">
        <v>414</v>
      </c>
      <c r="G520" t="s">
        <v>30</v>
      </c>
      <c r="H520" t="s">
        <v>31</v>
      </c>
      <c r="I520" t="s">
        <v>415</v>
      </c>
      <c r="J520" t="s">
        <v>416</v>
      </c>
      <c r="K520" t="s">
        <v>139</v>
      </c>
      <c r="L520" t="s">
        <v>417</v>
      </c>
      <c r="M520" t="s">
        <v>418</v>
      </c>
      <c r="N520">
        <v>7156762556</v>
      </c>
      <c r="O520" t="s">
        <v>115</v>
      </c>
      <c r="P520" t="s">
        <v>116</v>
      </c>
      <c r="Q520" t="s">
        <v>39</v>
      </c>
      <c r="R520">
        <v>44</v>
      </c>
      <c r="S520" t="s">
        <v>40</v>
      </c>
      <c r="T520" t="str">
        <f t="shared" si="32"/>
        <v>12</v>
      </c>
      <c r="U520">
        <v>5</v>
      </c>
      <c r="V520">
        <v>19.8</v>
      </c>
      <c r="W520">
        <v>1</v>
      </c>
      <c r="X520" s="3">
        <f t="shared" si="33"/>
        <v>19.8</v>
      </c>
      <c r="Y520" s="3">
        <f t="shared" si="34"/>
        <v>1.6500000000000001</v>
      </c>
      <c r="Z520" s="3">
        <f t="shared" si="35"/>
        <v>0.33</v>
      </c>
    </row>
    <row r="521" spans="1:26" hidden="1" x14ac:dyDescent="0.25">
      <c r="A521">
        <v>10.202400000000001</v>
      </c>
      <c r="B521" t="s">
        <v>26</v>
      </c>
      <c r="C521" t="s">
        <v>134</v>
      </c>
      <c r="D521" t="s">
        <v>135</v>
      </c>
      <c r="E521">
        <v>10000787</v>
      </c>
      <c r="F521" t="s">
        <v>136</v>
      </c>
      <c r="G521" t="s">
        <v>30</v>
      </c>
      <c r="H521" t="s">
        <v>31</v>
      </c>
      <c r="I521" t="s">
        <v>137</v>
      </c>
      <c r="J521" t="s">
        <v>138</v>
      </c>
      <c r="K521" t="s">
        <v>139</v>
      </c>
      <c r="L521" t="s">
        <v>140</v>
      </c>
      <c r="M521" t="s">
        <v>141</v>
      </c>
      <c r="N521">
        <v>2627815855</v>
      </c>
      <c r="O521" t="s">
        <v>115</v>
      </c>
      <c r="P521" t="s">
        <v>116</v>
      </c>
      <c r="Q521" t="s">
        <v>39</v>
      </c>
      <c r="R521">
        <v>44</v>
      </c>
      <c r="S521" t="s">
        <v>40</v>
      </c>
      <c r="T521" t="str">
        <f t="shared" si="32"/>
        <v>12</v>
      </c>
      <c r="U521">
        <v>5</v>
      </c>
      <c r="V521">
        <v>178.2</v>
      </c>
      <c r="W521">
        <v>9</v>
      </c>
      <c r="X521" s="3">
        <f t="shared" si="33"/>
        <v>19.799999999999997</v>
      </c>
      <c r="Y521" s="3">
        <f t="shared" si="34"/>
        <v>1.6499999999999997</v>
      </c>
      <c r="Z521" s="3">
        <f t="shared" si="35"/>
        <v>0.32999999999999996</v>
      </c>
    </row>
    <row r="522" spans="1:26" hidden="1" x14ac:dyDescent="0.25">
      <c r="A522">
        <v>11.202400000000001</v>
      </c>
      <c r="B522" t="s">
        <v>26</v>
      </c>
      <c r="C522" t="s">
        <v>41</v>
      </c>
      <c r="D522" t="s">
        <v>42</v>
      </c>
      <c r="E522">
        <v>10396529</v>
      </c>
      <c r="F522" t="s">
        <v>1940</v>
      </c>
      <c r="G522" t="s">
        <v>30</v>
      </c>
      <c r="H522" t="s">
        <v>31</v>
      </c>
      <c r="I522" t="s">
        <v>1941</v>
      </c>
      <c r="J522" t="s">
        <v>45</v>
      </c>
      <c r="K522" t="s">
        <v>46</v>
      </c>
      <c r="L522" t="s">
        <v>1942</v>
      </c>
      <c r="M522" t="s">
        <v>1943</v>
      </c>
      <c r="N522">
        <v>6127039998</v>
      </c>
      <c r="O522" t="s">
        <v>98</v>
      </c>
      <c r="P522" t="s">
        <v>99</v>
      </c>
      <c r="Q522" t="s">
        <v>61</v>
      </c>
      <c r="R522">
        <v>44</v>
      </c>
      <c r="S522" t="s">
        <v>40</v>
      </c>
      <c r="T522" t="str">
        <f t="shared" si="32"/>
        <v>12</v>
      </c>
      <c r="U522">
        <v>5</v>
      </c>
      <c r="V522">
        <v>57.6</v>
      </c>
      <c r="W522">
        <v>2</v>
      </c>
      <c r="X522" s="3">
        <f t="shared" si="33"/>
        <v>28.8</v>
      </c>
      <c r="Y522" s="3">
        <f t="shared" si="34"/>
        <v>2.4</v>
      </c>
      <c r="Z522" s="3">
        <f t="shared" si="35"/>
        <v>0.48</v>
      </c>
    </row>
    <row r="523" spans="1:26" hidden="1" x14ac:dyDescent="0.25">
      <c r="A523">
        <v>11.202400000000001</v>
      </c>
      <c r="B523" t="s">
        <v>26</v>
      </c>
      <c r="C523" t="s">
        <v>381</v>
      </c>
      <c r="D523" t="s">
        <v>382</v>
      </c>
      <c r="E523">
        <v>99999999999999</v>
      </c>
      <c r="F523" t="s">
        <v>142</v>
      </c>
      <c r="G523" t="s">
        <v>30</v>
      </c>
      <c r="H523" t="s">
        <v>144</v>
      </c>
      <c r="I523" t="s">
        <v>145</v>
      </c>
      <c r="J523" t="s">
        <v>146</v>
      </c>
      <c r="K523" t="s">
        <v>147</v>
      </c>
      <c r="L523">
        <v>999999999</v>
      </c>
      <c r="M523" t="s">
        <v>145</v>
      </c>
      <c r="N523">
        <v>9999999999</v>
      </c>
      <c r="O523" t="s">
        <v>37</v>
      </c>
      <c r="P523" t="s">
        <v>38</v>
      </c>
      <c r="Q523" t="s">
        <v>39</v>
      </c>
      <c r="R523">
        <v>44</v>
      </c>
      <c r="S523" t="s">
        <v>40</v>
      </c>
      <c r="T523" t="str">
        <f t="shared" si="32"/>
        <v>12</v>
      </c>
      <c r="U523">
        <v>5</v>
      </c>
      <c r="V523">
        <v>19.8</v>
      </c>
      <c r="W523">
        <v>1</v>
      </c>
      <c r="X523" s="3">
        <f t="shared" si="33"/>
        <v>19.8</v>
      </c>
      <c r="Y523" s="3">
        <f t="shared" si="34"/>
        <v>1.6500000000000001</v>
      </c>
      <c r="Z523" s="3">
        <f t="shared" si="35"/>
        <v>0.33</v>
      </c>
    </row>
    <row r="524" spans="1:26" hidden="1" x14ac:dyDescent="0.25">
      <c r="A524">
        <v>11.202400000000001</v>
      </c>
      <c r="B524" t="s">
        <v>26</v>
      </c>
      <c r="C524" t="s">
        <v>107</v>
      </c>
      <c r="D524" t="s">
        <v>108</v>
      </c>
      <c r="E524">
        <v>10006826</v>
      </c>
      <c r="F524" t="s">
        <v>756</v>
      </c>
      <c r="G524" t="s">
        <v>30</v>
      </c>
      <c r="H524" t="s">
        <v>31</v>
      </c>
      <c r="I524" t="s">
        <v>757</v>
      </c>
      <c r="J524" t="s">
        <v>758</v>
      </c>
      <c r="K524" t="s">
        <v>199</v>
      </c>
      <c r="L524" t="s">
        <v>759</v>
      </c>
      <c r="M524" t="s">
        <v>760</v>
      </c>
      <c r="N524">
        <v>8473444446</v>
      </c>
      <c r="O524" t="s">
        <v>37</v>
      </c>
      <c r="P524" t="s">
        <v>38</v>
      </c>
      <c r="Q524" t="s">
        <v>39</v>
      </c>
      <c r="R524">
        <v>44</v>
      </c>
      <c r="S524" t="s">
        <v>40</v>
      </c>
      <c r="T524" t="str">
        <f t="shared" si="32"/>
        <v>12</v>
      </c>
      <c r="U524">
        <v>5</v>
      </c>
      <c r="V524">
        <v>19.8</v>
      </c>
      <c r="W524">
        <v>1</v>
      </c>
      <c r="X524" s="3">
        <f t="shared" si="33"/>
        <v>19.8</v>
      </c>
      <c r="Y524" s="3">
        <f t="shared" si="34"/>
        <v>1.6500000000000001</v>
      </c>
      <c r="Z524" s="3">
        <f t="shared" si="35"/>
        <v>0.33</v>
      </c>
    </row>
    <row r="525" spans="1:26" hidden="1" x14ac:dyDescent="0.25">
      <c r="A525">
        <v>11.202400000000001</v>
      </c>
      <c r="B525" t="s">
        <v>26</v>
      </c>
      <c r="C525" t="s">
        <v>107</v>
      </c>
      <c r="D525" t="s">
        <v>108</v>
      </c>
      <c r="E525">
        <v>10388714</v>
      </c>
      <c r="F525" t="s">
        <v>1149</v>
      </c>
      <c r="G525" t="s">
        <v>570</v>
      </c>
      <c r="H525" t="s">
        <v>31</v>
      </c>
      <c r="I525" t="s">
        <v>191</v>
      </c>
      <c r="J525" t="s">
        <v>192</v>
      </c>
      <c r="K525" t="s">
        <v>193</v>
      </c>
      <c r="L525" t="s">
        <v>194</v>
      </c>
      <c r="M525" t="s">
        <v>607</v>
      </c>
      <c r="N525">
        <v>2604827475</v>
      </c>
      <c r="O525" t="s">
        <v>37</v>
      </c>
      <c r="P525" t="s">
        <v>38</v>
      </c>
      <c r="Q525" t="s">
        <v>39</v>
      </c>
      <c r="R525">
        <v>44</v>
      </c>
      <c r="S525" t="s">
        <v>40</v>
      </c>
      <c r="T525" t="str">
        <f t="shared" si="32"/>
        <v>12</v>
      </c>
      <c r="U525">
        <v>5</v>
      </c>
      <c r="V525">
        <v>99</v>
      </c>
      <c r="W525">
        <v>5</v>
      </c>
      <c r="X525" s="3">
        <f t="shared" si="33"/>
        <v>19.8</v>
      </c>
      <c r="Y525" s="3">
        <f t="shared" si="34"/>
        <v>1.6500000000000001</v>
      </c>
      <c r="Z525" s="3">
        <f t="shared" si="35"/>
        <v>0.33</v>
      </c>
    </row>
    <row r="526" spans="1:26" hidden="1" x14ac:dyDescent="0.25">
      <c r="A526">
        <v>11.202400000000001</v>
      </c>
      <c r="B526" t="s">
        <v>26</v>
      </c>
      <c r="C526" t="s">
        <v>107</v>
      </c>
      <c r="D526" t="s">
        <v>108</v>
      </c>
      <c r="E526">
        <v>10396746</v>
      </c>
      <c r="F526" t="s">
        <v>1237</v>
      </c>
      <c r="G526" t="s">
        <v>30</v>
      </c>
      <c r="H526" t="s">
        <v>31</v>
      </c>
      <c r="I526" t="s">
        <v>1238</v>
      </c>
      <c r="J526" t="s">
        <v>1239</v>
      </c>
      <c r="K526" t="s">
        <v>139</v>
      </c>
      <c r="L526">
        <v>53037</v>
      </c>
      <c r="M526" t="s">
        <v>1240</v>
      </c>
      <c r="N526">
        <v>2626774080</v>
      </c>
      <c r="O526" t="s">
        <v>37</v>
      </c>
      <c r="P526" t="s">
        <v>38</v>
      </c>
      <c r="Q526" t="s">
        <v>39</v>
      </c>
      <c r="R526">
        <v>44</v>
      </c>
      <c r="S526" t="s">
        <v>40</v>
      </c>
      <c r="T526" t="str">
        <f t="shared" si="32"/>
        <v>12</v>
      </c>
      <c r="U526">
        <v>5</v>
      </c>
      <c r="V526">
        <v>39.6</v>
      </c>
      <c r="W526">
        <v>2</v>
      </c>
      <c r="X526" s="3">
        <f t="shared" si="33"/>
        <v>19.8</v>
      </c>
      <c r="Y526" s="3">
        <f t="shared" si="34"/>
        <v>1.6500000000000001</v>
      </c>
      <c r="Z526" s="3">
        <f t="shared" si="35"/>
        <v>0.33</v>
      </c>
    </row>
    <row r="527" spans="1:26" hidden="1" x14ac:dyDescent="0.25">
      <c r="A527">
        <v>11.202400000000001</v>
      </c>
      <c r="B527" t="s">
        <v>26</v>
      </c>
      <c r="C527" t="s">
        <v>107</v>
      </c>
      <c r="D527" t="s">
        <v>108</v>
      </c>
      <c r="E527">
        <v>10428680</v>
      </c>
      <c r="F527" t="s">
        <v>334</v>
      </c>
      <c r="G527" t="s">
        <v>30</v>
      </c>
      <c r="H527" t="s">
        <v>31</v>
      </c>
      <c r="I527" t="s">
        <v>335</v>
      </c>
      <c r="J527" t="s">
        <v>336</v>
      </c>
      <c r="K527" t="s">
        <v>199</v>
      </c>
      <c r="L527">
        <v>60148</v>
      </c>
      <c r="M527" t="s">
        <v>337</v>
      </c>
      <c r="N527">
        <v>7083415785</v>
      </c>
      <c r="O527" t="s">
        <v>37</v>
      </c>
      <c r="P527" t="s">
        <v>38</v>
      </c>
      <c r="Q527" t="s">
        <v>39</v>
      </c>
      <c r="R527">
        <v>44</v>
      </c>
      <c r="S527" t="s">
        <v>40</v>
      </c>
      <c r="T527" t="str">
        <f t="shared" si="32"/>
        <v>12</v>
      </c>
      <c r="U527">
        <v>5</v>
      </c>
      <c r="V527">
        <v>39.6</v>
      </c>
      <c r="W527">
        <v>2</v>
      </c>
      <c r="X527" s="3">
        <f t="shared" si="33"/>
        <v>19.8</v>
      </c>
      <c r="Y527" s="3">
        <f t="shared" si="34"/>
        <v>1.6500000000000001</v>
      </c>
      <c r="Z527" s="3">
        <f t="shared" si="35"/>
        <v>0.33</v>
      </c>
    </row>
    <row r="528" spans="1:26" hidden="1" x14ac:dyDescent="0.25">
      <c r="A528">
        <v>11.202400000000001</v>
      </c>
      <c r="B528" t="s">
        <v>26</v>
      </c>
      <c r="C528" t="s">
        <v>107</v>
      </c>
      <c r="D528" t="s">
        <v>108</v>
      </c>
      <c r="E528">
        <v>10006826</v>
      </c>
      <c r="F528" t="s">
        <v>756</v>
      </c>
      <c r="G528" t="s">
        <v>30</v>
      </c>
      <c r="H528" t="s">
        <v>31</v>
      </c>
      <c r="I528" t="s">
        <v>757</v>
      </c>
      <c r="J528" t="s">
        <v>758</v>
      </c>
      <c r="K528" t="s">
        <v>199</v>
      </c>
      <c r="L528" t="s">
        <v>759</v>
      </c>
      <c r="M528" t="s">
        <v>760</v>
      </c>
      <c r="N528">
        <v>8473444446</v>
      </c>
      <c r="O528" t="s">
        <v>115</v>
      </c>
      <c r="P528" t="s">
        <v>116</v>
      </c>
      <c r="Q528" t="s">
        <v>39</v>
      </c>
      <c r="R528">
        <v>44</v>
      </c>
      <c r="S528" t="s">
        <v>40</v>
      </c>
      <c r="T528" t="str">
        <f t="shared" si="32"/>
        <v>12</v>
      </c>
      <c r="U528">
        <v>5</v>
      </c>
      <c r="V528">
        <v>19.8</v>
      </c>
      <c r="W528">
        <v>1</v>
      </c>
      <c r="X528" s="3">
        <f t="shared" si="33"/>
        <v>19.8</v>
      </c>
      <c r="Y528" s="3">
        <f t="shared" si="34"/>
        <v>1.6500000000000001</v>
      </c>
      <c r="Z528" s="3">
        <f t="shared" si="35"/>
        <v>0.33</v>
      </c>
    </row>
    <row r="529" spans="1:26" hidden="1" x14ac:dyDescent="0.25">
      <c r="A529">
        <v>11.202400000000001</v>
      </c>
      <c r="B529" t="s">
        <v>26</v>
      </c>
      <c r="C529" t="s">
        <v>107</v>
      </c>
      <c r="D529" t="s">
        <v>108</v>
      </c>
      <c r="E529">
        <v>10388714</v>
      </c>
      <c r="F529" t="s">
        <v>1149</v>
      </c>
      <c r="G529" t="s">
        <v>570</v>
      </c>
      <c r="H529" t="s">
        <v>31</v>
      </c>
      <c r="I529" t="s">
        <v>191</v>
      </c>
      <c r="J529" t="s">
        <v>192</v>
      </c>
      <c r="K529" t="s">
        <v>193</v>
      </c>
      <c r="L529" t="s">
        <v>194</v>
      </c>
      <c r="M529" t="s">
        <v>607</v>
      </c>
      <c r="N529">
        <v>2604827475</v>
      </c>
      <c r="O529" t="s">
        <v>115</v>
      </c>
      <c r="P529" t="s">
        <v>116</v>
      </c>
      <c r="Q529" t="s">
        <v>39</v>
      </c>
      <c r="R529">
        <v>44</v>
      </c>
      <c r="S529" t="s">
        <v>40</v>
      </c>
      <c r="T529" t="str">
        <f t="shared" si="32"/>
        <v>12</v>
      </c>
      <c r="U529">
        <v>5</v>
      </c>
      <c r="V529">
        <v>99</v>
      </c>
      <c r="W529">
        <v>5</v>
      </c>
      <c r="X529" s="3">
        <f t="shared" si="33"/>
        <v>19.8</v>
      </c>
      <c r="Y529" s="3">
        <f t="shared" si="34"/>
        <v>1.6500000000000001</v>
      </c>
      <c r="Z529" s="3">
        <f t="shared" si="35"/>
        <v>0.33</v>
      </c>
    </row>
    <row r="530" spans="1:26" hidden="1" x14ac:dyDescent="0.25">
      <c r="A530">
        <v>11.202400000000001</v>
      </c>
      <c r="B530" t="s">
        <v>26</v>
      </c>
      <c r="C530" t="s">
        <v>107</v>
      </c>
      <c r="D530" t="s">
        <v>108</v>
      </c>
      <c r="E530">
        <v>10428680</v>
      </c>
      <c r="F530" t="s">
        <v>334</v>
      </c>
      <c r="G530" t="s">
        <v>30</v>
      </c>
      <c r="H530" t="s">
        <v>31</v>
      </c>
      <c r="I530" t="s">
        <v>335</v>
      </c>
      <c r="J530" t="s">
        <v>336</v>
      </c>
      <c r="K530" t="s">
        <v>199</v>
      </c>
      <c r="L530">
        <v>60148</v>
      </c>
      <c r="M530" t="s">
        <v>337</v>
      </c>
      <c r="N530">
        <v>7083415785</v>
      </c>
      <c r="O530" t="s">
        <v>115</v>
      </c>
      <c r="P530" t="s">
        <v>116</v>
      </c>
      <c r="Q530" t="s">
        <v>39</v>
      </c>
      <c r="R530">
        <v>44</v>
      </c>
      <c r="S530" t="s">
        <v>40</v>
      </c>
      <c r="T530" t="str">
        <f t="shared" si="32"/>
        <v>12</v>
      </c>
      <c r="U530">
        <v>5</v>
      </c>
      <c r="V530">
        <v>19.8</v>
      </c>
      <c r="W530">
        <v>1</v>
      </c>
      <c r="X530" s="3">
        <f t="shared" si="33"/>
        <v>19.8</v>
      </c>
      <c r="Y530" s="3">
        <f t="shared" si="34"/>
        <v>1.6500000000000001</v>
      </c>
      <c r="Z530" s="3">
        <f t="shared" si="35"/>
        <v>0.33</v>
      </c>
    </row>
    <row r="531" spans="1:26" hidden="1" x14ac:dyDescent="0.25">
      <c r="A531">
        <v>11.202400000000001</v>
      </c>
      <c r="B531" t="s">
        <v>26</v>
      </c>
      <c r="C531" t="s">
        <v>107</v>
      </c>
      <c r="D531" t="s">
        <v>108</v>
      </c>
      <c r="E531">
        <v>10487650</v>
      </c>
      <c r="F531" t="s">
        <v>973</v>
      </c>
      <c r="G531" t="s">
        <v>30</v>
      </c>
      <c r="H531" t="s">
        <v>31</v>
      </c>
      <c r="I531" t="s">
        <v>974</v>
      </c>
      <c r="J531" t="s">
        <v>198</v>
      </c>
      <c r="K531" t="s">
        <v>199</v>
      </c>
      <c r="L531">
        <v>60008</v>
      </c>
      <c r="M531" t="s">
        <v>201</v>
      </c>
      <c r="N531">
        <v>6308857029</v>
      </c>
      <c r="O531" t="s">
        <v>115</v>
      </c>
      <c r="P531" t="s">
        <v>116</v>
      </c>
      <c r="Q531" t="s">
        <v>39</v>
      </c>
      <c r="R531">
        <v>44</v>
      </c>
      <c r="S531" t="s">
        <v>40</v>
      </c>
      <c r="T531" t="str">
        <f t="shared" si="32"/>
        <v>12</v>
      </c>
      <c r="U531">
        <v>5</v>
      </c>
      <c r="V531">
        <v>118.8</v>
      </c>
      <c r="W531">
        <v>6</v>
      </c>
      <c r="X531" s="3">
        <f t="shared" si="33"/>
        <v>19.8</v>
      </c>
      <c r="Y531" s="3">
        <f t="shared" si="34"/>
        <v>1.6500000000000001</v>
      </c>
      <c r="Z531" s="3">
        <f t="shared" si="35"/>
        <v>0.33</v>
      </c>
    </row>
    <row r="532" spans="1:26" hidden="1" x14ac:dyDescent="0.25">
      <c r="A532">
        <v>11.202400000000001</v>
      </c>
      <c r="B532" t="s">
        <v>26</v>
      </c>
      <c r="C532" t="s">
        <v>107</v>
      </c>
      <c r="D532" t="s">
        <v>108</v>
      </c>
      <c r="E532">
        <v>99999999999999</v>
      </c>
      <c r="F532" t="s">
        <v>142</v>
      </c>
      <c r="G532" t="s">
        <v>30</v>
      </c>
      <c r="H532" t="s">
        <v>144</v>
      </c>
      <c r="I532" t="s">
        <v>145</v>
      </c>
      <c r="J532" t="s">
        <v>146</v>
      </c>
      <c r="K532" t="s">
        <v>147</v>
      </c>
      <c r="L532">
        <v>999999999</v>
      </c>
      <c r="M532" t="s">
        <v>145</v>
      </c>
      <c r="N532">
        <v>9999999999</v>
      </c>
      <c r="O532" t="s">
        <v>115</v>
      </c>
      <c r="P532" t="s">
        <v>116</v>
      </c>
      <c r="Q532" t="s">
        <v>39</v>
      </c>
      <c r="R532">
        <v>44</v>
      </c>
      <c r="S532" t="s">
        <v>40</v>
      </c>
      <c r="T532" t="str">
        <f t="shared" si="32"/>
        <v>12</v>
      </c>
      <c r="U532">
        <v>5</v>
      </c>
      <c r="V532">
        <v>19.8</v>
      </c>
      <c r="W532">
        <v>1</v>
      </c>
      <c r="X532" s="3">
        <f t="shared" si="33"/>
        <v>19.8</v>
      </c>
      <c r="Y532" s="3">
        <f t="shared" si="34"/>
        <v>1.6500000000000001</v>
      </c>
      <c r="Z532" s="3">
        <f t="shared" si="35"/>
        <v>0.33</v>
      </c>
    </row>
    <row r="533" spans="1:26" hidden="1" x14ac:dyDescent="0.25">
      <c r="A533">
        <v>11.202400000000001</v>
      </c>
      <c r="B533" t="s">
        <v>26</v>
      </c>
      <c r="C533" t="s">
        <v>107</v>
      </c>
      <c r="D533" t="s">
        <v>108</v>
      </c>
      <c r="E533">
        <v>10006826</v>
      </c>
      <c r="F533" t="s">
        <v>756</v>
      </c>
      <c r="G533" t="s">
        <v>30</v>
      </c>
      <c r="H533" t="s">
        <v>31</v>
      </c>
      <c r="I533" t="s">
        <v>757</v>
      </c>
      <c r="J533" t="s">
        <v>758</v>
      </c>
      <c r="K533" t="s">
        <v>199</v>
      </c>
      <c r="L533" t="s">
        <v>759</v>
      </c>
      <c r="M533" t="s">
        <v>760</v>
      </c>
      <c r="N533">
        <v>8473444446</v>
      </c>
      <c r="O533" t="s">
        <v>49</v>
      </c>
      <c r="P533" t="s">
        <v>50</v>
      </c>
      <c r="Q533" t="s">
        <v>39</v>
      </c>
      <c r="R533">
        <v>44</v>
      </c>
      <c r="S533" t="s">
        <v>40</v>
      </c>
      <c r="T533" t="str">
        <f t="shared" si="32"/>
        <v>12</v>
      </c>
      <c r="U533">
        <v>5</v>
      </c>
      <c r="V533">
        <v>19.8</v>
      </c>
      <c r="W533">
        <v>1</v>
      </c>
      <c r="X533" s="3">
        <f t="shared" si="33"/>
        <v>19.8</v>
      </c>
      <c r="Y533" s="3">
        <f t="shared" si="34"/>
        <v>1.6500000000000001</v>
      </c>
      <c r="Z533" s="3">
        <f t="shared" si="35"/>
        <v>0.33</v>
      </c>
    </row>
    <row r="534" spans="1:26" hidden="1" x14ac:dyDescent="0.25">
      <c r="A534">
        <v>11.202400000000001</v>
      </c>
      <c r="B534" t="s">
        <v>26</v>
      </c>
      <c r="C534" t="s">
        <v>107</v>
      </c>
      <c r="D534" t="s">
        <v>108</v>
      </c>
      <c r="E534">
        <v>10192843</v>
      </c>
      <c r="F534" t="s">
        <v>248</v>
      </c>
      <c r="G534" t="s">
        <v>30</v>
      </c>
      <c r="H534" t="s">
        <v>31</v>
      </c>
      <c r="I534" t="s">
        <v>249</v>
      </c>
      <c r="J534" t="s">
        <v>250</v>
      </c>
      <c r="K534" t="s">
        <v>199</v>
      </c>
      <c r="L534">
        <v>62305</v>
      </c>
      <c r="M534" t="s">
        <v>251</v>
      </c>
      <c r="N534">
        <v>2172223343</v>
      </c>
      <c r="O534" t="s">
        <v>49</v>
      </c>
      <c r="P534" t="s">
        <v>50</v>
      </c>
      <c r="Q534" t="s">
        <v>39</v>
      </c>
      <c r="R534">
        <v>44</v>
      </c>
      <c r="S534" t="s">
        <v>40</v>
      </c>
      <c r="T534" t="str">
        <f t="shared" si="32"/>
        <v>12</v>
      </c>
      <c r="U534">
        <v>5</v>
      </c>
      <c r="V534">
        <v>110.8</v>
      </c>
      <c r="W534">
        <v>6</v>
      </c>
      <c r="X534" s="3">
        <f t="shared" si="33"/>
        <v>18.466666666666665</v>
      </c>
      <c r="Y534" s="3">
        <f t="shared" si="34"/>
        <v>1.5388888888888888</v>
      </c>
      <c r="Z534" s="3">
        <f t="shared" si="35"/>
        <v>0.30777777777777776</v>
      </c>
    </row>
    <row r="535" spans="1:26" hidden="1" x14ac:dyDescent="0.25">
      <c r="A535">
        <v>11.202400000000001</v>
      </c>
      <c r="B535" t="s">
        <v>26</v>
      </c>
      <c r="C535" t="s">
        <v>107</v>
      </c>
      <c r="D535" t="s">
        <v>108</v>
      </c>
      <c r="E535">
        <v>10269748</v>
      </c>
      <c r="F535" t="s">
        <v>1155</v>
      </c>
      <c r="G535" t="s">
        <v>30</v>
      </c>
      <c r="H535" t="s">
        <v>31</v>
      </c>
      <c r="I535" t="s">
        <v>1156</v>
      </c>
      <c r="J535" t="s">
        <v>1157</v>
      </c>
      <c r="K535" t="s">
        <v>199</v>
      </c>
      <c r="L535">
        <v>61832</v>
      </c>
      <c r="M535" t="s">
        <v>1158</v>
      </c>
      <c r="N535">
        <v>2173048919</v>
      </c>
      <c r="O535" t="s">
        <v>49</v>
      </c>
      <c r="P535" t="s">
        <v>50</v>
      </c>
      <c r="Q535" t="s">
        <v>39</v>
      </c>
      <c r="R535">
        <v>44</v>
      </c>
      <c r="S535" t="s">
        <v>40</v>
      </c>
      <c r="T535" t="str">
        <f t="shared" ref="T535:T598" si="36">"12"</f>
        <v>12</v>
      </c>
      <c r="U535">
        <v>5</v>
      </c>
      <c r="V535">
        <v>19.8</v>
      </c>
      <c r="W535">
        <v>1</v>
      </c>
      <c r="X535" s="3">
        <f t="shared" si="33"/>
        <v>19.8</v>
      </c>
      <c r="Y535" s="3">
        <f t="shared" si="34"/>
        <v>1.6500000000000001</v>
      </c>
      <c r="Z535" s="3">
        <f t="shared" si="35"/>
        <v>0.33</v>
      </c>
    </row>
    <row r="536" spans="1:26" hidden="1" x14ac:dyDescent="0.25">
      <c r="A536">
        <v>11.202400000000001</v>
      </c>
      <c r="B536" t="s">
        <v>26</v>
      </c>
      <c r="C536" t="s">
        <v>107</v>
      </c>
      <c r="D536" t="s">
        <v>108</v>
      </c>
      <c r="E536">
        <v>10352007</v>
      </c>
      <c r="F536" t="s">
        <v>1944</v>
      </c>
      <c r="G536" t="s">
        <v>30</v>
      </c>
      <c r="H536" t="s">
        <v>31</v>
      </c>
      <c r="I536" t="s">
        <v>1945</v>
      </c>
      <c r="J536" t="s">
        <v>1946</v>
      </c>
      <c r="K536" t="s">
        <v>199</v>
      </c>
      <c r="L536" t="s">
        <v>1947</v>
      </c>
      <c r="M536" t="s">
        <v>1948</v>
      </c>
      <c r="N536">
        <v>7084224747</v>
      </c>
      <c r="O536" t="s">
        <v>49</v>
      </c>
      <c r="P536" t="s">
        <v>50</v>
      </c>
      <c r="Q536" t="s">
        <v>39</v>
      </c>
      <c r="R536">
        <v>44</v>
      </c>
      <c r="S536" t="s">
        <v>40</v>
      </c>
      <c r="T536" t="str">
        <f t="shared" si="36"/>
        <v>12</v>
      </c>
      <c r="U536">
        <v>5</v>
      </c>
      <c r="V536">
        <v>19.8</v>
      </c>
      <c r="W536">
        <v>1</v>
      </c>
      <c r="X536" s="3">
        <f t="shared" si="33"/>
        <v>19.8</v>
      </c>
      <c r="Y536" s="3">
        <f t="shared" si="34"/>
        <v>1.6500000000000001</v>
      </c>
      <c r="Z536" s="3">
        <f t="shared" si="35"/>
        <v>0.33</v>
      </c>
    </row>
    <row r="537" spans="1:26" hidden="1" x14ac:dyDescent="0.25">
      <c r="A537">
        <v>11.202400000000001</v>
      </c>
      <c r="B537" t="s">
        <v>26</v>
      </c>
      <c r="C537" t="s">
        <v>107</v>
      </c>
      <c r="D537" t="s">
        <v>108</v>
      </c>
      <c r="E537">
        <v>10386959</v>
      </c>
      <c r="F537" t="s">
        <v>252</v>
      </c>
      <c r="G537" t="s">
        <v>30</v>
      </c>
      <c r="H537" t="s">
        <v>31</v>
      </c>
      <c r="I537" t="s">
        <v>253</v>
      </c>
      <c r="J537" t="s">
        <v>254</v>
      </c>
      <c r="K537" t="s">
        <v>199</v>
      </c>
      <c r="L537" t="s">
        <v>255</v>
      </c>
      <c r="M537" t="s">
        <v>256</v>
      </c>
      <c r="N537">
        <v>7088376574</v>
      </c>
      <c r="O537" t="s">
        <v>49</v>
      </c>
      <c r="P537" t="s">
        <v>50</v>
      </c>
      <c r="Q537" t="s">
        <v>39</v>
      </c>
      <c r="R537">
        <v>44</v>
      </c>
      <c r="S537" t="s">
        <v>40</v>
      </c>
      <c r="T537" t="str">
        <f t="shared" si="36"/>
        <v>12</v>
      </c>
      <c r="U537">
        <v>5</v>
      </c>
      <c r="V537">
        <v>39.6</v>
      </c>
      <c r="W537">
        <v>2</v>
      </c>
      <c r="X537" s="3">
        <f t="shared" si="33"/>
        <v>19.8</v>
      </c>
      <c r="Y537" s="3">
        <f t="shared" si="34"/>
        <v>1.6500000000000001</v>
      </c>
      <c r="Z537" s="3">
        <f t="shared" si="35"/>
        <v>0.33</v>
      </c>
    </row>
    <row r="538" spans="1:26" hidden="1" x14ac:dyDescent="0.25">
      <c r="A538">
        <v>11.202400000000001</v>
      </c>
      <c r="B538" t="s">
        <v>26</v>
      </c>
      <c r="C538" t="s">
        <v>107</v>
      </c>
      <c r="D538" t="s">
        <v>108</v>
      </c>
      <c r="E538">
        <v>10388714</v>
      </c>
      <c r="F538" t="s">
        <v>1149</v>
      </c>
      <c r="G538" t="s">
        <v>570</v>
      </c>
      <c r="H538" t="s">
        <v>31</v>
      </c>
      <c r="I538" t="s">
        <v>191</v>
      </c>
      <c r="J538" t="s">
        <v>192</v>
      </c>
      <c r="K538" t="s">
        <v>193</v>
      </c>
      <c r="L538" t="s">
        <v>194</v>
      </c>
      <c r="M538" t="s">
        <v>607</v>
      </c>
      <c r="N538">
        <v>2604827475</v>
      </c>
      <c r="O538" t="s">
        <v>49</v>
      </c>
      <c r="P538" t="s">
        <v>50</v>
      </c>
      <c r="Q538" t="s">
        <v>39</v>
      </c>
      <c r="R538">
        <v>44</v>
      </c>
      <c r="S538" t="s">
        <v>40</v>
      </c>
      <c r="T538" t="str">
        <f t="shared" si="36"/>
        <v>12</v>
      </c>
      <c r="U538">
        <v>5</v>
      </c>
      <c r="V538">
        <v>99</v>
      </c>
      <c r="W538">
        <v>5</v>
      </c>
      <c r="X538" s="3">
        <f t="shared" si="33"/>
        <v>19.8</v>
      </c>
      <c r="Y538" s="3">
        <f t="shared" si="34"/>
        <v>1.6500000000000001</v>
      </c>
      <c r="Z538" s="3">
        <f t="shared" si="35"/>
        <v>0.33</v>
      </c>
    </row>
    <row r="539" spans="1:26" hidden="1" x14ac:dyDescent="0.25">
      <c r="A539">
        <v>11.202400000000001</v>
      </c>
      <c r="B539" t="s">
        <v>26</v>
      </c>
      <c r="C539" t="s">
        <v>107</v>
      </c>
      <c r="D539" t="s">
        <v>108</v>
      </c>
      <c r="E539">
        <v>10428680</v>
      </c>
      <c r="F539" t="s">
        <v>334</v>
      </c>
      <c r="G539" t="s">
        <v>30</v>
      </c>
      <c r="H539" t="s">
        <v>31</v>
      </c>
      <c r="I539" t="s">
        <v>335</v>
      </c>
      <c r="J539" t="s">
        <v>336</v>
      </c>
      <c r="K539" t="s">
        <v>199</v>
      </c>
      <c r="L539">
        <v>60148</v>
      </c>
      <c r="M539" t="s">
        <v>337</v>
      </c>
      <c r="N539">
        <v>7083415785</v>
      </c>
      <c r="O539" t="s">
        <v>49</v>
      </c>
      <c r="P539" t="s">
        <v>50</v>
      </c>
      <c r="Q539" t="s">
        <v>39</v>
      </c>
      <c r="R539">
        <v>44</v>
      </c>
      <c r="S539" t="s">
        <v>40</v>
      </c>
      <c r="T539" t="str">
        <f t="shared" si="36"/>
        <v>12</v>
      </c>
      <c r="U539">
        <v>5</v>
      </c>
      <c r="V539">
        <v>19.8</v>
      </c>
      <c r="W539">
        <v>1</v>
      </c>
      <c r="X539" s="3">
        <f t="shared" si="33"/>
        <v>19.8</v>
      </c>
      <c r="Y539" s="3">
        <f t="shared" si="34"/>
        <v>1.6500000000000001</v>
      </c>
      <c r="Z539" s="3">
        <f t="shared" si="35"/>
        <v>0.33</v>
      </c>
    </row>
    <row r="540" spans="1:26" hidden="1" x14ac:dyDescent="0.25">
      <c r="A540">
        <v>11.202400000000001</v>
      </c>
      <c r="B540" t="s">
        <v>26</v>
      </c>
      <c r="C540" t="s">
        <v>51</v>
      </c>
      <c r="D540" t="s">
        <v>52</v>
      </c>
      <c r="E540">
        <v>10067691</v>
      </c>
      <c r="F540" t="s">
        <v>53</v>
      </c>
      <c r="G540" t="s">
        <v>30</v>
      </c>
      <c r="H540" t="s">
        <v>31</v>
      </c>
      <c r="I540" t="s">
        <v>54</v>
      </c>
      <c r="J540" t="s">
        <v>55</v>
      </c>
      <c r="K540" t="s">
        <v>56</v>
      </c>
      <c r="L540" t="s">
        <v>57</v>
      </c>
      <c r="M540" t="s">
        <v>58</v>
      </c>
      <c r="N540">
        <v>6109350885</v>
      </c>
      <c r="O540" t="s">
        <v>122</v>
      </c>
      <c r="P540" t="s">
        <v>123</v>
      </c>
      <c r="Q540" t="s">
        <v>124</v>
      </c>
      <c r="R540">
        <v>44</v>
      </c>
      <c r="S540" t="s">
        <v>40</v>
      </c>
      <c r="T540" t="str">
        <f t="shared" si="36"/>
        <v>12</v>
      </c>
      <c r="U540">
        <v>4.5</v>
      </c>
      <c r="V540">
        <v>158.4</v>
      </c>
      <c r="W540">
        <v>8</v>
      </c>
      <c r="X540" s="3">
        <f t="shared" si="33"/>
        <v>19.8</v>
      </c>
      <c r="Y540" s="3">
        <f t="shared" si="34"/>
        <v>1.6500000000000001</v>
      </c>
      <c r="Z540" s="3">
        <f t="shared" si="35"/>
        <v>0.3666666666666667</v>
      </c>
    </row>
    <row r="541" spans="1:26" hidden="1" x14ac:dyDescent="0.25">
      <c r="A541">
        <v>11.202400000000001</v>
      </c>
      <c r="B541" t="s">
        <v>26</v>
      </c>
      <c r="C541" t="s">
        <v>51</v>
      </c>
      <c r="D541" t="s">
        <v>52</v>
      </c>
      <c r="E541">
        <v>10003045</v>
      </c>
      <c r="F541" t="s">
        <v>125</v>
      </c>
      <c r="G541" t="s">
        <v>30</v>
      </c>
      <c r="H541" t="s">
        <v>31</v>
      </c>
      <c r="I541" t="s">
        <v>126</v>
      </c>
      <c r="J541" t="s">
        <v>127</v>
      </c>
      <c r="K541" t="s">
        <v>34</v>
      </c>
      <c r="L541" s="4" t="s">
        <v>128</v>
      </c>
      <c r="M541" t="s">
        <v>129</v>
      </c>
      <c r="N541">
        <v>6098354400</v>
      </c>
      <c r="O541" t="s">
        <v>81</v>
      </c>
      <c r="P541" t="s">
        <v>82</v>
      </c>
      <c r="Q541" t="s">
        <v>83</v>
      </c>
      <c r="R541">
        <v>44</v>
      </c>
      <c r="S541" t="s">
        <v>40</v>
      </c>
      <c r="T541" t="str">
        <f t="shared" si="36"/>
        <v>12</v>
      </c>
      <c r="U541">
        <v>8</v>
      </c>
      <c r="V541">
        <v>108</v>
      </c>
      <c r="W541">
        <v>4</v>
      </c>
      <c r="X541" s="3">
        <f t="shared" si="33"/>
        <v>27</v>
      </c>
      <c r="Y541" s="3">
        <f t="shared" si="34"/>
        <v>2.25</v>
      </c>
      <c r="Z541" s="3">
        <f t="shared" si="35"/>
        <v>0.28125</v>
      </c>
    </row>
    <row r="542" spans="1:26" hidden="1" x14ac:dyDescent="0.25">
      <c r="A542">
        <v>11.202400000000001</v>
      </c>
      <c r="B542" t="s">
        <v>26</v>
      </c>
      <c r="C542" t="s">
        <v>51</v>
      </c>
      <c r="D542" t="s">
        <v>52</v>
      </c>
      <c r="E542">
        <v>10067691</v>
      </c>
      <c r="F542" t="s">
        <v>53</v>
      </c>
      <c r="G542" t="s">
        <v>30</v>
      </c>
      <c r="H542" t="s">
        <v>31</v>
      </c>
      <c r="I542" t="s">
        <v>54</v>
      </c>
      <c r="J542" t="s">
        <v>55</v>
      </c>
      <c r="K542" t="s">
        <v>56</v>
      </c>
      <c r="L542" t="s">
        <v>57</v>
      </c>
      <c r="M542" t="s">
        <v>58</v>
      </c>
      <c r="N542">
        <v>6109350885</v>
      </c>
      <c r="O542" t="s">
        <v>81</v>
      </c>
      <c r="P542" t="s">
        <v>82</v>
      </c>
      <c r="Q542" t="s">
        <v>83</v>
      </c>
      <c r="R542">
        <v>44</v>
      </c>
      <c r="S542" t="s">
        <v>40</v>
      </c>
      <c r="T542" t="str">
        <f t="shared" si="36"/>
        <v>12</v>
      </c>
      <c r="U542">
        <v>8</v>
      </c>
      <c r="V542">
        <v>810</v>
      </c>
      <c r="W542">
        <v>30</v>
      </c>
      <c r="X542" s="3">
        <f t="shared" si="33"/>
        <v>27</v>
      </c>
      <c r="Y542" s="3">
        <f t="shared" si="34"/>
        <v>2.25</v>
      </c>
      <c r="Z542" s="3">
        <f t="shared" si="35"/>
        <v>0.28125</v>
      </c>
    </row>
    <row r="543" spans="1:26" hidden="1" x14ac:dyDescent="0.25">
      <c r="A543">
        <v>11.202400000000001</v>
      </c>
      <c r="B543" t="s">
        <v>26</v>
      </c>
      <c r="C543" t="s">
        <v>51</v>
      </c>
      <c r="D543" t="s">
        <v>52</v>
      </c>
      <c r="E543">
        <v>99999999999999</v>
      </c>
      <c r="F543" t="s">
        <v>142</v>
      </c>
      <c r="G543" t="s">
        <v>570</v>
      </c>
      <c r="H543" t="s">
        <v>144</v>
      </c>
      <c r="I543" t="s">
        <v>145</v>
      </c>
      <c r="J543" t="s">
        <v>146</v>
      </c>
      <c r="K543" t="s">
        <v>147</v>
      </c>
      <c r="L543">
        <v>999999999</v>
      </c>
      <c r="M543" t="s">
        <v>145</v>
      </c>
      <c r="N543">
        <v>9999999999</v>
      </c>
      <c r="O543" t="s">
        <v>81</v>
      </c>
      <c r="P543" t="s">
        <v>82</v>
      </c>
      <c r="Q543" t="s">
        <v>83</v>
      </c>
      <c r="R543">
        <v>44</v>
      </c>
      <c r="S543" t="s">
        <v>40</v>
      </c>
      <c r="T543" t="str">
        <f t="shared" si="36"/>
        <v>12</v>
      </c>
      <c r="U543">
        <v>8</v>
      </c>
      <c r="V543">
        <v>225</v>
      </c>
      <c r="W543">
        <v>9</v>
      </c>
      <c r="X543" s="3">
        <f t="shared" si="33"/>
        <v>25</v>
      </c>
      <c r="Y543" s="3">
        <f t="shared" si="34"/>
        <v>2.0833333333333335</v>
      </c>
      <c r="Z543" s="3">
        <f t="shared" si="35"/>
        <v>0.26041666666666669</v>
      </c>
    </row>
    <row r="544" spans="1:26" hidden="1" x14ac:dyDescent="0.25">
      <c r="A544">
        <v>11.202400000000001</v>
      </c>
      <c r="B544" t="s">
        <v>26</v>
      </c>
      <c r="C544" t="s">
        <v>51</v>
      </c>
      <c r="D544" t="s">
        <v>52</v>
      </c>
      <c r="E544">
        <v>10003045</v>
      </c>
      <c r="F544" t="s">
        <v>125</v>
      </c>
      <c r="G544" t="s">
        <v>30</v>
      </c>
      <c r="H544" t="s">
        <v>31</v>
      </c>
      <c r="I544" t="s">
        <v>126</v>
      </c>
      <c r="J544" t="s">
        <v>127</v>
      </c>
      <c r="K544" t="s">
        <v>34</v>
      </c>
      <c r="L544" s="4" t="s">
        <v>128</v>
      </c>
      <c r="M544" t="s">
        <v>129</v>
      </c>
      <c r="N544">
        <v>6098354400</v>
      </c>
      <c r="O544" t="s">
        <v>98</v>
      </c>
      <c r="P544" t="s">
        <v>99</v>
      </c>
      <c r="Q544" t="s">
        <v>61</v>
      </c>
      <c r="R544">
        <v>44</v>
      </c>
      <c r="S544" t="s">
        <v>40</v>
      </c>
      <c r="T544" t="str">
        <f t="shared" si="36"/>
        <v>12</v>
      </c>
      <c r="U544">
        <v>5</v>
      </c>
      <c r="V544">
        <v>86.4</v>
      </c>
      <c r="W544">
        <v>3</v>
      </c>
      <c r="X544" s="3">
        <f t="shared" si="33"/>
        <v>28.8</v>
      </c>
      <c r="Y544" s="3">
        <f t="shared" si="34"/>
        <v>2.4</v>
      </c>
      <c r="Z544" s="3">
        <f t="shared" si="35"/>
        <v>0.48</v>
      </c>
    </row>
    <row r="545" spans="1:26" hidden="1" x14ac:dyDescent="0.25">
      <c r="A545">
        <v>11.202400000000001</v>
      </c>
      <c r="B545" t="s">
        <v>26</v>
      </c>
      <c r="C545" t="s">
        <v>51</v>
      </c>
      <c r="D545" t="s">
        <v>52</v>
      </c>
      <c r="E545">
        <v>99999999999999</v>
      </c>
      <c r="F545" t="s">
        <v>142</v>
      </c>
      <c r="G545" t="s">
        <v>570</v>
      </c>
      <c r="H545" t="s">
        <v>144</v>
      </c>
      <c r="I545" t="s">
        <v>145</v>
      </c>
      <c r="J545" t="s">
        <v>146</v>
      </c>
      <c r="K545" t="s">
        <v>147</v>
      </c>
      <c r="L545">
        <v>999999999</v>
      </c>
      <c r="M545" t="s">
        <v>145</v>
      </c>
      <c r="N545">
        <v>9999999999</v>
      </c>
      <c r="O545" t="s">
        <v>98</v>
      </c>
      <c r="P545" t="s">
        <v>99</v>
      </c>
      <c r="Q545" t="s">
        <v>61</v>
      </c>
      <c r="R545">
        <v>44</v>
      </c>
      <c r="S545" t="s">
        <v>40</v>
      </c>
      <c r="T545" t="str">
        <f t="shared" si="36"/>
        <v>12</v>
      </c>
      <c r="U545">
        <v>5</v>
      </c>
      <c r="V545">
        <v>241.2</v>
      </c>
      <c r="W545">
        <v>9</v>
      </c>
      <c r="X545" s="3">
        <f t="shared" si="33"/>
        <v>26.799999999999997</v>
      </c>
      <c r="Y545" s="3">
        <f t="shared" si="34"/>
        <v>2.2333333333333329</v>
      </c>
      <c r="Z545" s="3">
        <f t="shared" si="35"/>
        <v>0.4466666666666666</v>
      </c>
    </row>
    <row r="546" spans="1:26" hidden="1" x14ac:dyDescent="0.25">
      <c r="A546">
        <v>11.202400000000001</v>
      </c>
      <c r="B546" t="s">
        <v>26</v>
      </c>
      <c r="C546" t="s">
        <v>51</v>
      </c>
      <c r="D546" t="s">
        <v>52</v>
      </c>
      <c r="E546">
        <v>10067691</v>
      </c>
      <c r="F546" t="s">
        <v>53</v>
      </c>
      <c r="G546" t="s">
        <v>30</v>
      </c>
      <c r="H546" t="s">
        <v>31</v>
      </c>
      <c r="I546" t="s">
        <v>54</v>
      </c>
      <c r="J546" t="s">
        <v>55</v>
      </c>
      <c r="K546" t="s">
        <v>56</v>
      </c>
      <c r="L546" t="s">
        <v>57</v>
      </c>
      <c r="M546" t="s">
        <v>58</v>
      </c>
      <c r="N546">
        <v>6109350885</v>
      </c>
      <c r="O546" t="s">
        <v>224</v>
      </c>
      <c r="P546" t="s">
        <v>225</v>
      </c>
      <c r="Q546" t="s">
        <v>61</v>
      </c>
      <c r="R546">
        <v>44</v>
      </c>
      <c r="S546" t="s">
        <v>40</v>
      </c>
      <c r="T546" t="str">
        <f t="shared" si="36"/>
        <v>12</v>
      </c>
      <c r="U546">
        <v>5</v>
      </c>
      <c r="V546">
        <v>-86.4</v>
      </c>
      <c r="W546">
        <v>-3</v>
      </c>
      <c r="X546" s="3">
        <f t="shared" si="33"/>
        <v>28.8</v>
      </c>
      <c r="Y546" s="3">
        <f t="shared" si="34"/>
        <v>2.4</v>
      </c>
      <c r="Z546" s="3">
        <f t="shared" si="35"/>
        <v>0.48</v>
      </c>
    </row>
    <row r="547" spans="1:26" hidden="1" x14ac:dyDescent="0.25">
      <c r="A547">
        <v>11.202400000000001</v>
      </c>
      <c r="B547" t="s">
        <v>26</v>
      </c>
      <c r="C547" t="s">
        <v>51</v>
      </c>
      <c r="D547" t="s">
        <v>52</v>
      </c>
      <c r="E547">
        <v>10089326</v>
      </c>
      <c r="F547" t="s">
        <v>1404</v>
      </c>
      <c r="G547" t="s">
        <v>30</v>
      </c>
      <c r="H547" t="s">
        <v>31</v>
      </c>
      <c r="I547" t="s">
        <v>1949</v>
      </c>
      <c r="J547" t="s">
        <v>1950</v>
      </c>
      <c r="K547" t="s">
        <v>56</v>
      </c>
      <c r="L547">
        <v>17931</v>
      </c>
      <c r="M547" t="s">
        <v>1951</v>
      </c>
      <c r="N547">
        <v>5708744782</v>
      </c>
      <c r="O547" t="s">
        <v>224</v>
      </c>
      <c r="P547" t="s">
        <v>225</v>
      </c>
      <c r="Q547" t="s">
        <v>61</v>
      </c>
      <c r="R547">
        <v>44</v>
      </c>
      <c r="S547" t="s">
        <v>40</v>
      </c>
      <c r="T547" t="str">
        <f t="shared" si="36"/>
        <v>12</v>
      </c>
      <c r="U547">
        <v>5</v>
      </c>
      <c r="V547">
        <v>536</v>
      </c>
      <c r="W547">
        <v>20</v>
      </c>
      <c r="X547" s="3">
        <f t="shared" si="33"/>
        <v>26.8</v>
      </c>
      <c r="Y547" s="3">
        <f t="shared" si="34"/>
        <v>2.2333333333333334</v>
      </c>
      <c r="Z547" s="3">
        <f t="shared" si="35"/>
        <v>0.44666666666666666</v>
      </c>
    </row>
    <row r="548" spans="1:26" hidden="1" x14ac:dyDescent="0.25">
      <c r="A548">
        <v>11.202400000000001</v>
      </c>
      <c r="B548" t="s">
        <v>26</v>
      </c>
      <c r="C548" t="s">
        <v>51</v>
      </c>
      <c r="D548" t="s">
        <v>52</v>
      </c>
      <c r="E548">
        <v>99999999999999</v>
      </c>
      <c r="F548" t="s">
        <v>142</v>
      </c>
      <c r="G548" t="s">
        <v>570</v>
      </c>
      <c r="H548" t="s">
        <v>144</v>
      </c>
      <c r="I548" t="s">
        <v>145</v>
      </c>
      <c r="J548" t="s">
        <v>146</v>
      </c>
      <c r="K548" t="s">
        <v>147</v>
      </c>
      <c r="L548">
        <v>999999999</v>
      </c>
      <c r="M548" t="s">
        <v>145</v>
      </c>
      <c r="N548">
        <v>9999999999</v>
      </c>
      <c r="O548" t="s">
        <v>224</v>
      </c>
      <c r="P548" t="s">
        <v>225</v>
      </c>
      <c r="Q548" t="s">
        <v>61</v>
      </c>
      <c r="R548">
        <v>44</v>
      </c>
      <c r="S548" t="s">
        <v>40</v>
      </c>
      <c r="T548" t="str">
        <f t="shared" si="36"/>
        <v>12</v>
      </c>
      <c r="U548">
        <v>5</v>
      </c>
      <c r="V548">
        <v>241.2</v>
      </c>
      <c r="W548">
        <v>9</v>
      </c>
      <c r="X548" s="3">
        <f t="shared" si="33"/>
        <v>26.799999999999997</v>
      </c>
      <c r="Y548" s="3">
        <f t="shared" si="34"/>
        <v>2.2333333333333329</v>
      </c>
      <c r="Z548" s="3">
        <f t="shared" si="35"/>
        <v>0.4466666666666666</v>
      </c>
    </row>
    <row r="549" spans="1:26" hidden="1" x14ac:dyDescent="0.25">
      <c r="A549">
        <v>11.202400000000001</v>
      </c>
      <c r="B549" t="s">
        <v>26</v>
      </c>
      <c r="C549" t="s">
        <v>51</v>
      </c>
      <c r="D549" t="s">
        <v>52</v>
      </c>
      <c r="E549">
        <v>10089326</v>
      </c>
      <c r="F549" t="s">
        <v>1404</v>
      </c>
      <c r="G549" t="s">
        <v>30</v>
      </c>
      <c r="H549" t="s">
        <v>31</v>
      </c>
      <c r="I549" t="s">
        <v>1949</v>
      </c>
      <c r="J549" t="s">
        <v>1950</v>
      </c>
      <c r="K549" t="s">
        <v>56</v>
      </c>
      <c r="L549">
        <v>17931</v>
      </c>
      <c r="M549" t="s">
        <v>1951</v>
      </c>
      <c r="N549">
        <v>5708744782</v>
      </c>
      <c r="O549" t="s">
        <v>72</v>
      </c>
      <c r="P549" t="s">
        <v>73</v>
      </c>
      <c r="Q549" t="s">
        <v>61</v>
      </c>
      <c r="R549">
        <v>44</v>
      </c>
      <c r="S549" t="s">
        <v>40</v>
      </c>
      <c r="T549" t="str">
        <f t="shared" si="36"/>
        <v>12</v>
      </c>
      <c r="U549">
        <v>8</v>
      </c>
      <c r="V549">
        <v>608</v>
      </c>
      <c r="W549">
        <v>20</v>
      </c>
      <c r="X549" s="3">
        <f t="shared" si="33"/>
        <v>30.4</v>
      </c>
      <c r="Y549" s="3">
        <f t="shared" si="34"/>
        <v>2.5333333333333332</v>
      </c>
      <c r="Z549" s="3">
        <f t="shared" si="35"/>
        <v>0.31666666666666665</v>
      </c>
    </row>
    <row r="550" spans="1:26" hidden="1" x14ac:dyDescent="0.25">
      <c r="A550">
        <v>11.202400000000001</v>
      </c>
      <c r="B550" t="s">
        <v>26</v>
      </c>
      <c r="C550" t="s">
        <v>51</v>
      </c>
      <c r="D550" t="s">
        <v>52</v>
      </c>
      <c r="E550">
        <v>10003045</v>
      </c>
      <c r="F550" t="s">
        <v>125</v>
      </c>
      <c r="G550" t="s">
        <v>30</v>
      </c>
      <c r="H550" t="s">
        <v>31</v>
      </c>
      <c r="I550" t="s">
        <v>126</v>
      </c>
      <c r="J550" t="s">
        <v>127</v>
      </c>
      <c r="K550" t="s">
        <v>34</v>
      </c>
      <c r="L550" s="4" t="s">
        <v>128</v>
      </c>
      <c r="M550" t="s">
        <v>129</v>
      </c>
      <c r="N550">
        <v>6098354400</v>
      </c>
      <c r="O550" t="s">
        <v>59</v>
      </c>
      <c r="P550" t="s">
        <v>60</v>
      </c>
      <c r="Q550" t="s">
        <v>61</v>
      </c>
      <c r="R550">
        <v>44</v>
      </c>
      <c r="S550" t="s">
        <v>40</v>
      </c>
      <c r="T550" t="str">
        <f t="shared" si="36"/>
        <v>12</v>
      </c>
      <c r="U550">
        <v>4</v>
      </c>
      <c r="V550">
        <v>310.8</v>
      </c>
      <c r="W550">
        <v>11</v>
      </c>
      <c r="X550" s="3">
        <f t="shared" si="33"/>
        <v>28.254545454545454</v>
      </c>
      <c r="Y550" s="3">
        <f t="shared" si="34"/>
        <v>2.3545454545454545</v>
      </c>
      <c r="Z550" s="3">
        <f t="shared" si="35"/>
        <v>0.58863636363636362</v>
      </c>
    </row>
    <row r="551" spans="1:26" hidden="1" x14ac:dyDescent="0.25">
      <c r="A551">
        <v>11.202400000000001</v>
      </c>
      <c r="B551" t="s">
        <v>26</v>
      </c>
      <c r="C551" t="s">
        <v>84</v>
      </c>
      <c r="D551" t="s">
        <v>85</v>
      </c>
      <c r="E551">
        <v>10019784</v>
      </c>
      <c r="F551" t="s">
        <v>86</v>
      </c>
      <c r="G551" t="s">
        <v>30</v>
      </c>
      <c r="H551" t="s">
        <v>31</v>
      </c>
      <c r="I551" t="s">
        <v>87</v>
      </c>
      <c r="J551" t="s">
        <v>88</v>
      </c>
      <c r="K551" t="s">
        <v>67</v>
      </c>
      <c r="L551">
        <v>95354</v>
      </c>
      <c r="M551" t="s">
        <v>90</v>
      </c>
      <c r="N551">
        <v>2095295350</v>
      </c>
      <c r="O551" t="s">
        <v>74</v>
      </c>
      <c r="P551" t="s">
        <v>75</v>
      </c>
      <c r="Q551" t="s">
        <v>61</v>
      </c>
      <c r="R551">
        <v>44</v>
      </c>
      <c r="S551" t="s">
        <v>40</v>
      </c>
      <c r="T551" t="str">
        <f t="shared" si="36"/>
        <v>12</v>
      </c>
      <c r="U551">
        <v>5</v>
      </c>
      <c r="V551">
        <v>201.6</v>
      </c>
      <c r="W551">
        <v>7</v>
      </c>
      <c r="X551" s="3">
        <f t="shared" si="33"/>
        <v>28.8</v>
      </c>
      <c r="Y551" s="3">
        <f t="shared" si="34"/>
        <v>2.4</v>
      </c>
      <c r="Z551" s="3">
        <f t="shared" si="35"/>
        <v>0.48</v>
      </c>
    </row>
    <row r="552" spans="1:26" hidden="1" x14ac:dyDescent="0.25">
      <c r="A552">
        <v>11.202400000000001</v>
      </c>
      <c r="B552" t="s">
        <v>26</v>
      </c>
      <c r="C552" t="s">
        <v>84</v>
      </c>
      <c r="D552" t="s">
        <v>85</v>
      </c>
      <c r="E552">
        <v>10252106</v>
      </c>
      <c r="F552" t="s">
        <v>1159</v>
      </c>
      <c r="G552" t="s">
        <v>362</v>
      </c>
      <c r="H552" t="s">
        <v>31</v>
      </c>
      <c r="I552" t="s">
        <v>1160</v>
      </c>
      <c r="J552" t="s">
        <v>119</v>
      </c>
      <c r="K552" t="s">
        <v>67</v>
      </c>
      <c r="L552">
        <v>95814</v>
      </c>
      <c r="M552" t="s">
        <v>1161</v>
      </c>
      <c r="N552">
        <v>9164430500</v>
      </c>
      <c r="O552" t="s">
        <v>74</v>
      </c>
      <c r="P552" t="s">
        <v>75</v>
      </c>
      <c r="Q552" t="s">
        <v>61</v>
      </c>
      <c r="R552">
        <v>44</v>
      </c>
      <c r="S552" t="s">
        <v>40</v>
      </c>
      <c r="T552" t="str">
        <f t="shared" si="36"/>
        <v>12</v>
      </c>
      <c r="U552">
        <v>5</v>
      </c>
      <c r="V552">
        <v>57.6</v>
      </c>
      <c r="W552">
        <v>2</v>
      </c>
      <c r="X552" s="3">
        <f t="shared" si="33"/>
        <v>28.8</v>
      </c>
      <c r="Y552" s="3">
        <f t="shared" si="34"/>
        <v>2.4</v>
      </c>
      <c r="Z552" s="3">
        <f t="shared" si="35"/>
        <v>0.48</v>
      </c>
    </row>
    <row r="553" spans="1:26" hidden="1" x14ac:dyDescent="0.25">
      <c r="A553">
        <v>11.202400000000001</v>
      </c>
      <c r="B553" t="s">
        <v>26</v>
      </c>
      <c r="C553" t="s">
        <v>84</v>
      </c>
      <c r="D553" t="s">
        <v>85</v>
      </c>
      <c r="E553">
        <v>10342048</v>
      </c>
      <c r="F553" t="s">
        <v>213</v>
      </c>
      <c r="G553" t="s">
        <v>30</v>
      </c>
      <c r="H553" t="s">
        <v>31</v>
      </c>
      <c r="I553" t="s">
        <v>214</v>
      </c>
      <c r="J553" t="s">
        <v>215</v>
      </c>
      <c r="K553" t="s">
        <v>67</v>
      </c>
      <c r="L553" t="s">
        <v>216</v>
      </c>
      <c r="M553" t="s">
        <v>217</v>
      </c>
      <c r="N553">
        <v>9258267841</v>
      </c>
      <c r="O553" t="s">
        <v>74</v>
      </c>
      <c r="P553" t="s">
        <v>75</v>
      </c>
      <c r="Q553" t="s">
        <v>61</v>
      </c>
      <c r="R553">
        <v>44</v>
      </c>
      <c r="S553" t="s">
        <v>40</v>
      </c>
      <c r="T553" t="str">
        <f t="shared" si="36"/>
        <v>12</v>
      </c>
      <c r="U553">
        <v>5</v>
      </c>
      <c r="V553">
        <v>144</v>
      </c>
      <c r="W553">
        <v>5</v>
      </c>
      <c r="X553" s="3">
        <f t="shared" si="33"/>
        <v>28.8</v>
      </c>
      <c r="Y553" s="3">
        <f t="shared" si="34"/>
        <v>2.4</v>
      </c>
      <c r="Z553" s="3">
        <f t="shared" si="35"/>
        <v>0.48</v>
      </c>
    </row>
    <row r="554" spans="1:26" hidden="1" x14ac:dyDescent="0.25">
      <c r="A554">
        <v>11.202400000000001</v>
      </c>
      <c r="B554" t="s">
        <v>26</v>
      </c>
      <c r="C554" t="s">
        <v>84</v>
      </c>
      <c r="D554" t="s">
        <v>85</v>
      </c>
      <c r="E554">
        <v>10439798</v>
      </c>
      <c r="F554" t="s">
        <v>102</v>
      </c>
      <c r="G554" t="s">
        <v>30</v>
      </c>
      <c r="H554" t="s">
        <v>31</v>
      </c>
      <c r="I554" t="s">
        <v>103</v>
      </c>
      <c r="J554" t="s">
        <v>104</v>
      </c>
      <c r="K554" t="s">
        <v>96</v>
      </c>
      <c r="L554" t="s">
        <v>105</v>
      </c>
      <c r="M554" t="s">
        <v>106</v>
      </c>
      <c r="N554">
        <v>9076024285</v>
      </c>
      <c r="O554" t="s">
        <v>74</v>
      </c>
      <c r="P554" t="s">
        <v>75</v>
      </c>
      <c r="Q554" t="s">
        <v>61</v>
      </c>
      <c r="R554">
        <v>44</v>
      </c>
      <c r="S554" t="s">
        <v>40</v>
      </c>
      <c r="T554" t="str">
        <f t="shared" si="36"/>
        <v>12</v>
      </c>
      <c r="U554">
        <v>5</v>
      </c>
      <c r="V554">
        <v>288</v>
      </c>
      <c r="W554">
        <v>10</v>
      </c>
      <c r="X554" s="3">
        <f t="shared" si="33"/>
        <v>28.8</v>
      </c>
      <c r="Y554" s="3">
        <f t="shared" si="34"/>
        <v>2.4</v>
      </c>
      <c r="Z554" s="3">
        <f t="shared" si="35"/>
        <v>0.48</v>
      </c>
    </row>
    <row r="555" spans="1:26" hidden="1" x14ac:dyDescent="0.25">
      <c r="A555">
        <v>11.202400000000001</v>
      </c>
      <c r="B555" t="s">
        <v>26</v>
      </c>
      <c r="C555" t="s">
        <v>84</v>
      </c>
      <c r="D555" t="s">
        <v>85</v>
      </c>
      <c r="E555">
        <v>10501324</v>
      </c>
      <c r="F555" t="s">
        <v>989</v>
      </c>
      <c r="G555" t="s">
        <v>362</v>
      </c>
      <c r="H555" t="s">
        <v>31</v>
      </c>
      <c r="I555" t="s">
        <v>990</v>
      </c>
      <c r="J555" t="s">
        <v>991</v>
      </c>
      <c r="K555" t="s">
        <v>67</v>
      </c>
      <c r="L555" t="s">
        <v>992</v>
      </c>
      <c r="M555" t="s">
        <v>993</v>
      </c>
      <c r="N555">
        <v>8312754500</v>
      </c>
      <c r="O555" t="s">
        <v>74</v>
      </c>
      <c r="P555" t="s">
        <v>75</v>
      </c>
      <c r="Q555" t="s">
        <v>61</v>
      </c>
      <c r="R555">
        <v>44</v>
      </c>
      <c r="S555" t="s">
        <v>40</v>
      </c>
      <c r="T555" t="str">
        <f t="shared" si="36"/>
        <v>12</v>
      </c>
      <c r="U555">
        <v>5</v>
      </c>
      <c r="V555">
        <v>115.2</v>
      </c>
      <c r="W555">
        <v>4</v>
      </c>
      <c r="X555" s="3">
        <f t="shared" si="33"/>
        <v>28.8</v>
      </c>
      <c r="Y555" s="3">
        <f t="shared" si="34"/>
        <v>2.4</v>
      </c>
      <c r="Z555" s="3">
        <f t="shared" si="35"/>
        <v>0.48</v>
      </c>
    </row>
    <row r="556" spans="1:26" hidden="1" x14ac:dyDescent="0.25">
      <c r="A556">
        <v>11.202400000000001</v>
      </c>
      <c r="B556" t="s">
        <v>26</v>
      </c>
      <c r="C556" t="s">
        <v>84</v>
      </c>
      <c r="D556" t="s">
        <v>85</v>
      </c>
      <c r="E556">
        <v>10019540</v>
      </c>
      <c r="F556" t="s">
        <v>463</v>
      </c>
      <c r="G556" t="s">
        <v>30</v>
      </c>
      <c r="H556" t="s">
        <v>31</v>
      </c>
      <c r="I556" t="s">
        <v>464</v>
      </c>
      <c r="J556" t="s">
        <v>465</v>
      </c>
      <c r="K556" t="s">
        <v>67</v>
      </c>
      <c r="L556">
        <v>94080</v>
      </c>
      <c r="M556" t="s">
        <v>466</v>
      </c>
      <c r="N556">
        <v>6505895252</v>
      </c>
      <c r="O556" t="s">
        <v>122</v>
      </c>
      <c r="P556" t="s">
        <v>123</v>
      </c>
      <c r="Q556" t="s">
        <v>124</v>
      </c>
      <c r="R556">
        <v>44</v>
      </c>
      <c r="S556" t="s">
        <v>40</v>
      </c>
      <c r="T556" t="str">
        <f t="shared" si="36"/>
        <v>12</v>
      </c>
      <c r="U556">
        <v>4.5</v>
      </c>
      <c r="V556">
        <v>19.8</v>
      </c>
      <c r="W556">
        <v>1</v>
      </c>
      <c r="X556" s="3">
        <f t="shared" si="33"/>
        <v>19.8</v>
      </c>
      <c r="Y556" s="3">
        <f t="shared" si="34"/>
        <v>1.6500000000000001</v>
      </c>
      <c r="Z556" s="3">
        <f t="shared" si="35"/>
        <v>0.3666666666666667</v>
      </c>
    </row>
    <row r="557" spans="1:26" hidden="1" x14ac:dyDescent="0.25">
      <c r="A557">
        <v>11.202400000000001</v>
      </c>
      <c r="B557" t="s">
        <v>26</v>
      </c>
      <c r="C557" t="s">
        <v>84</v>
      </c>
      <c r="D557" t="s">
        <v>85</v>
      </c>
      <c r="E557">
        <v>10019773</v>
      </c>
      <c r="F557" t="s">
        <v>130</v>
      </c>
      <c r="G557" t="s">
        <v>30</v>
      </c>
      <c r="H557" t="s">
        <v>31</v>
      </c>
      <c r="I557" t="s">
        <v>131</v>
      </c>
      <c r="J557" t="s">
        <v>132</v>
      </c>
      <c r="K557" t="s">
        <v>67</v>
      </c>
      <c r="L557">
        <v>95407</v>
      </c>
      <c r="M557" t="s">
        <v>133</v>
      </c>
      <c r="N557">
        <v>7075464544</v>
      </c>
      <c r="O557" t="s">
        <v>122</v>
      </c>
      <c r="P557" t="s">
        <v>123</v>
      </c>
      <c r="Q557" t="s">
        <v>124</v>
      </c>
      <c r="R557">
        <v>44</v>
      </c>
      <c r="S557" t="s">
        <v>40</v>
      </c>
      <c r="T557" t="str">
        <f t="shared" si="36"/>
        <v>12</v>
      </c>
      <c r="U557">
        <v>4.5</v>
      </c>
      <c r="V557">
        <v>59.4</v>
      </c>
      <c r="W557">
        <v>3</v>
      </c>
      <c r="X557" s="3">
        <f t="shared" si="33"/>
        <v>19.8</v>
      </c>
      <c r="Y557" s="3">
        <f t="shared" si="34"/>
        <v>1.6500000000000001</v>
      </c>
      <c r="Z557" s="3">
        <f t="shared" si="35"/>
        <v>0.3666666666666667</v>
      </c>
    </row>
    <row r="558" spans="1:26" hidden="1" x14ac:dyDescent="0.25">
      <c r="A558">
        <v>11.202400000000001</v>
      </c>
      <c r="B558" t="s">
        <v>26</v>
      </c>
      <c r="C558" t="s">
        <v>84</v>
      </c>
      <c r="D558" t="s">
        <v>85</v>
      </c>
      <c r="E558">
        <v>10081013</v>
      </c>
      <c r="F558" t="s">
        <v>338</v>
      </c>
      <c r="G558" t="s">
        <v>30</v>
      </c>
      <c r="H558" t="s">
        <v>31</v>
      </c>
      <c r="I558" t="s">
        <v>339</v>
      </c>
      <c r="J558" t="s">
        <v>340</v>
      </c>
      <c r="K558" t="s">
        <v>67</v>
      </c>
      <c r="L558">
        <v>95045</v>
      </c>
      <c r="M558" t="s">
        <v>341</v>
      </c>
      <c r="N558">
        <v>8316234073</v>
      </c>
      <c r="O558" t="s">
        <v>122</v>
      </c>
      <c r="P558" t="s">
        <v>123</v>
      </c>
      <c r="Q558" t="s">
        <v>124</v>
      </c>
      <c r="R558">
        <v>44</v>
      </c>
      <c r="S558" t="s">
        <v>40</v>
      </c>
      <c r="T558" t="str">
        <f t="shared" si="36"/>
        <v>12</v>
      </c>
      <c r="U558">
        <v>4.5</v>
      </c>
      <c r="V558">
        <v>19.8</v>
      </c>
      <c r="W558">
        <v>1</v>
      </c>
      <c r="X558" s="3">
        <f t="shared" si="33"/>
        <v>19.8</v>
      </c>
      <c r="Y558" s="3">
        <f t="shared" si="34"/>
        <v>1.6500000000000001</v>
      </c>
      <c r="Z558" s="3">
        <f t="shared" si="35"/>
        <v>0.3666666666666667</v>
      </c>
    </row>
    <row r="559" spans="1:26" hidden="1" x14ac:dyDescent="0.25">
      <c r="A559">
        <v>11.202400000000001</v>
      </c>
      <c r="B559" t="s">
        <v>26</v>
      </c>
      <c r="C559" t="s">
        <v>84</v>
      </c>
      <c r="D559" t="s">
        <v>85</v>
      </c>
      <c r="E559">
        <v>99999999999999</v>
      </c>
      <c r="F559" t="s">
        <v>142</v>
      </c>
      <c r="G559" t="s">
        <v>143</v>
      </c>
      <c r="H559" t="s">
        <v>144</v>
      </c>
      <c r="I559" t="s">
        <v>145</v>
      </c>
      <c r="J559" t="s">
        <v>146</v>
      </c>
      <c r="K559" t="s">
        <v>147</v>
      </c>
      <c r="L559">
        <v>999999999</v>
      </c>
      <c r="M559" t="s">
        <v>145</v>
      </c>
      <c r="N559">
        <v>9999999999</v>
      </c>
      <c r="O559" t="s">
        <v>122</v>
      </c>
      <c r="P559" t="s">
        <v>123</v>
      </c>
      <c r="Q559" t="s">
        <v>124</v>
      </c>
      <c r="R559">
        <v>44</v>
      </c>
      <c r="S559" t="s">
        <v>40</v>
      </c>
      <c r="T559" t="str">
        <f t="shared" si="36"/>
        <v>12</v>
      </c>
      <c r="U559">
        <v>4.5</v>
      </c>
      <c r="V559">
        <v>277.2</v>
      </c>
      <c r="W559">
        <v>14</v>
      </c>
      <c r="X559" s="3">
        <f t="shared" si="33"/>
        <v>19.8</v>
      </c>
      <c r="Y559" s="3">
        <f t="shared" si="34"/>
        <v>1.6500000000000001</v>
      </c>
      <c r="Z559" s="3">
        <f t="shared" si="35"/>
        <v>0.3666666666666667</v>
      </c>
    </row>
    <row r="560" spans="1:26" hidden="1" x14ac:dyDescent="0.25">
      <c r="A560">
        <v>11.202400000000001</v>
      </c>
      <c r="B560" t="s">
        <v>26</v>
      </c>
      <c r="C560" t="s">
        <v>84</v>
      </c>
      <c r="D560" t="s">
        <v>85</v>
      </c>
      <c r="E560">
        <v>10019773</v>
      </c>
      <c r="F560" t="s">
        <v>130</v>
      </c>
      <c r="G560" t="s">
        <v>30</v>
      </c>
      <c r="H560" t="s">
        <v>31</v>
      </c>
      <c r="I560" t="s">
        <v>131</v>
      </c>
      <c r="J560" t="s">
        <v>132</v>
      </c>
      <c r="K560" t="s">
        <v>67</v>
      </c>
      <c r="L560">
        <v>95407</v>
      </c>
      <c r="M560" t="s">
        <v>133</v>
      </c>
      <c r="N560">
        <v>7075464544</v>
      </c>
      <c r="O560" t="s">
        <v>37</v>
      </c>
      <c r="P560" t="s">
        <v>38</v>
      </c>
      <c r="Q560" t="s">
        <v>39</v>
      </c>
      <c r="R560">
        <v>44</v>
      </c>
      <c r="S560" t="s">
        <v>40</v>
      </c>
      <c r="T560" t="str">
        <f t="shared" si="36"/>
        <v>12</v>
      </c>
      <c r="U560">
        <v>5</v>
      </c>
      <c r="V560">
        <v>237.6</v>
      </c>
      <c r="W560">
        <v>12</v>
      </c>
      <c r="X560" s="3">
        <f t="shared" si="33"/>
        <v>19.8</v>
      </c>
      <c r="Y560" s="3">
        <f t="shared" si="34"/>
        <v>1.6500000000000001</v>
      </c>
      <c r="Z560" s="3">
        <f t="shared" si="35"/>
        <v>0.33</v>
      </c>
    </row>
    <row r="561" spans="1:26" hidden="1" x14ac:dyDescent="0.25">
      <c r="A561">
        <v>11.202400000000001</v>
      </c>
      <c r="B561" t="s">
        <v>26</v>
      </c>
      <c r="C561" t="s">
        <v>84</v>
      </c>
      <c r="D561" t="s">
        <v>85</v>
      </c>
      <c r="E561">
        <v>10053745</v>
      </c>
      <c r="F561" t="s">
        <v>300</v>
      </c>
      <c r="G561" t="s">
        <v>174</v>
      </c>
      <c r="H561" t="s">
        <v>31</v>
      </c>
      <c r="I561" t="s">
        <v>301</v>
      </c>
      <c r="J561" t="s">
        <v>302</v>
      </c>
      <c r="K561" t="s">
        <v>96</v>
      </c>
      <c r="L561">
        <v>89406</v>
      </c>
      <c r="M561" t="s">
        <v>303</v>
      </c>
      <c r="N561">
        <v>7755415699</v>
      </c>
      <c r="O561" t="s">
        <v>37</v>
      </c>
      <c r="P561" t="s">
        <v>38</v>
      </c>
      <c r="Q561" t="s">
        <v>39</v>
      </c>
      <c r="R561">
        <v>44</v>
      </c>
      <c r="S561" t="s">
        <v>40</v>
      </c>
      <c r="T561" t="str">
        <f t="shared" si="36"/>
        <v>12</v>
      </c>
      <c r="U561">
        <v>5</v>
      </c>
      <c r="V561">
        <v>39.6</v>
      </c>
      <c r="W561">
        <v>2</v>
      </c>
      <c r="X561" s="3">
        <f t="shared" si="33"/>
        <v>19.8</v>
      </c>
      <c r="Y561" s="3">
        <f t="shared" si="34"/>
        <v>1.6500000000000001</v>
      </c>
      <c r="Z561" s="3">
        <f t="shared" si="35"/>
        <v>0.33</v>
      </c>
    </row>
    <row r="562" spans="1:26" hidden="1" x14ac:dyDescent="0.25">
      <c r="A562">
        <v>11.202400000000001</v>
      </c>
      <c r="B562" t="s">
        <v>26</v>
      </c>
      <c r="C562" t="s">
        <v>84</v>
      </c>
      <c r="D562" t="s">
        <v>85</v>
      </c>
      <c r="E562">
        <v>10281997</v>
      </c>
      <c r="F562" t="s">
        <v>543</v>
      </c>
      <c r="G562" t="s">
        <v>30</v>
      </c>
      <c r="H562" t="s">
        <v>31</v>
      </c>
      <c r="I562" t="s">
        <v>544</v>
      </c>
      <c r="J562" t="s">
        <v>545</v>
      </c>
      <c r="K562" t="s">
        <v>96</v>
      </c>
      <c r="L562">
        <v>89706</v>
      </c>
      <c r="M562" t="s">
        <v>546</v>
      </c>
      <c r="N562">
        <v>7753429754</v>
      </c>
      <c r="O562" t="s">
        <v>37</v>
      </c>
      <c r="P562" t="s">
        <v>38</v>
      </c>
      <c r="Q562" t="s">
        <v>39</v>
      </c>
      <c r="R562">
        <v>44</v>
      </c>
      <c r="S562" t="s">
        <v>40</v>
      </c>
      <c r="T562" t="str">
        <f t="shared" si="36"/>
        <v>12</v>
      </c>
      <c r="U562">
        <v>5</v>
      </c>
      <c r="V562">
        <v>19.8</v>
      </c>
      <c r="W562">
        <v>1</v>
      </c>
      <c r="X562" s="3">
        <f t="shared" si="33"/>
        <v>19.8</v>
      </c>
      <c r="Y562" s="3">
        <f t="shared" si="34"/>
        <v>1.6500000000000001</v>
      </c>
      <c r="Z562" s="3">
        <f t="shared" si="35"/>
        <v>0.33</v>
      </c>
    </row>
    <row r="563" spans="1:26" hidden="1" x14ac:dyDescent="0.25">
      <c r="A563">
        <v>11.202400000000001</v>
      </c>
      <c r="B563" t="s">
        <v>26</v>
      </c>
      <c r="C563" t="s">
        <v>84</v>
      </c>
      <c r="D563" t="s">
        <v>85</v>
      </c>
      <c r="E563">
        <v>10301973</v>
      </c>
      <c r="F563" t="s">
        <v>1109</v>
      </c>
      <c r="G563" t="s">
        <v>362</v>
      </c>
      <c r="H563" t="s">
        <v>31</v>
      </c>
      <c r="I563" t="s">
        <v>1110</v>
      </c>
      <c r="J563" t="s">
        <v>588</v>
      </c>
      <c r="K563" t="s">
        <v>67</v>
      </c>
      <c r="L563" t="s">
        <v>1111</v>
      </c>
      <c r="M563" t="s">
        <v>1112</v>
      </c>
      <c r="N563">
        <v>4086500590</v>
      </c>
      <c r="O563" t="s">
        <v>37</v>
      </c>
      <c r="P563" t="s">
        <v>38</v>
      </c>
      <c r="Q563" t="s">
        <v>39</v>
      </c>
      <c r="R563">
        <v>44</v>
      </c>
      <c r="S563" t="s">
        <v>40</v>
      </c>
      <c r="T563" t="str">
        <f t="shared" si="36"/>
        <v>12</v>
      </c>
      <c r="U563">
        <v>5</v>
      </c>
      <c r="V563">
        <v>19.8</v>
      </c>
      <c r="W563">
        <v>1</v>
      </c>
      <c r="X563" s="3">
        <f t="shared" si="33"/>
        <v>19.8</v>
      </c>
      <c r="Y563" s="3">
        <f t="shared" si="34"/>
        <v>1.6500000000000001</v>
      </c>
      <c r="Z563" s="3">
        <f t="shared" si="35"/>
        <v>0.33</v>
      </c>
    </row>
    <row r="564" spans="1:26" hidden="1" x14ac:dyDescent="0.25">
      <c r="A564">
        <v>11.202400000000001</v>
      </c>
      <c r="B564" t="s">
        <v>26</v>
      </c>
      <c r="C564" t="s">
        <v>84</v>
      </c>
      <c r="D564" t="s">
        <v>85</v>
      </c>
      <c r="E564">
        <v>10373770</v>
      </c>
      <c r="F564" t="s">
        <v>202</v>
      </c>
      <c r="G564" t="s">
        <v>168</v>
      </c>
      <c r="H564" t="s">
        <v>31</v>
      </c>
      <c r="I564" t="s">
        <v>203</v>
      </c>
      <c r="J564" t="s">
        <v>204</v>
      </c>
      <c r="K564" t="s">
        <v>67</v>
      </c>
      <c r="L564" t="s">
        <v>205</v>
      </c>
      <c r="M564" t="s">
        <v>206</v>
      </c>
      <c r="N564">
        <v>5102770646</v>
      </c>
      <c r="O564" t="s">
        <v>37</v>
      </c>
      <c r="P564" t="s">
        <v>38</v>
      </c>
      <c r="Q564" t="s">
        <v>39</v>
      </c>
      <c r="R564">
        <v>44</v>
      </c>
      <c r="S564" t="s">
        <v>40</v>
      </c>
      <c r="T564" t="str">
        <f t="shared" si="36"/>
        <v>12</v>
      </c>
      <c r="U564">
        <v>5</v>
      </c>
      <c r="V564">
        <v>79.2</v>
      </c>
      <c r="W564">
        <v>4</v>
      </c>
      <c r="X564" s="3">
        <f t="shared" si="33"/>
        <v>19.8</v>
      </c>
      <c r="Y564" s="3">
        <f t="shared" si="34"/>
        <v>1.6500000000000001</v>
      </c>
      <c r="Z564" s="3">
        <f t="shared" si="35"/>
        <v>0.33</v>
      </c>
    </row>
    <row r="565" spans="1:26" hidden="1" x14ac:dyDescent="0.25">
      <c r="A565">
        <v>11.202400000000001</v>
      </c>
      <c r="B565" t="s">
        <v>26</v>
      </c>
      <c r="C565" t="s">
        <v>84</v>
      </c>
      <c r="D565" t="s">
        <v>85</v>
      </c>
      <c r="E565">
        <v>10426364</v>
      </c>
      <c r="F565" t="s">
        <v>437</v>
      </c>
      <c r="G565" t="s">
        <v>30</v>
      </c>
      <c r="H565" t="s">
        <v>31</v>
      </c>
      <c r="I565" t="s">
        <v>438</v>
      </c>
      <c r="J565" t="s">
        <v>104</v>
      </c>
      <c r="K565" t="s">
        <v>96</v>
      </c>
      <c r="L565" t="s">
        <v>439</v>
      </c>
      <c r="M565" t="s">
        <v>440</v>
      </c>
      <c r="N565">
        <v>7753385335</v>
      </c>
      <c r="O565" t="s">
        <v>37</v>
      </c>
      <c r="P565" t="s">
        <v>38</v>
      </c>
      <c r="Q565" t="s">
        <v>39</v>
      </c>
      <c r="R565">
        <v>44</v>
      </c>
      <c r="S565" t="s">
        <v>40</v>
      </c>
      <c r="T565" t="str">
        <f t="shared" si="36"/>
        <v>12</v>
      </c>
      <c r="U565">
        <v>5</v>
      </c>
      <c r="V565">
        <v>99</v>
      </c>
      <c r="W565">
        <v>5</v>
      </c>
      <c r="X565" s="3">
        <f t="shared" si="33"/>
        <v>19.8</v>
      </c>
      <c r="Y565" s="3">
        <f t="shared" si="34"/>
        <v>1.6500000000000001</v>
      </c>
      <c r="Z565" s="3">
        <f t="shared" si="35"/>
        <v>0.33</v>
      </c>
    </row>
    <row r="566" spans="1:26" hidden="1" x14ac:dyDescent="0.25">
      <c r="A566">
        <v>11.202400000000001</v>
      </c>
      <c r="B566" t="s">
        <v>26</v>
      </c>
      <c r="C566" t="s">
        <v>84</v>
      </c>
      <c r="D566" t="s">
        <v>85</v>
      </c>
      <c r="E566">
        <v>10426435</v>
      </c>
      <c r="F566" t="s">
        <v>295</v>
      </c>
      <c r="G566" t="s">
        <v>168</v>
      </c>
      <c r="H566" t="s">
        <v>31</v>
      </c>
      <c r="I566" t="s">
        <v>296</v>
      </c>
      <c r="J566" t="s">
        <v>297</v>
      </c>
      <c r="K566" t="s">
        <v>67</v>
      </c>
      <c r="L566" t="s">
        <v>298</v>
      </c>
      <c r="M566" t="s">
        <v>299</v>
      </c>
      <c r="N566">
        <v>7078293456</v>
      </c>
      <c r="O566" t="s">
        <v>37</v>
      </c>
      <c r="P566" t="s">
        <v>38</v>
      </c>
      <c r="Q566" t="s">
        <v>39</v>
      </c>
      <c r="R566">
        <v>44</v>
      </c>
      <c r="S566" t="s">
        <v>40</v>
      </c>
      <c r="T566" t="str">
        <f t="shared" si="36"/>
        <v>12</v>
      </c>
      <c r="U566">
        <v>5</v>
      </c>
      <c r="V566">
        <v>39.6</v>
      </c>
      <c r="W566">
        <v>2</v>
      </c>
      <c r="X566" s="3">
        <f t="shared" si="33"/>
        <v>19.8</v>
      </c>
      <c r="Y566" s="3">
        <f t="shared" si="34"/>
        <v>1.6500000000000001</v>
      </c>
      <c r="Z566" s="3">
        <f t="shared" si="35"/>
        <v>0.33</v>
      </c>
    </row>
    <row r="567" spans="1:26" hidden="1" x14ac:dyDescent="0.25">
      <c r="A567">
        <v>11.202400000000001</v>
      </c>
      <c r="B567" t="s">
        <v>26</v>
      </c>
      <c r="C567" t="s">
        <v>84</v>
      </c>
      <c r="D567" t="s">
        <v>85</v>
      </c>
      <c r="E567">
        <v>10447206</v>
      </c>
      <c r="F567" t="s">
        <v>1692</v>
      </c>
      <c r="G567" t="s">
        <v>348</v>
      </c>
      <c r="H567" t="s">
        <v>31</v>
      </c>
      <c r="I567" t="s">
        <v>593</v>
      </c>
      <c r="J567" t="s">
        <v>594</v>
      </c>
      <c r="K567" t="s">
        <v>96</v>
      </c>
      <c r="L567" t="s">
        <v>1693</v>
      </c>
      <c r="M567" t="s">
        <v>1694</v>
      </c>
      <c r="N567">
        <v>4153780577</v>
      </c>
      <c r="O567" t="s">
        <v>37</v>
      </c>
      <c r="P567" t="s">
        <v>38</v>
      </c>
      <c r="Q567" t="s">
        <v>39</v>
      </c>
      <c r="R567">
        <v>44</v>
      </c>
      <c r="S567" t="s">
        <v>40</v>
      </c>
      <c r="T567" t="str">
        <f t="shared" si="36"/>
        <v>12</v>
      </c>
      <c r="U567">
        <v>5</v>
      </c>
      <c r="V567">
        <v>19.8</v>
      </c>
      <c r="W567">
        <v>1</v>
      </c>
      <c r="X567" s="3">
        <f t="shared" si="33"/>
        <v>19.8</v>
      </c>
      <c r="Y567" s="3">
        <f t="shared" si="34"/>
        <v>1.6500000000000001</v>
      </c>
      <c r="Z567" s="3">
        <f t="shared" si="35"/>
        <v>0.33</v>
      </c>
    </row>
    <row r="568" spans="1:26" hidden="1" x14ac:dyDescent="0.25">
      <c r="A568">
        <v>11.202400000000001</v>
      </c>
      <c r="B568" t="s">
        <v>26</v>
      </c>
      <c r="C568" t="s">
        <v>84</v>
      </c>
      <c r="D568" t="s">
        <v>85</v>
      </c>
      <c r="E568">
        <v>10512055</v>
      </c>
      <c r="F568" t="s">
        <v>383</v>
      </c>
      <c r="G568" t="s">
        <v>168</v>
      </c>
      <c r="H568" t="s">
        <v>31</v>
      </c>
      <c r="I568" t="s">
        <v>384</v>
      </c>
      <c r="J568" t="s">
        <v>385</v>
      </c>
      <c r="K568" t="s">
        <v>67</v>
      </c>
      <c r="L568" t="s">
        <v>386</v>
      </c>
      <c r="M568" t="s">
        <v>387</v>
      </c>
      <c r="N568">
        <v>7074969725</v>
      </c>
      <c r="O568" t="s">
        <v>37</v>
      </c>
      <c r="P568" t="s">
        <v>38</v>
      </c>
      <c r="Q568" t="s">
        <v>39</v>
      </c>
      <c r="R568">
        <v>44</v>
      </c>
      <c r="S568" t="s">
        <v>40</v>
      </c>
      <c r="T568" t="str">
        <f t="shared" si="36"/>
        <v>12</v>
      </c>
      <c r="U568">
        <v>5</v>
      </c>
      <c r="V568">
        <v>19.8</v>
      </c>
      <c r="W568">
        <v>1</v>
      </c>
      <c r="X568" s="3">
        <f t="shared" si="33"/>
        <v>19.8</v>
      </c>
      <c r="Y568" s="3">
        <f t="shared" si="34"/>
        <v>1.6500000000000001</v>
      </c>
      <c r="Z568" s="3">
        <f t="shared" si="35"/>
        <v>0.33</v>
      </c>
    </row>
    <row r="569" spans="1:26" hidden="1" x14ac:dyDescent="0.25">
      <c r="A569">
        <v>11.202400000000001</v>
      </c>
      <c r="B569" t="s">
        <v>26</v>
      </c>
      <c r="C569" t="s">
        <v>84</v>
      </c>
      <c r="D569" t="s">
        <v>85</v>
      </c>
      <c r="E569">
        <v>10053745</v>
      </c>
      <c r="F569" t="s">
        <v>300</v>
      </c>
      <c r="G569" t="s">
        <v>174</v>
      </c>
      <c r="H569" t="s">
        <v>31</v>
      </c>
      <c r="I569" t="s">
        <v>301</v>
      </c>
      <c r="J569" t="s">
        <v>302</v>
      </c>
      <c r="K569" t="s">
        <v>96</v>
      </c>
      <c r="L569">
        <v>89406</v>
      </c>
      <c r="M569" t="s">
        <v>303</v>
      </c>
      <c r="N569">
        <v>7755415699</v>
      </c>
      <c r="O569" t="s">
        <v>115</v>
      </c>
      <c r="P569" t="s">
        <v>116</v>
      </c>
      <c r="Q569" t="s">
        <v>39</v>
      </c>
      <c r="R569">
        <v>44</v>
      </c>
      <c r="S569" t="s">
        <v>40</v>
      </c>
      <c r="T569" t="str">
        <f t="shared" si="36"/>
        <v>12</v>
      </c>
      <c r="U569">
        <v>5</v>
      </c>
      <c r="V569">
        <v>59.4</v>
      </c>
      <c r="W569">
        <v>3</v>
      </c>
      <c r="X569" s="3">
        <f t="shared" si="33"/>
        <v>19.8</v>
      </c>
      <c r="Y569" s="3">
        <f t="shared" si="34"/>
        <v>1.6500000000000001</v>
      </c>
      <c r="Z569" s="3">
        <f t="shared" si="35"/>
        <v>0.33</v>
      </c>
    </row>
    <row r="570" spans="1:26" hidden="1" x14ac:dyDescent="0.25">
      <c r="A570">
        <v>11.202400000000001</v>
      </c>
      <c r="B570" t="s">
        <v>26</v>
      </c>
      <c r="C570" t="s">
        <v>84</v>
      </c>
      <c r="D570" t="s">
        <v>85</v>
      </c>
      <c r="E570">
        <v>10299917</v>
      </c>
      <c r="F570" t="s">
        <v>634</v>
      </c>
      <c r="G570" t="s">
        <v>30</v>
      </c>
      <c r="H570" t="s">
        <v>31</v>
      </c>
      <c r="I570" t="s">
        <v>635</v>
      </c>
      <c r="J570" t="s">
        <v>588</v>
      </c>
      <c r="K570" t="s">
        <v>67</v>
      </c>
      <c r="L570" t="s">
        <v>636</v>
      </c>
      <c r="M570" t="s">
        <v>637</v>
      </c>
      <c r="N570">
        <v>6503228363</v>
      </c>
      <c r="O570" t="s">
        <v>115</v>
      </c>
      <c r="P570" t="s">
        <v>116</v>
      </c>
      <c r="Q570" t="s">
        <v>39</v>
      </c>
      <c r="R570">
        <v>44</v>
      </c>
      <c r="S570" t="s">
        <v>40</v>
      </c>
      <c r="T570" t="str">
        <f t="shared" si="36"/>
        <v>12</v>
      </c>
      <c r="U570">
        <v>5</v>
      </c>
      <c r="V570">
        <v>19.8</v>
      </c>
      <c r="W570">
        <v>1</v>
      </c>
      <c r="X570" s="3">
        <f t="shared" si="33"/>
        <v>19.8</v>
      </c>
      <c r="Y570" s="3">
        <f t="shared" si="34"/>
        <v>1.6500000000000001</v>
      </c>
      <c r="Z570" s="3">
        <f t="shared" si="35"/>
        <v>0.33</v>
      </c>
    </row>
    <row r="571" spans="1:26" hidden="1" x14ac:dyDescent="0.25">
      <c r="A571">
        <v>11.202400000000001</v>
      </c>
      <c r="B571" t="s">
        <v>26</v>
      </c>
      <c r="C571" t="s">
        <v>84</v>
      </c>
      <c r="D571" t="s">
        <v>85</v>
      </c>
      <c r="E571">
        <v>10301973</v>
      </c>
      <c r="F571" t="s">
        <v>1109</v>
      </c>
      <c r="G571" t="s">
        <v>362</v>
      </c>
      <c r="H571" t="s">
        <v>31</v>
      </c>
      <c r="I571" t="s">
        <v>1110</v>
      </c>
      <c r="J571" t="s">
        <v>588</v>
      </c>
      <c r="K571" t="s">
        <v>67</v>
      </c>
      <c r="L571" t="s">
        <v>1111</v>
      </c>
      <c r="M571" t="s">
        <v>1112</v>
      </c>
      <c r="N571">
        <v>4086500590</v>
      </c>
      <c r="O571" t="s">
        <v>115</v>
      </c>
      <c r="P571" t="s">
        <v>116</v>
      </c>
      <c r="Q571" t="s">
        <v>39</v>
      </c>
      <c r="R571">
        <v>44</v>
      </c>
      <c r="S571" t="s">
        <v>40</v>
      </c>
      <c r="T571" t="str">
        <f t="shared" si="36"/>
        <v>12</v>
      </c>
      <c r="U571">
        <v>5</v>
      </c>
      <c r="V571">
        <v>19.8</v>
      </c>
      <c r="W571">
        <v>1</v>
      </c>
      <c r="X571" s="3">
        <f t="shared" si="33"/>
        <v>19.8</v>
      </c>
      <c r="Y571" s="3">
        <f t="shared" si="34"/>
        <v>1.6500000000000001</v>
      </c>
      <c r="Z571" s="3">
        <f t="shared" si="35"/>
        <v>0.33</v>
      </c>
    </row>
    <row r="572" spans="1:26" hidden="1" x14ac:dyDescent="0.25">
      <c r="A572">
        <v>11.202400000000001</v>
      </c>
      <c r="B572" t="s">
        <v>26</v>
      </c>
      <c r="C572" t="s">
        <v>84</v>
      </c>
      <c r="D572" t="s">
        <v>85</v>
      </c>
      <c r="E572">
        <v>10349243</v>
      </c>
      <c r="F572" t="s">
        <v>291</v>
      </c>
      <c r="G572" t="s">
        <v>30</v>
      </c>
      <c r="H572" t="s">
        <v>31</v>
      </c>
      <c r="I572" t="s">
        <v>292</v>
      </c>
      <c r="J572" t="s">
        <v>104</v>
      </c>
      <c r="K572" t="s">
        <v>96</v>
      </c>
      <c r="L572" t="s">
        <v>293</v>
      </c>
      <c r="M572" t="s">
        <v>294</v>
      </c>
      <c r="N572">
        <v>7754437931</v>
      </c>
      <c r="O572" t="s">
        <v>115</v>
      </c>
      <c r="P572" t="s">
        <v>116</v>
      </c>
      <c r="Q572" t="s">
        <v>39</v>
      </c>
      <c r="R572">
        <v>44</v>
      </c>
      <c r="S572" t="s">
        <v>40</v>
      </c>
      <c r="T572" t="str">
        <f t="shared" si="36"/>
        <v>12</v>
      </c>
      <c r="U572">
        <v>5</v>
      </c>
      <c r="V572">
        <v>39.6</v>
      </c>
      <c r="W572">
        <v>2</v>
      </c>
      <c r="X572" s="3">
        <f t="shared" si="33"/>
        <v>19.8</v>
      </c>
      <c r="Y572" s="3">
        <f t="shared" si="34"/>
        <v>1.6500000000000001</v>
      </c>
      <c r="Z572" s="3">
        <f t="shared" si="35"/>
        <v>0.33</v>
      </c>
    </row>
    <row r="573" spans="1:26" hidden="1" x14ac:dyDescent="0.25">
      <c r="A573">
        <v>11.202400000000001</v>
      </c>
      <c r="B573" t="s">
        <v>26</v>
      </c>
      <c r="C573" t="s">
        <v>84</v>
      </c>
      <c r="D573" t="s">
        <v>85</v>
      </c>
      <c r="E573">
        <v>10426364</v>
      </c>
      <c r="F573" t="s">
        <v>437</v>
      </c>
      <c r="G573" t="s">
        <v>30</v>
      </c>
      <c r="H573" t="s">
        <v>31</v>
      </c>
      <c r="I573" t="s">
        <v>438</v>
      </c>
      <c r="J573" t="s">
        <v>104</v>
      </c>
      <c r="K573" t="s">
        <v>96</v>
      </c>
      <c r="L573" t="s">
        <v>439</v>
      </c>
      <c r="M573" t="s">
        <v>440</v>
      </c>
      <c r="N573">
        <v>7753385335</v>
      </c>
      <c r="O573" t="s">
        <v>115</v>
      </c>
      <c r="P573" t="s">
        <v>116</v>
      </c>
      <c r="Q573" t="s">
        <v>39</v>
      </c>
      <c r="R573">
        <v>44</v>
      </c>
      <c r="S573" t="s">
        <v>40</v>
      </c>
      <c r="T573" t="str">
        <f t="shared" si="36"/>
        <v>12</v>
      </c>
      <c r="U573">
        <v>5</v>
      </c>
      <c r="V573">
        <v>99</v>
      </c>
      <c r="W573">
        <v>5</v>
      </c>
      <c r="X573" s="3">
        <f t="shared" si="33"/>
        <v>19.8</v>
      </c>
      <c r="Y573" s="3">
        <f t="shared" si="34"/>
        <v>1.6500000000000001</v>
      </c>
      <c r="Z573" s="3">
        <f t="shared" si="35"/>
        <v>0.33</v>
      </c>
    </row>
    <row r="574" spans="1:26" hidden="1" x14ac:dyDescent="0.25">
      <c r="A574">
        <v>11.202400000000001</v>
      </c>
      <c r="B574" t="s">
        <v>26</v>
      </c>
      <c r="C574" t="s">
        <v>84</v>
      </c>
      <c r="D574" t="s">
        <v>85</v>
      </c>
      <c r="E574">
        <v>10426435</v>
      </c>
      <c r="F574" t="s">
        <v>295</v>
      </c>
      <c r="G574" t="s">
        <v>168</v>
      </c>
      <c r="H574" t="s">
        <v>31</v>
      </c>
      <c r="I574" t="s">
        <v>296</v>
      </c>
      <c r="J574" t="s">
        <v>297</v>
      </c>
      <c r="K574" t="s">
        <v>67</v>
      </c>
      <c r="L574" t="s">
        <v>298</v>
      </c>
      <c r="M574" t="s">
        <v>299</v>
      </c>
      <c r="N574">
        <v>7078293456</v>
      </c>
      <c r="O574" t="s">
        <v>115</v>
      </c>
      <c r="P574" t="s">
        <v>116</v>
      </c>
      <c r="Q574" t="s">
        <v>39</v>
      </c>
      <c r="R574">
        <v>44</v>
      </c>
      <c r="S574" t="s">
        <v>40</v>
      </c>
      <c r="T574" t="str">
        <f t="shared" si="36"/>
        <v>12</v>
      </c>
      <c r="U574">
        <v>5</v>
      </c>
      <c r="V574">
        <v>59.4</v>
      </c>
      <c r="W574">
        <v>3</v>
      </c>
      <c r="X574" s="3">
        <f t="shared" si="33"/>
        <v>19.8</v>
      </c>
      <c r="Y574" s="3">
        <f t="shared" si="34"/>
        <v>1.6500000000000001</v>
      </c>
      <c r="Z574" s="3">
        <f t="shared" si="35"/>
        <v>0.33</v>
      </c>
    </row>
    <row r="575" spans="1:26" hidden="1" x14ac:dyDescent="0.25">
      <c r="A575">
        <v>11.202400000000001</v>
      </c>
      <c r="B575" t="s">
        <v>26</v>
      </c>
      <c r="C575" t="s">
        <v>84</v>
      </c>
      <c r="D575" t="s">
        <v>85</v>
      </c>
      <c r="E575">
        <v>10053745</v>
      </c>
      <c r="F575" t="s">
        <v>300</v>
      </c>
      <c r="G575" t="s">
        <v>174</v>
      </c>
      <c r="H575" t="s">
        <v>31</v>
      </c>
      <c r="I575" t="s">
        <v>301</v>
      </c>
      <c r="J575" t="s">
        <v>302</v>
      </c>
      <c r="K575" t="s">
        <v>96</v>
      </c>
      <c r="L575">
        <v>89406</v>
      </c>
      <c r="M575" t="s">
        <v>303</v>
      </c>
      <c r="N575">
        <v>7755415699</v>
      </c>
      <c r="O575" t="s">
        <v>49</v>
      </c>
      <c r="P575" t="s">
        <v>50</v>
      </c>
      <c r="Q575" t="s">
        <v>39</v>
      </c>
      <c r="R575">
        <v>44</v>
      </c>
      <c r="S575" t="s">
        <v>40</v>
      </c>
      <c r="T575" t="str">
        <f t="shared" si="36"/>
        <v>12</v>
      </c>
      <c r="U575">
        <v>5</v>
      </c>
      <c r="V575">
        <v>79.2</v>
      </c>
      <c r="W575">
        <v>4</v>
      </c>
      <c r="X575" s="3">
        <f t="shared" si="33"/>
        <v>19.8</v>
      </c>
      <c r="Y575" s="3">
        <f t="shared" si="34"/>
        <v>1.6500000000000001</v>
      </c>
      <c r="Z575" s="3">
        <f t="shared" si="35"/>
        <v>0.33</v>
      </c>
    </row>
    <row r="576" spans="1:26" hidden="1" x14ac:dyDescent="0.25">
      <c r="A576">
        <v>11.202400000000001</v>
      </c>
      <c r="B576" t="s">
        <v>26</v>
      </c>
      <c r="C576" t="s">
        <v>84</v>
      </c>
      <c r="D576" t="s">
        <v>85</v>
      </c>
      <c r="E576">
        <v>10299917</v>
      </c>
      <c r="F576" t="s">
        <v>634</v>
      </c>
      <c r="G576" t="s">
        <v>30</v>
      </c>
      <c r="H576" t="s">
        <v>31</v>
      </c>
      <c r="I576" t="s">
        <v>635</v>
      </c>
      <c r="J576" t="s">
        <v>588</v>
      </c>
      <c r="K576" t="s">
        <v>67</v>
      </c>
      <c r="L576" t="s">
        <v>636</v>
      </c>
      <c r="M576" t="s">
        <v>637</v>
      </c>
      <c r="N576">
        <v>6503228363</v>
      </c>
      <c r="O576" t="s">
        <v>49</v>
      </c>
      <c r="P576" t="s">
        <v>50</v>
      </c>
      <c r="Q576" t="s">
        <v>39</v>
      </c>
      <c r="R576">
        <v>44</v>
      </c>
      <c r="S576" t="s">
        <v>40</v>
      </c>
      <c r="T576" t="str">
        <f t="shared" si="36"/>
        <v>12</v>
      </c>
      <c r="U576">
        <v>5</v>
      </c>
      <c r="V576">
        <v>19.8</v>
      </c>
      <c r="W576">
        <v>1</v>
      </c>
      <c r="X576" s="3">
        <f t="shared" si="33"/>
        <v>19.8</v>
      </c>
      <c r="Y576" s="3">
        <f t="shared" si="34"/>
        <v>1.6500000000000001</v>
      </c>
      <c r="Z576" s="3">
        <f t="shared" si="35"/>
        <v>0.33</v>
      </c>
    </row>
    <row r="577" spans="1:26" hidden="1" x14ac:dyDescent="0.25">
      <c r="A577">
        <v>11.202400000000001</v>
      </c>
      <c r="B577" t="s">
        <v>26</v>
      </c>
      <c r="C577" t="s">
        <v>84</v>
      </c>
      <c r="D577" t="s">
        <v>85</v>
      </c>
      <c r="E577">
        <v>10426364</v>
      </c>
      <c r="F577" t="s">
        <v>437</v>
      </c>
      <c r="G577" t="s">
        <v>30</v>
      </c>
      <c r="H577" t="s">
        <v>31</v>
      </c>
      <c r="I577" t="s">
        <v>438</v>
      </c>
      <c r="J577" t="s">
        <v>104</v>
      </c>
      <c r="K577" t="s">
        <v>96</v>
      </c>
      <c r="L577" t="s">
        <v>439</v>
      </c>
      <c r="M577" t="s">
        <v>440</v>
      </c>
      <c r="N577">
        <v>7753385335</v>
      </c>
      <c r="O577" t="s">
        <v>49</v>
      </c>
      <c r="P577" t="s">
        <v>50</v>
      </c>
      <c r="Q577" t="s">
        <v>39</v>
      </c>
      <c r="R577">
        <v>44</v>
      </c>
      <c r="S577" t="s">
        <v>40</v>
      </c>
      <c r="T577" t="str">
        <f t="shared" si="36"/>
        <v>12</v>
      </c>
      <c r="U577">
        <v>5</v>
      </c>
      <c r="V577">
        <v>99</v>
      </c>
      <c r="W577">
        <v>5</v>
      </c>
      <c r="X577" s="3">
        <f t="shared" si="33"/>
        <v>19.8</v>
      </c>
      <c r="Y577" s="3">
        <f t="shared" si="34"/>
        <v>1.6500000000000001</v>
      </c>
      <c r="Z577" s="3">
        <f t="shared" si="35"/>
        <v>0.33</v>
      </c>
    </row>
    <row r="578" spans="1:26" hidden="1" x14ac:dyDescent="0.25">
      <c r="A578">
        <v>11.202400000000001</v>
      </c>
      <c r="B578" t="s">
        <v>26</v>
      </c>
      <c r="C578" t="s">
        <v>84</v>
      </c>
      <c r="D578" t="s">
        <v>85</v>
      </c>
      <c r="E578">
        <v>10439798</v>
      </c>
      <c r="F578" t="s">
        <v>102</v>
      </c>
      <c r="G578" t="s">
        <v>30</v>
      </c>
      <c r="H578" t="s">
        <v>31</v>
      </c>
      <c r="I578" t="s">
        <v>103</v>
      </c>
      <c r="J578" t="s">
        <v>104</v>
      </c>
      <c r="K578" t="s">
        <v>96</v>
      </c>
      <c r="L578" t="s">
        <v>105</v>
      </c>
      <c r="M578" t="s">
        <v>106</v>
      </c>
      <c r="N578">
        <v>9076024285</v>
      </c>
      <c r="O578" t="s">
        <v>49</v>
      </c>
      <c r="P578" t="s">
        <v>50</v>
      </c>
      <c r="Q578" t="s">
        <v>39</v>
      </c>
      <c r="R578">
        <v>44</v>
      </c>
      <c r="S578" t="s">
        <v>40</v>
      </c>
      <c r="T578" t="str">
        <f t="shared" si="36"/>
        <v>12</v>
      </c>
      <c r="U578">
        <v>5</v>
      </c>
      <c r="V578">
        <v>99</v>
      </c>
      <c r="W578">
        <v>5</v>
      </c>
      <c r="X578" s="3">
        <f t="shared" si="33"/>
        <v>19.8</v>
      </c>
      <c r="Y578" s="3">
        <f t="shared" si="34"/>
        <v>1.6500000000000001</v>
      </c>
      <c r="Z578" s="3">
        <f t="shared" si="35"/>
        <v>0.33</v>
      </c>
    </row>
    <row r="579" spans="1:26" hidden="1" x14ac:dyDescent="0.25">
      <c r="A579">
        <v>11.202400000000001</v>
      </c>
      <c r="B579" t="s">
        <v>26</v>
      </c>
      <c r="C579" t="s">
        <v>84</v>
      </c>
      <c r="D579" t="s">
        <v>85</v>
      </c>
      <c r="E579">
        <v>10124473</v>
      </c>
      <c r="F579" t="s">
        <v>220</v>
      </c>
      <c r="G579" t="s">
        <v>30</v>
      </c>
      <c r="H579" t="s">
        <v>31</v>
      </c>
      <c r="I579" t="s">
        <v>221</v>
      </c>
      <c r="J579" t="s">
        <v>222</v>
      </c>
      <c r="K579" t="s">
        <v>67</v>
      </c>
      <c r="L579">
        <v>95370</v>
      </c>
      <c r="M579" t="s">
        <v>223</v>
      </c>
      <c r="N579">
        <v>2095363674</v>
      </c>
      <c r="O579" t="s">
        <v>98</v>
      </c>
      <c r="P579" t="s">
        <v>99</v>
      </c>
      <c r="Q579" t="s">
        <v>61</v>
      </c>
      <c r="R579">
        <v>44</v>
      </c>
      <c r="S579" t="s">
        <v>40</v>
      </c>
      <c r="T579" t="str">
        <f t="shared" si="36"/>
        <v>12</v>
      </c>
      <c r="U579">
        <v>5</v>
      </c>
      <c r="V579">
        <v>86.4</v>
      </c>
      <c r="W579">
        <v>3</v>
      </c>
      <c r="X579" s="3">
        <f t="shared" ref="X579:X642" si="37">V579/W579</f>
        <v>28.8</v>
      </c>
      <c r="Y579" s="3">
        <f t="shared" ref="Y579:Y642" si="38">X579/T579</f>
        <v>2.4</v>
      </c>
      <c r="Z579" s="3">
        <f t="shared" ref="Z579:Z642" si="39">Y579/U579</f>
        <v>0.48</v>
      </c>
    </row>
    <row r="580" spans="1:26" hidden="1" x14ac:dyDescent="0.25">
      <c r="A580">
        <v>11.202400000000001</v>
      </c>
      <c r="B580" t="s">
        <v>26</v>
      </c>
      <c r="C580" t="s">
        <v>84</v>
      </c>
      <c r="D580" t="s">
        <v>85</v>
      </c>
      <c r="E580">
        <v>10252106</v>
      </c>
      <c r="F580" t="s">
        <v>1159</v>
      </c>
      <c r="G580" t="s">
        <v>362</v>
      </c>
      <c r="H580" t="s">
        <v>31</v>
      </c>
      <c r="I580" t="s">
        <v>1160</v>
      </c>
      <c r="J580" t="s">
        <v>119</v>
      </c>
      <c r="K580" t="s">
        <v>67</v>
      </c>
      <c r="L580">
        <v>95814</v>
      </c>
      <c r="M580" t="s">
        <v>1161</v>
      </c>
      <c r="N580">
        <v>9164430500</v>
      </c>
      <c r="O580" t="s">
        <v>98</v>
      </c>
      <c r="P580" t="s">
        <v>99</v>
      </c>
      <c r="Q580" t="s">
        <v>61</v>
      </c>
      <c r="R580">
        <v>44</v>
      </c>
      <c r="S580" t="s">
        <v>40</v>
      </c>
      <c r="T580" t="str">
        <f t="shared" si="36"/>
        <v>12</v>
      </c>
      <c r="U580">
        <v>5</v>
      </c>
      <c r="V580">
        <v>57.6</v>
      </c>
      <c r="W580">
        <v>2</v>
      </c>
      <c r="X580" s="3">
        <f t="shared" si="37"/>
        <v>28.8</v>
      </c>
      <c r="Y580" s="3">
        <f t="shared" si="38"/>
        <v>2.4</v>
      </c>
      <c r="Z580" s="3">
        <f t="shared" si="39"/>
        <v>0.48</v>
      </c>
    </row>
    <row r="581" spans="1:26" hidden="1" x14ac:dyDescent="0.25">
      <c r="A581">
        <v>11.202400000000001</v>
      </c>
      <c r="B581" t="s">
        <v>26</v>
      </c>
      <c r="C581" t="s">
        <v>84</v>
      </c>
      <c r="D581" t="s">
        <v>85</v>
      </c>
      <c r="E581">
        <v>10267588</v>
      </c>
      <c r="F581" t="s">
        <v>1117</v>
      </c>
      <c r="G581" t="s">
        <v>348</v>
      </c>
      <c r="H581" t="s">
        <v>31</v>
      </c>
      <c r="I581" t="s">
        <v>1118</v>
      </c>
      <c r="J581" t="s">
        <v>297</v>
      </c>
      <c r="K581" t="s">
        <v>67</v>
      </c>
      <c r="L581">
        <v>94720</v>
      </c>
      <c r="M581" t="s">
        <v>1119</v>
      </c>
      <c r="N581">
        <v>5106425392</v>
      </c>
      <c r="O581" t="s">
        <v>98</v>
      </c>
      <c r="P581" t="s">
        <v>99</v>
      </c>
      <c r="Q581" t="s">
        <v>61</v>
      </c>
      <c r="R581">
        <v>44</v>
      </c>
      <c r="S581" t="s">
        <v>40</v>
      </c>
      <c r="T581" t="str">
        <f t="shared" si="36"/>
        <v>12</v>
      </c>
      <c r="U581">
        <v>5</v>
      </c>
      <c r="V581">
        <v>57.6</v>
      </c>
      <c r="W581">
        <v>2</v>
      </c>
      <c r="X581" s="3">
        <f t="shared" si="37"/>
        <v>28.8</v>
      </c>
      <c r="Y581" s="3">
        <f t="shared" si="38"/>
        <v>2.4</v>
      </c>
      <c r="Z581" s="3">
        <f t="shared" si="39"/>
        <v>0.48</v>
      </c>
    </row>
    <row r="582" spans="1:26" hidden="1" x14ac:dyDescent="0.25">
      <c r="A582">
        <v>11.202400000000001</v>
      </c>
      <c r="B582" t="s">
        <v>26</v>
      </c>
      <c r="C582" t="s">
        <v>84</v>
      </c>
      <c r="D582" t="s">
        <v>85</v>
      </c>
      <c r="E582">
        <v>10342048</v>
      </c>
      <c r="F582" t="s">
        <v>213</v>
      </c>
      <c r="G582" t="s">
        <v>30</v>
      </c>
      <c r="H582" t="s">
        <v>31</v>
      </c>
      <c r="I582" t="s">
        <v>214</v>
      </c>
      <c r="J582" t="s">
        <v>215</v>
      </c>
      <c r="K582" t="s">
        <v>67</v>
      </c>
      <c r="L582" t="s">
        <v>216</v>
      </c>
      <c r="M582" t="s">
        <v>217</v>
      </c>
      <c r="N582">
        <v>9258267841</v>
      </c>
      <c r="O582" t="s">
        <v>98</v>
      </c>
      <c r="P582" t="s">
        <v>99</v>
      </c>
      <c r="Q582" t="s">
        <v>61</v>
      </c>
      <c r="R582">
        <v>44</v>
      </c>
      <c r="S582" t="s">
        <v>40</v>
      </c>
      <c r="T582" t="str">
        <f t="shared" si="36"/>
        <v>12</v>
      </c>
      <c r="U582">
        <v>5</v>
      </c>
      <c r="V582">
        <v>172.8</v>
      </c>
      <c r="W582">
        <v>6</v>
      </c>
      <c r="X582" s="3">
        <f t="shared" si="37"/>
        <v>28.8</v>
      </c>
      <c r="Y582" s="3">
        <f t="shared" si="38"/>
        <v>2.4</v>
      </c>
      <c r="Z582" s="3">
        <f t="shared" si="39"/>
        <v>0.48</v>
      </c>
    </row>
    <row r="583" spans="1:26" hidden="1" x14ac:dyDescent="0.25">
      <c r="A583">
        <v>11.202400000000001</v>
      </c>
      <c r="B583" t="s">
        <v>26</v>
      </c>
      <c r="C583" t="s">
        <v>84</v>
      </c>
      <c r="D583" t="s">
        <v>85</v>
      </c>
      <c r="E583">
        <v>10393606</v>
      </c>
      <c r="F583" t="s">
        <v>1014</v>
      </c>
      <c r="G583" t="s">
        <v>362</v>
      </c>
      <c r="H583" t="s">
        <v>31</v>
      </c>
      <c r="I583" t="s">
        <v>1015</v>
      </c>
      <c r="J583" t="s">
        <v>594</v>
      </c>
      <c r="K583" t="s">
        <v>96</v>
      </c>
      <c r="L583" t="s">
        <v>1016</v>
      </c>
      <c r="M583" t="s">
        <v>1017</v>
      </c>
      <c r="N583">
        <v>7755077248</v>
      </c>
      <c r="O583" t="s">
        <v>98</v>
      </c>
      <c r="P583" t="s">
        <v>99</v>
      </c>
      <c r="Q583" t="s">
        <v>61</v>
      </c>
      <c r="R583">
        <v>44</v>
      </c>
      <c r="S583" t="s">
        <v>40</v>
      </c>
      <c r="T583" t="str">
        <f t="shared" si="36"/>
        <v>12</v>
      </c>
      <c r="U583">
        <v>5</v>
      </c>
      <c r="V583">
        <v>230.4</v>
      </c>
      <c r="W583">
        <v>8</v>
      </c>
      <c r="X583" s="3">
        <f t="shared" si="37"/>
        <v>28.8</v>
      </c>
      <c r="Y583" s="3">
        <f t="shared" si="38"/>
        <v>2.4</v>
      </c>
      <c r="Z583" s="3">
        <f t="shared" si="39"/>
        <v>0.48</v>
      </c>
    </row>
    <row r="584" spans="1:26" hidden="1" x14ac:dyDescent="0.25">
      <c r="A584">
        <v>11.202400000000001</v>
      </c>
      <c r="B584" t="s">
        <v>26</v>
      </c>
      <c r="C584" t="s">
        <v>84</v>
      </c>
      <c r="D584" t="s">
        <v>85</v>
      </c>
      <c r="E584">
        <v>10496376</v>
      </c>
      <c r="F584" t="s">
        <v>266</v>
      </c>
      <c r="G584" t="s">
        <v>267</v>
      </c>
      <c r="H584" t="s">
        <v>31</v>
      </c>
      <c r="I584" t="s">
        <v>268</v>
      </c>
      <c r="J584" t="s">
        <v>269</v>
      </c>
      <c r="K584" t="s">
        <v>67</v>
      </c>
      <c r="L584" t="s">
        <v>270</v>
      </c>
      <c r="M584" t="s">
        <v>271</v>
      </c>
      <c r="N584">
        <v>9162338469</v>
      </c>
      <c r="O584" t="s">
        <v>98</v>
      </c>
      <c r="P584" t="s">
        <v>99</v>
      </c>
      <c r="Q584" t="s">
        <v>61</v>
      </c>
      <c r="R584">
        <v>44</v>
      </c>
      <c r="S584" t="s">
        <v>40</v>
      </c>
      <c r="T584" t="str">
        <f t="shared" si="36"/>
        <v>12</v>
      </c>
      <c r="U584">
        <v>5</v>
      </c>
      <c r="V584">
        <v>86.4</v>
      </c>
      <c r="W584">
        <v>3</v>
      </c>
      <c r="X584" s="3">
        <f t="shared" si="37"/>
        <v>28.8</v>
      </c>
      <c r="Y584" s="3">
        <f t="shared" si="38"/>
        <v>2.4</v>
      </c>
      <c r="Z584" s="3">
        <f t="shared" si="39"/>
        <v>0.48</v>
      </c>
    </row>
    <row r="585" spans="1:26" hidden="1" x14ac:dyDescent="0.25">
      <c r="A585">
        <v>11.202400000000001</v>
      </c>
      <c r="B585" t="s">
        <v>26</v>
      </c>
      <c r="C585" t="s">
        <v>84</v>
      </c>
      <c r="D585" t="s">
        <v>85</v>
      </c>
      <c r="E585">
        <v>10501324</v>
      </c>
      <c r="F585" t="s">
        <v>989</v>
      </c>
      <c r="G585" t="s">
        <v>362</v>
      </c>
      <c r="H585" t="s">
        <v>31</v>
      </c>
      <c r="I585" t="s">
        <v>990</v>
      </c>
      <c r="J585" t="s">
        <v>991</v>
      </c>
      <c r="K585" t="s">
        <v>67</v>
      </c>
      <c r="L585" t="s">
        <v>992</v>
      </c>
      <c r="M585" t="s">
        <v>993</v>
      </c>
      <c r="N585">
        <v>8312754500</v>
      </c>
      <c r="O585" t="s">
        <v>98</v>
      </c>
      <c r="P585" t="s">
        <v>99</v>
      </c>
      <c r="Q585" t="s">
        <v>61</v>
      </c>
      <c r="R585">
        <v>44</v>
      </c>
      <c r="S585" t="s">
        <v>40</v>
      </c>
      <c r="T585" t="str">
        <f t="shared" si="36"/>
        <v>12</v>
      </c>
      <c r="U585">
        <v>5</v>
      </c>
      <c r="V585">
        <v>259.2</v>
      </c>
      <c r="W585">
        <v>9</v>
      </c>
      <c r="X585" s="3">
        <f t="shared" si="37"/>
        <v>28.799999999999997</v>
      </c>
      <c r="Y585" s="3">
        <f t="shared" si="38"/>
        <v>2.4</v>
      </c>
      <c r="Z585" s="3">
        <f t="shared" si="39"/>
        <v>0.48</v>
      </c>
    </row>
    <row r="586" spans="1:26" hidden="1" x14ac:dyDescent="0.25">
      <c r="A586">
        <v>11.202400000000001</v>
      </c>
      <c r="B586" t="s">
        <v>26</v>
      </c>
      <c r="C586" t="s">
        <v>84</v>
      </c>
      <c r="D586" t="s">
        <v>85</v>
      </c>
      <c r="E586">
        <v>10124473</v>
      </c>
      <c r="F586" t="s">
        <v>220</v>
      </c>
      <c r="G586" t="s">
        <v>30</v>
      </c>
      <c r="H586" t="s">
        <v>31</v>
      </c>
      <c r="I586" t="s">
        <v>221</v>
      </c>
      <c r="J586" t="s">
        <v>222</v>
      </c>
      <c r="K586" t="s">
        <v>67</v>
      </c>
      <c r="L586">
        <v>95370</v>
      </c>
      <c r="M586" t="s">
        <v>223</v>
      </c>
      <c r="N586">
        <v>2095363674</v>
      </c>
      <c r="O586" t="s">
        <v>224</v>
      </c>
      <c r="P586" t="s">
        <v>225</v>
      </c>
      <c r="Q586" t="s">
        <v>61</v>
      </c>
      <c r="R586">
        <v>44</v>
      </c>
      <c r="S586" t="s">
        <v>40</v>
      </c>
      <c r="T586" t="str">
        <f t="shared" si="36"/>
        <v>12</v>
      </c>
      <c r="U586">
        <v>5</v>
      </c>
      <c r="V586">
        <v>57.6</v>
      </c>
      <c r="W586">
        <v>2</v>
      </c>
      <c r="X586" s="3">
        <f t="shared" si="37"/>
        <v>28.8</v>
      </c>
      <c r="Y586" s="3">
        <f t="shared" si="38"/>
        <v>2.4</v>
      </c>
      <c r="Z586" s="3">
        <f t="shared" si="39"/>
        <v>0.48</v>
      </c>
    </row>
    <row r="587" spans="1:26" hidden="1" x14ac:dyDescent="0.25">
      <c r="A587">
        <v>11.202400000000001</v>
      </c>
      <c r="B587" t="s">
        <v>26</v>
      </c>
      <c r="C587" t="s">
        <v>84</v>
      </c>
      <c r="D587" t="s">
        <v>85</v>
      </c>
      <c r="E587">
        <v>10342048</v>
      </c>
      <c r="F587" t="s">
        <v>213</v>
      </c>
      <c r="G587" t="s">
        <v>30</v>
      </c>
      <c r="H587" t="s">
        <v>31</v>
      </c>
      <c r="I587" t="s">
        <v>214</v>
      </c>
      <c r="J587" t="s">
        <v>215</v>
      </c>
      <c r="K587" t="s">
        <v>67</v>
      </c>
      <c r="L587" t="s">
        <v>216</v>
      </c>
      <c r="M587" t="s">
        <v>217</v>
      </c>
      <c r="N587">
        <v>9258267841</v>
      </c>
      <c r="O587" t="s">
        <v>224</v>
      </c>
      <c r="P587" t="s">
        <v>225</v>
      </c>
      <c r="Q587" t="s">
        <v>61</v>
      </c>
      <c r="R587">
        <v>44</v>
      </c>
      <c r="S587" t="s">
        <v>40</v>
      </c>
      <c r="T587" t="str">
        <f t="shared" si="36"/>
        <v>12</v>
      </c>
      <c r="U587">
        <v>5</v>
      </c>
      <c r="V587">
        <v>115.2</v>
      </c>
      <c r="W587">
        <v>4</v>
      </c>
      <c r="X587" s="3">
        <f t="shared" si="37"/>
        <v>28.8</v>
      </c>
      <c r="Y587" s="3">
        <f t="shared" si="38"/>
        <v>2.4</v>
      </c>
      <c r="Z587" s="3">
        <f t="shared" si="39"/>
        <v>0.48</v>
      </c>
    </row>
    <row r="588" spans="1:26" hidden="1" x14ac:dyDescent="0.25">
      <c r="A588">
        <v>11.202400000000001</v>
      </c>
      <c r="B588" t="s">
        <v>26</v>
      </c>
      <c r="C588" t="s">
        <v>84</v>
      </c>
      <c r="D588" t="s">
        <v>85</v>
      </c>
      <c r="E588">
        <v>10501324</v>
      </c>
      <c r="F588" t="s">
        <v>989</v>
      </c>
      <c r="G588" t="s">
        <v>362</v>
      </c>
      <c r="H588" t="s">
        <v>31</v>
      </c>
      <c r="I588" t="s">
        <v>990</v>
      </c>
      <c r="J588" t="s">
        <v>991</v>
      </c>
      <c r="K588" t="s">
        <v>67</v>
      </c>
      <c r="L588" t="s">
        <v>992</v>
      </c>
      <c r="M588" t="s">
        <v>993</v>
      </c>
      <c r="N588">
        <v>8312754500</v>
      </c>
      <c r="O588" t="s">
        <v>224</v>
      </c>
      <c r="P588" t="s">
        <v>225</v>
      </c>
      <c r="Q588" t="s">
        <v>61</v>
      </c>
      <c r="R588">
        <v>44</v>
      </c>
      <c r="S588" t="s">
        <v>40</v>
      </c>
      <c r="T588" t="str">
        <f t="shared" si="36"/>
        <v>12</v>
      </c>
      <c r="U588">
        <v>5</v>
      </c>
      <c r="V588">
        <v>115.2</v>
      </c>
      <c r="W588">
        <v>4</v>
      </c>
      <c r="X588" s="3">
        <f t="shared" si="37"/>
        <v>28.8</v>
      </c>
      <c r="Y588" s="3">
        <f t="shared" si="38"/>
        <v>2.4</v>
      </c>
      <c r="Z588" s="3">
        <f t="shared" si="39"/>
        <v>0.48</v>
      </c>
    </row>
    <row r="589" spans="1:26" hidden="1" x14ac:dyDescent="0.25">
      <c r="A589">
        <v>11.202400000000001</v>
      </c>
      <c r="B589" t="s">
        <v>26</v>
      </c>
      <c r="C589" t="s">
        <v>84</v>
      </c>
      <c r="D589" t="s">
        <v>85</v>
      </c>
      <c r="E589">
        <v>10019784</v>
      </c>
      <c r="F589" t="s">
        <v>86</v>
      </c>
      <c r="G589" t="s">
        <v>30</v>
      </c>
      <c r="H589" t="s">
        <v>31</v>
      </c>
      <c r="I589" t="s">
        <v>87</v>
      </c>
      <c r="J589" t="s">
        <v>88</v>
      </c>
      <c r="K589" t="s">
        <v>67</v>
      </c>
      <c r="L589">
        <v>95354</v>
      </c>
      <c r="M589" t="s">
        <v>90</v>
      </c>
      <c r="N589">
        <v>2095295350</v>
      </c>
      <c r="O589" t="s">
        <v>91</v>
      </c>
      <c r="P589" t="s">
        <v>92</v>
      </c>
      <c r="Q589" t="s">
        <v>61</v>
      </c>
      <c r="R589">
        <v>44</v>
      </c>
      <c r="S589" t="s">
        <v>40</v>
      </c>
      <c r="T589" t="str">
        <f t="shared" si="36"/>
        <v>12</v>
      </c>
      <c r="U589">
        <v>8</v>
      </c>
      <c r="V589">
        <v>226.8</v>
      </c>
      <c r="W589">
        <v>7</v>
      </c>
      <c r="X589" s="3">
        <f t="shared" si="37"/>
        <v>32.4</v>
      </c>
      <c r="Y589" s="3">
        <f t="shared" si="38"/>
        <v>2.6999999999999997</v>
      </c>
      <c r="Z589" s="3">
        <f t="shared" si="39"/>
        <v>0.33749999999999997</v>
      </c>
    </row>
    <row r="590" spans="1:26" hidden="1" x14ac:dyDescent="0.25">
      <c r="A590">
        <v>11.202400000000001</v>
      </c>
      <c r="B590" t="s">
        <v>26</v>
      </c>
      <c r="C590" t="s">
        <v>84</v>
      </c>
      <c r="D590" t="s">
        <v>85</v>
      </c>
      <c r="E590">
        <v>10267588</v>
      </c>
      <c r="F590" t="s">
        <v>1117</v>
      </c>
      <c r="G590" t="s">
        <v>348</v>
      </c>
      <c r="H590" t="s">
        <v>31</v>
      </c>
      <c r="I590" t="s">
        <v>1118</v>
      </c>
      <c r="J590" t="s">
        <v>297</v>
      </c>
      <c r="K590" t="s">
        <v>67</v>
      </c>
      <c r="L590">
        <v>94720</v>
      </c>
      <c r="M590" t="s">
        <v>1119</v>
      </c>
      <c r="N590">
        <v>5106425392</v>
      </c>
      <c r="O590" t="s">
        <v>91</v>
      </c>
      <c r="P590" t="s">
        <v>92</v>
      </c>
      <c r="Q590" t="s">
        <v>61</v>
      </c>
      <c r="R590">
        <v>44</v>
      </c>
      <c r="S590" t="s">
        <v>40</v>
      </c>
      <c r="T590" t="str">
        <f t="shared" si="36"/>
        <v>12</v>
      </c>
      <c r="U590">
        <v>8</v>
      </c>
      <c r="V590">
        <v>64.8</v>
      </c>
      <c r="W590">
        <v>2</v>
      </c>
      <c r="X590" s="3">
        <f t="shared" si="37"/>
        <v>32.4</v>
      </c>
      <c r="Y590" s="3">
        <f t="shared" si="38"/>
        <v>2.6999999999999997</v>
      </c>
      <c r="Z590" s="3">
        <f t="shared" si="39"/>
        <v>0.33749999999999997</v>
      </c>
    </row>
    <row r="591" spans="1:26" hidden="1" x14ac:dyDescent="0.25">
      <c r="A591">
        <v>11.202400000000001</v>
      </c>
      <c r="B591" t="s">
        <v>26</v>
      </c>
      <c r="C591" t="s">
        <v>84</v>
      </c>
      <c r="D591" t="s">
        <v>85</v>
      </c>
      <c r="E591">
        <v>10342048</v>
      </c>
      <c r="F591" t="s">
        <v>213</v>
      </c>
      <c r="G591" t="s">
        <v>30</v>
      </c>
      <c r="H591" t="s">
        <v>31</v>
      </c>
      <c r="I591" t="s">
        <v>214</v>
      </c>
      <c r="J591" t="s">
        <v>215</v>
      </c>
      <c r="K591" t="s">
        <v>67</v>
      </c>
      <c r="L591" t="s">
        <v>216</v>
      </c>
      <c r="M591" t="s">
        <v>217</v>
      </c>
      <c r="N591">
        <v>9258267841</v>
      </c>
      <c r="O591" t="s">
        <v>91</v>
      </c>
      <c r="P591" t="s">
        <v>92</v>
      </c>
      <c r="Q591" t="s">
        <v>61</v>
      </c>
      <c r="R591">
        <v>44</v>
      </c>
      <c r="S591" t="s">
        <v>40</v>
      </c>
      <c r="T591" t="str">
        <f t="shared" si="36"/>
        <v>12</v>
      </c>
      <c r="U591">
        <v>8</v>
      </c>
      <c r="V591">
        <v>32.4</v>
      </c>
      <c r="W591">
        <v>1</v>
      </c>
      <c r="X591" s="3">
        <f t="shared" si="37"/>
        <v>32.4</v>
      </c>
      <c r="Y591" s="3">
        <f t="shared" si="38"/>
        <v>2.6999999999999997</v>
      </c>
      <c r="Z591" s="3">
        <f t="shared" si="39"/>
        <v>0.33749999999999997</v>
      </c>
    </row>
    <row r="592" spans="1:26" hidden="1" x14ac:dyDescent="0.25">
      <c r="A592">
        <v>11.202400000000001</v>
      </c>
      <c r="B592" t="s">
        <v>26</v>
      </c>
      <c r="C592" t="s">
        <v>84</v>
      </c>
      <c r="D592" t="s">
        <v>85</v>
      </c>
      <c r="E592">
        <v>10019784</v>
      </c>
      <c r="F592" t="s">
        <v>86</v>
      </c>
      <c r="G592" t="s">
        <v>30</v>
      </c>
      <c r="H592" t="s">
        <v>31</v>
      </c>
      <c r="I592" t="s">
        <v>87</v>
      </c>
      <c r="J592" t="s">
        <v>88</v>
      </c>
      <c r="K592" t="s">
        <v>67</v>
      </c>
      <c r="L592">
        <v>95354</v>
      </c>
      <c r="M592" t="s">
        <v>90</v>
      </c>
      <c r="N592">
        <v>2095295350</v>
      </c>
      <c r="O592" t="s">
        <v>70</v>
      </c>
      <c r="P592" t="s">
        <v>71</v>
      </c>
      <c r="Q592" t="s">
        <v>61</v>
      </c>
      <c r="R592">
        <v>44</v>
      </c>
      <c r="S592" t="s">
        <v>40</v>
      </c>
      <c r="T592" t="str">
        <f t="shared" si="36"/>
        <v>12</v>
      </c>
      <c r="U592">
        <v>8</v>
      </c>
      <c r="V592">
        <v>421.2</v>
      </c>
      <c r="W592">
        <v>13</v>
      </c>
      <c r="X592" s="3">
        <f t="shared" si="37"/>
        <v>32.4</v>
      </c>
      <c r="Y592" s="3">
        <f t="shared" si="38"/>
        <v>2.6999999999999997</v>
      </c>
      <c r="Z592" s="3">
        <f t="shared" si="39"/>
        <v>0.33749999999999997</v>
      </c>
    </row>
    <row r="593" spans="1:26" hidden="1" x14ac:dyDescent="0.25">
      <c r="A593">
        <v>11.202400000000001</v>
      </c>
      <c r="B593" t="s">
        <v>26</v>
      </c>
      <c r="C593" t="s">
        <v>84</v>
      </c>
      <c r="D593" t="s">
        <v>85</v>
      </c>
      <c r="E593">
        <v>10267588</v>
      </c>
      <c r="F593" t="s">
        <v>1117</v>
      </c>
      <c r="G593" t="s">
        <v>348</v>
      </c>
      <c r="H593" t="s">
        <v>31</v>
      </c>
      <c r="I593" t="s">
        <v>1118</v>
      </c>
      <c r="J593" t="s">
        <v>297</v>
      </c>
      <c r="K593" t="s">
        <v>67</v>
      </c>
      <c r="L593">
        <v>94720</v>
      </c>
      <c r="M593" t="s">
        <v>1119</v>
      </c>
      <c r="N593">
        <v>5106425392</v>
      </c>
      <c r="O593" t="s">
        <v>70</v>
      </c>
      <c r="P593" t="s">
        <v>71</v>
      </c>
      <c r="Q593" t="s">
        <v>61</v>
      </c>
      <c r="R593">
        <v>44</v>
      </c>
      <c r="S593" t="s">
        <v>40</v>
      </c>
      <c r="T593" t="str">
        <f t="shared" si="36"/>
        <v>12</v>
      </c>
      <c r="U593">
        <v>8</v>
      </c>
      <c r="V593">
        <v>64.8</v>
      </c>
      <c r="W593">
        <v>2</v>
      </c>
      <c r="X593" s="3">
        <f t="shared" si="37"/>
        <v>32.4</v>
      </c>
      <c r="Y593" s="3">
        <f t="shared" si="38"/>
        <v>2.6999999999999997</v>
      </c>
      <c r="Z593" s="3">
        <f t="shared" si="39"/>
        <v>0.33749999999999997</v>
      </c>
    </row>
    <row r="594" spans="1:26" hidden="1" x14ac:dyDescent="0.25">
      <c r="A594">
        <v>11.202400000000001</v>
      </c>
      <c r="B594" t="s">
        <v>26</v>
      </c>
      <c r="C594" t="s">
        <v>84</v>
      </c>
      <c r="D594" t="s">
        <v>85</v>
      </c>
      <c r="E594">
        <v>10342048</v>
      </c>
      <c r="F594" t="s">
        <v>213</v>
      </c>
      <c r="G594" t="s">
        <v>30</v>
      </c>
      <c r="H594" t="s">
        <v>31</v>
      </c>
      <c r="I594" t="s">
        <v>214</v>
      </c>
      <c r="J594" t="s">
        <v>215</v>
      </c>
      <c r="K594" t="s">
        <v>67</v>
      </c>
      <c r="L594" t="s">
        <v>216</v>
      </c>
      <c r="M594" t="s">
        <v>217</v>
      </c>
      <c r="N594">
        <v>9258267841</v>
      </c>
      <c r="O594" t="s">
        <v>70</v>
      </c>
      <c r="P594" t="s">
        <v>71</v>
      </c>
      <c r="Q594" t="s">
        <v>61</v>
      </c>
      <c r="R594">
        <v>44</v>
      </c>
      <c r="S594" t="s">
        <v>40</v>
      </c>
      <c r="T594" t="str">
        <f t="shared" si="36"/>
        <v>12</v>
      </c>
      <c r="U594">
        <v>8</v>
      </c>
      <c r="V594">
        <v>162</v>
      </c>
      <c r="W594">
        <v>5</v>
      </c>
      <c r="X594" s="3">
        <f t="shared" si="37"/>
        <v>32.4</v>
      </c>
      <c r="Y594" s="3">
        <f t="shared" si="38"/>
        <v>2.6999999999999997</v>
      </c>
      <c r="Z594" s="3">
        <f t="shared" si="39"/>
        <v>0.33749999999999997</v>
      </c>
    </row>
    <row r="595" spans="1:26" hidden="1" x14ac:dyDescent="0.25">
      <c r="A595">
        <v>11.202400000000001</v>
      </c>
      <c r="B595" t="s">
        <v>26</v>
      </c>
      <c r="C595" t="s">
        <v>84</v>
      </c>
      <c r="D595" t="s">
        <v>85</v>
      </c>
      <c r="E595">
        <v>10439798</v>
      </c>
      <c r="F595" t="s">
        <v>102</v>
      </c>
      <c r="G595" t="s">
        <v>30</v>
      </c>
      <c r="H595" t="s">
        <v>31</v>
      </c>
      <c r="I595" t="s">
        <v>103</v>
      </c>
      <c r="J595" t="s">
        <v>104</v>
      </c>
      <c r="K595" t="s">
        <v>96</v>
      </c>
      <c r="L595" t="s">
        <v>105</v>
      </c>
      <c r="M595" t="s">
        <v>106</v>
      </c>
      <c r="N595">
        <v>9076024285</v>
      </c>
      <c r="O595" t="s">
        <v>70</v>
      </c>
      <c r="P595" t="s">
        <v>71</v>
      </c>
      <c r="Q595" t="s">
        <v>61</v>
      </c>
      <c r="R595">
        <v>44</v>
      </c>
      <c r="S595" t="s">
        <v>40</v>
      </c>
      <c r="T595" t="str">
        <f t="shared" si="36"/>
        <v>12</v>
      </c>
      <c r="U595">
        <v>8</v>
      </c>
      <c r="V595">
        <v>226.8</v>
      </c>
      <c r="W595">
        <v>7</v>
      </c>
      <c r="X595" s="3">
        <f t="shared" si="37"/>
        <v>32.4</v>
      </c>
      <c r="Y595" s="3">
        <f t="shared" si="38"/>
        <v>2.6999999999999997</v>
      </c>
      <c r="Z595" s="3">
        <f t="shared" si="39"/>
        <v>0.33749999999999997</v>
      </c>
    </row>
    <row r="596" spans="1:26" hidden="1" x14ac:dyDescent="0.25">
      <c r="A596">
        <v>11.202400000000001</v>
      </c>
      <c r="B596" t="s">
        <v>26</v>
      </c>
      <c r="C596" t="s">
        <v>84</v>
      </c>
      <c r="D596" t="s">
        <v>85</v>
      </c>
      <c r="E596">
        <v>10442641</v>
      </c>
      <c r="F596" t="s">
        <v>1176</v>
      </c>
      <c r="G596" t="s">
        <v>30</v>
      </c>
      <c r="H596" t="s">
        <v>31</v>
      </c>
      <c r="I596" t="s">
        <v>1177</v>
      </c>
      <c r="J596" t="s">
        <v>104</v>
      </c>
      <c r="K596" t="s">
        <v>96</v>
      </c>
      <c r="L596" t="s">
        <v>1178</v>
      </c>
      <c r="M596" t="s">
        <v>1179</v>
      </c>
      <c r="N596">
        <v>7753991600</v>
      </c>
      <c r="O596" t="s">
        <v>70</v>
      </c>
      <c r="P596" t="s">
        <v>71</v>
      </c>
      <c r="Q596" t="s">
        <v>61</v>
      </c>
      <c r="R596">
        <v>44</v>
      </c>
      <c r="S596" t="s">
        <v>40</v>
      </c>
      <c r="T596" t="str">
        <f t="shared" si="36"/>
        <v>12</v>
      </c>
      <c r="U596">
        <v>8</v>
      </c>
      <c r="V596">
        <v>64.8</v>
      </c>
      <c r="W596">
        <v>2</v>
      </c>
      <c r="X596" s="3">
        <f t="shared" si="37"/>
        <v>32.4</v>
      </c>
      <c r="Y596" s="3">
        <f t="shared" si="38"/>
        <v>2.6999999999999997</v>
      </c>
      <c r="Z596" s="3">
        <f t="shared" si="39"/>
        <v>0.33749999999999997</v>
      </c>
    </row>
    <row r="597" spans="1:26" hidden="1" x14ac:dyDescent="0.25">
      <c r="A597">
        <v>11.202400000000001</v>
      </c>
      <c r="B597" t="s">
        <v>26</v>
      </c>
      <c r="C597" t="s">
        <v>84</v>
      </c>
      <c r="D597" t="s">
        <v>85</v>
      </c>
      <c r="E597">
        <v>10342048</v>
      </c>
      <c r="F597" t="s">
        <v>213</v>
      </c>
      <c r="G597" t="s">
        <v>30</v>
      </c>
      <c r="H597" t="s">
        <v>31</v>
      </c>
      <c r="I597" t="s">
        <v>214</v>
      </c>
      <c r="J597" t="s">
        <v>215</v>
      </c>
      <c r="K597" t="s">
        <v>67</v>
      </c>
      <c r="L597" t="s">
        <v>216</v>
      </c>
      <c r="M597" t="s">
        <v>217</v>
      </c>
      <c r="N597">
        <v>9258267841</v>
      </c>
      <c r="O597" t="s">
        <v>72</v>
      </c>
      <c r="P597" t="s">
        <v>73</v>
      </c>
      <c r="Q597" t="s">
        <v>61</v>
      </c>
      <c r="R597">
        <v>44</v>
      </c>
      <c r="S597" t="s">
        <v>40</v>
      </c>
      <c r="T597" t="str">
        <f t="shared" si="36"/>
        <v>12</v>
      </c>
      <c r="U597">
        <v>8</v>
      </c>
      <c r="V597">
        <v>194.4</v>
      </c>
      <c r="W597">
        <v>6</v>
      </c>
      <c r="X597" s="3">
        <f t="shared" si="37"/>
        <v>32.4</v>
      </c>
      <c r="Y597" s="3">
        <f t="shared" si="38"/>
        <v>2.6999999999999997</v>
      </c>
      <c r="Z597" s="3">
        <f t="shared" si="39"/>
        <v>0.33749999999999997</v>
      </c>
    </row>
    <row r="598" spans="1:26" hidden="1" x14ac:dyDescent="0.25">
      <c r="A598">
        <v>11.202400000000001</v>
      </c>
      <c r="B598" t="s">
        <v>26</v>
      </c>
      <c r="C598" t="s">
        <v>84</v>
      </c>
      <c r="D598" t="s">
        <v>85</v>
      </c>
      <c r="E598">
        <v>10501324</v>
      </c>
      <c r="F598" t="s">
        <v>989</v>
      </c>
      <c r="G598" t="s">
        <v>362</v>
      </c>
      <c r="H598" t="s">
        <v>31</v>
      </c>
      <c r="I598" t="s">
        <v>990</v>
      </c>
      <c r="J598" t="s">
        <v>991</v>
      </c>
      <c r="K598" t="s">
        <v>67</v>
      </c>
      <c r="L598" t="s">
        <v>992</v>
      </c>
      <c r="M598" t="s">
        <v>993</v>
      </c>
      <c r="N598">
        <v>8312754500</v>
      </c>
      <c r="O598" t="s">
        <v>72</v>
      </c>
      <c r="P598" t="s">
        <v>73</v>
      </c>
      <c r="Q598" t="s">
        <v>61</v>
      </c>
      <c r="R598">
        <v>44</v>
      </c>
      <c r="S598" t="s">
        <v>40</v>
      </c>
      <c r="T598" t="str">
        <f t="shared" si="36"/>
        <v>12</v>
      </c>
      <c r="U598">
        <v>8</v>
      </c>
      <c r="V598">
        <v>129.6</v>
      </c>
      <c r="W598">
        <v>4</v>
      </c>
      <c r="X598" s="3">
        <f t="shared" si="37"/>
        <v>32.4</v>
      </c>
      <c r="Y598" s="3">
        <f t="shared" si="38"/>
        <v>2.6999999999999997</v>
      </c>
      <c r="Z598" s="3">
        <f t="shared" si="39"/>
        <v>0.33749999999999997</v>
      </c>
    </row>
    <row r="599" spans="1:26" hidden="1" x14ac:dyDescent="0.25">
      <c r="A599">
        <v>11.202400000000001</v>
      </c>
      <c r="B599" t="s">
        <v>26</v>
      </c>
      <c r="C599" t="s">
        <v>84</v>
      </c>
      <c r="D599" t="s">
        <v>85</v>
      </c>
      <c r="E599">
        <v>10124473</v>
      </c>
      <c r="F599" t="s">
        <v>220</v>
      </c>
      <c r="G599" t="s">
        <v>30</v>
      </c>
      <c r="H599" t="s">
        <v>31</v>
      </c>
      <c r="I599" t="s">
        <v>221</v>
      </c>
      <c r="J599" t="s">
        <v>222</v>
      </c>
      <c r="K599" t="s">
        <v>67</v>
      </c>
      <c r="L599">
        <v>95370</v>
      </c>
      <c r="M599" t="s">
        <v>223</v>
      </c>
      <c r="N599">
        <v>2095363674</v>
      </c>
      <c r="O599" t="s">
        <v>218</v>
      </c>
      <c r="P599" t="s">
        <v>219</v>
      </c>
      <c r="Q599" t="s">
        <v>61</v>
      </c>
      <c r="R599">
        <v>44</v>
      </c>
      <c r="S599" t="s">
        <v>40</v>
      </c>
      <c r="T599" t="str">
        <f t="shared" ref="T599:T643" si="40">"12"</f>
        <v>12</v>
      </c>
      <c r="U599">
        <v>8</v>
      </c>
      <c r="V599">
        <v>32.4</v>
      </c>
      <c r="W599">
        <v>1</v>
      </c>
      <c r="X599" s="3">
        <f t="shared" si="37"/>
        <v>32.4</v>
      </c>
      <c r="Y599" s="3">
        <f t="shared" si="38"/>
        <v>2.6999999999999997</v>
      </c>
      <c r="Z599" s="3">
        <f t="shared" si="39"/>
        <v>0.33749999999999997</v>
      </c>
    </row>
    <row r="600" spans="1:26" hidden="1" x14ac:dyDescent="0.25">
      <c r="A600">
        <v>11.202400000000001</v>
      </c>
      <c r="B600" t="s">
        <v>26</v>
      </c>
      <c r="C600" t="s">
        <v>84</v>
      </c>
      <c r="D600" t="s">
        <v>85</v>
      </c>
      <c r="E600">
        <v>10267588</v>
      </c>
      <c r="F600" t="s">
        <v>1117</v>
      </c>
      <c r="G600" t="s">
        <v>348</v>
      </c>
      <c r="H600" t="s">
        <v>31</v>
      </c>
      <c r="I600" t="s">
        <v>1118</v>
      </c>
      <c r="J600" t="s">
        <v>297</v>
      </c>
      <c r="K600" t="s">
        <v>67</v>
      </c>
      <c r="L600">
        <v>94720</v>
      </c>
      <c r="M600" t="s">
        <v>1119</v>
      </c>
      <c r="N600">
        <v>5106425392</v>
      </c>
      <c r="O600" t="s">
        <v>218</v>
      </c>
      <c r="P600" t="s">
        <v>219</v>
      </c>
      <c r="Q600" t="s">
        <v>61</v>
      </c>
      <c r="R600">
        <v>44</v>
      </c>
      <c r="S600" t="s">
        <v>40</v>
      </c>
      <c r="T600" t="str">
        <f t="shared" si="40"/>
        <v>12</v>
      </c>
      <c r="U600">
        <v>8</v>
      </c>
      <c r="V600">
        <v>32.4</v>
      </c>
      <c r="W600">
        <v>1</v>
      </c>
      <c r="X600" s="3">
        <f t="shared" si="37"/>
        <v>32.4</v>
      </c>
      <c r="Y600" s="3">
        <f t="shared" si="38"/>
        <v>2.6999999999999997</v>
      </c>
      <c r="Z600" s="3">
        <f t="shared" si="39"/>
        <v>0.33749999999999997</v>
      </c>
    </row>
    <row r="601" spans="1:26" hidden="1" x14ac:dyDescent="0.25">
      <c r="A601">
        <v>11.202400000000001</v>
      </c>
      <c r="B601" t="s">
        <v>26</v>
      </c>
      <c r="C601" t="s">
        <v>84</v>
      </c>
      <c r="D601" t="s">
        <v>85</v>
      </c>
      <c r="E601">
        <v>10342048</v>
      </c>
      <c r="F601" t="s">
        <v>213</v>
      </c>
      <c r="G601" t="s">
        <v>30</v>
      </c>
      <c r="H601" t="s">
        <v>31</v>
      </c>
      <c r="I601" t="s">
        <v>214</v>
      </c>
      <c r="J601" t="s">
        <v>215</v>
      </c>
      <c r="K601" t="s">
        <v>67</v>
      </c>
      <c r="L601" t="s">
        <v>216</v>
      </c>
      <c r="M601" t="s">
        <v>217</v>
      </c>
      <c r="N601">
        <v>9258267841</v>
      </c>
      <c r="O601" t="s">
        <v>218</v>
      </c>
      <c r="P601" t="s">
        <v>219</v>
      </c>
      <c r="Q601" t="s">
        <v>61</v>
      </c>
      <c r="R601">
        <v>44</v>
      </c>
      <c r="S601" t="s">
        <v>40</v>
      </c>
      <c r="T601" t="str">
        <f t="shared" si="40"/>
        <v>12</v>
      </c>
      <c r="U601">
        <v>8</v>
      </c>
      <c r="V601">
        <v>64.8</v>
      </c>
      <c r="W601">
        <v>2</v>
      </c>
      <c r="X601" s="3">
        <f t="shared" si="37"/>
        <v>32.4</v>
      </c>
      <c r="Y601" s="3">
        <f t="shared" si="38"/>
        <v>2.6999999999999997</v>
      </c>
      <c r="Z601" s="3">
        <f t="shared" si="39"/>
        <v>0.33749999999999997</v>
      </c>
    </row>
    <row r="602" spans="1:26" hidden="1" x14ac:dyDescent="0.25">
      <c r="A602">
        <v>11.202400000000001</v>
      </c>
      <c r="B602" t="s">
        <v>26</v>
      </c>
      <c r="C602" t="s">
        <v>84</v>
      </c>
      <c r="D602" t="s">
        <v>85</v>
      </c>
      <c r="E602">
        <v>10019784</v>
      </c>
      <c r="F602" t="s">
        <v>86</v>
      </c>
      <c r="G602" t="s">
        <v>30</v>
      </c>
      <c r="H602" t="s">
        <v>31</v>
      </c>
      <c r="I602" t="s">
        <v>87</v>
      </c>
      <c r="J602" t="s">
        <v>88</v>
      </c>
      <c r="K602" t="s">
        <v>67</v>
      </c>
      <c r="L602">
        <v>95354</v>
      </c>
      <c r="M602" t="s">
        <v>90</v>
      </c>
      <c r="N602">
        <v>2095295350</v>
      </c>
      <c r="O602" t="s">
        <v>100</v>
      </c>
      <c r="P602" t="s">
        <v>101</v>
      </c>
      <c r="Q602" t="s">
        <v>61</v>
      </c>
      <c r="R602">
        <v>44</v>
      </c>
      <c r="S602" t="s">
        <v>40</v>
      </c>
      <c r="T602" t="str">
        <f t="shared" si="40"/>
        <v>12</v>
      </c>
      <c r="U602">
        <v>8</v>
      </c>
      <c r="V602">
        <v>291.60000000000002</v>
      </c>
      <c r="W602">
        <v>9</v>
      </c>
      <c r="X602" s="3">
        <f t="shared" si="37"/>
        <v>32.400000000000006</v>
      </c>
      <c r="Y602" s="3">
        <f t="shared" si="38"/>
        <v>2.7000000000000006</v>
      </c>
      <c r="Z602" s="3">
        <f t="shared" si="39"/>
        <v>0.33750000000000008</v>
      </c>
    </row>
    <row r="603" spans="1:26" hidden="1" x14ac:dyDescent="0.25">
      <c r="A603">
        <v>11.202400000000001</v>
      </c>
      <c r="B603" t="s">
        <v>26</v>
      </c>
      <c r="C603" t="s">
        <v>84</v>
      </c>
      <c r="D603" t="s">
        <v>85</v>
      </c>
      <c r="E603">
        <v>10267588</v>
      </c>
      <c r="F603" t="s">
        <v>1117</v>
      </c>
      <c r="G603" t="s">
        <v>348</v>
      </c>
      <c r="H603" t="s">
        <v>31</v>
      </c>
      <c r="I603" t="s">
        <v>1118</v>
      </c>
      <c r="J603" t="s">
        <v>297</v>
      </c>
      <c r="K603" t="s">
        <v>67</v>
      </c>
      <c r="L603">
        <v>94720</v>
      </c>
      <c r="M603" t="s">
        <v>1119</v>
      </c>
      <c r="N603">
        <v>5106425392</v>
      </c>
      <c r="O603" t="s">
        <v>100</v>
      </c>
      <c r="P603" t="s">
        <v>101</v>
      </c>
      <c r="Q603" t="s">
        <v>61</v>
      </c>
      <c r="R603">
        <v>44</v>
      </c>
      <c r="S603" t="s">
        <v>40</v>
      </c>
      <c r="T603" t="str">
        <f t="shared" si="40"/>
        <v>12</v>
      </c>
      <c r="U603">
        <v>8</v>
      </c>
      <c r="V603">
        <v>64.8</v>
      </c>
      <c r="W603">
        <v>2</v>
      </c>
      <c r="X603" s="3">
        <f t="shared" si="37"/>
        <v>32.4</v>
      </c>
      <c r="Y603" s="3">
        <f t="shared" si="38"/>
        <v>2.6999999999999997</v>
      </c>
      <c r="Z603" s="3">
        <f t="shared" si="39"/>
        <v>0.33749999999999997</v>
      </c>
    </row>
    <row r="604" spans="1:26" hidden="1" x14ac:dyDescent="0.25">
      <c r="A604">
        <v>11.202400000000001</v>
      </c>
      <c r="B604" t="s">
        <v>26</v>
      </c>
      <c r="C604" t="s">
        <v>84</v>
      </c>
      <c r="D604" t="s">
        <v>85</v>
      </c>
      <c r="E604">
        <v>10342048</v>
      </c>
      <c r="F604" t="s">
        <v>213</v>
      </c>
      <c r="G604" t="s">
        <v>30</v>
      </c>
      <c r="H604" t="s">
        <v>31</v>
      </c>
      <c r="I604" t="s">
        <v>214</v>
      </c>
      <c r="J604" t="s">
        <v>215</v>
      </c>
      <c r="K604" t="s">
        <v>67</v>
      </c>
      <c r="L604" t="s">
        <v>216</v>
      </c>
      <c r="M604" t="s">
        <v>217</v>
      </c>
      <c r="N604">
        <v>9258267841</v>
      </c>
      <c r="O604" t="s">
        <v>100</v>
      </c>
      <c r="P604" t="s">
        <v>101</v>
      </c>
      <c r="Q604" t="s">
        <v>61</v>
      </c>
      <c r="R604">
        <v>44</v>
      </c>
      <c r="S604" t="s">
        <v>40</v>
      </c>
      <c r="T604" t="str">
        <f t="shared" si="40"/>
        <v>12</v>
      </c>
      <c r="U604">
        <v>8</v>
      </c>
      <c r="V604">
        <v>194.4</v>
      </c>
      <c r="W604">
        <v>6</v>
      </c>
      <c r="X604" s="3">
        <f t="shared" si="37"/>
        <v>32.4</v>
      </c>
      <c r="Y604" s="3">
        <f t="shared" si="38"/>
        <v>2.6999999999999997</v>
      </c>
      <c r="Z604" s="3">
        <f t="shared" si="39"/>
        <v>0.33749999999999997</v>
      </c>
    </row>
    <row r="605" spans="1:26" hidden="1" x14ac:dyDescent="0.25">
      <c r="A605">
        <v>11.202400000000001</v>
      </c>
      <c r="B605" t="s">
        <v>26</v>
      </c>
      <c r="C605" t="s">
        <v>84</v>
      </c>
      <c r="D605" t="s">
        <v>85</v>
      </c>
      <c r="E605">
        <v>10382844</v>
      </c>
      <c r="F605" t="s">
        <v>272</v>
      </c>
      <c r="G605" t="s">
        <v>30</v>
      </c>
      <c r="H605" t="s">
        <v>31</v>
      </c>
      <c r="I605" t="s">
        <v>273</v>
      </c>
      <c r="J605" t="s">
        <v>274</v>
      </c>
      <c r="K605" t="s">
        <v>67</v>
      </c>
      <c r="L605" t="s">
        <v>275</v>
      </c>
      <c r="M605" t="s">
        <v>276</v>
      </c>
      <c r="N605">
        <v>5107662337</v>
      </c>
      <c r="O605" t="s">
        <v>100</v>
      </c>
      <c r="P605" t="s">
        <v>101</v>
      </c>
      <c r="Q605" t="s">
        <v>61</v>
      </c>
      <c r="R605">
        <v>44</v>
      </c>
      <c r="S605" t="s">
        <v>40</v>
      </c>
      <c r="T605" t="str">
        <f t="shared" si="40"/>
        <v>12</v>
      </c>
      <c r="U605">
        <v>8</v>
      </c>
      <c r="V605">
        <v>32.4</v>
      </c>
      <c r="W605">
        <v>1</v>
      </c>
      <c r="X605" s="3">
        <f t="shared" si="37"/>
        <v>32.4</v>
      </c>
      <c r="Y605" s="3">
        <f t="shared" si="38"/>
        <v>2.6999999999999997</v>
      </c>
      <c r="Z605" s="3">
        <f t="shared" si="39"/>
        <v>0.33749999999999997</v>
      </c>
    </row>
    <row r="606" spans="1:26" hidden="1" x14ac:dyDescent="0.25">
      <c r="A606">
        <v>11.202400000000001</v>
      </c>
      <c r="B606" t="s">
        <v>26</v>
      </c>
      <c r="C606" t="s">
        <v>84</v>
      </c>
      <c r="D606" t="s">
        <v>85</v>
      </c>
      <c r="E606">
        <v>10081013</v>
      </c>
      <c r="F606" t="s">
        <v>338</v>
      </c>
      <c r="G606" t="s">
        <v>30</v>
      </c>
      <c r="H606" t="s">
        <v>31</v>
      </c>
      <c r="I606" t="s">
        <v>339</v>
      </c>
      <c r="J606" t="s">
        <v>340</v>
      </c>
      <c r="K606" t="s">
        <v>67</v>
      </c>
      <c r="L606">
        <v>95045</v>
      </c>
      <c r="M606" t="s">
        <v>341</v>
      </c>
      <c r="N606">
        <v>8316234073</v>
      </c>
      <c r="O606" t="s">
        <v>59</v>
      </c>
      <c r="P606" t="s">
        <v>60</v>
      </c>
      <c r="Q606" t="s">
        <v>61</v>
      </c>
      <c r="R606">
        <v>44</v>
      </c>
      <c r="S606" t="s">
        <v>40</v>
      </c>
      <c r="T606" t="str">
        <f t="shared" si="40"/>
        <v>12</v>
      </c>
      <c r="U606">
        <v>4</v>
      </c>
      <c r="V606">
        <v>28.8</v>
      </c>
      <c r="W606">
        <v>1</v>
      </c>
      <c r="X606" s="3">
        <f t="shared" si="37"/>
        <v>28.8</v>
      </c>
      <c r="Y606" s="3">
        <f t="shared" si="38"/>
        <v>2.4</v>
      </c>
      <c r="Z606" s="3">
        <f t="shared" si="39"/>
        <v>0.6</v>
      </c>
    </row>
    <row r="607" spans="1:26" hidden="1" x14ac:dyDescent="0.25">
      <c r="A607">
        <v>11.202400000000001</v>
      </c>
      <c r="B607" t="s">
        <v>26</v>
      </c>
      <c r="C607" t="s">
        <v>84</v>
      </c>
      <c r="D607" t="s">
        <v>85</v>
      </c>
      <c r="E607">
        <v>10342048</v>
      </c>
      <c r="F607" t="s">
        <v>213</v>
      </c>
      <c r="G607" t="s">
        <v>30</v>
      </c>
      <c r="H607" t="s">
        <v>31</v>
      </c>
      <c r="I607" t="s">
        <v>214</v>
      </c>
      <c r="J607" t="s">
        <v>215</v>
      </c>
      <c r="K607" t="s">
        <v>67</v>
      </c>
      <c r="L607" t="s">
        <v>216</v>
      </c>
      <c r="M607" t="s">
        <v>217</v>
      </c>
      <c r="N607">
        <v>9258267841</v>
      </c>
      <c r="O607" t="s">
        <v>59</v>
      </c>
      <c r="P607" t="s">
        <v>60</v>
      </c>
      <c r="Q607" t="s">
        <v>61</v>
      </c>
      <c r="R607">
        <v>44</v>
      </c>
      <c r="S607" t="s">
        <v>40</v>
      </c>
      <c r="T607" t="str">
        <f t="shared" si="40"/>
        <v>12</v>
      </c>
      <c r="U607">
        <v>4</v>
      </c>
      <c r="V607">
        <v>172.8</v>
      </c>
      <c r="W607">
        <v>6</v>
      </c>
      <c r="X607" s="3">
        <f t="shared" si="37"/>
        <v>28.8</v>
      </c>
      <c r="Y607" s="3">
        <f t="shared" si="38"/>
        <v>2.4</v>
      </c>
      <c r="Z607" s="3">
        <f t="shared" si="39"/>
        <v>0.6</v>
      </c>
    </row>
    <row r="608" spans="1:26" hidden="1" x14ac:dyDescent="0.25">
      <c r="A608">
        <v>11.202400000000001</v>
      </c>
      <c r="B608" t="s">
        <v>26</v>
      </c>
      <c r="C608" t="s">
        <v>84</v>
      </c>
      <c r="D608" t="s">
        <v>85</v>
      </c>
      <c r="E608">
        <v>10501324</v>
      </c>
      <c r="F608" t="s">
        <v>989</v>
      </c>
      <c r="G608" t="s">
        <v>362</v>
      </c>
      <c r="H608" t="s">
        <v>31</v>
      </c>
      <c r="I608" t="s">
        <v>990</v>
      </c>
      <c r="J608" t="s">
        <v>991</v>
      </c>
      <c r="K608" t="s">
        <v>67</v>
      </c>
      <c r="L608" t="s">
        <v>992</v>
      </c>
      <c r="M608" t="s">
        <v>993</v>
      </c>
      <c r="N608">
        <v>8312754500</v>
      </c>
      <c r="O608" t="s">
        <v>59</v>
      </c>
      <c r="P608" t="s">
        <v>60</v>
      </c>
      <c r="Q608" t="s">
        <v>61</v>
      </c>
      <c r="R608">
        <v>44</v>
      </c>
      <c r="S608" t="s">
        <v>40</v>
      </c>
      <c r="T608" t="str">
        <f t="shared" si="40"/>
        <v>12</v>
      </c>
      <c r="U608">
        <v>4</v>
      </c>
      <c r="V608">
        <v>115.2</v>
      </c>
      <c r="W608">
        <v>4</v>
      </c>
      <c r="X608" s="3">
        <f t="shared" si="37"/>
        <v>28.8</v>
      </c>
      <c r="Y608" s="3">
        <f t="shared" si="38"/>
        <v>2.4</v>
      </c>
      <c r="Z608" s="3">
        <f t="shared" si="39"/>
        <v>0.6</v>
      </c>
    </row>
    <row r="609" spans="1:26" hidden="1" x14ac:dyDescent="0.25">
      <c r="A609">
        <v>11.202400000000001</v>
      </c>
      <c r="B609" t="s">
        <v>26</v>
      </c>
      <c r="C609" t="s">
        <v>829</v>
      </c>
      <c r="D609" t="s">
        <v>830</v>
      </c>
      <c r="E609">
        <v>10218303</v>
      </c>
      <c r="F609" t="s">
        <v>1952</v>
      </c>
      <c r="G609" t="s">
        <v>30</v>
      </c>
      <c r="H609" t="s">
        <v>31</v>
      </c>
      <c r="I609" t="s">
        <v>1953</v>
      </c>
      <c r="J609" t="s">
        <v>1954</v>
      </c>
      <c r="K609" t="s">
        <v>1955</v>
      </c>
      <c r="L609" t="s">
        <v>1956</v>
      </c>
      <c r="M609" t="s">
        <v>1957</v>
      </c>
      <c r="N609">
        <v>4139238092</v>
      </c>
      <c r="O609" t="s">
        <v>91</v>
      </c>
      <c r="P609" t="s">
        <v>92</v>
      </c>
      <c r="Q609" t="s">
        <v>61</v>
      </c>
      <c r="R609">
        <v>44</v>
      </c>
      <c r="S609" t="s">
        <v>40</v>
      </c>
      <c r="T609" t="str">
        <f t="shared" si="40"/>
        <v>12</v>
      </c>
      <c r="U609">
        <v>8</v>
      </c>
      <c r="V609">
        <v>30.4</v>
      </c>
      <c r="W609">
        <v>1</v>
      </c>
      <c r="X609" s="3">
        <f t="shared" si="37"/>
        <v>30.4</v>
      </c>
      <c r="Y609" s="3">
        <f t="shared" si="38"/>
        <v>2.5333333333333332</v>
      </c>
      <c r="Z609" s="3">
        <f t="shared" si="39"/>
        <v>0.31666666666666665</v>
      </c>
    </row>
    <row r="610" spans="1:26" hidden="1" x14ac:dyDescent="0.25">
      <c r="A610">
        <v>11.202400000000001</v>
      </c>
      <c r="B610" t="s">
        <v>26</v>
      </c>
      <c r="C610" t="s">
        <v>27</v>
      </c>
      <c r="D610" t="s">
        <v>28</v>
      </c>
      <c r="E610">
        <v>10421917</v>
      </c>
      <c r="F610" t="s">
        <v>1032</v>
      </c>
      <c r="G610" t="s">
        <v>30</v>
      </c>
      <c r="H610" t="s">
        <v>31</v>
      </c>
      <c r="I610" t="s">
        <v>1033</v>
      </c>
      <c r="J610" t="s">
        <v>1034</v>
      </c>
      <c r="K610" t="s">
        <v>151</v>
      </c>
      <c r="L610" t="s">
        <v>1035</v>
      </c>
      <c r="M610" t="s">
        <v>1036</v>
      </c>
      <c r="N610">
        <v>8455625400</v>
      </c>
      <c r="O610" t="s">
        <v>74</v>
      </c>
      <c r="P610" t="s">
        <v>75</v>
      </c>
      <c r="Q610" t="s">
        <v>61</v>
      </c>
      <c r="R610">
        <v>44</v>
      </c>
      <c r="S610" t="s">
        <v>40</v>
      </c>
      <c r="T610" t="str">
        <f t="shared" si="40"/>
        <v>12</v>
      </c>
      <c r="U610">
        <v>5</v>
      </c>
      <c r="V610">
        <v>226.4</v>
      </c>
      <c r="W610">
        <v>8</v>
      </c>
      <c r="X610" s="3">
        <f t="shared" si="37"/>
        <v>28.3</v>
      </c>
      <c r="Y610" s="3">
        <f t="shared" si="38"/>
        <v>2.3583333333333334</v>
      </c>
      <c r="Z610" s="3">
        <f t="shared" si="39"/>
        <v>0.47166666666666668</v>
      </c>
    </row>
    <row r="611" spans="1:26" hidden="1" x14ac:dyDescent="0.25">
      <c r="A611">
        <v>11.202400000000001</v>
      </c>
      <c r="B611" t="s">
        <v>26</v>
      </c>
      <c r="C611" t="s">
        <v>27</v>
      </c>
      <c r="D611" t="s">
        <v>28</v>
      </c>
      <c r="E611">
        <v>10421917</v>
      </c>
      <c r="F611" t="s">
        <v>1032</v>
      </c>
      <c r="G611" t="s">
        <v>30</v>
      </c>
      <c r="H611" t="s">
        <v>31</v>
      </c>
      <c r="I611" t="s">
        <v>1033</v>
      </c>
      <c r="J611" t="s">
        <v>1034</v>
      </c>
      <c r="K611" t="s">
        <v>151</v>
      </c>
      <c r="L611" t="s">
        <v>1035</v>
      </c>
      <c r="M611" t="s">
        <v>1036</v>
      </c>
      <c r="N611">
        <v>8455625400</v>
      </c>
      <c r="O611" t="s">
        <v>81</v>
      </c>
      <c r="P611" t="s">
        <v>82</v>
      </c>
      <c r="Q611" t="s">
        <v>83</v>
      </c>
      <c r="R611">
        <v>44</v>
      </c>
      <c r="S611" t="s">
        <v>40</v>
      </c>
      <c r="T611" t="str">
        <f t="shared" si="40"/>
        <v>12</v>
      </c>
      <c r="U611">
        <v>8</v>
      </c>
      <c r="V611">
        <v>374</v>
      </c>
      <c r="W611">
        <v>14</v>
      </c>
      <c r="X611" s="3">
        <f t="shared" si="37"/>
        <v>26.714285714285715</v>
      </c>
      <c r="Y611" s="3">
        <f t="shared" si="38"/>
        <v>2.2261904761904763</v>
      </c>
      <c r="Z611" s="3">
        <f t="shared" si="39"/>
        <v>0.27827380952380953</v>
      </c>
    </row>
    <row r="612" spans="1:26" hidden="1" x14ac:dyDescent="0.25">
      <c r="A612">
        <v>11.202400000000001</v>
      </c>
      <c r="B612" t="s">
        <v>26</v>
      </c>
      <c r="C612" t="s">
        <v>852</v>
      </c>
      <c r="D612" t="s">
        <v>853</v>
      </c>
      <c r="E612">
        <v>10006621</v>
      </c>
      <c r="F612" t="s">
        <v>1958</v>
      </c>
      <c r="G612" t="s">
        <v>30</v>
      </c>
      <c r="H612" t="s">
        <v>31</v>
      </c>
      <c r="I612" t="s">
        <v>1959</v>
      </c>
      <c r="J612" t="s">
        <v>1960</v>
      </c>
      <c r="K612" t="s">
        <v>1277</v>
      </c>
      <c r="L612" t="s">
        <v>1961</v>
      </c>
      <c r="M612" t="s">
        <v>1962</v>
      </c>
      <c r="N612">
        <v>4194484545</v>
      </c>
      <c r="O612" t="s">
        <v>74</v>
      </c>
      <c r="P612" t="s">
        <v>75</v>
      </c>
      <c r="Q612" t="s">
        <v>61</v>
      </c>
      <c r="R612">
        <v>44</v>
      </c>
      <c r="S612" t="s">
        <v>40</v>
      </c>
      <c r="T612" t="str">
        <f t="shared" si="40"/>
        <v>12</v>
      </c>
      <c r="U612">
        <v>5</v>
      </c>
      <c r="V612">
        <v>268</v>
      </c>
      <c r="W612">
        <v>10</v>
      </c>
      <c r="X612" s="3">
        <f t="shared" si="37"/>
        <v>26.8</v>
      </c>
      <c r="Y612" s="3">
        <f t="shared" si="38"/>
        <v>2.2333333333333334</v>
      </c>
      <c r="Z612" s="3">
        <f t="shared" si="39"/>
        <v>0.44666666666666666</v>
      </c>
    </row>
    <row r="613" spans="1:26" hidden="1" x14ac:dyDescent="0.25">
      <c r="A613">
        <v>11.202400000000001</v>
      </c>
      <c r="B613" t="s">
        <v>26</v>
      </c>
      <c r="C613" t="s">
        <v>852</v>
      </c>
      <c r="D613" t="s">
        <v>853</v>
      </c>
      <c r="E613">
        <v>10026590</v>
      </c>
      <c r="F613" t="s">
        <v>1274</v>
      </c>
      <c r="G613" t="s">
        <v>30</v>
      </c>
      <c r="H613" t="s">
        <v>31</v>
      </c>
      <c r="I613" t="s">
        <v>1275</v>
      </c>
      <c r="J613" t="s">
        <v>1276</v>
      </c>
      <c r="K613" t="s">
        <v>1277</v>
      </c>
      <c r="L613">
        <v>44870</v>
      </c>
      <c r="M613" t="s">
        <v>1278</v>
      </c>
      <c r="N613">
        <v>4192020202</v>
      </c>
      <c r="O613" t="s">
        <v>49</v>
      </c>
      <c r="P613" t="s">
        <v>50</v>
      </c>
      <c r="Q613" t="s">
        <v>39</v>
      </c>
      <c r="R613">
        <v>44</v>
      </c>
      <c r="S613" t="s">
        <v>40</v>
      </c>
      <c r="T613" t="str">
        <f t="shared" si="40"/>
        <v>12</v>
      </c>
      <c r="U613">
        <v>5</v>
      </c>
      <c r="V613">
        <v>124.6</v>
      </c>
      <c r="W613">
        <v>7</v>
      </c>
      <c r="X613" s="3">
        <f t="shared" si="37"/>
        <v>17.8</v>
      </c>
      <c r="Y613" s="3">
        <f t="shared" si="38"/>
        <v>1.4833333333333334</v>
      </c>
      <c r="Z613" s="3">
        <f t="shared" si="39"/>
        <v>0.29666666666666669</v>
      </c>
    </row>
    <row r="614" spans="1:26" hidden="1" x14ac:dyDescent="0.25">
      <c r="A614">
        <v>11.202400000000001</v>
      </c>
      <c r="B614" t="s">
        <v>26</v>
      </c>
      <c r="C614" t="s">
        <v>852</v>
      </c>
      <c r="D614" t="s">
        <v>853</v>
      </c>
      <c r="E614">
        <v>10005855</v>
      </c>
      <c r="F614" t="s">
        <v>1915</v>
      </c>
      <c r="G614" t="s">
        <v>30</v>
      </c>
      <c r="H614" t="s">
        <v>31</v>
      </c>
      <c r="I614" t="s">
        <v>1916</v>
      </c>
      <c r="J614" t="s">
        <v>1917</v>
      </c>
      <c r="K614" t="s">
        <v>56</v>
      </c>
      <c r="L614">
        <v>16115</v>
      </c>
      <c r="M614" t="s">
        <v>1918</v>
      </c>
      <c r="N614">
        <v>7248566960</v>
      </c>
      <c r="O614" t="s">
        <v>224</v>
      </c>
      <c r="P614" t="s">
        <v>225</v>
      </c>
      <c r="Q614" t="s">
        <v>61</v>
      </c>
      <c r="R614">
        <v>44</v>
      </c>
      <c r="S614" t="s">
        <v>40</v>
      </c>
      <c r="T614" t="str">
        <f t="shared" si="40"/>
        <v>12</v>
      </c>
      <c r="U614">
        <v>5</v>
      </c>
      <c r="V614">
        <v>408</v>
      </c>
      <c r="W614">
        <v>15</v>
      </c>
      <c r="X614" s="3">
        <f t="shared" si="37"/>
        <v>27.2</v>
      </c>
      <c r="Y614" s="3">
        <f t="shared" si="38"/>
        <v>2.2666666666666666</v>
      </c>
      <c r="Z614" s="3">
        <f t="shared" si="39"/>
        <v>0.45333333333333331</v>
      </c>
    </row>
    <row r="615" spans="1:26" hidden="1" x14ac:dyDescent="0.25">
      <c r="A615">
        <v>11.202400000000001</v>
      </c>
      <c r="B615" t="s">
        <v>26</v>
      </c>
      <c r="C615" t="s">
        <v>852</v>
      </c>
      <c r="D615" t="s">
        <v>853</v>
      </c>
      <c r="E615">
        <v>10006621</v>
      </c>
      <c r="F615" t="s">
        <v>1958</v>
      </c>
      <c r="G615" t="s">
        <v>30</v>
      </c>
      <c r="H615" t="s">
        <v>31</v>
      </c>
      <c r="I615" t="s">
        <v>1959</v>
      </c>
      <c r="J615" t="s">
        <v>1960</v>
      </c>
      <c r="K615" t="s">
        <v>1277</v>
      </c>
      <c r="L615" t="s">
        <v>1961</v>
      </c>
      <c r="M615" t="s">
        <v>1962</v>
      </c>
      <c r="N615">
        <v>4194484545</v>
      </c>
      <c r="O615" t="s">
        <v>224</v>
      </c>
      <c r="P615" t="s">
        <v>225</v>
      </c>
      <c r="Q615" t="s">
        <v>61</v>
      </c>
      <c r="R615">
        <v>44</v>
      </c>
      <c r="S615" t="s">
        <v>40</v>
      </c>
      <c r="T615" t="str">
        <f t="shared" si="40"/>
        <v>12</v>
      </c>
      <c r="U615">
        <v>5</v>
      </c>
      <c r="V615">
        <v>134</v>
      </c>
      <c r="W615">
        <v>5</v>
      </c>
      <c r="X615" s="3">
        <f t="shared" si="37"/>
        <v>26.8</v>
      </c>
      <c r="Y615" s="3">
        <f t="shared" si="38"/>
        <v>2.2333333333333334</v>
      </c>
      <c r="Z615" s="3">
        <f t="shared" si="39"/>
        <v>0.44666666666666666</v>
      </c>
    </row>
    <row r="616" spans="1:26" hidden="1" x14ac:dyDescent="0.25">
      <c r="A616">
        <v>11.202400000000001</v>
      </c>
      <c r="B616" t="s">
        <v>26</v>
      </c>
      <c r="C616" t="s">
        <v>852</v>
      </c>
      <c r="D616" t="s">
        <v>853</v>
      </c>
      <c r="E616">
        <v>10026590</v>
      </c>
      <c r="F616" t="s">
        <v>1274</v>
      </c>
      <c r="G616" t="s">
        <v>30</v>
      </c>
      <c r="H616" t="s">
        <v>31</v>
      </c>
      <c r="I616" t="s">
        <v>1275</v>
      </c>
      <c r="J616" t="s">
        <v>1276</v>
      </c>
      <c r="K616" t="s">
        <v>1277</v>
      </c>
      <c r="L616">
        <v>44870</v>
      </c>
      <c r="M616" t="s">
        <v>1278</v>
      </c>
      <c r="N616">
        <v>4192020202</v>
      </c>
      <c r="O616" t="s">
        <v>70</v>
      </c>
      <c r="P616" t="s">
        <v>71</v>
      </c>
      <c r="Q616" t="s">
        <v>61</v>
      </c>
      <c r="R616">
        <v>44</v>
      </c>
      <c r="S616" t="s">
        <v>40</v>
      </c>
      <c r="T616" t="str">
        <f t="shared" si="40"/>
        <v>12</v>
      </c>
      <c r="U616">
        <v>8</v>
      </c>
      <c r="V616">
        <v>304</v>
      </c>
      <c r="W616">
        <v>10</v>
      </c>
      <c r="X616" s="3">
        <f t="shared" si="37"/>
        <v>30.4</v>
      </c>
      <c r="Y616" s="3">
        <f t="shared" si="38"/>
        <v>2.5333333333333332</v>
      </c>
      <c r="Z616" s="3">
        <f t="shared" si="39"/>
        <v>0.31666666666666665</v>
      </c>
    </row>
    <row r="617" spans="1:26" hidden="1" x14ac:dyDescent="0.25">
      <c r="A617">
        <v>11.202400000000001</v>
      </c>
      <c r="B617" t="s">
        <v>26</v>
      </c>
      <c r="C617" t="s">
        <v>852</v>
      </c>
      <c r="D617" t="s">
        <v>853</v>
      </c>
      <c r="E617">
        <v>10006621</v>
      </c>
      <c r="F617" t="s">
        <v>1958</v>
      </c>
      <c r="G617" t="s">
        <v>30</v>
      </c>
      <c r="H617" t="s">
        <v>31</v>
      </c>
      <c r="I617" t="s">
        <v>1959</v>
      </c>
      <c r="J617" t="s">
        <v>1960</v>
      </c>
      <c r="K617" t="s">
        <v>1277</v>
      </c>
      <c r="L617" t="s">
        <v>1961</v>
      </c>
      <c r="M617" t="s">
        <v>1962</v>
      </c>
      <c r="N617">
        <v>4194484545</v>
      </c>
      <c r="O617" t="s">
        <v>59</v>
      </c>
      <c r="P617" t="s">
        <v>60</v>
      </c>
      <c r="Q617" t="s">
        <v>61</v>
      </c>
      <c r="R617">
        <v>44</v>
      </c>
      <c r="S617" t="s">
        <v>40</v>
      </c>
      <c r="T617" t="str">
        <f t="shared" si="40"/>
        <v>12</v>
      </c>
      <c r="U617">
        <v>4</v>
      </c>
      <c r="V617">
        <v>321.60000000000002</v>
      </c>
      <c r="W617">
        <v>12</v>
      </c>
      <c r="X617" s="3">
        <f t="shared" si="37"/>
        <v>26.8</v>
      </c>
      <c r="Y617" s="3">
        <f t="shared" si="38"/>
        <v>2.2333333333333334</v>
      </c>
      <c r="Z617" s="3">
        <f t="shared" si="39"/>
        <v>0.55833333333333335</v>
      </c>
    </row>
    <row r="618" spans="1:26" hidden="1" x14ac:dyDescent="0.25">
      <c r="A618">
        <v>11.202400000000001</v>
      </c>
      <c r="B618" t="s">
        <v>26</v>
      </c>
      <c r="C618" t="s">
        <v>852</v>
      </c>
      <c r="D618" t="s">
        <v>853</v>
      </c>
      <c r="E618">
        <v>10026590</v>
      </c>
      <c r="F618" t="s">
        <v>1274</v>
      </c>
      <c r="G618" t="s">
        <v>30</v>
      </c>
      <c r="H618" t="s">
        <v>31</v>
      </c>
      <c r="I618" t="s">
        <v>1275</v>
      </c>
      <c r="J618" t="s">
        <v>1276</v>
      </c>
      <c r="K618" t="s">
        <v>1277</v>
      </c>
      <c r="L618">
        <v>44870</v>
      </c>
      <c r="M618" t="s">
        <v>1278</v>
      </c>
      <c r="N618">
        <v>4192020202</v>
      </c>
      <c r="O618" t="s">
        <v>59</v>
      </c>
      <c r="P618" t="s">
        <v>60</v>
      </c>
      <c r="Q618" t="s">
        <v>61</v>
      </c>
      <c r="R618">
        <v>44</v>
      </c>
      <c r="S618" t="s">
        <v>40</v>
      </c>
      <c r="T618" t="str">
        <f t="shared" si="40"/>
        <v>12</v>
      </c>
      <c r="U618">
        <v>4</v>
      </c>
      <c r="V618">
        <v>321.60000000000002</v>
      </c>
      <c r="W618">
        <v>12</v>
      </c>
      <c r="X618" s="3">
        <f t="shared" si="37"/>
        <v>26.8</v>
      </c>
      <c r="Y618" s="3">
        <f t="shared" si="38"/>
        <v>2.2333333333333334</v>
      </c>
      <c r="Z618" s="3">
        <f t="shared" si="39"/>
        <v>0.55833333333333335</v>
      </c>
    </row>
    <row r="619" spans="1:26" hidden="1" x14ac:dyDescent="0.25">
      <c r="A619">
        <v>11.202400000000001</v>
      </c>
      <c r="B619" t="s">
        <v>26</v>
      </c>
      <c r="C619" t="s">
        <v>62</v>
      </c>
      <c r="D619" t="s">
        <v>63</v>
      </c>
      <c r="E619">
        <v>10092651</v>
      </c>
      <c r="F619" t="s">
        <v>1185</v>
      </c>
      <c r="G619" t="s">
        <v>570</v>
      </c>
      <c r="H619" t="s">
        <v>31</v>
      </c>
      <c r="I619" t="s">
        <v>1186</v>
      </c>
      <c r="J619" t="s">
        <v>1187</v>
      </c>
      <c r="K619" t="s">
        <v>67</v>
      </c>
      <c r="L619">
        <v>92841</v>
      </c>
      <c r="M619" t="s">
        <v>1188</v>
      </c>
      <c r="N619">
        <v>7148992524</v>
      </c>
      <c r="O619" t="s">
        <v>74</v>
      </c>
      <c r="P619" t="s">
        <v>75</v>
      </c>
      <c r="Q619" t="s">
        <v>61</v>
      </c>
      <c r="R619">
        <v>44</v>
      </c>
      <c r="S619" t="s">
        <v>40</v>
      </c>
      <c r="T619" t="str">
        <f t="shared" si="40"/>
        <v>12</v>
      </c>
      <c r="U619">
        <v>5</v>
      </c>
      <c r="V619">
        <v>864</v>
      </c>
      <c r="W619">
        <v>30</v>
      </c>
      <c r="X619" s="3">
        <f t="shared" si="37"/>
        <v>28.8</v>
      </c>
      <c r="Y619" s="3">
        <f t="shared" si="38"/>
        <v>2.4</v>
      </c>
      <c r="Z619" s="3">
        <f t="shared" si="39"/>
        <v>0.48</v>
      </c>
    </row>
    <row r="620" spans="1:26" hidden="1" x14ac:dyDescent="0.25">
      <c r="A620">
        <v>11.202400000000001</v>
      </c>
      <c r="B620" t="s">
        <v>26</v>
      </c>
      <c r="C620" t="s">
        <v>62</v>
      </c>
      <c r="D620" t="s">
        <v>63</v>
      </c>
      <c r="E620">
        <v>10309611</v>
      </c>
      <c r="F620" t="s">
        <v>1189</v>
      </c>
      <c r="G620" t="s">
        <v>570</v>
      </c>
      <c r="H620" t="s">
        <v>31</v>
      </c>
      <c r="I620" t="s">
        <v>77</v>
      </c>
      <c r="J620" t="s">
        <v>78</v>
      </c>
      <c r="K620" t="s">
        <v>67</v>
      </c>
      <c r="L620" t="s">
        <v>79</v>
      </c>
      <c r="M620" t="s">
        <v>1190</v>
      </c>
      <c r="N620">
        <v>8189423381</v>
      </c>
      <c r="O620" t="s">
        <v>74</v>
      </c>
      <c r="P620" t="s">
        <v>75</v>
      </c>
      <c r="Q620" t="s">
        <v>61</v>
      </c>
      <c r="R620">
        <v>44</v>
      </c>
      <c r="S620" t="s">
        <v>40</v>
      </c>
      <c r="T620" t="str">
        <f t="shared" si="40"/>
        <v>12</v>
      </c>
      <c r="U620">
        <v>5</v>
      </c>
      <c r="V620">
        <v>1152</v>
      </c>
      <c r="W620">
        <v>40</v>
      </c>
      <c r="X620" s="3">
        <f t="shared" si="37"/>
        <v>28.8</v>
      </c>
      <c r="Y620" s="3">
        <f t="shared" si="38"/>
        <v>2.4</v>
      </c>
      <c r="Z620" s="3">
        <f t="shared" si="39"/>
        <v>0.48</v>
      </c>
    </row>
    <row r="621" spans="1:26" hidden="1" x14ac:dyDescent="0.25">
      <c r="A621">
        <v>11.202400000000001</v>
      </c>
      <c r="B621" t="s">
        <v>26</v>
      </c>
      <c r="C621" t="s">
        <v>62</v>
      </c>
      <c r="D621" t="s">
        <v>63</v>
      </c>
      <c r="E621">
        <v>10087568</v>
      </c>
      <c r="F621" t="s">
        <v>262</v>
      </c>
      <c r="G621" t="s">
        <v>168</v>
      </c>
      <c r="H621" t="s">
        <v>31</v>
      </c>
      <c r="I621" t="s">
        <v>263</v>
      </c>
      <c r="J621" t="s">
        <v>264</v>
      </c>
      <c r="K621" t="s">
        <v>67</v>
      </c>
      <c r="L621">
        <v>90025</v>
      </c>
      <c r="M621" t="s">
        <v>265</v>
      </c>
      <c r="N621">
        <v>3104781041</v>
      </c>
      <c r="O621" t="s">
        <v>37</v>
      </c>
      <c r="P621" t="s">
        <v>38</v>
      </c>
      <c r="Q621" t="s">
        <v>39</v>
      </c>
      <c r="R621">
        <v>44</v>
      </c>
      <c r="S621" t="s">
        <v>40</v>
      </c>
      <c r="T621" t="str">
        <f t="shared" si="40"/>
        <v>12</v>
      </c>
      <c r="U621">
        <v>5</v>
      </c>
      <c r="V621">
        <v>39.6</v>
      </c>
      <c r="W621">
        <v>2</v>
      </c>
      <c r="X621" s="3">
        <f t="shared" si="37"/>
        <v>19.8</v>
      </c>
      <c r="Y621" s="3">
        <f t="shared" si="38"/>
        <v>1.6500000000000001</v>
      </c>
      <c r="Z621" s="3">
        <f t="shared" si="39"/>
        <v>0.33</v>
      </c>
    </row>
    <row r="622" spans="1:26" hidden="1" x14ac:dyDescent="0.25">
      <c r="A622">
        <v>11.202400000000001</v>
      </c>
      <c r="B622" t="s">
        <v>26</v>
      </c>
      <c r="C622" t="s">
        <v>62</v>
      </c>
      <c r="D622" t="s">
        <v>63</v>
      </c>
      <c r="E622">
        <v>10087606</v>
      </c>
      <c r="F622" t="s">
        <v>388</v>
      </c>
      <c r="G622" t="s">
        <v>168</v>
      </c>
      <c r="H622" t="s">
        <v>31</v>
      </c>
      <c r="I622" t="s">
        <v>389</v>
      </c>
      <c r="J622" t="s">
        <v>390</v>
      </c>
      <c r="K622" t="s">
        <v>67</v>
      </c>
      <c r="L622">
        <v>90401</v>
      </c>
      <c r="M622" t="s">
        <v>391</v>
      </c>
      <c r="N622">
        <v>3103949744</v>
      </c>
      <c r="O622" t="s">
        <v>37</v>
      </c>
      <c r="P622" t="s">
        <v>38</v>
      </c>
      <c r="Q622" t="s">
        <v>39</v>
      </c>
      <c r="R622">
        <v>44</v>
      </c>
      <c r="S622" t="s">
        <v>40</v>
      </c>
      <c r="T622" t="str">
        <f t="shared" si="40"/>
        <v>12</v>
      </c>
      <c r="U622">
        <v>5</v>
      </c>
      <c r="V622">
        <v>19.8</v>
      </c>
      <c r="W622">
        <v>1</v>
      </c>
      <c r="X622" s="3">
        <f t="shared" si="37"/>
        <v>19.8</v>
      </c>
      <c r="Y622" s="3">
        <f t="shared" si="38"/>
        <v>1.6500000000000001</v>
      </c>
      <c r="Z622" s="3">
        <f t="shared" si="39"/>
        <v>0.33</v>
      </c>
    </row>
    <row r="623" spans="1:26" hidden="1" x14ac:dyDescent="0.25">
      <c r="A623">
        <v>11.202400000000001</v>
      </c>
      <c r="B623" t="s">
        <v>26</v>
      </c>
      <c r="C623" t="s">
        <v>62</v>
      </c>
      <c r="D623" t="s">
        <v>63</v>
      </c>
      <c r="E623">
        <v>10377831</v>
      </c>
      <c r="F623" t="s">
        <v>396</v>
      </c>
      <c r="G623" t="s">
        <v>168</v>
      </c>
      <c r="H623" t="s">
        <v>31</v>
      </c>
      <c r="I623" t="s">
        <v>397</v>
      </c>
      <c r="J623" t="s">
        <v>78</v>
      </c>
      <c r="K623" t="s">
        <v>67</v>
      </c>
      <c r="L623" t="s">
        <v>398</v>
      </c>
      <c r="M623" t="s">
        <v>399</v>
      </c>
      <c r="N623">
        <v>8187626400</v>
      </c>
      <c r="O623" t="s">
        <v>37</v>
      </c>
      <c r="P623" t="s">
        <v>38</v>
      </c>
      <c r="Q623" t="s">
        <v>39</v>
      </c>
      <c r="R623">
        <v>44</v>
      </c>
      <c r="S623" t="s">
        <v>40</v>
      </c>
      <c r="T623" t="str">
        <f t="shared" si="40"/>
        <v>12</v>
      </c>
      <c r="U623">
        <v>5</v>
      </c>
      <c r="V623">
        <v>39.6</v>
      </c>
      <c r="W623">
        <v>2</v>
      </c>
      <c r="X623" s="3">
        <f t="shared" si="37"/>
        <v>19.8</v>
      </c>
      <c r="Y623" s="3">
        <f t="shared" si="38"/>
        <v>1.6500000000000001</v>
      </c>
      <c r="Z623" s="3">
        <f t="shared" si="39"/>
        <v>0.33</v>
      </c>
    </row>
    <row r="624" spans="1:26" hidden="1" x14ac:dyDescent="0.25">
      <c r="A624">
        <v>11.202400000000001</v>
      </c>
      <c r="B624" t="s">
        <v>26</v>
      </c>
      <c r="C624" t="s">
        <v>62</v>
      </c>
      <c r="D624" t="s">
        <v>63</v>
      </c>
      <c r="E624">
        <v>10386552</v>
      </c>
      <c r="F624" t="s">
        <v>400</v>
      </c>
      <c r="G624" t="s">
        <v>168</v>
      </c>
      <c r="H624" t="s">
        <v>31</v>
      </c>
      <c r="I624" t="s">
        <v>401</v>
      </c>
      <c r="J624" t="s">
        <v>402</v>
      </c>
      <c r="K624" t="s">
        <v>67</v>
      </c>
      <c r="L624" t="s">
        <v>403</v>
      </c>
      <c r="M624" t="s">
        <v>404</v>
      </c>
      <c r="N624">
        <v>8188397000</v>
      </c>
      <c r="O624" t="s">
        <v>37</v>
      </c>
      <c r="P624" t="s">
        <v>38</v>
      </c>
      <c r="Q624" t="s">
        <v>39</v>
      </c>
      <c r="R624">
        <v>44</v>
      </c>
      <c r="S624" t="s">
        <v>40</v>
      </c>
      <c r="T624" t="str">
        <f t="shared" si="40"/>
        <v>12</v>
      </c>
      <c r="U624">
        <v>5</v>
      </c>
      <c r="V624">
        <v>19.8</v>
      </c>
      <c r="W624">
        <v>1</v>
      </c>
      <c r="X624" s="3">
        <f t="shared" si="37"/>
        <v>19.8</v>
      </c>
      <c r="Y624" s="3">
        <f t="shared" si="38"/>
        <v>1.6500000000000001</v>
      </c>
      <c r="Z624" s="3">
        <f t="shared" si="39"/>
        <v>0.33</v>
      </c>
    </row>
    <row r="625" spans="1:26" hidden="1" x14ac:dyDescent="0.25">
      <c r="A625">
        <v>11.202400000000001</v>
      </c>
      <c r="B625" t="s">
        <v>26</v>
      </c>
      <c r="C625" t="s">
        <v>62</v>
      </c>
      <c r="D625" t="s">
        <v>63</v>
      </c>
      <c r="E625">
        <v>10401646</v>
      </c>
      <c r="F625" t="s">
        <v>167</v>
      </c>
      <c r="G625" t="s">
        <v>168</v>
      </c>
      <c r="H625" t="s">
        <v>31</v>
      </c>
      <c r="I625" t="s">
        <v>169</v>
      </c>
      <c r="J625" t="s">
        <v>170</v>
      </c>
      <c r="K625" t="s">
        <v>67</v>
      </c>
      <c r="L625" t="s">
        <v>171</v>
      </c>
      <c r="M625" t="s">
        <v>172</v>
      </c>
      <c r="N625">
        <v>3107018925</v>
      </c>
      <c r="O625" t="s">
        <v>37</v>
      </c>
      <c r="P625" t="s">
        <v>38</v>
      </c>
      <c r="Q625" t="s">
        <v>39</v>
      </c>
      <c r="R625">
        <v>44</v>
      </c>
      <c r="S625" t="s">
        <v>40</v>
      </c>
      <c r="T625" t="str">
        <f t="shared" si="40"/>
        <v>12</v>
      </c>
      <c r="U625">
        <v>5</v>
      </c>
      <c r="V625">
        <v>118.8</v>
      </c>
      <c r="W625">
        <v>6</v>
      </c>
      <c r="X625" s="3">
        <f t="shared" si="37"/>
        <v>19.8</v>
      </c>
      <c r="Y625" s="3">
        <f t="shared" si="38"/>
        <v>1.6500000000000001</v>
      </c>
      <c r="Z625" s="3">
        <f t="shared" si="39"/>
        <v>0.33</v>
      </c>
    </row>
    <row r="626" spans="1:26" hidden="1" x14ac:dyDescent="0.25">
      <c r="A626">
        <v>11.202400000000001</v>
      </c>
      <c r="B626" t="s">
        <v>26</v>
      </c>
      <c r="C626" t="s">
        <v>62</v>
      </c>
      <c r="D626" t="s">
        <v>63</v>
      </c>
      <c r="E626">
        <v>10255284</v>
      </c>
      <c r="F626" t="s">
        <v>93</v>
      </c>
      <c r="G626" t="s">
        <v>30</v>
      </c>
      <c r="H626" t="s">
        <v>31</v>
      </c>
      <c r="I626" t="s">
        <v>94</v>
      </c>
      <c r="J626" t="s">
        <v>95</v>
      </c>
      <c r="K626" t="s">
        <v>96</v>
      </c>
      <c r="L626">
        <v>89103</v>
      </c>
      <c r="M626" t="s">
        <v>97</v>
      </c>
      <c r="N626">
        <v>7024965753</v>
      </c>
      <c r="O626" t="s">
        <v>98</v>
      </c>
      <c r="P626" t="s">
        <v>99</v>
      </c>
      <c r="Q626" t="s">
        <v>61</v>
      </c>
      <c r="R626">
        <v>44</v>
      </c>
      <c r="S626" t="s">
        <v>40</v>
      </c>
      <c r="T626" t="str">
        <f t="shared" si="40"/>
        <v>12</v>
      </c>
      <c r="U626">
        <v>5</v>
      </c>
      <c r="V626">
        <v>288</v>
      </c>
      <c r="W626">
        <v>10</v>
      </c>
      <c r="X626" s="3">
        <f t="shared" si="37"/>
        <v>28.8</v>
      </c>
      <c r="Y626" s="3">
        <f t="shared" si="38"/>
        <v>2.4</v>
      </c>
      <c r="Z626" s="3">
        <f t="shared" si="39"/>
        <v>0.48</v>
      </c>
    </row>
    <row r="627" spans="1:26" hidden="1" x14ac:dyDescent="0.25">
      <c r="A627">
        <v>11.202400000000001</v>
      </c>
      <c r="B627" t="s">
        <v>26</v>
      </c>
      <c r="C627" t="s">
        <v>62</v>
      </c>
      <c r="D627" t="s">
        <v>63</v>
      </c>
      <c r="E627">
        <v>10092651</v>
      </c>
      <c r="F627" t="s">
        <v>1185</v>
      </c>
      <c r="G627" t="s">
        <v>570</v>
      </c>
      <c r="H627" t="s">
        <v>31</v>
      </c>
      <c r="I627" t="s">
        <v>1186</v>
      </c>
      <c r="J627" t="s">
        <v>1187</v>
      </c>
      <c r="K627" t="s">
        <v>67</v>
      </c>
      <c r="L627">
        <v>92841</v>
      </c>
      <c r="M627" t="s">
        <v>1188</v>
      </c>
      <c r="N627">
        <v>7148992524</v>
      </c>
      <c r="O627" t="s">
        <v>70</v>
      </c>
      <c r="P627" t="s">
        <v>71</v>
      </c>
      <c r="Q627" t="s">
        <v>61</v>
      </c>
      <c r="R627">
        <v>44</v>
      </c>
      <c r="S627" t="s">
        <v>40</v>
      </c>
      <c r="T627" t="str">
        <f t="shared" si="40"/>
        <v>12</v>
      </c>
      <c r="U627">
        <v>8</v>
      </c>
      <c r="V627">
        <v>972</v>
      </c>
      <c r="W627">
        <v>30</v>
      </c>
      <c r="X627" s="3">
        <f t="shared" si="37"/>
        <v>32.4</v>
      </c>
      <c r="Y627" s="3">
        <f t="shared" si="38"/>
        <v>2.6999999999999997</v>
      </c>
      <c r="Z627" s="3">
        <f t="shared" si="39"/>
        <v>0.33749999999999997</v>
      </c>
    </row>
    <row r="628" spans="1:26" hidden="1" x14ac:dyDescent="0.25">
      <c r="A628">
        <v>11.202400000000001</v>
      </c>
      <c r="B628" t="s">
        <v>26</v>
      </c>
      <c r="C628" t="s">
        <v>62</v>
      </c>
      <c r="D628" t="s">
        <v>63</v>
      </c>
      <c r="E628">
        <v>10309611</v>
      </c>
      <c r="F628" t="s">
        <v>1189</v>
      </c>
      <c r="G628" t="s">
        <v>570</v>
      </c>
      <c r="H628" t="s">
        <v>31</v>
      </c>
      <c r="I628" t="s">
        <v>77</v>
      </c>
      <c r="J628" t="s">
        <v>78</v>
      </c>
      <c r="K628" t="s">
        <v>67</v>
      </c>
      <c r="L628" t="s">
        <v>79</v>
      </c>
      <c r="M628" t="s">
        <v>1190</v>
      </c>
      <c r="N628">
        <v>8189423381</v>
      </c>
      <c r="O628" t="s">
        <v>70</v>
      </c>
      <c r="P628" t="s">
        <v>71</v>
      </c>
      <c r="Q628" t="s">
        <v>61</v>
      </c>
      <c r="R628">
        <v>44</v>
      </c>
      <c r="S628" t="s">
        <v>40</v>
      </c>
      <c r="T628" t="str">
        <f t="shared" si="40"/>
        <v>12</v>
      </c>
      <c r="U628">
        <v>8</v>
      </c>
      <c r="V628">
        <v>1166.4000000000001</v>
      </c>
      <c r="W628">
        <v>36</v>
      </c>
      <c r="X628" s="3">
        <f t="shared" si="37"/>
        <v>32.400000000000006</v>
      </c>
      <c r="Y628" s="3">
        <f t="shared" si="38"/>
        <v>2.7000000000000006</v>
      </c>
      <c r="Z628" s="3">
        <f t="shared" si="39"/>
        <v>0.33750000000000008</v>
      </c>
    </row>
    <row r="629" spans="1:26" hidden="1" x14ac:dyDescent="0.25">
      <c r="A629">
        <v>11.202400000000001</v>
      </c>
      <c r="B629" t="s">
        <v>26</v>
      </c>
      <c r="C629" t="s">
        <v>62</v>
      </c>
      <c r="D629" t="s">
        <v>63</v>
      </c>
      <c r="E629">
        <v>10092651</v>
      </c>
      <c r="F629" t="s">
        <v>1185</v>
      </c>
      <c r="G629" t="s">
        <v>570</v>
      </c>
      <c r="H629" t="s">
        <v>31</v>
      </c>
      <c r="I629" t="s">
        <v>1186</v>
      </c>
      <c r="J629" t="s">
        <v>1187</v>
      </c>
      <c r="K629" t="s">
        <v>67</v>
      </c>
      <c r="L629">
        <v>92841</v>
      </c>
      <c r="M629" t="s">
        <v>1188</v>
      </c>
      <c r="N629">
        <v>7148992524</v>
      </c>
      <c r="O629" t="s">
        <v>72</v>
      </c>
      <c r="P629" t="s">
        <v>73</v>
      </c>
      <c r="Q629" t="s">
        <v>61</v>
      </c>
      <c r="R629">
        <v>44</v>
      </c>
      <c r="S629" t="s">
        <v>40</v>
      </c>
      <c r="T629" t="str">
        <f t="shared" si="40"/>
        <v>12</v>
      </c>
      <c r="U629">
        <v>8</v>
      </c>
      <c r="V629">
        <v>972</v>
      </c>
      <c r="W629">
        <v>30</v>
      </c>
      <c r="X629" s="3">
        <f t="shared" si="37"/>
        <v>32.4</v>
      </c>
      <c r="Y629" s="3">
        <f t="shared" si="38"/>
        <v>2.6999999999999997</v>
      </c>
      <c r="Z629" s="3">
        <f t="shared" si="39"/>
        <v>0.33749999999999997</v>
      </c>
    </row>
    <row r="630" spans="1:26" hidden="1" x14ac:dyDescent="0.25">
      <c r="A630">
        <v>11.202400000000001</v>
      </c>
      <c r="B630" t="s">
        <v>26</v>
      </c>
      <c r="C630" t="s">
        <v>62</v>
      </c>
      <c r="D630" t="s">
        <v>63</v>
      </c>
      <c r="E630">
        <v>10309611</v>
      </c>
      <c r="F630" t="s">
        <v>1189</v>
      </c>
      <c r="G630" t="s">
        <v>570</v>
      </c>
      <c r="H630" t="s">
        <v>31</v>
      </c>
      <c r="I630" t="s">
        <v>77</v>
      </c>
      <c r="J630" t="s">
        <v>78</v>
      </c>
      <c r="K630" t="s">
        <v>67</v>
      </c>
      <c r="L630" t="s">
        <v>79</v>
      </c>
      <c r="M630" t="s">
        <v>1190</v>
      </c>
      <c r="N630">
        <v>8189423381</v>
      </c>
      <c r="O630" t="s">
        <v>72</v>
      </c>
      <c r="P630" t="s">
        <v>73</v>
      </c>
      <c r="Q630" t="s">
        <v>61</v>
      </c>
      <c r="R630">
        <v>44</v>
      </c>
      <c r="S630" t="s">
        <v>40</v>
      </c>
      <c r="T630" t="str">
        <f t="shared" si="40"/>
        <v>12</v>
      </c>
      <c r="U630">
        <v>8</v>
      </c>
      <c r="V630">
        <v>1296</v>
      </c>
      <c r="W630">
        <v>40</v>
      </c>
      <c r="X630" s="3">
        <f t="shared" si="37"/>
        <v>32.4</v>
      </c>
      <c r="Y630" s="3">
        <f t="shared" si="38"/>
        <v>2.6999999999999997</v>
      </c>
      <c r="Z630" s="3">
        <f t="shared" si="39"/>
        <v>0.33749999999999997</v>
      </c>
    </row>
    <row r="631" spans="1:26" hidden="1" x14ac:dyDescent="0.25">
      <c r="A631">
        <v>11.202400000000001</v>
      </c>
      <c r="B631" t="s">
        <v>26</v>
      </c>
      <c r="C631" t="s">
        <v>154</v>
      </c>
      <c r="D631" t="s">
        <v>155</v>
      </c>
      <c r="E631">
        <v>10274444</v>
      </c>
      <c r="F631" t="s">
        <v>1066</v>
      </c>
      <c r="G631" t="s">
        <v>168</v>
      </c>
      <c r="H631" t="s">
        <v>31</v>
      </c>
      <c r="I631" t="s">
        <v>1067</v>
      </c>
      <c r="J631" t="s">
        <v>952</v>
      </c>
      <c r="K631" t="s">
        <v>210</v>
      </c>
      <c r="L631">
        <v>98118</v>
      </c>
      <c r="M631" t="s">
        <v>1068</v>
      </c>
      <c r="N631">
        <v>2063312741</v>
      </c>
      <c r="O631" t="s">
        <v>37</v>
      </c>
      <c r="P631" t="s">
        <v>38</v>
      </c>
      <c r="Q631" t="s">
        <v>39</v>
      </c>
      <c r="R631">
        <v>44</v>
      </c>
      <c r="S631" t="s">
        <v>40</v>
      </c>
      <c r="T631" t="str">
        <f t="shared" si="40"/>
        <v>12</v>
      </c>
      <c r="U631">
        <v>5</v>
      </c>
      <c r="V631">
        <v>19.8</v>
      </c>
      <c r="W631">
        <v>1</v>
      </c>
      <c r="X631" s="3">
        <f t="shared" si="37"/>
        <v>19.8</v>
      </c>
      <c r="Y631" s="3">
        <f t="shared" si="38"/>
        <v>1.6500000000000001</v>
      </c>
      <c r="Z631" s="3">
        <f t="shared" si="39"/>
        <v>0.33</v>
      </c>
    </row>
    <row r="632" spans="1:26" hidden="1" x14ac:dyDescent="0.25">
      <c r="A632">
        <v>11.202400000000001</v>
      </c>
      <c r="B632" t="s">
        <v>26</v>
      </c>
      <c r="C632" t="s">
        <v>154</v>
      </c>
      <c r="D632" t="s">
        <v>155</v>
      </c>
      <c r="E632">
        <v>10399290</v>
      </c>
      <c r="F632" t="s">
        <v>1963</v>
      </c>
      <c r="G632" t="s">
        <v>30</v>
      </c>
      <c r="H632" t="s">
        <v>31</v>
      </c>
      <c r="I632" t="s">
        <v>1964</v>
      </c>
      <c r="J632" t="s">
        <v>1965</v>
      </c>
      <c r="K632" t="s">
        <v>159</v>
      </c>
      <c r="L632" t="s">
        <v>1966</v>
      </c>
      <c r="M632" t="s">
        <v>1967</v>
      </c>
      <c r="N632">
        <v>9183513766</v>
      </c>
      <c r="O632" t="s">
        <v>37</v>
      </c>
      <c r="P632" t="s">
        <v>38</v>
      </c>
      <c r="Q632" t="s">
        <v>39</v>
      </c>
      <c r="R632">
        <v>44</v>
      </c>
      <c r="S632" t="s">
        <v>40</v>
      </c>
      <c r="T632" t="str">
        <f t="shared" si="40"/>
        <v>12</v>
      </c>
      <c r="U632">
        <v>5</v>
      </c>
      <c r="V632">
        <v>19.8</v>
      </c>
      <c r="W632">
        <v>1</v>
      </c>
      <c r="X632" s="3">
        <f t="shared" si="37"/>
        <v>19.8</v>
      </c>
      <c r="Y632" s="3">
        <f t="shared" si="38"/>
        <v>1.6500000000000001</v>
      </c>
      <c r="Z632" s="3">
        <f t="shared" si="39"/>
        <v>0.33</v>
      </c>
    </row>
    <row r="633" spans="1:26" hidden="1" x14ac:dyDescent="0.25">
      <c r="A633">
        <v>11.202400000000001</v>
      </c>
      <c r="B633" t="s">
        <v>26</v>
      </c>
      <c r="C633" t="s">
        <v>154</v>
      </c>
      <c r="D633" t="s">
        <v>155</v>
      </c>
      <c r="E633">
        <v>10433338</v>
      </c>
      <c r="F633" t="s">
        <v>321</v>
      </c>
      <c r="G633" t="s">
        <v>168</v>
      </c>
      <c r="H633" t="s">
        <v>31</v>
      </c>
      <c r="I633" t="s">
        <v>322</v>
      </c>
      <c r="J633" t="s">
        <v>323</v>
      </c>
      <c r="K633" t="s">
        <v>210</v>
      </c>
      <c r="L633" t="s">
        <v>324</v>
      </c>
      <c r="M633" t="s">
        <v>1069</v>
      </c>
      <c r="N633">
        <v>2064508378</v>
      </c>
      <c r="O633" t="s">
        <v>37</v>
      </c>
      <c r="P633" t="s">
        <v>38</v>
      </c>
      <c r="Q633" t="s">
        <v>39</v>
      </c>
      <c r="R633">
        <v>44</v>
      </c>
      <c r="S633" t="s">
        <v>40</v>
      </c>
      <c r="T633" t="str">
        <f t="shared" si="40"/>
        <v>12</v>
      </c>
      <c r="U633">
        <v>5</v>
      </c>
      <c r="V633">
        <v>79.2</v>
      </c>
      <c r="W633">
        <v>4</v>
      </c>
      <c r="X633" s="3">
        <f t="shared" si="37"/>
        <v>19.8</v>
      </c>
      <c r="Y633" s="3">
        <f t="shared" si="38"/>
        <v>1.6500000000000001</v>
      </c>
      <c r="Z633" s="3">
        <f t="shared" si="39"/>
        <v>0.33</v>
      </c>
    </row>
    <row r="634" spans="1:26" hidden="1" x14ac:dyDescent="0.25">
      <c r="A634">
        <v>11.202400000000001</v>
      </c>
      <c r="B634" t="s">
        <v>26</v>
      </c>
      <c r="C634" t="s">
        <v>154</v>
      </c>
      <c r="D634" t="s">
        <v>155</v>
      </c>
      <c r="E634">
        <v>10435883</v>
      </c>
      <c r="F634" t="s">
        <v>482</v>
      </c>
      <c r="G634" t="s">
        <v>168</v>
      </c>
      <c r="H634" t="s">
        <v>31</v>
      </c>
      <c r="I634" t="s">
        <v>483</v>
      </c>
      <c r="J634" t="s">
        <v>484</v>
      </c>
      <c r="K634" t="s">
        <v>210</v>
      </c>
      <c r="L634" t="s">
        <v>485</v>
      </c>
      <c r="M634" t="s">
        <v>486</v>
      </c>
      <c r="N634">
        <v>2063547470</v>
      </c>
      <c r="O634" t="s">
        <v>37</v>
      </c>
      <c r="P634" t="s">
        <v>38</v>
      </c>
      <c r="Q634" t="s">
        <v>39</v>
      </c>
      <c r="R634">
        <v>44</v>
      </c>
      <c r="S634" t="s">
        <v>40</v>
      </c>
      <c r="T634" t="str">
        <f t="shared" si="40"/>
        <v>12</v>
      </c>
      <c r="U634">
        <v>5</v>
      </c>
      <c r="V634">
        <v>19.8</v>
      </c>
      <c r="W634">
        <v>1</v>
      </c>
      <c r="X634" s="3">
        <f t="shared" si="37"/>
        <v>19.8</v>
      </c>
      <c r="Y634" s="3">
        <f t="shared" si="38"/>
        <v>1.6500000000000001</v>
      </c>
      <c r="Z634" s="3">
        <f t="shared" si="39"/>
        <v>0.33</v>
      </c>
    </row>
    <row r="635" spans="1:26" hidden="1" x14ac:dyDescent="0.25">
      <c r="A635">
        <v>11.202400000000001</v>
      </c>
      <c r="B635" t="s">
        <v>26</v>
      </c>
      <c r="C635" t="s">
        <v>154</v>
      </c>
      <c r="D635" t="s">
        <v>155</v>
      </c>
      <c r="E635">
        <v>10448120</v>
      </c>
      <c r="F635" t="s">
        <v>1290</v>
      </c>
      <c r="G635" t="s">
        <v>348</v>
      </c>
      <c r="H635" t="s">
        <v>31</v>
      </c>
      <c r="I635" t="s">
        <v>1291</v>
      </c>
      <c r="J635" t="s">
        <v>1292</v>
      </c>
      <c r="K635" t="s">
        <v>239</v>
      </c>
      <c r="L635" t="s">
        <v>1293</v>
      </c>
      <c r="M635" t="s">
        <v>1294</v>
      </c>
      <c r="N635">
        <v>2087035038</v>
      </c>
      <c r="O635" t="s">
        <v>37</v>
      </c>
      <c r="P635" t="s">
        <v>38</v>
      </c>
      <c r="Q635" t="s">
        <v>39</v>
      </c>
      <c r="R635">
        <v>44</v>
      </c>
      <c r="S635" t="s">
        <v>40</v>
      </c>
      <c r="T635" t="str">
        <f t="shared" si="40"/>
        <v>12</v>
      </c>
      <c r="U635">
        <v>5</v>
      </c>
      <c r="V635">
        <v>19.8</v>
      </c>
      <c r="W635">
        <v>1</v>
      </c>
      <c r="X635" s="3">
        <f t="shared" si="37"/>
        <v>19.8</v>
      </c>
      <c r="Y635" s="3">
        <f t="shared" si="38"/>
        <v>1.6500000000000001</v>
      </c>
      <c r="Z635" s="3">
        <f t="shared" si="39"/>
        <v>0.33</v>
      </c>
    </row>
    <row r="636" spans="1:26" hidden="1" x14ac:dyDescent="0.25">
      <c r="A636">
        <v>11.202400000000001</v>
      </c>
      <c r="B636" t="s">
        <v>26</v>
      </c>
      <c r="C636" t="s">
        <v>154</v>
      </c>
      <c r="D636" t="s">
        <v>155</v>
      </c>
      <c r="E636">
        <v>10274444</v>
      </c>
      <c r="F636" t="s">
        <v>1066</v>
      </c>
      <c r="G636" t="s">
        <v>168</v>
      </c>
      <c r="H636" t="s">
        <v>31</v>
      </c>
      <c r="I636" t="s">
        <v>1067</v>
      </c>
      <c r="J636" t="s">
        <v>952</v>
      </c>
      <c r="K636" t="s">
        <v>210</v>
      </c>
      <c r="L636">
        <v>98118</v>
      </c>
      <c r="M636" t="s">
        <v>1068</v>
      </c>
      <c r="N636">
        <v>2063312741</v>
      </c>
      <c r="O636" t="s">
        <v>115</v>
      </c>
      <c r="P636" t="s">
        <v>116</v>
      </c>
      <c r="Q636" t="s">
        <v>39</v>
      </c>
      <c r="R636">
        <v>44</v>
      </c>
      <c r="S636" t="s">
        <v>40</v>
      </c>
      <c r="T636" t="str">
        <f t="shared" si="40"/>
        <v>12</v>
      </c>
      <c r="U636">
        <v>5</v>
      </c>
      <c r="V636">
        <v>39.6</v>
      </c>
      <c r="W636">
        <v>2</v>
      </c>
      <c r="X636" s="3">
        <f t="shared" si="37"/>
        <v>19.8</v>
      </c>
      <c r="Y636" s="3">
        <f t="shared" si="38"/>
        <v>1.6500000000000001</v>
      </c>
      <c r="Z636" s="3">
        <f t="shared" si="39"/>
        <v>0.33</v>
      </c>
    </row>
    <row r="637" spans="1:26" hidden="1" x14ac:dyDescent="0.25">
      <c r="A637">
        <v>11.202400000000001</v>
      </c>
      <c r="B637" t="s">
        <v>26</v>
      </c>
      <c r="C637" t="s">
        <v>154</v>
      </c>
      <c r="D637" t="s">
        <v>155</v>
      </c>
      <c r="E637">
        <v>10435883</v>
      </c>
      <c r="F637" t="s">
        <v>482</v>
      </c>
      <c r="G637" t="s">
        <v>168</v>
      </c>
      <c r="H637" t="s">
        <v>31</v>
      </c>
      <c r="I637" t="s">
        <v>483</v>
      </c>
      <c r="J637" t="s">
        <v>484</v>
      </c>
      <c r="K637" t="s">
        <v>210</v>
      </c>
      <c r="L637" t="s">
        <v>485</v>
      </c>
      <c r="M637" t="s">
        <v>486</v>
      </c>
      <c r="N637">
        <v>2063547470</v>
      </c>
      <c r="O637" t="s">
        <v>115</v>
      </c>
      <c r="P637" t="s">
        <v>116</v>
      </c>
      <c r="Q637" t="s">
        <v>39</v>
      </c>
      <c r="R637">
        <v>44</v>
      </c>
      <c r="S637" t="s">
        <v>40</v>
      </c>
      <c r="T637" t="str">
        <f t="shared" si="40"/>
        <v>12</v>
      </c>
      <c r="U637">
        <v>5</v>
      </c>
      <c r="V637">
        <v>19.8</v>
      </c>
      <c r="W637">
        <v>1</v>
      </c>
      <c r="X637" s="3">
        <f t="shared" si="37"/>
        <v>19.8</v>
      </c>
      <c r="Y637" s="3">
        <f t="shared" si="38"/>
        <v>1.6500000000000001</v>
      </c>
      <c r="Z637" s="3">
        <f t="shared" si="39"/>
        <v>0.33</v>
      </c>
    </row>
    <row r="638" spans="1:26" hidden="1" x14ac:dyDescent="0.25">
      <c r="A638">
        <v>11.202400000000001</v>
      </c>
      <c r="B638" t="s">
        <v>26</v>
      </c>
      <c r="C638" t="s">
        <v>154</v>
      </c>
      <c r="D638" t="s">
        <v>155</v>
      </c>
      <c r="E638">
        <v>10436492</v>
      </c>
      <c r="F638" t="s">
        <v>1071</v>
      </c>
      <c r="G638" t="s">
        <v>30</v>
      </c>
      <c r="H638" t="s">
        <v>31</v>
      </c>
      <c r="I638" t="s">
        <v>1072</v>
      </c>
      <c r="J638" t="s">
        <v>1073</v>
      </c>
      <c r="K638" t="s">
        <v>67</v>
      </c>
      <c r="L638" t="s">
        <v>1074</v>
      </c>
      <c r="M638" t="s">
        <v>1075</v>
      </c>
      <c r="N638">
        <v>7074436773</v>
      </c>
      <c r="O638" t="s">
        <v>115</v>
      </c>
      <c r="P638" t="s">
        <v>116</v>
      </c>
      <c r="Q638" t="s">
        <v>39</v>
      </c>
      <c r="R638">
        <v>44</v>
      </c>
      <c r="S638" t="s">
        <v>40</v>
      </c>
      <c r="T638" t="str">
        <f t="shared" si="40"/>
        <v>12</v>
      </c>
      <c r="U638">
        <v>5</v>
      </c>
      <c r="V638">
        <v>19.8</v>
      </c>
      <c r="W638">
        <v>1</v>
      </c>
      <c r="X638" s="3">
        <f t="shared" si="37"/>
        <v>19.8</v>
      </c>
      <c r="Y638" s="3">
        <f t="shared" si="38"/>
        <v>1.6500000000000001</v>
      </c>
      <c r="Z638" s="3">
        <f t="shared" si="39"/>
        <v>0.33</v>
      </c>
    </row>
    <row r="639" spans="1:26" hidden="1" x14ac:dyDescent="0.25">
      <c r="A639">
        <v>11.202400000000001</v>
      </c>
      <c r="B639" t="s">
        <v>26</v>
      </c>
      <c r="C639" t="s">
        <v>154</v>
      </c>
      <c r="D639" t="s">
        <v>155</v>
      </c>
      <c r="E639">
        <v>10448120</v>
      </c>
      <c r="F639" t="s">
        <v>1290</v>
      </c>
      <c r="G639" t="s">
        <v>348</v>
      </c>
      <c r="H639" t="s">
        <v>31</v>
      </c>
      <c r="I639" t="s">
        <v>1291</v>
      </c>
      <c r="J639" t="s">
        <v>1292</v>
      </c>
      <c r="K639" t="s">
        <v>239</v>
      </c>
      <c r="L639" t="s">
        <v>1293</v>
      </c>
      <c r="M639" t="s">
        <v>1294</v>
      </c>
      <c r="N639">
        <v>2087035038</v>
      </c>
      <c r="O639" t="s">
        <v>115</v>
      </c>
      <c r="P639" t="s">
        <v>116</v>
      </c>
      <c r="Q639" t="s">
        <v>39</v>
      </c>
      <c r="R639">
        <v>44</v>
      </c>
      <c r="S639" t="s">
        <v>40</v>
      </c>
      <c r="T639" t="str">
        <f t="shared" si="40"/>
        <v>12</v>
      </c>
      <c r="U639">
        <v>5</v>
      </c>
      <c r="V639">
        <v>19.8</v>
      </c>
      <c r="W639">
        <v>1</v>
      </c>
      <c r="X639" s="3">
        <f t="shared" si="37"/>
        <v>19.8</v>
      </c>
      <c r="Y639" s="3">
        <f t="shared" si="38"/>
        <v>1.6500000000000001</v>
      </c>
      <c r="Z639" s="3">
        <f t="shared" si="39"/>
        <v>0.33</v>
      </c>
    </row>
    <row r="640" spans="1:26" hidden="1" x14ac:dyDescent="0.25">
      <c r="A640">
        <v>11.202400000000001</v>
      </c>
      <c r="B640" t="s">
        <v>26</v>
      </c>
      <c r="C640" t="s">
        <v>154</v>
      </c>
      <c r="D640" t="s">
        <v>155</v>
      </c>
      <c r="E640">
        <v>10282571</v>
      </c>
      <c r="F640" t="s">
        <v>1207</v>
      </c>
      <c r="G640" t="s">
        <v>30</v>
      </c>
      <c r="H640" t="s">
        <v>31</v>
      </c>
      <c r="I640" t="s">
        <v>1208</v>
      </c>
      <c r="J640" t="s">
        <v>356</v>
      </c>
      <c r="K640" t="s">
        <v>239</v>
      </c>
      <c r="L640" t="s">
        <v>1209</v>
      </c>
      <c r="M640" t="s">
        <v>1210</v>
      </c>
      <c r="N640">
        <v>2086297948</v>
      </c>
      <c r="O640" t="s">
        <v>49</v>
      </c>
      <c r="P640" t="s">
        <v>50</v>
      </c>
      <c r="Q640" t="s">
        <v>39</v>
      </c>
      <c r="R640">
        <v>44</v>
      </c>
      <c r="S640" t="s">
        <v>40</v>
      </c>
      <c r="T640" t="str">
        <f t="shared" si="40"/>
        <v>12</v>
      </c>
      <c r="U640">
        <v>5</v>
      </c>
      <c r="V640">
        <v>118.8</v>
      </c>
      <c r="W640">
        <v>6</v>
      </c>
      <c r="X640" s="3">
        <f t="shared" si="37"/>
        <v>19.8</v>
      </c>
      <c r="Y640" s="3">
        <f t="shared" si="38"/>
        <v>1.6500000000000001</v>
      </c>
      <c r="Z640" s="3">
        <f t="shared" si="39"/>
        <v>0.33</v>
      </c>
    </row>
    <row r="641" spans="1:26" hidden="1" x14ac:dyDescent="0.25">
      <c r="A641">
        <v>11.202400000000001</v>
      </c>
      <c r="B641" t="s">
        <v>26</v>
      </c>
      <c r="C641" t="s">
        <v>154</v>
      </c>
      <c r="D641" t="s">
        <v>155</v>
      </c>
      <c r="E641">
        <v>10399290</v>
      </c>
      <c r="F641" t="s">
        <v>1963</v>
      </c>
      <c r="G641" t="s">
        <v>30</v>
      </c>
      <c r="H641" t="s">
        <v>31</v>
      </c>
      <c r="I641" t="s">
        <v>1964</v>
      </c>
      <c r="J641" t="s">
        <v>1965</v>
      </c>
      <c r="K641" t="s">
        <v>159</v>
      </c>
      <c r="L641" t="s">
        <v>1966</v>
      </c>
      <c r="M641" t="s">
        <v>1967</v>
      </c>
      <c r="N641">
        <v>9183513766</v>
      </c>
      <c r="O641" t="s">
        <v>49</v>
      </c>
      <c r="P641" t="s">
        <v>50</v>
      </c>
      <c r="Q641" t="s">
        <v>39</v>
      </c>
      <c r="R641">
        <v>44</v>
      </c>
      <c r="S641" t="s">
        <v>40</v>
      </c>
      <c r="T641" t="str">
        <f t="shared" si="40"/>
        <v>12</v>
      </c>
      <c r="U641">
        <v>5</v>
      </c>
      <c r="V641">
        <v>19.8</v>
      </c>
      <c r="W641">
        <v>1</v>
      </c>
      <c r="X641" s="3">
        <f t="shared" si="37"/>
        <v>19.8</v>
      </c>
      <c r="Y641" s="3">
        <f t="shared" si="38"/>
        <v>1.6500000000000001</v>
      </c>
      <c r="Z641" s="3">
        <f t="shared" si="39"/>
        <v>0.33</v>
      </c>
    </row>
    <row r="642" spans="1:26" hidden="1" x14ac:dyDescent="0.25">
      <c r="A642">
        <v>11.202400000000001</v>
      </c>
      <c r="B642" t="s">
        <v>26</v>
      </c>
      <c r="C642" t="s">
        <v>134</v>
      </c>
      <c r="D642" t="s">
        <v>135</v>
      </c>
      <c r="E642">
        <v>10000787</v>
      </c>
      <c r="F642" t="s">
        <v>136</v>
      </c>
      <c r="G642" t="s">
        <v>30</v>
      </c>
      <c r="H642" t="s">
        <v>31</v>
      </c>
      <c r="I642" t="s">
        <v>137</v>
      </c>
      <c r="J642" t="s">
        <v>138</v>
      </c>
      <c r="K642" t="s">
        <v>139</v>
      </c>
      <c r="L642" t="s">
        <v>140</v>
      </c>
      <c r="M642" t="s">
        <v>141</v>
      </c>
      <c r="N642">
        <v>2627815855</v>
      </c>
      <c r="O642" t="s">
        <v>37</v>
      </c>
      <c r="P642" t="s">
        <v>38</v>
      </c>
      <c r="Q642" t="s">
        <v>39</v>
      </c>
      <c r="R642">
        <v>44</v>
      </c>
      <c r="S642" t="s">
        <v>40</v>
      </c>
      <c r="T642" t="str">
        <f t="shared" si="40"/>
        <v>12</v>
      </c>
      <c r="U642">
        <v>5</v>
      </c>
      <c r="V642">
        <v>237.6</v>
      </c>
      <c r="W642">
        <v>12</v>
      </c>
      <c r="X642" s="3">
        <f t="shared" si="37"/>
        <v>19.8</v>
      </c>
      <c r="Y642" s="3">
        <f t="shared" si="38"/>
        <v>1.6500000000000001</v>
      </c>
      <c r="Z642" s="3">
        <f t="shared" si="39"/>
        <v>0.33</v>
      </c>
    </row>
    <row r="643" spans="1:26" hidden="1" x14ac:dyDescent="0.25">
      <c r="A643">
        <v>11.202400000000001</v>
      </c>
      <c r="B643" t="s">
        <v>26</v>
      </c>
      <c r="C643" t="s">
        <v>134</v>
      </c>
      <c r="D643" t="s">
        <v>135</v>
      </c>
      <c r="E643">
        <v>10000787</v>
      </c>
      <c r="F643" t="s">
        <v>136</v>
      </c>
      <c r="G643" t="s">
        <v>30</v>
      </c>
      <c r="H643" t="s">
        <v>31</v>
      </c>
      <c r="I643" t="s">
        <v>137</v>
      </c>
      <c r="J643" t="s">
        <v>138</v>
      </c>
      <c r="K643" t="s">
        <v>139</v>
      </c>
      <c r="L643" t="s">
        <v>140</v>
      </c>
      <c r="M643" t="s">
        <v>141</v>
      </c>
      <c r="N643">
        <v>2627815855</v>
      </c>
      <c r="O643" t="s">
        <v>115</v>
      </c>
      <c r="P643" t="s">
        <v>116</v>
      </c>
      <c r="Q643" t="s">
        <v>39</v>
      </c>
      <c r="R643">
        <v>44</v>
      </c>
      <c r="S643" t="s">
        <v>40</v>
      </c>
      <c r="T643" t="str">
        <f t="shared" si="40"/>
        <v>12</v>
      </c>
      <c r="U643">
        <v>5</v>
      </c>
      <c r="V643">
        <v>178.2</v>
      </c>
      <c r="W643">
        <v>9</v>
      </c>
      <c r="X643" s="3">
        <f t="shared" ref="X643:X706" si="41">V643/W643</f>
        <v>19.799999999999997</v>
      </c>
      <c r="Y643" s="3">
        <f t="shared" ref="Y643:Y706" si="42">X643/T643</f>
        <v>1.6499999999999997</v>
      </c>
      <c r="Z643" s="3">
        <f t="shared" ref="Z643:Z706" si="43">Y643/U643</f>
        <v>0.32999999999999996</v>
      </c>
    </row>
    <row r="644" spans="1:26" x14ac:dyDescent="0.25">
      <c r="A644">
        <v>12.202400000000001</v>
      </c>
      <c r="B644" t="s">
        <v>1302</v>
      </c>
      <c r="C644" t="s">
        <v>1303</v>
      </c>
      <c r="D644" t="s">
        <v>1304</v>
      </c>
      <c r="E644">
        <v>10483799</v>
      </c>
      <c r="F644" t="s">
        <v>1305</v>
      </c>
      <c r="G644" t="s">
        <v>1306</v>
      </c>
      <c r="I644" t="s">
        <v>1307</v>
      </c>
      <c r="J644" t="s">
        <v>1308</v>
      </c>
      <c r="K644" t="s">
        <v>1309</v>
      </c>
      <c r="L644" t="s">
        <v>1310</v>
      </c>
      <c r="M644" t="s">
        <v>1311</v>
      </c>
      <c r="N644">
        <v>5059074874</v>
      </c>
      <c r="O644" t="s">
        <v>1312</v>
      </c>
      <c r="P644" t="s">
        <v>1313</v>
      </c>
      <c r="Q644" t="s">
        <v>1314</v>
      </c>
      <c r="R644">
        <v>44</v>
      </c>
      <c r="S644" t="s">
        <v>1315</v>
      </c>
      <c r="T644">
        <v>12</v>
      </c>
      <c r="U644">
        <v>8</v>
      </c>
      <c r="V644">
        <v>32.4</v>
      </c>
      <c r="W644">
        <v>1</v>
      </c>
      <c r="X644" s="3">
        <f t="shared" si="41"/>
        <v>32.4</v>
      </c>
      <c r="Y644" s="3">
        <f t="shared" si="42"/>
        <v>2.6999999999999997</v>
      </c>
      <c r="Z644" s="3">
        <f t="shared" si="43"/>
        <v>0.33749999999999997</v>
      </c>
    </row>
    <row r="645" spans="1:26" x14ac:dyDescent="0.25">
      <c r="A645">
        <v>12.202400000000001</v>
      </c>
      <c r="B645" t="s">
        <v>1302</v>
      </c>
      <c r="C645" t="s">
        <v>1316</v>
      </c>
      <c r="D645" t="s">
        <v>1317</v>
      </c>
      <c r="E645">
        <v>10131256</v>
      </c>
      <c r="F645" t="s">
        <v>1318</v>
      </c>
      <c r="G645" t="s">
        <v>1306</v>
      </c>
      <c r="I645" t="s">
        <v>1319</v>
      </c>
      <c r="J645" t="s">
        <v>1320</v>
      </c>
      <c r="K645" t="s">
        <v>1321</v>
      </c>
      <c r="L645">
        <v>55016</v>
      </c>
      <c r="M645" t="s">
        <v>1322</v>
      </c>
      <c r="N645">
        <v>6517346268</v>
      </c>
      <c r="O645" t="s">
        <v>1323</v>
      </c>
      <c r="P645" t="s">
        <v>1324</v>
      </c>
      <c r="Q645" t="s">
        <v>1314</v>
      </c>
      <c r="R645">
        <v>44</v>
      </c>
      <c r="S645" t="s">
        <v>1315</v>
      </c>
      <c r="T645">
        <v>12</v>
      </c>
      <c r="U645">
        <v>5</v>
      </c>
      <c r="V645">
        <v>57.6</v>
      </c>
      <c r="W645">
        <v>2</v>
      </c>
      <c r="X645" s="3">
        <f t="shared" si="41"/>
        <v>28.8</v>
      </c>
      <c r="Y645" s="3">
        <f t="shared" si="42"/>
        <v>2.4</v>
      </c>
      <c r="Z645" s="3">
        <f t="shared" si="43"/>
        <v>0.48</v>
      </c>
    </row>
    <row r="646" spans="1:26" x14ac:dyDescent="0.25">
      <c r="A646">
        <v>12.202400000000001</v>
      </c>
      <c r="B646" t="s">
        <v>1302</v>
      </c>
      <c r="C646" t="s">
        <v>1316</v>
      </c>
      <c r="D646" t="s">
        <v>1317</v>
      </c>
      <c r="E646">
        <v>10033783</v>
      </c>
      <c r="F646" t="s">
        <v>1325</v>
      </c>
      <c r="G646" t="s">
        <v>1306</v>
      </c>
      <c r="I646" t="s">
        <v>1326</v>
      </c>
      <c r="J646" t="s">
        <v>1327</v>
      </c>
      <c r="K646" t="s">
        <v>1321</v>
      </c>
      <c r="L646">
        <v>55435</v>
      </c>
      <c r="M646" t="s">
        <v>1328</v>
      </c>
      <c r="N646">
        <v>6512105870</v>
      </c>
      <c r="O646" t="s">
        <v>1329</v>
      </c>
      <c r="P646" t="s">
        <v>1330</v>
      </c>
      <c r="Q646" t="s">
        <v>1331</v>
      </c>
      <c r="R646">
        <v>44</v>
      </c>
      <c r="S646" t="s">
        <v>1315</v>
      </c>
      <c r="T646">
        <v>12</v>
      </c>
      <c r="U646">
        <v>5</v>
      </c>
      <c r="V646">
        <v>118.8</v>
      </c>
      <c r="W646">
        <v>6</v>
      </c>
      <c r="X646" s="3">
        <f t="shared" si="41"/>
        <v>19.8</v>
      </c>
      <c r="Y646" s="3">
        <f t="shared" si="42"/>
        <v>1.6500000000000001</v>
      </c>
      <c r="Z646" s="3">
        <f t="shared" si="43"/>
        <v>0.33</v>
      </c>
    </row>
    <row r="647" spans="1:26" x14ac:dyDescent="0.25">
      <c r="A647">
        <v>12.202400000000001</v>
      </c>
      <c r="B647" t="s">
        <v>1302</v>
      </c>
      <c r="C647" t="s">
        <v>1316</v>
      </c>
      <c r="D647" t="s">
        <v>1317</v>
      </c>
      <c r="E647">
        <v>10131256</v>
      </c>
      <c r="F647" t="s">
        <v>1318</v>
      </c>
      <c r="G647" t="s">
        <v>1306</v>
      </c>
      <c r="I647" t="s">
        <v>1319</v>
      </c>
      <c r="J647" t="s">
        <v>1320</v>
      </c>
      <c r="K647" t="s">
        <v>1321</v>
      </c>
      <c r="L647">
        <v>55016</v>
      </c>
      <c r="M647" t="s">
        <v>1322</v>
      </c>
      <c r="N647">
        <v>6517346268</v>
      </c>
      <c r="O647" t="s">
        <v>1329</v>
      </c>
      <c r="P647" t="s">
        <v>1330</v>
      </c>
      <c r="Q647" t="s">
        <v>1331</v>
      </c>
      <c r="R647">
        <v>44</v>
      </c>
      <c r="S647" t="s">
        <v>1315</v>
      </c>
      <c r="T647">
        <v>12</v>
      </c>
      <c r="U647">
        <v>5</v>
      </c>
      <c r="V647">
        <v>39.6</v>
      </c>
      <c r="W647">
        <v>2</v>
      </c>
      <c r="X647" s="3">
        <f t="shared" si="41"/>
        <v>19.8</v>
      </c>
      <c r="Y647" s="3">
        <f t="shared" si="42"/>
        <v>1.6500000000000001</v>
      </c>
      <c r="Z647" s="3">
        <f t="shared" si="43"/>
        <v>0.33</v>
      </c>
    </row>
    <row r="648" spans="1:26" x14ac:dyDescent="0.25">
      <c r="A648">
        <v>12.202400000000001</v>
      </c>
      <c r="B648" t="s">
        <v>1302</v>
      </c>
      <c r="C648" t="s">
        <v>1316</v>
      </c>
      <c r="D648" t="s">
        <v>1317</v>
      </c>
      <c r="E648">
        <v>10131256</v>
      </c>
      <c r="F648" t="s">
        <v>1318</v>
      </c>
      <c r="G648" t="s">
        <v>1306</v>
      </c>
      <c r="I648" t="s">
        <v>1319</v>
      </c>
      <c r="J648" t="s">
        <v>1320</v>
      </c>
      <c r="K648" t="s">
        <v>1321</v>
      </c>
      <c r="L648">
        <v>55016</v>
      </c>
      <c r="M648" t="s">
        <v>1322</v>
      </c>
      <c r="N648">
        <v>6517346268</v>
      </c>
      <c r="O648" t="s">
        <v>1332</v>
      </c>
      <c r="P648" t="s">
        <v>1333</v>
      </c>
      <c r="Q648" t="s">
        <v>1314</v>
      </c>
      <c r="R648">
        <v>44</v>
      </c>
      <c r="S648" t="s">
        <v>1315</v>
      </c>
      <c r="T648">
        <v>12</v>
      </c>
      <c r="U648">
        <v>4</v>
      </c>
      <c r="V648">
        <v>57.6</v>
      </c>
      <c r="W648">
        <v>2</v>
      </c>
      <c r="X648" s="3">
        <f t="shared" si="41"/>
        <v>28.8</v>
      </c>
      <c r="Y648" s="3">
        <f t="shared" si="42"/>
        <v>2.4</v>
      </c>
      <c r="Z648" s="3">
        <f t="shared" si="43"/>
        <v>0.6</v>
      </c>
    </row>
    <row r="649" spans="1:26" x14ac:dyDescent="0.25">
      <c r="A649">
        <v>12.202400000000001</v>
      </c>
      <c r="B649" t="s">
        <v>1302</v>
      </c>
      <c r="C649" t="s">
        <v>1334</v>
      </c>
      <c r="D649" t="s">
        <v>1335</v>
      </c>
      <c r="E649">
        <v>10290458</v>
      </c>
      <c r="F649" t="s">
        <v>1336</v>
      </c>
      <c r="G649" t="s">
        <v>1306</v>
      </c>
      <c r="I649" t="s">
        <v>1337</v>
      </c>
      <c r="J649" t="s">
        <v>1338</v>
      </c>
      <c r="K649" t="s">
        <v>1339</v>
      </c>
      <c r="L649" t="s">
        <v>1340</v>
      </c>
      <c r="M649" t="s">
        <v>1341</v>
      </c>
      <c r="N649">
        <v>8034901040</v>
      </c>
      <c r="O649" t="s">
        <v>1342</v>
      </c>
      <c r="P649" t="s">
        <v>1343</v>
      </c>
      <c r="Q649" t="s">
        <v>1331</v>
      </c>
      <c r="R649">
        <v>44</v>
      </c>
      <c r="S649" t="s">
        <v>1315</v>
      </c>
      <c r="T649">
        <v>12</v>
      </c>
      <c r="U649">
        <v>5</v>
      </c>
      <c r="V649">
        <v>19.8</v>
      </c>
      <c r="W649">
        <v>1</v>
      </c>
      <c r="X649" s="3">
        <f t="shared" si="41"/>
        <v>19.8</v>
      </c>
      <c r="Y649" s="3">
        <f t="shared" si="42"/>
        <v>1.6500000000000001</v>
      </c>
      <c r="Z649" s="3">
        <f t="shared" si="43"/>
        <v>0.33</v>
      </c>
    </row>
    <row r="650" spans="1:26" x14ac:dyDescent="0.25">
      <c r="A650">
        <v>12.202400000000001</v>
      </c>
      <c r="B650" t="s">
        <v>1302</v>
      </c>
      <c r="C650" t="s">
        <v>1334</v>
      </c>
      <c r="D650" t="s">
        <v>1335</v>
      </c>
      <c r="E650">
        <v>99999999999999</v>
      </c>
      <c r="F650" t="s">
        <v>1344</v>
      </c>
      <c r="G650" t="s">
        <v>1306</v>
      </c>
      <c r="H650" t="s">
        <v>144</v>
      </c>
      <c r="I650" t="s">
        <v>145</v>
      </c>
      <c r="J650" t="s">
        <v>146</v>
      </c>
      <c r="K650" t="s">
        <v>1345</v>
      </c>
      <c r="L650">
        <v>999999999</v>
      </c>
      <c r="M650" t="s">
        <v>145</v>
      </c>
      <c r="N650">
        <v>9999999999</v>
      </c>
      <c r="O650" t="s">
        <v>1346</v>
      </c>
      <c r="P650" t="s">
        <v>1347</v>
      </c>
      <c r="Q650" t="s">
        <v>1331</v>
      </c>
      <c r="R650">
        <v>44</v>
      </c>
      <c r="S650" t="s">
        <v>1315</v>
      </c>
      <c r="T650">
        <v>12</v>
      </c>
      <c r="U650">
        <v>5</v>
      </c>
      <c r="V650">
        <v>19.8</v>
      </c>
      <c r="W650">
        <v>1</v>
      </c>
      <c r="X650" s="3">
        <f t="shared" si="41"/>
        <v>19.8</v>
      </c>
      <c r="Y650" s="3">
        <f t="shared" si="42"/>
        <v>1.6500000000000001</v>
      </c>
      <c r="Z650" s="3">
        <f t="shared" si="43"/>
        <v>0.33</v>
      </c>
    </row>
    <row r="651" spans="1:26" x14ac:dyDescent="0.25">
      <c r="A651">
        <v>12.202400000000001</v>
      </c>
      <c r="B651" t="s">
        <v>1302</v>
      </c>
      <c r="C651" t="s">
        <v>1334</v>
      </c>
      <c r="D651" t="s">
        <v>1335</v>
      </c>
      <c r="E651">
        <v>10290458</v>
      </c>
      <c r="F651" t="s">
        <v>1336</v>
      </c>
      <c r="G651" t="s">
        <v>1306</v>
      </c>
      <c r="I651" t="s">
        <v>1337</v>
      </c>
      <c r="J651" t="s">
        <v>1338</v>
      </c>
      <c r="K651" t="s">
        <v>1339</v>
      </c>
      <c r="L651" t="s">
        <v>1340</v>
      </c>
      <c r="M651" t="s">
        <v>1341</v>
      </c>
      <c r="N651">
        <v>8034901040</v>
      </c>
      <c r="O651" t="s">
        <v>1329</v>
      </c>
      <c r="P651" t="s">
        <v>1330</v>
      </c>
      <c r="Q651" t="s">
        <v>1331</v>
      </c>
      <c r="R651">
        <v>44</v>
      </c>
      <c r="S651" t="s">
        <v>1315</v>
      </c>
      <c r="T651">
        <v>12</v>
      </c>
      <c r="U651">
        <v>5</v>
      </c>
      <c r="V651">
        <v>19.8</v>
      </c>
      <c r="W651">
        <v>1</v>
      </c>
      <c r="X651" s="3">
        <f t="shared" si="41"/>
        <v>19.8</v>
      </c>
      <c r="Y651" s="3">
        <f t="shared" si="42"/>
        <v>1.6500000000000001</v>
      </c>
      <c r="Z651" s="3">
        <f t="shared" si="43"/>
        <v>0.33</v>
      </c>
    </row>
    <row r="652" spans="1:26" x14ac:dyDescent="0.25">
      <c r="A652">
        <v>12.202400000000001</v>
      </c>
      <c r="B652" t="s">
        <v>1302</v>
      </c>
      <c r="C652" t="s">
        <v>1334</v>
      </c>
      <c r="D652" t="s">
        <v>1335</v>
      </c>
      <c r="E652">
        <v>10430662</v>
      </c>
      <c r="F652" t="s">
        <v>1217</v>
      </c>
      <c r="G652" t="s">
        <v>1306</v>
      </c>
      <c r="I652" t="s">
        <v>1348</v>
      </c>
      <c r="J652" t="s">
        <v>1349</v>
      </c>
      <c r="K652" t="s">
        <v>1339</v>
      </c>
      <c r="L652" t="s">
        <v>1350</v>
      </c>
      <c r="M652" t="s">
        <v>1341</v>
      </c>
      <c r="N652">
        <v>8032203513</v>
      </c>
      <c r="O652" t="s">
        <v>1329</v>
      </c>
      <c r="P652" t="s">
        <v>1330</v>
      </c>
      <c r="Q652" t="s">
        <v>1331</v>
      </c>
      <c r="R652">
        <v>44</v>
      </c>
      <c r="S652" t="s">
        <v>1315</v>
      </c>
      <c r="T652">
        <v>12</v>
      </c>
      <c r="U652">
        <v>5</v>
      </c>
      <c r="V652">
        <v>19.8</v>
      </c>
      <c r="W652">
        <v>1</v>
      </c>
      <c r="X652" s="3">
        <f t="shared" si="41"/>
        <v>19.8</v>
      </c>
      <c r="Y652" s="3">
        <f t="shared" si="42"/>
        <v>1.6500000000000001</v>
      </c>
      <c r="Z652" s="3">
        <f t="shared" si="43"/>
        <v>0.33</v>
      </c>
    </row>
    <row r="653" spans="1:26" x14ac:dyDescent="0.25">
      <c r="A653">
        <v>12.202400000000001</v>
      </c>
      <c r="B653" t="s">
        <v>1302</v>
      </c>
      <c r="C653" t="s">
        <v>1351</v>
      </c>
      <c r="D653" t="s">
        <v>1352</v>
      </c>
      <c r="E653">
        <v>10204541</v>
      </c>
      <c r="F653" t="s">
        <v>1353</v>
      </c>
      <c r="G653" t="s">
        <v>1306</v>
      </c>
      <c r="I653" t="s">
        <v>1354</v>
      </c>
      <c r="J653" t="s">
        <v>1355</v>
      </c>
      <c r="K653" t="s">
        <v>1351</v>
      </c>
      <c r="L653">
        <v>60061</v>
      </c>
      <c r="M653" t="s">
        <v>1356</v>
      </c>
      <c r="N653">
        <v>8473716055</v>
      </c>
      <c r="O653" t="s">
        <v>1342</v>
      </c>
      <c r="P653" t="s">
        <v>1343</v>
      </c>
      <c r="Q653" t="s">
        <v>1331</v>
      </c>
      <c r="R653">
        <v>44</v>
      </c>
      <c r="S653" t="s">
        <v>1315</v>
      </c>
      <c r="T653">
        <v>12</v>
      </c>
      <c r="U653">
        <v>5</v>
      </c>
      <c r="V653">
        <v>19.8</v>
      </c>
      <c r="W653">
        <v>1</v>
      </c>
      <c r="X653" s="3">
        <f t="shared" si="41"/>
        <v>19.8</v>
      </c>
      <c r="Y653" s="3">
        <f t="shared" si="42"/>
        <v>1.6500000000000001</v>
      </c>
      <c r="Z653" s="3">
        <f t="shared" si="43"/>
        <v>0.33</v>
      </c>
    </row>
    <row r="654" spans="1:26" x14ac:dyDescent="0.25">
      <c r="A654">
        <v>12.202400000000001</v>
      </c>
      <c r="B654" t="s">
        <v>1302</v>
      </c>
      <c r="C654" t="s">
        <v>1351</v>
      </c>
      <c r="D654" t="s">
        <v>1352</v>
      </c>
      <c r="E654">
        <v>10388714</v>
      </c>
      <c r="F654" t="s">
        <v>1357</v>
      </c>
      <c r="G654" t="s">
        <v>1358</v>
      </c>
      <c r="I654" t="s">
        <v>1359</v>
      </c>
      <c r="J654" t="s">
        <v>1360</v>
      </c>
      <c r="K654" t="s">
        <v>1361</v>
      </c>
      <c r="L654" t="s">
        <v>1362</v>
      </c>
      <c r="M654" t="s">
        <v>1363</v>
      </c>
      <c r="N654">
        <v>2604827475</v>
      </c>
      <c r="O654" t="s">
        <v>1342</v>
      </c>
      <c r="P654" t="s">
        <v>1343</v>
      </c>
      <c r="Q654" t="s">
        <v>1331</v>
      </c>
      <c r="R654">
        <v>44</v>
      </c>
      <c r="S654" t="s">
        <v>1315</v>
      </c>
      <c r="T654">
        <v>12</v>
      </c>
      <c r="U654">
        <v>5</v>
      </c>
      <c r="V654">
        <v>79.2</v>
      </c>
      <c r="W654">
        <v>4</v>
      </c>
      <c r="X654" s="3">
        <f t="shared" si="41"/>
        <v>19.8</v>
      </c>
      <c r="Y654" s="3">
        <f t="shared" si="42"/>
        <v>1.6500000000000001</v>
      </c>
      <c r="Z654" s="3">
        <f t="shared" si="43"/>
        <v>0.33</v>
      </c>
    </row>
    <row r="655" spans="1:26" x14ac:dyDescent="0.25">
      <c r="A655">
        <v>12.202400000000001</v>
      </c>
      <c r="B655" t="s">
        <v>1302</v>
      </c>
      <c r="C655" t="s">
        <v>1351</v>
      </c>
      <c r="D655" t="s">
        <v>1352</v>
      </c>
      <c r="E655">
        <v>10204541</v>
      </c>
      <c r="F655" t="s">
        <v>1353</v>
      </c>
      <c r="G655" t="s">
        <v>1306</v>
      </c>
      <c r="I655" t="s">
        <v>1354</v>
      </c>
      <c r="J655" t="s">
        <v>1355</v>
      </c>
      <c r="K655" t="s">
        <v>1351</v>
      </c>
      <c r="L655">
        <v>60061</v>
      </c>
      <c r="M655" t="s">
        <v>1356</v>
      </c>
      <c r="N655">
        <v>8473716055</v>
      </c>
      <c r="O655" t="s">
        <v>1346</v>
      </c>
      <c r="P655" t="s">
        <v>1347</v>
      </c>
      <c r="Q655" t="s">
        <v>1331</v>
      </c>
      <c r="R655">
        <v>44</v>
      </c>
      <c r="S655" t="s">
        <v>1315</v>
      </c>
      <c r="T655">
        <v>12</v>
      </c>
      <c r="U655">
        <v>5</v>
      </c>
      <c r="V655">
        <v>19.8</v>
      </c>
      <c r="W655">
        <v>1</v>
      </c>
      <c r="X655" s="3">
        <f t="shared" si="41"/>
        <v>19.8</v>
      </c>
      <c r="Y655" s="3">
        <f t="shared" si="42"/>
        <v>1.6500000000000001</v>
      </c>
      <c r="Z655" s="3">
        <f t="shared" si="43"/>
        <v>0.33</v>
      </c>
    </row>
    <row r="656" spans="1:26" x14ac:dyDescent="0.25">
      <c r="A656">
        <v>12.202400000000001</v>
      </c>
      <c r="B656" t="s">
        <v>1302</v>
      </c>
      <c r="C656" t="s">
        <v>1351</v>
      </c>
      <c r="D656" t="s">
        <v>1352</v>
      </c>
      <c r="E656">
        <v>10388714</v>
      </c>
      <c r="F656" t="s">
        <v>1357</v>
      </c>
      <c r="G656" t="s">
        <v>1358</v>
      </c>
      <c r="I656" t="s">
        <v>1359</v>
      </c>
      <c r="J656" t="s">
        <v>1360</v>
      </c>
      <c r="K656" t="s">
        <v>1361</v>
      </c>
      <c r="L656" t="s">
        <v>1362</v>
      </c>
      <c r="M656" t="s">
        <v>1363</v>
      </c>
      <c r="N656">
        <v>2604827475</v>
      </c>
      <c r="O656" t="s">
        <v>1346</v>
      </c>
      <c r="P656" t="s">
        <v>1347</v>
      </c>
      <c r="Q656" t="s">
        <v>1331</v>
      </c>
      <c r="R656">
        <v>44</v>
      </c>
      <c r="S656" t="s">
        <v>1315</v>
      </c>
      <c r="T656">
        <v>12</v>
      </c>
      <c r="U656">
        <v>5</v>
      </c>
      <c r="V656">
        <v>79.2</v>
      </c>
      <c r="W656">
        <v>4</v>
      </c>
      <c r="X656" s="3">
        <f t="shared" si="41"/>
        <v>19.8</v>
      </c>
      <c r="Y656" s="3">
        <f t="shared" si="42"/>
        <v>1.6500000000000001</v>
      </c>
      <c r="Z656" s="3">
        <f t="shared" si="43"/>
        <v>0.33</v>
      </c>
    </row>
    <row r="657" spans="1:26" x14ac:dyDescent="0.25">
      <c r="A657">
        <v>12.202400000000001</v>
      </c>
      <c r="B657" t="s">
        <v>1302</v>
      </c>
      <c r="C657" t="s">
        <v>1351</v>
      </c>
      <c r="D657" t="s">
        <v>1352</v>
      </c>
      <c r="E657">
        <v>10007086</v>
      </c>
      <c r="F657" t="s">
        <v>1364</v>
      </c>
      <c r="G657" t="s">
        <v>1306</v>
      </c>
      <c r="I657" t="s">
        <v>1365</v>
      </c>
      <c r="J657" t="s">
        <v>1366</v>
      </c>
      <c r="K657" t="s">
        <v>1367</v>
      </c>
      <c r="L657" t="s">
        <v>1368</v>
      </c>
      <c r="M657" t="s">
        <v>1369</v>
      </c>
      <c r="N657">
        <v>3196658363</v>
      </c>
      <c r="O657" t="s">
        <v>1329</v>
      </c>
      <c r="P657" t="s">
        <v>1330</v>
      </c>
      <c r="Q657" t="s">
        <v>1331</v>
      </c>
      <c r="R657">
        <v>44</v>
      </c>
      <c r="S657" t="s">
        <v>1315</v>
      </c>
      <c r="T657">
        <v>12</v>
      </c>
      <c r="U657">
        <v>5</v>
      </c>
      <c r="V657">
        <v>118.8</v>
      </c>
      <c r="W657">
        <v>6</v>
      </c>
      <c r="X657" s="3">
        <f t="shared" si="41"/>
        <v>19.8</v>
      </c>
      <c r="Y657" s="3">
        <f t="shared" si="42"/>
        <v>1.6500000000000001</v>
      </c>
      <c r="Z657" s="3">
        <f t="shared" si="43"/>
        <v>0.33</v>
      </c>
    </row>
    <row r="658" spans="1:26" x14ac:dyDescent="0.25">
      <c r="A658">
        <v>12.202400000000001</v>
      </c>
      <c r="B658" t="s">
        <v>1302</v>
      </c>
      <c r="C658" t="s">
        <v>1351</v>
      </c>
      <c r="D658" t="s">
        <v>1352</v>
      </c>
      <c r="E658">
        <v>10192843</v>
      </c>
      <c r="F658" t="s">
        <v>1370</v>
      </c>
      <c r="G658" t="s">
        <v>1306</v>
      </c>
      <c r="I658" t="s">
        <v>1371</v>
      </c>
      <c r="J658" t="s">
        <v>1372</v>
      </c>
      <c r="K658" t="s">
        <v>1351</v>
      </c>
      <c r="L658">
        <v>62305</v>
      </c>
      <c r="M658" t="s">
        <v>1373</v>
      </c>
      <c r="N658">
        <v>2172223343</v>
      </c>
      <c r="O658" t="s">
        <v>1329</v>
      </c>
      <c r="P658" t="s">
        <v>1330</v>
      </c>
      <c r="Q658" t="s">
        <v>1331</v>
      </c>
      <c r="R658">
        <v>44</v>
      </c>
      <c r="S658" t="s">
        <v>1315</v>
      </c>
      <c r="T658">
        <v>12</v>
      </c>
      <c r="U658">
        <v>5</v>
      </c>
      <c r="V658">
        <v>174.2</v>
      </c>
      <c r="W658">
        <v>9</v>
      </c>
      <c r="X658" s="3">
        <f t="shared" si="41"/>
        <v>19.355555555555554</v>
      </c>
      <c r="Y658" s="3">
        <f t="shared" si="42"/>
        <v>1.6129629629629629</v>
      </c>
      <c r="Z658" s="3">
        <f t="shared" si="43"/>
        <v>0.3225925925925926</v>
      </c>
    </row>
    <row r="659" spans="1:26" x14ac:dyDescent="0.25">
      <c r="A659">
        <v>12.202400000000001</v>
      </c>
      <c r="B659" t="s">
        <v>1302</v>
      </c>
      <c r="C659" t="s">
        <v>1351</v>
      </c>
      <c r="D659" t="s">
        <v>1352</v>
      </c>
      <c r="E659">
        <v>10257830</v>
      </c>
      <c r="F659" t="s">
        <v>1374</v>
      </c>
      <c r="G659" t="s">
        <v>1306</v>
      </c>
      <c r="I659" t="s">
        <v>1375</v>
      </c>
      <c r="J659" t="s">
        <v>1376</v>
      </c>
      <c r="K659" t="s">
        <v>1351</v>
      </c>
      <c r="L659" t="s">
        <v>1377</v>
      </c>
      <c r="M659" t="s">
        <v>1378</v>
      </c>
      <c r="N659">
        <v>3093735502</v>
      </c>
      <c r="O659" t="s">
        <v>1329</v>
      </c>
      <c r="P659" t="s">
        <v>1330</v>
      </c>
      <c r="Q659" t="s">
        <v>1331</v>
      </c>
      <c r="R659">
        <v>44</v>
      </c>
      <c r="S659" t="s">
        <v>1315</v>
      </c>
      <c r="T659">
        <v>12</v>
      </c>
      <c r="U659">
        <v>5</v>
      </c>
      <c r="V659">
        <v>39.6</v>
      </c>
      <c r="W659">
        <v>2</v>
      </c>
      <c r="X659" s="3">
        <f t="shared" si="41"/>
        <v>19.8</v>
      </c>
      <c r="Y659" s="3">
        <f t="shared" si="42"/>
        <v>1.6500000000000001</v>
      </c>
      <c r="Z659" s="3">
        <f t="shared" si="43"/>
        <v>0.33</v>
      </c>
    </row>
    <row r="660" spans="1:26" x14ac:dyDescent="0.25">
      <c r="A660">
        <v>12.202400000000001</v>
      </c>
      <c r="B660" t="s">
        <v>1302</v>
      </c>
      <c r="C660" t="s">
        <v>1351</v>
      </c>
      <c r="D660" t="s">
        <v>1352</v>
      </c>
      <c r="E660">
        <v>10388714</v>
      </c>
      <c r="F660" t="s">
        <v>1357</v>
      </c>
      <c r="G660" t="s">
        <v>1358</v>
      </c>
      <c r="I660" t="s">
        <v>1359</v>
      </c>
      <c r="J660" t="s">
        <v>1360</v>
      </c>
      <c r="K660" t="s">
        <v>1361</v>
      </c>
      <c r="L660" t="s">
        <v>1362</v>
      </c>
      <c r="M660" t="s">
        <v>1363</v>
      </c>
      <c r="N660">
        <v>2604827475</v>
      </c>
      <c r="O660" t="s">
        <v>1329</v>
      </c>
      <c r="P660" t="s">
        <v>1330</v>
      </c>
      <c r="Q660" t="s">
        <v>1331</v>
      </c>
      <c r="R660">
        <v>44</v>
      </c>
      <c r="S660" t="s">
        <v>1315</v>
      </c>
      <c r="T660">
        <v>12</v>
      </c>
      <c r="U660">
        <v>5</v>
      </c>
      <c r="V660">
        <v>79.2</v>
      </c>
      <c r="W660">
        <v>4</v>
      </c>
      <c r="X660" s="3">
        <f t="shared" si="41"/>
        <v>19.8</v>
      </c>
      <c r="Y660" s="3">
        <f t="shared" si="42"/>
        <v>1.6500000000000001</v>
      </c>
      <c r="Z660" s="3">
        <f t="shared" si="43"/>
        <v>0.33</v>
      </c>
    </row>
    <row r="661" spans="1:26" x14ac:dyDescent="0.25">
      <c r="A661">
        <v>12.202400000000001</v>
      </c>
      <c r="B661" t="s">
        <v>1302</v>
      </c>
      <c r="C661" t="s">
        <v>1379</v>
      </c>
      <c r="D661" t="s">
        <v>1380</v>
      </c>
      <c r="E661">
        <v>10003045</v>
      </c>
      <c r="F661" t="s">
        <v>1381</v>
      </c>
      <c r="G661" t="s">
        <v>1306</v>
      </c>
      <c r="I661" t="s">
        <v>1382</v>
      </c>
      <c r="J661" t="s">
        <v>1383</v>
      </c>
      <c r="K661" t="s">
        <v>1384</v>
      </c>
      <c r="L661">
        <v>8010</v>
      </c>
      <c r="M661" t="s">
        <v>129</v>
      </c>
      <c r="N661">
        <v>6098354400</v>
      </c>
      <c r="O661" t="s">
        <v>1323</v>
      </c>
      <c r="P661" t="s">
        <v>1324</v>
      </c>
      <c r="Q661" t="s">
        <v>1314</v>
      </c>
      <c r="R661">
        <v>44</v>
      </c>
      <c r="S661" t="s">
        <v>1315</v>
      </c>
      <c r="T661">
        <v>12</v>
      </c>
      <c r="U661">
        <v>5</v>
      </c>
      <c r="V661">
        <v>144</v>
      </c>
      <c r="W661">
        <v>5</v>
      </c>
      <c r="X661" s="3">
        <f t="shared" si="41"/>
        <v>28.8</v>
      </c>
      <c r="Y661" s="3">
        <f t="shared" si="42"/>
        <v>2.4</v>
      </c>
      <c r="Z661" s="3">
        <f t="shared" si="43"/>
        <v>0.48</v>
      </c>
    </row>
    <row r="662" spans="1:26" x14ac:dyDescent="0.25">
      <c r="A662">
        <v>12.202400000000001</v>
      </c>
      <c r="B662" t="s">
        <v>1302</v>
      </c>
      <c r="C662" t="s">
        <v>1379</v>
      </c>
      <c r="D662" t="s">
        <v>1380</v>
      </c>
      <c r="E662">
        <v>10502593</v>
      </c>
      <c r="F662" t="s">
        <v>1385</v>
      </c>
      <c r="G662" t="s">
        <v>1306</v>
      </c>
      <c r="I662" t="s">
        <v>1386</v>
      </c>
      <c r="J662" t="s">
        <v>1387</v>
      </c>
      <c r="K662" t="s">
        <v>1388</v>
      </c>
      <c r="L662" t="s">
        <v>1389</v>
      </c>
      <c r="M662" t="s">
        <v>1390</v>
      </c>
      <c r="N662">
        <v>6108033951</v>
      </c>
      <c r="O662" t="s">
        <v>1323</v>
      </c>
      <c r="P662" t="s">
        <v>1324</v>
      </c>
      <c r="Q662" t="s">
        <v>1314</v>
      </c>
      <c r="R662">
        <v>44</v>
      </c>
      <c r="S662" t="s">
        <v>1315</v>
      </c>
      <c r="T662">
        <v>12</v>
      </c>
      <c r="U662">
        <v>5</v>
      </c>
      <c r="V662">
        <v>28.8</v>
      </c>
      <c r="W662">
        <v>1</v>
      </c>
      <c r="X662" s="3">
        <f t="shared" si="41"/>
        <v>28.8</v>
      </c>
      <c r="Y662" s="3">
        <f t="shared" si="42"/>
        <v>2.4</v>
      </c>
      <c r="Z662" s="3">
        <f t="shared" si="43"/>
        <v>0.48</v>
      </c>
    </row>
    <row r="663" spans="1:26" x14ac:dyDescent="0.25">
      <c r="A663">
        <v>12.202400000000001</v>
      </c>
      <c r="B663" t="s">
        <v>1302</v>
      </c>
      <c r="C663" t="s">
        <v>1379</v>
      </c>
      <c r="D663" t="s">
        <v>1380</v>
      </c>
      <c r="E663">
        <v>10067691</v>
      </c>
      <c r="F663" t="s">
        <v>1391</v>
      </c>
      <c r="G663" t="s">
        <v>1306</v>
      </c>
      <c r="I663" t="s">
        <v>1392</v>
      </c>
      <c r="J663" t="s">
        <v>1393</v>
      </c>
      <c r="K663" t="s">
        <v>1394</v>
      </c>
      <c r="L663" t="s">
        <v>1395</v>
      </c>
      <c r="M663" t="s">
        <v>1396</v>
      </c>
      <c r="N663">
        <v>6109350885</v>
      </c>
      <c r="O663" t="s">
        <v>1397</v>
      </c>
      <c r="P663" t="s">
        <v>1398</v>
      </c>
      <c r="Q663" t="s">
        <v>124</v>
      </c>
      <c r="R663">
        <v>44</v>
      </c>
      <c r="S663" t="s">
        <v>1315</v>
      </c>
      <c r="T663">
        <v>12</v>
      </c>
      <c r="U663">
        <v>4.5</v>
      </c>
      <c r="V663">
        <v>-237.6</v>
      </c>
      <c r="W663">
        <v>-12</v>
      </c>
      <c r="X663" s="3">
        <f t="shared" si="41"/>
        <v>19.8</v>
      </c>
      <c r="Y663" s="3">
        <f t="shared" si="42"/>
        <v>1.6500000000000001</v>
      </c>
      <c r="Z663" s="3">
        <f t="shared" si="43"/>
        <v>0.3666666666666667</v>
      </c>
    </row>
    <row r="664" spans="1:26" x14ac:dyDescent="0.25">
      <c r="A664">
        <v>12.202400000000001</v>
      </c>
      <c r="B664" t="s">
        <v>1302</v>
      </c>
      <c r="C664" t="s">
        <v>1379</v>
      </c>
      <c r="D664" t="s">
        <v>1380</v>
      </c>
      <c r="E664">
        <v>10003045</v>
      </c>
      <c r="F664" t="s">
        <v>1381</v>
      </c>
      <c r="G664" t="s">
        <v>1306</v>
      </c>
      <c r="I664" t="s">
        <v>1382</v>
      </c>
      <c r="J664" t="s">
        <v>1383</v>
      </c>
      <c r="K664" t="s">
        <v>1384</v>
      </c>
      <c r="L664">
        <v>8010</v>
      </c>
      <c r="M664" t="s">
        <v>129</v>
      </c>
      <c r="N664">
        <v>6098354400</v>
      </c>
      <c r="O664" t="s">
        <v>1399</v>
      </c>
      <c r="P664" t="s">
        <v>1400</v>
      </c>
      <c r="Q664" t="s">
        <v>1401</v>
      </c>
      <c r="R664">
        <v>44</v>
      </c>
      <c r="S664" t="s">
        <v>1315</v>
      </c>
      <c r="T664">
        <v>12</v>
      </c>
      <c r="U664">
        <v>8</v>
      </c>
      <c r="V664">
        <v>162</v>
      </c>
      <c r="W664">
        <v>6</v>
      </c>
      <c r="X664" s="3">
        <f t="shared" si="41"/>
        <v>27</v>
      </c>
      <c r="Y664" s="3">
        <f t="shared" si="42"/>
        <v>2.25</v>
      </c>
      <c r="Z664" s="3">
        <f t="shared" si="43"/>
        <v>0.28125</v>
      </c>
    </row>
    <row r="665" spans="1:26" x14ac:dyDescent="0.25">
      <c r="A665">
        <v>12.202400000000001</v>
      </c>
      <c r="B665" t="s">
        <v>1302</v>
      </c>
      <c r="C665" t="s">
        <v>1379</v>
      </c>
      <c r="D665" t="s">
        <v>1380</v>
      </c>
      <c r="E665">
        <v>10067691</v>
      </c>
      <c r="F665" t="s">
        <v>1391</v>
      </c>
      <c r="G665" t="s">
        <v>1306</v>
      </c>
      <c r="I665" t="s">
        <v>1392</v>
      </c>
      <c r="J665" t="s">
        <v>1393</v>
      </c>
      <c r="K665" t="s">
        <v>1394</v>
      </c>
      <c r="L665" t="s">
        <v>1395</v>
      </c>
      <c r="M665" t="s">
        <v>1396</v>
      </c>
      <c r="N665">
        <v>6109350885</v>
      </c>
      <c r="O665" t="s">
        <v>1399</v>
      </c>
      <c r="P665" t="s">
        <v>1400</v>
      </c>
      <c r="Q665" t="s">
        <v>1401</v>
      </c>
      <c r="R665">
        <v>44</v>
      </c>
      <c r="S665" t="s">
        <v>1315</v>
      </c>
      <c r="T665">
        <v>12</v>
      </c>
      <c r="U665">
        <v>8</v>
      </c>
      <c r="V665">
        <v>513</v>
      </c>
      <c r="W665">
        <v>19</v>
      </c>
      <c r="X665" s="3">
        <f t="shared" si="41"/>
        <v>27</v>
      </c>
      <c r="Y665" s="3">
        <f t="shared" si="42"/>
        <v>2.25</v>
      </c>
      <c r="Z665" s="3">
        <f t="shared" si="43"/>
        <v>0.28125</v>
      </c>
    </row>
    <row r="666" spans="1:26" x14ac:dyDescent="0.25">
      <c r="A666">
        <v>12.202400000000001</v>
      </c>
      <c r="B666" t="s">
        <v>1302</v>
      </c>
      <c r="C666" t="s">
        <v>1379</v>
      </c>
      <c r="D666" t="s">
        <v>1380</v>
      </c>
      <c r="E666">
        <v>99999999999999</v>
      </c>
      <c r="F666" t="s">
        <v>1344</v>
      </c>
      <c r="G666" t="s">
        <v>1358</v>
      </c>
      <c r="H666" t="s">
        <v>144</v>
      </c>
      <c r="I666" t="s">
        <v>145</v>
      </c>
      <c r="J666" t="s">
        <v>146</v>
      </c>
      <c r="K666" t="s">
        <v>1345</v>
      </c>
      <c r="L666">
        <v>999999999</v>
      </c>
      <c r="M666" t="s">
        <v>145</v>
      </c>
      <c r="N666">
        <v>9999999999</v>
      </c>
      <c r="O666" t="s">
        <v>1399</v>
      </c>
      <c r="P666" t="s">
        <v>1400</v>
      </c>
      <c r="Q666" t="s">
        <v>1401</v>
      </c>
      <c r="R666">
        <v>44</v>
      </c>
      <c r="S666" t="s">
        <v>1315</v>
      </c>
      <c r="T666">
        <v>12</v>
      </c>
      <c r="U666">
        <v>8</v>
      </c>
      <c r="V666">
        <v>225</v>
      </c>
      <c r="W666">
        <v>9</v>
      </c>
      <c r="X666" s="3">
        <f t="shared" si="41"/>
        <v>25</v>
      </c>
      <c r="Y666" s="3">
        <f t="shared" si="42"/>
        <v>2.0833333333333335</v>
      </c>
      <c r="Z666" s="3">
        <f t="shared" si="43"/>
        <v>0.26041666666666669</v>
      </c>
    </row>
    <row r="667" spans="1:26" x14ac:dyDescent="0.25">
      <c r="A667">
        <v>12.202400000000001</v>
      </c>
      <c r="B667" t="s">
        <v>1302</v>
      </c>
      <c r="C667" t="s">
        <v>1379</v>
      </c>
      <c r="D667" t="s">
        <v>1380</v>
      </c>
      <c r="E667">
        <v>99999999999999</v>
      </c>
      <c r="F667" t="s">
        <v>1344</v>
      </c>
      <c r="G667" t="s">
        <v>1358</v>
      </c>
      <c r="H667" t="s">
        <v>144</v>
      </c>
      <c r="I667" t="s">
        <v>145</v>
      </c>
      <c r="J667" t="s">
        <v>146</v>
      </c>
      <c r="K667" t="s">
        <v>1345</v>
      </c>
      <c r="L667">
        <v>999999999</v>
      </c>
      <c r="M667" t="s">
        <v>145</v>
      </c>
      <c r="N667">
        <v>9999999999</v>
      </c>
      <c r="O667" t="s">
        <v>1402</v>
      </c>
      <c r="P667" t="s">
        <v>1403</v>
      </c>
      <c r="Q667" t="s">
        <v>1314</v>
      </c>
      <c r="R667">
        <v>44</v>
      </c>
      <c r="S667" t="s">
        <v>1315</v>
      </c>
      <c r="T667">
        <v>12</v>
      </c>
      <c r="U667">
        <v>5</v>
      </c>
      <c r="V667">
        <v>160.80000000000001</v>
      </c>
      <c r="W667">
        <v>6</v>
      </c>
      <c r="X667" s="3">
        <f t="shared" si="41"/>
        <v>26.8</v>
      </c>
      <c r="Y667" s="3">
        <f t="shared" si="42"/>
        <v>2.2333333333333334</v>
      </c>
      <c r="Z667" s="3">
        <f t="shared" si="43"/>
        <v>0.44666666666666666</v>
      </c>
    </row>
    <row r="668" spans="1:26" x14ac:dyDescent="0.25">
      <c r="A668">
        <v>12.202400000000001</v>
      </c>
      <c r="B668" t="s">
        <v>1302</v>
      </c>
      <c r="C668" t="s">
        <v>1379</v>
      </c>
      <c r="D668" t="s">
        <v>1380</v>
      </c>
      <c r="E668">
        <v>10089326</v>
      </c>
      <c r="F668" t="s">
        <v>1404</v>
      </c>
      <c r="G668" t="s">
        <v>1306</v>
      </c>
      <c r="I668" t="s">
        <v>1405</v>
      </c>
      <c r="J668" t="s">
        <v>1406</v>
      </c>
      <c r="K668" t="s">
        <v>1394</v>
      </c>
      <c r="L668">
        <v>17931</v>
      </c>
      <c r="M668" t="s">
        <v>1407</v>
      </c>
      <c r="N668">
        <v>5708744782</v>
      </c>
      <c r="O668" t="s">
        <v>1408</v>
      </c>
      <c r="P668" t="s">
        <v>1409</v>
      </c>
      <c r="Q668" t="s">
        <v>1314</v>
      </c>
      <c r="R668">
        <v>44</v>
      </c>
      <c r="S668" t="s">
        <v>1315</v>
      </c>
      <c r="T668">
        <v>12</v>
      </c>
      <c r="U668">
        <v>5</v>
      </c>
      <c r="V668">
        <v>268</v>
      </c>
      <c r="W668">
        <v>10</v>
      </c>
      <c r="X668" s="3">
        <f t="shared" si="41"/>
        <v>26.8</v>
      </c>
      <c r="Y668" s="3">
        <f t="shared" si="42"/>
        <v>2.2333333333333334</v>
      </c>
      <c r="Z668" s="3">
        <f t="shared" si="43"/>
        <v>0.44666666666666666</v>
      </c>
    </row>
    <row r="669" spans="1:26" x14ac:dyDescent="0.25">
      <c r="A669">
        <v>12.202400000000001</v>
      </c>
      <c r="B669" t="s">
        <v>1302</v>
      </c>
      <c r="C669" t="s">
        <v>1379</v>
      </c>
      <c r="D669" t="s">
        <v>1380</v>
      </c>
      <c r="E669">
        <v>99999999999999</v>
      </c>
      <c r="F669" t="s">
        <v>1344</v>
      </c>
      <c r="G669" t="s">
        <v>1358</v>
      </c>
      <c r="H669" t="s">
        <v>144</v>
      </c>
      <c r="I669" t="s">
        <v>145</v>
      </c>
      <c r="J669" t="s">
        <v>146</v>
      </c>
      <c r="K669" t="s">
        <v>1345</v>
      </c>
      <c r="L669">
        <v>999999999</v>
      </c>
      <c r="M669" t="s">
        <v>145</v>
      </c>
      <c r="N669">
        <v>9999999999</v>
      </c>
      <c r="O669" t="s">
        <v>1408</v>
      </c>
      <c r="P669" t="s">
        <v>1409</v>
      </c>
      <c r="Q669" t="s">
        <v>1314</v>
      </c>
      <c r="R669">
        <v>44</v>
      </c>
      <c r="S669" t="s">
        <v>1315</v>
      </c>
      <c r="T669">
        <v>12</v>
      </c>
      <c r="U669">
        <v>5</v>
      </c>
      <c r="V669">
        <v>241.2</v>
      </c>
      <c r="W669">
        <v>9</v>
      </c>
      <c r="X669" s="3">
        <f t="shared" si="41"/>
        <v>26.799999999999997</v>
      </c>
      <c r="Y669" s="3">
        <f t="shared" si="42"/>
        <v>2.2333333333333329</v>
      </c>
      <c r="Z669" s="3">
        <f t="shared" si="43"/>
        <v>0.4466666666666666</v>
      </c>
    </row>
    <row r="670" spans="1:26" x14ac:dyDescent="0.25">
      <c r="A670">
        <v>12.202400000000001</v>
      </c>
      <c r="B670" t="s">
        <v>1302</v>
      </c>
      <c r="C670" t="s">
        <v>1379</v>
      </c>
      <c r="D670" t="s">
        <v>1380</v>
      </c>
      <c r="E670">
        <v>10089326</v>
      </c>
      <c r="F670" t="s">
        <v>1404</v>
      </c>
      <c r="G670" t="s">
        <v>1306</v>
      </c>
      <c r="I670" t="s">
        <v>1405</v>
      </c>
      <c r="J670" t="s">
        <v>1406</v>
      </c>
      <c r="K670" t="s">
        <v>1394</v>
      </c>
      <c r="L670">
        <v>17931</v>
      </c>
      <c r="M670" t="s">
        <v>1407</v>
      </c>
      <c r="N670">
        <v>5708744782</v>
      </c>
      <c r="O670" t="s">
        <v>1410</v>
      </c>
      <c r="P670" t="s">
        <v>1411</v>
      </c>
      <c r="Q670" t="s">
        <v>1314</v>
      </c>
      <c r="R670">
        <v>44</v>
      </c>
      <c r="S670" t="s">
        <v>1315</v>
      </c>
      <c r="T670">
        <v>12</v>
      </c>
      <c r="U670">
        <v>8</v>
      </c>
      <c r="V670">
        <v>304</v>
      </c>
      <c r="W670">
        <v>10</v>
      </c>
      <c r="X670" s="3">
        <f t="shared" si="41"/>
        <v>30.4</v>
      </c>
      <c r="Y670" s="3">
        <f t="shared" si="42"/>
        <v>2.5333333333333332</v>
      </c>
      <c r="Z670" s="3">
        <f t="shared" si="43"/>
        <v>0.31666666666666665</v>
      </c>
    </row>
    <row r="671" spans="1:26" x14ac:dyDescent="0.25">
      <c r="A671">
        <v>12.202400000000001</v>
      </c>
      <c r="B671" t="s">
        <v>1302</v>
      </c>
      <c r="C671" t="s">
        <v>1379</v>
      </c>
      <c r="D671" t="s">
        <v>1380</v>
      </c>
      <c r="E671">
        <v>10003045</v>
      </c>
      <c r="F671" t="s">
        <v>1381</v>
      </c>
      <c r="G671" t="s">
        <v>1306</v>
      </c>
      <c r="I671" t="s">
        <v>1382</v>
      </c>
      <c r="J671" t="s">
        <v>1383</v>
      </c>
      <c r="K671" t="s">
        <v>1384</v>
      </c>
      <c r="L671">
        <v>8010</v>
      </c>
      <c r="M671" t="s">
        <v>129</v>
      </c>
      <c r="N671">
        <v>6098354400</v>
      </c>
      <c r="O671" t="s">
        <v>1332</v>
      </c>
      <c r="P671" t="s">
        <v>1333</v>
      </c>
      <c r="Q671" t="s">
        <v>1314</v>
      </c>
      <c r="R671">
        <v>44</v>
      </c>
      <c r="S671" t="s">
        <v>1315</v>
      </c>
      <c r="T671">
        <v>12</v>
      </c>
      <c r="U671">
        <v>4</v>
      </c>
      <c r="V671">
        <v>168.8</v>
      </c>
      <c r="W671">
        <v>6</v>
      </c>
      <c r="X671" s="3">
        <f t="shared" si="41"/>
        <v>28.133333333333336</v>
      </c>
      <c r="Y671" s="3">
        <f t="shared" si="42"/>
        <v>2.3444444444444446</v>
      </c>
      <c r="Z671" s="3">
        <f t="shared" si="43"/>
        <v>0.58611111111111114</v>
      </c>
    </row>
    <row r="672" spans="1:26" x14ac:dyDescent="0.25">
      <c r="A672">
        <v>12.202400000000001</v>
      </c>
      <c r="B672" t="s">
        <v>1302</v>
      </c>
      <c r="C672" t="s">
        <v>1412</v>
      </c>
      <c r="D672" t="s">
        <v>1413</v>
      </c>
      <c r="E672">
        <v>10019784</v>
      </c>
      <c r="F672" t="s">
        <v>1414</v>
      </c>
      <c r="G672" t="s">
        <v>1306</v>
      </c>
      <c r="I672" t="s">
        <v>1415</v>
      </c>
      <c r="J672" t="s">
        <v>1416</v>
      </c>
      <c r="K672" t="s">
        <v>1417</v>
      </c>
      <c r="L672">
        <v>95354</v>
      </c>
      <c r="M672" t="s">
        <v>1418</v>
      </c>
      <c r="N672">
        <v>2095295350</v>
      </c>
      <c r="O672" t="s">
        <v>1323</v>
      </c>
      <c r="P672" t="s">
        <v>1324</v>
      </c>
      <c r="Q672" t="s">
        <v>1314</v>
      </c>
      <c r="R672">
        <v>44</v>
      </c>
      <c r="S672" t="s">
        <v>1315</v>
      </c>
      <c r="T672">
        <v>12</v>
      </c>
      <c r="U672">
        <v>5</v>
      </c>
      <c r="V672">
        <v>345.6</v>
      </c>
      <c r="W672">
        <v>12</v>
      </c>
      <c r="X672" s="3">
        <f t="shared" si="41"/>
        <v>28.8</v>
      </c>
      <c r="Y672" s="3">
        <f t="shared" si="42"/>
        <v>2.4</v>
      </c>
      <c r="Z672" s="3">
        <f t="shared" si="43"/>
        <v>0.48</v>
      </c>
    </row>
    <row r="673" spans="1:26" x14ac:dyDescent="0.25">
      <c r="A673">
        <v>12.202400000000001</v>
      </c>
      <c r="B673" t="s">
        <v>1302</v>
      </c>
      <c r="C673" t="s">
        <v>1412</v>
      </c>
      <c r="D673" t="s">
        <v>1413</v>
      </c>
      <c r="E673">
        <v>10138941</v>
      </c>
      <c r="F673" t="s">
        <v>1419</v>
      </c>
      <c r="G673" t="s">
        <v>1420</v>
      </c>
      <c r="I673" t="s">
        <v>1421</v>
      </c>
      <c r="J673" t="s">
        <v>1422</v>
      </c>
      <c r="K673" t="s">
        <v>1423</v>
      </c>
      <c r="L673">
        <v>89557</v>
      </c>
      <c r="M673" t="s">
        <v>1424</v>
      </c>
      <c r="N673">
        <v>7753222537</v>
      </c>
      <c r="O673" t="s">
        <v>1323</v>
      </c>
      <c r="P673" t="s">
        <v>1324</v>
      </c>
      <c r="Q673" t="s">
        <v>1314</v>
      </c>
      <c r="R673">
        <v>44</v>
      </c>
      <c r="S673" t="s">
        <v>1315</v>
      </c>
      <c r="T673">
        <v>12</v>
      </c>
      <c r="U673">
        <v>5</v>
      </c>
      <c r="V673">
        <v>57.6</v>
      </c>
      <c r="W673">
        <v>2</v>
      </c>
      <c r="X673" s="3">
        <f t="shared" si="41"/>
        <v>28.8</v>
      </c>
      <c r="Y673" s="3">
        <f t="shared" si="42"/>
        <v>2.4</v>
      </c>
      <c r="Z673" s="3">
        <f t="shared" si="43"/>
        <v>0.48</v>
      </c>
    </row>
    <row r="674" spans="1:26" x14ac:dyDescent="0.25">
      <c r="A674">
        <v>12.202400000000001</v>
      </c>
      <c r="B674" t="s">
        <v>1302</v>
      </c>
      <c r="C674" t="s">
        <v>1412</v>
      </c>
      <c r="D674" t="s">
        <v>1413</v>
      </c>
      <c r="E674">
        <v>10252106</v>
      </c>
      <c r="F674" t="s">
        <v>1425</v>
      </c>
      <c r="G674" t="s">
        <v>1426</v>
      </c>
      <c r="I674" t="s">
        <v>1427</v>
      </c>
      <c r="J674" t="s">
        <v>1428</v>
      </c>
      <c r="K674" t="s">
        <v>1417</v>
      </c>
      <c r="L674">
        <v>95814</v>
      </c>
      <c r="M674" t="s">
        <v>1429</v>
      </c>
      <c r="N674">
        <v>9164430500</v>
      </c>
      <c r="O674" t="s">
        <v>1323</v>
      </c>
      <c r="P674" t="s">
        <v>1324</v>
      </c>
      <c r="Q674" t="s">
        <v>1314</v>
      </c>
      <c r="R674">
        <v>44</v>
      </c>
      <c r="S674" t="s">
        <v>1315</v>
      </c>
      <c r="T674">
        <v>12</v>
      </c>
      <c r="U674">
        <v>5</v>
      </c>
      <c r="V674">
        <v>57.6</v>
      </c>
      <c r="W674">
        <v>2</v>
      </c>
      <c r="X674" s="3">
        <f t="shared" si="41"/>
        <v>28.8</v>
      </c>
      <c r="Y674" s="3">
        <f t="shared" si="42"/>
        <v>2.4</v>
      </c>
      <c r="Z674" s="3">
        <f t="shared" si="43"/>
        <v>0.48</v>
      </c>
    </row>
    <row r="675" spans="1:26" x14ac:dyDescent="0.25">
      <c r="A675">
        <v>12.202400000000001</v>
      </c>
      <c r="B675" t="s">
        <v>1302</v>
      </c>
      <c r="C675" t="s">
        <v>1412</v>
      </c>
      <c r="D675" t="s">
        <v>1413</v>
      </c>
      <c r="E675">
        <v>10342048</v>
      </c>
      <c r="F675" t="s">
        <v>1430</v>
      </c>
      <c r="G675" t="s">
        <v>1306</v>
      </c>
      <c r="I675" t="s">
        <v>1431</v>
      </c>
      <c r="J675" t="s">
        <v>1432</v>
      </c>
      <c r="K675" t="s">
        <v>1417</v>
      </c>
      <c r="L675" t="s">
        <v>1433</v>
      </c>
      <c r="M675" t="s">
        <v>1434</v>
      </c>
      <c r="N675">
        <v>9258267841</v>
      </c>
      <c r="O675" t="s">
        <v>1323</v>
      </c>
      <c r="P675" t="s">
        <v>1324</v>
      </c>
      <c r="Q675" t="s">
        <v>1314</v>
      </c>
      <c r="R675">
        <v>44</v>
      </c>
      <c r="S675" t="s">
        <v>1315</v>
      </c>
      <c r="T675">
        <v>12</v>
      </c>
      <c r="U675">
        <v>5</v>
      </c>
      <c r="V675">
        <v>28.8</v>
      </c>
      <c r="W675">
        <v>1</v>
      </c>
      <c r="X675" s="3">
        <f t="shared" si="41"/>
        <v>28.8</v>
      </c>
      <c r="Y675" s="3">
        <f t="shared" si="42"/>
        <v>2.4</v>
      </c>
      <c r="Z675" s="3">
        <f t="shared" si="43"/>
        <v>0.48</v>
      </c>
    </row>
    <row r="676" spans="1:26" x14ac:dyDescent="0.25">
      <c r="A676">
        <v>12.202400000000001</v>
      </c>
      <c r="B676" t="s">
        <v>1302</v>
      </c>
      <c r="C676" t="s">
        <v>1412</v>
      </c>
      <c r="D676" t="s">
        <v>1413</v>
      </c>
      <c r="E676">
        <v>10439798</v>
      </c>
      <c r="F676" t="s">
        <v>1435</v>
      </c>
      <c r="G676" t="s">
        <v>1306</v>
      </c>
      <c r="I676" t="s">
        <v>1436</v>
      </c>
      <c r="J676" t="s">
        <v>1437</v>
      </c>
      <c r="K676" t="s">
        <v>1423</v>
      </c>
      <c r="L676" t="s">
        <v>1438</v>
      </c>
      <c r="M676" t="s">
        <v>1439</v>
      </c>
      <c r="N676">
        <v>9076024285</v>
      </c>
      <c r="O676" t="s">
        <v>1323</v>
      </c>
      <c r="P676" t="s">
        <v>1324</v>
      </c>
      <c r="Q676" t="s">
        <v>1314</v>
      </c>
      <c r="R676">
        <v>44</v>
      </c>
      <c r="S676" t="s">
        <v>1315</v>
      </c>
      <c r="T676">
        <v>12</v>
      </c>
      <c r="U676">
        <v>5</v>
      </c>
      <c r="V676">
        <v>201.6</v>
      </c>
      <c r="W676">
        <v>7</v>
      </c>
      <c r="X676" s="3">
        <f t="shared" si="41"/>
        <v>28.8</v>
      </c>
      <c r="Y676" s="3">
        <f t="shared" si="42"/>
        <v>2.4</v>
      </c>
      <c r="Z676" s="3">
        <f t="shared" si="43"/>
        <v>0.48</v>
      </c>
    </row>
    <row r="677" spans="1:26" x14ac:dyDescent="0.25">
      <c r="A677">
        <v>12.202400000000001</v>
      </c>
      <c r="B677" t="s">
        <v>1302</v>
      </c>
      <c r="C677" t="s">
        <v>1412</v>
      </c>
      <c r="D677" t="s">
        <v>1413</v>
      </c>
      <c r="E677">
        <v>10501324</v>
      </c>
      <c r="F677" t="s">
        <v>1440</v>
      </c>
      <c r="G677" t="s">
        <v>1426</v>
      </c>
      <c r="I677" t="s">
        <v>1441</v>
      </c>
      <c r="J677" t="s">
        <v>1442</v>
      </c>
      <c r="K677" t="s">
        <v>1417</v>
      </c>
      <c r="L677" t="s">
        <v>1443</v>
      </c>
      <c r="M677" t="s">
        <v>1444</v>
      </c>
      <c r="N677">
        <v>8312754500</v>
      </c>
      <c r="O677" t="s">
        <v>1323</v>
      </c>
      <c r="P677" t="s">
        <v>1324</v>
      </c>
      <c r="Q677" t="s">
        <v>1314</v>
      </c>
      <c r="R677">
        <v>44</v>
      </c>
      <c r="S677" t="s">
        <v>1315</v>
      </c>
      <c r="T677">
        <v>12</v>
      </c>
      <c r="U677">
        <v>5</v>
      </c>
      <c r="V677">
        <v>604.79999999999995</v>
      </c>
      <c r="W677">
        <v>21</v>
      </c>
      <c r="X677" s="3">
        <f t="shared" si="41"/>
        <v>28.799999999999997</v>
      </c>
      <c r="Y677" s="3">
        <f t="shared" si="42"/>
        <v>2.4</v>
      </c>
      <c r="Z677" s="3">
        <f t="shared" si="43"/>
        <v>0.48</v>
      </c>
    </row>
    <row r="678" spans="1:26" x14ac:dyDescent="0.25">
      <c r="A678">
        <v>12.202400000000001</v>
      </c>
      <c r="B678" t="s">
        <v>1302</v>
      </c>
      <c r="C678" t="s">
        <v>1412</v>
      </c>
      <c r="D678" t="s">
        <v>1413</v>
      </c>
      <c r="E678">
        <v>10019540</v>
      </c>
      <c r="F678" t="s">
        <v>1445</v>
      </c>
      <c r="G678" t="s">
        <v>1306</v>
      </c>
      <c r="I678" t="s">
        <v>1446</v>
      </c>
      <c r="J678" t="s">
        <v>1447</v>
      </c>
      <c r="K678" t="s">
        <v>1417</v>
      </c>
      <c r="L678">
        <v>94080</v>
      </c>
      <c r="M678" t="s">
        <v>1448</v>
      </c>
      <c r="N678">
        <v>6505895252</v>
      </c>
      <c r="O678" t="s">
        <v>1397</v>
      </c>
      <c r="P678" t="s">
        <v>1398</v>
      </c>
      <c r="Q678" t="s">
        <v>124</v>
      </c>
      <c r="R678">
        <v>44</v>
      </c>
      <c r="S678" t="s">
        <v>1315</v>
      </c>
      <c r="T678">
        <v>12</v>
      </c>
      <c r="U678">
        <v>4.5</v>
      </c>
      <c r="V678">
        <v>39.6</v>
      </c>
      <c r="W678">
        <v>2</v>
      </c>
      <c r="X678" s="3">
        <f t="shared" si="41"/>
        <v>19.8</v>
      </c>
      <c r="Y678" s="3">
        <f t="shared" si="42"/>
        <v>1.6500000000000001</v>
      </c>
      <c r="Z678" s="3">
        <f t="shared" si="43"/>
        <v>0.3666666666666667</v>
      </c>
    </row>
    <row r="679" spans="1:26" x14ac:dyDescent="0.25">
      <c r="A679">
        <v>12.202400000000001</v>
      </c>
      <c r="B679" t="s">
        <v>1302</v>
      </c>
      <c r="C679" t="s">
        <v>1412</v>
      </c>
      <c r="D679" t="s">
        <v>1413</v>
      </c>
      <c r="E679">
        <v>10019773</v>
      </c>
      <c r="F679" t="s">
        <v>1449</v>
      </c>
      <c r="G679" t="s">
        <v>1306</v>
      </c>
      <c r="I679" t="s">
        <v>1450</v>
      </c>
      <c r="J679" t="s">
        <v>1451</v>
      </c>
      <c r="K679" t="s">
        <v>1417</v>
      </c>
      <c r="L679">
        <v>95407</v>
      </c>
      <c r="M679" t="s">
        <v>1452</v>
      </c>
      <c r="N679">
        <v>7075464544</v>
      </c>
      <c r="O679" t="s">
        <v>1397</v>
      </c>
      <c r="P679" t="s">
        <v>1398</v>
      </c>
      <c r="Q679" t="s">
        <v>124</v>
      </c>
      <c r="R679">
        <v>44</v>
      </c>
      <c r="S679" t="s">
        <v>1315</v>
      </c>
      <c r="T679">
        <v>12</v>
      </c>
      <c r="U679">
        <v>4.5</v>
      </c>
      <c r="V679">
        <v>118.8</v>
      </c>
      <c r="W679">
        <v>6</v>
      </c>
      <c r="X679" s="3">
        <f t="shared" si="41"/>
        <v>19.8</v>
      </c>
      <c r="Y679" s="3">
        <f t="shared" si="42"/>
        <v>1.6500000000000001</v>
      </c>
      <c r="Z679" s="3">
        <f t="shared" si="43"/>
        <v>0.3666666666666667</v>
      </c>
    </row>
    <row r="680" spans="1:26" x14ac:dyDescent="0.25">
      <c r="A680">
        <v>12.202400000000001</v>
      </c>
      <c r="B680" t="s">
        <v>1302</v>
      </c>
      <c r="C680" t="s">
        <v>1412</v>
      </c>
      <c r="D680" t="s">
        <v>1413</v>
      </c>
      <c r="E680">
        <v>99999999999999</v>
      </c>
      <c r="F680" t="s">
        <v>1344</v>
      </c>
      <c r="G680" t="s">
        <v>1453</v>
      </c>
      <c r="H680" t="s">
        <v>144</v>
      </c>
      <c r="I680" t="s">
        <v>145</v>
      </c>
      <c r="J680" t="s">
        <v>146</v>
      </c>
      <c r="K680" t="s">
        <v>1345</v>
      </c>
      <c r="L680">
        <v>999999999</v>
      </c>
      <c r="M680" t="s">
        <v>145</v>
      </c>
      <c r="N680">
        <v>9999999999</v>
      </c>
      <c r="O680" t="s">
        <v>1397</v>
      </c>
      <c r="P680" t="s">
        <v>1398</v>
      </c>
      <c r="Q680" t="s">
        <v>124</v>
      </c>
      <c r="R680">
        <v>44</v>
      </c>
      <c r="S680" t="s">
        <v>1315</v>
      </c>
      <c r="T680">
        <v>12</v>
      </c>
      <c r="U680">
        <v>4.5</v>
      </c>
      <c r="V680">
        <v>336.6</v>
      </c>
      <c r="W680">
        <v>17</v>
      </c>
      <c r="X680" s="3">
        <f t="shared" si="41"/>
        <v>19.8</v>
      </c>
      <c r="Y680" s="3">
        <f t="shared" si="42"/>
        <v>1.6500000000000001</v>
      </c>
      <c r="Z680" s="3">
        <f t="shared" si="43"/>
        <v>0.3666666666666667</v>
      </c>
    </row>
    <row r="681" spans="1:26" x14ac:dyDescent="0.25">
      <c r="A681">
        <v>12.202400000000001</v>
      </c>
      <c r="B681" t="s">
        <v>1302</v>
      </c>
      <c r="C681" t="s">
        <v>1412</v>
      </c>
      <c r="D681" t="s">
        <v>1413</v>
      </c>
      <c r="E681">
        <v>10019773</v>
      </c>
      <c r="F681" t="s">
        <v>1449</v>
      </c>
      <c r="G681" t="s">
        <v>1306</v>
      </c>
      <c r="I681" t="s">
        <v>1450</v>
      </c>
      <c r="J681" t="s">
        <v>1451</v>
      </c>
      <c r="K681" t="s">
        <v>1417</v>
      </c>
      <c r="L681">
        <v>95407</v>
      </c>
      <c r="M681" t="s">
        <v>1452</v>
      </c>
      <c r="N681">
        <v>7075464544</v>
      </c>
      <c r="O681" t="s">
        <v>1342</v>
      </c>
      <c r="P681" t="s">
        <v>1343</v>
      </c>
      <c r="Q681" t="s">
        <v>1331</v>
      </c>
      <c r="R681">
        <v>44</v>
      </c>
      <c r="S681" t="s">
        <v>1315</v>
      </c>
      <c r="T681">
        <v>12</v>
      </c>
      <c r="U681">
        <v>5</v>
      </c>
      <c r="V681">
        <v>316.8</v>
      </c>
      <c r="W681">
        <v>16</v>
      </c>
      <c r="X681" s="3">
        <f t="shared" si="41"/>
        <v>19.8</v>
      </c>
      <c r="Y681" s="3">
        <f t="shared" si="42"/>
        <v>1.6500000000000001</v>
      </c>
      <c r="Z681" s="3">
        <f t="shared" si="43"/>
        <v>0.33</v>
      </c>
    </row>
    <row r="682" spans="1:26" x14ac:dyDescent="0.25">
      <c r="A682">
        <v>12.202400000000001</v>
      </c>
      <c r="B682" t="s">
        <v>1302</v>
      </c>
      <c r="C682" t="s">
        <v>1412</v>
      </c>
      <c r="D682" t="s">
        <v>1413</v>
      </c>
      <c r="E682">
        <v>10053745</v>
      </c>
      <c r="F682" t="s">
        <v>1454</v>
      </c>
      <c r="G682" t="s">
        <v>1455</v>
      </c>
      <c r="I682" t="s">
        <v>1456</v>
      </c>
      <c r="J682" t="s">
        <v>1457</v>
      </c>
      <c r="K682" t="s">
        <v>1423</v>
      </c>
      <c r="L682">
        <v>89406</v>
      </c>
      <c r="M682" t="s">
        <v>1458</v>
      </c>
      <c r="N682">
        <v>7755415699</v>
      </c>
      <c r="O682" t="s">
        <v>1342</v>
      </c>
      <c r="P682" t="s">
        <v>1343</v>
      </c>
      <c r="Q682" t="s">
        <v>1331</v>
      </c>
      <c r="R682">
        <v>44</v>
      </c>
      <c r="S682" t="s">
        <v>1315</v>
      </c>
      <c r="T682">
        <v>12</v>
      </c>
      <c r="U682">
        <v>5</v>
      </c>
      <c r="V682">
        <v>39.6</v>
      </c>
      <c r="W682">
        <v>2</v>
      </c>
      <c r="X682" s="3">
        <f t="shared" si="41"/>
        <v>19.8</v>
      </c>
      <c r="Y682" s="3">
        <f t="shared" si="42"/>
        <v>1.6500000000000001</v>
      </c>
      <c r="Z682" s="3">
        <f t="shared" si="43"/>
        <v>0.33</v>
      </c>
    </row>
    <row r="683" spans="1:26" x14ac:dyDescent="0.25">
      <c r="A683">
        <v>12.202400000000001</v>
      </c>
      <c r="B683" t="s">
        <v>1302</v>
      </c>
      <c r="C683" t="s">
        <v>1412</v>
      </c>
      <c r="D683" t="s">
        <v>1413</v>
      </c>
      <c r="E683">
        <v>10373747</v>
      </c>
      <c r="F683" t="s">
        <v>1459</v>
      </c>
      <c r="G683" t="s">
        <v>1460</v>
      </c>
      <c r="I683" t="s">
        <v>1461</v>
      </c>
      <c r="J683" t="s">
        <v>1462</v>
      </c>
      <c r="K683" t="s">
        <v>1417</v>
      </c>
      <c r="L683" t="s">
        <v>1463</v>
      </c>
      <c r="M683" t="s">
        <v>1464</v>
      </c>
      <c r="N683">
        <v>8314403220</v>
      </c>
      <c r="O683" t="s">
        <v>1342</v>
      </c>
      <c r="P683" t="s">
        <v>1343</v>
      </c>
      <c r="Q683" t="s">
        <v>1331</v>
      </c>
      <c r="R683">
        <v>44</v>
      </c>
      <c r="S683" t="s">
        <v>1315</v>
      </c>
      <c r="T683">
        <v>12</v>
      </c>
      <c r="U683">
        <v>5</v>
      </c>
      <c r="V683">
        <v>39.6</v>
      </c>
      <c r="W683">
        <v>2</v>
      </c>
      <c r="X683" s="3">
        <f t="shared" si="41"/>
        <v>19.8</v>
      </c>
      <c r="Y683" s="3">
        <f t="shared" si="42"/>
        <v>1.6500000000000001</v>
      </c>
      <c r="Z683" s="3">
        <f t="shared" si="43"/>
        <v>0.33</v>
      </c>
    </row>
    <row r="684" spans="1:26" x14ac:dyDescent="0.25">
      <c r="A684">
        <v>12.202400000000001</v>
      </c>
      <c r="B684" t="s">
        <v>1302</v>
      </c>
      <c r="C684" t="s">
        <v>1412</v>
      </c>
      <c r="D684" t="s">
        <v>1413</v>
      </c>
      <c r="E684">
        <v>10373770</v>
      </c>
      <c r="F684" t="s">
        <v>202</v>
      </c>
      <c r="G684" t="s">
        <v>1460</v>
      </c>
      <c r="I684" t="s">
        <v>1465</v>
      </c>
      <c r="J684" t="s">
        <v>1466</v>
      </c>
      <c r="K684" t="s">
        <v>1417</v>
      </c>
      <c r="L684" t="s">
        <v>1467</v>
      </c>
      <c r="M684" t="s">
        <v>1468</v>
      </c>
      <c r="N684">
        <v>5102770646</v>
      </c>
      <c r="O684" t="s">
        <v>1342</v>
      </c>
      <c r="P684" t="s">
        <v>1343</v>
      </c>
      <c r="Q684" t="s">
        <v>1331</v>
      </c>
      <c r="R684">
        <v>44</v>
      </c>
      <c r="S684" t="s">
        <v>1315</v>
      </c>
      <c r="T684">
        <v>12</v>
      </c>
      <c r="U684">
        <v>5</v>
      </c>
      <c r="V684">
        <v>79.2</v>
      </c>
      <c r="W684">
        <v>4</v>
      </c>
      <c r="X684" s="3">
        <f t="shared" si="41"/>
        <v>19.8</v>
      </c>
      <c r="Y684" s="3">
        <f t="shared" si="42"/>
        <v>1.6500000000000001</v>
      </c>
      <c r="Z684" s="3">
        <f t="shared" si="43"/>
        <v>0.33</v>
      </c>
    </row>
    <row r="685" spans="1:26" x14ac:dyDescent="0.25">
      <c r="A685">
        <v>12.202400000000001</v>
      </c>
      <c r="B685" t="s">
        <v>1302</v>
      </c>
      <c r="C685" t="s">
        <v>1412</v>
      </c>
      <c r="D685" t="s">
        <v>1413</v>
      </c>
      <c r="E685">
        <v>10426435</v>
      </c>
      <c r="F685" t="s">
        <v>1469</v>
      </c>
      <c r="G685" t="s">
        <v>1460</v>
      </c>
      <c r="I685" t="s">
        <v>1470</v>
      </c>
      <c r="J685" t="s">
        <v>1471</v>
      </c>
      <c r="K685" t="s">
        <v>1417</v>
      </c>
      <c r="L685" t="s">
        <v>1472</v>
      </c>
      <c r="M685" t="s">
        <v>1473</v>
      </c>
      <c r="N685">
        <v>7078293456</v>
      </c>
      <c r="O685" t="s">
        <v>1342</v>
      </c>
      <c r="P685" t="s">
        <v>1343</v>
      </c>
      <c r="Q685" t="s">
        <v>1331</v>
      </c>
      <c r="R685">
        <v>44</v>
      </c>
      <c r="S685" t="s">
        <v>1315</v>
      </c>
      <c r="T685">
        <v>12</v>
      </c>
      <c r="U685">
        <v>5</v>
      </c>
      <c r="V685">
        <v>59.4</v>
      </c>
      <c r="W685">
        <v>3</v>
      </c>
      <c r="X685" s="3">
        <f t="shared" si="41"/>
        <v>19.8</v>
      </c>
      <c r="Y685" s="3">
        <f t="shared" si="42"/>
        <v>1.6500000000000001</v>
      </c>
      <c r="Z685" s="3">
        <f t="shared" si="43"/>
        <v>0.33</v>
      </c>
    </row>
    <row r="686" spans="1:26" x14ac:dyDescent="0.25">
      <c r="A686">
        <v>12.202400000000001</v>
      </c>
      <c r="B686" t="s">
        <v>1302</v>
      </c>
      <c r="C686" t="s">
        <v>1412</v>
      </c>
      <c r="D686" t="s">
        <v>1413</v>
      </c>
      <c r="E686">
        <v>10053745</v>
      </c>
      <c r="F686" t="s">
        <v>1454</v>
      </c>
      <c r="G686" t="s">
        <v>1455</v>
      </c>
      <c r="I686" t="s">
        <v>1456</v>
      </c>
      <c r="J686" t="s">
        <v>1457</v>
      </c>
      <c r="K686" t="s">
        <v>1423</v>
      </c>
      <c r="L686">
        <v>89406</v>
      </c>
      <c r="M686" t="s">
        <v>1458</v>
      </c>
      <c r="N686">
        <v>7755415699</v>
      </c>
      <c r="O686" t="s">
        <v>1346</v>
      </c>
      <c r="P686" t="s">
        <v>1347</v>
      </c>
      <c r="Q686" t="s">
        <v>1331</v>
      </c>
      <c r="R686">
        <v>44</v>
      </c>
      <c r="S686" t="s">
        <v>1315</v>
      </c>
      <c r="T686">
        <v>12</v>
      </c>
      <c r="U686">
        <v>5</v>
      </c>
      <c r="V686">
        <v>39.6</v>
      </c>
      <c r="W686">
        <v>2</v>
      </c>
      <c r="X686" s="3">
        <f t="shared" si="41"/>
        <v>19.8</v>
      </c>
      <c r="Y686" s="3">
        <f t="shared" si="42"/>
        <v>1.6500000000000001</v>
      </c>
      <c r="Z686" s="3">
        <f t="shared" si="43"/>
        <v>0.33</v>
      </c>
    </row>
    <row r="687" spans="1:26" x14ac:dyDescent="0.25">
      <c r="A687">
        <v>12.202400000000001</v>
      </c>
      <c r="B687" t="s">
        <v>1302</v>
      </c>
      <c r="C687" t="s">
        <v>1412</v>
      </c>
      <c r="D687" t="s">
        <v>1413</v>
      </c>
      <c r="E687">
        <v>10349243</v>
      </c>
      <c r="F687" t="s">
        <v>1474</v>
      </c>
      <c r="G687" t="s">
        <v>1306</v>
      </c>
      <c r="I687" t="s">
        <v>1475</v>
      </c>
      <c r="J687" t="s">
        <v>1437</v>
      </c>
      <c r="K687" t="s">
        <v>1423</v>
      </c>
      <c r="L687" t="s">
        <v>1476</v>
      </c>
      <c r="M687" t="s">
        <v>1477</v>
      </c>
      <c r="N687">
        <v>7754437931</v>
      </c>
      <c r="O687" t="s">
        <v>1346</v>
      </c>
      <c r="P687" t="s">
        <v>1347</v>
      </c>
      <c r="Q687" t="s">
        <v>1331</v>
      </c>
      <c r="R687">
        <v>44</v>
      </c>
      <c r="S687" t="s">
        <v>1315</v>
      </c>
      <c r="T687">
        <v>12</v>
      </c>
      <c r="U687">
        <v>5</v>
      </c>
      <c r="V687">
        <v>59.4</v>
      </c>
      <c r="W687">
        <v>3</v>
      </c>
      <c r="X687" s="3">
        <f t="shared" si="41"/>
        <v>19.8</v>
      </c>
      <c r="Y687" s="3">
        <f t="shared" si="42"/>
        <v>1.6500000000000001</v>
      </c>
      <c r="Z687" s="3">
        <f t="shared" si="43"/>
        <v>0.33</v>
      </c>
    </row>
    <row r="688" spans="1:26" x14ac:dyDescent="0.25">
      <c r="A688">
        <v>12.202400000000001</v>
      </c>
      <c r="B688" t="s">
        <v>1302</v>
      </c>
      <c r="C688" t="s">
        <v>1412</v>
      </c>
      <c r="D688" t="s">
        <v>1413</v>
      </c>
      <c r="E688">
        <v>10426435</v>
      </c>
      <c r="F688" t="s">
        <v>1469</v>
      </c>
      <c r="G688" t="s">
        <v>1460</v>
      </c>
      <c r="I688" t="s">
        <v>1470</v>
      </c>
      <c r="J688" t="s">
        <v>1471</v>
      </c>
      <c r="K688" t="s">
        <v>1417</v>
      </c>
      <c r="L688" t="s">
        <v>1472</v>
      </c>
      <c r="M688" t="s">
        <v>1473</v>
      </c>
      <c r="N688">
        <v>7078293456</v>
      </c>
      <c r="O688" t="s">
        <v>1346</v>
      </c>
      <c r="P688" t="s">
        <v>1347</v>
      </c>
      <c r="Q688" t="s">
        <v>1331</v>
      </c>
      <c r="R688">
        <v>44</v>
      </c>
      <c r="S688" t="s">
        <v>1315</v>
      </c>
      <c r="T688">
        <v>12</v>
      </c>
      <c r="U688">
        <v>5</v>
      </c>
      <c r="V688">
        <v>39.6</v>
      </c>
      <c r="W688">
        <v>2</v>
      </c>
      <c r="X688" s="3">
        <f t="shared" si="41"/>
        <v>19.8</v>
      </c>
      <c r="Y688" s="3">
        <f t="shared" si="42"/>
        <v>1.6500000000000001</v>
      </c>
      <c r="Z688" s="3">
        <f t="shared" si="43"/>
        <v>0.33</v>
      </c>
    </row>
    <row r="689" spans="1:26" x14ac:dyDescent="0.25">
      <c r="A689">
        <v>12.202400000000001</v>
      </c>
      <c r="B689" t="s">
        <v>1302</v>
      </c>
      <c r="C689" t="s">
        <v>1412</v>
      </c>
      <c r="D689" t="s">
        <v>1413</v>
      </c>
      <c r="E689">
        <v>10019784</v>
      </c>
      <c r="F689" t="s">
        <v>1414</v>
      </c>
      <c r="G689" t="s">
        <v>1306</v>
      </c>
      <c r="I689" t="s">
        <v>1415</v>
      </c>
      <c r="J689" t="s">
        <v>1416</v>
      </c>
      <c r="K689" t="s">
        <v>1417</v>
      </c>
      <c r="L689">
        <v>95354</v>
      </c>
      <c r="M689" t="s">
        <v>1418</v>
      </c>
      <c r="N689">
        <v>2095295350</v>
      </c>
      <c r="O689" t="s">
        <v>1329</v>
      </c>
      <c r="P689" t="s">
        <v>1330</v>
      </c>
      <c r="Q689" t="s">
        <v>1331</v>
      </c>
      <c r="R689">
        <v>44</v>
      </c>
      <c r="S689" t="s">
        <v>1315</v>
      </c>
      <c r="T689">
        <v>12</v>
      </c>
      <c r="U689">
        <v>5</v>
      </c>
      <c r="V689">
        <v>59.4</v>
      </c>
      <c r="W689">
        <v>3</v>
      </c>
      <c r="X689" s="3">
        <f t="shared" si="41"/>
        <v>19.8</v>
      </c>
      <c r="Y689" s="3">
        <f t="shared" si="42"/>
        <v>1.6500000000000001</v>
      </c>
      <c r="Z689" s="3">
        <f t="shared" si="43"/>
        <v>0.33</v>
      </c>
    </row>
    <row r="690" spans="1:26" x14ac:dyDescent="0.25">
      <c r="A690">
        <v>12.202400000000001</v>
      </c>
      <c r="B690" t="s">
        <v>1302</v>
      </c>
      <c r="C690" t="s">
        <v>1412</v>
      </c>
      <c r="D690" t="s">
        <v>1413</v>
      </c>
      <c r="E690">
        <v>10053745</v>
      </c>
      <c r="F690" t="s">
        <v>1454</v>
      </c>
      <c r="G690" t="s">
        <v>1455</v>
      </c>
      <c r="I690" t="s">
        <v>1456</v>
      </c>
      <c r="J690" t="s">
        <v>1457</v>
      </c>
      <c r="K690" t="s">
        <v>1423</v>
      </c>
      <c r="L690">
        <v>89406</v>
      </c>
      <c r="M690" t="s">
        <v>1458</v>
      </c>
      <c r="N690">
        <v>7755415699</v>
      </c>
      <c r="O690" t="s">
        <v>1329</v>
      </c>
      <c r="P690" t="s">
        <v>1330</v>
      </c>
      <c r="Q690" t="s">
        <v>1331</v>
      </c>
      <c r="R690">
        <v>44</v>
      </c>
      <c r="S690" t="s">
        <v>1315</v>
      </c>
      <c r="T690">
        <v>12</v>
      </c>
      <c r="U690">
        <v>5</v>
      </c>
      <c r="V690">
        <v>59.4</v>
      </c>
      <c r="W690">
        <v>3</v>
      </c>
      <c r="X690" s="3">
        <f t="shared" si="41"/>
        <v>19.8</v>
      </c>
      <c r="Y690" s="3">
        <f t="shared" si="42"/>
        <v>1.6500000000000001</v>
      </c>
      <c r="Z690" s="3">
        <f t="shared" si="43"/>
        <v>0.33</v>
      </c>
    </row>
    <row r="691" spans="1:26" x14ac:dyDescent="0.25">
      <c r="A691">
        <v>12.202400000000001</v>
      </c>
      <c r="B691" t="s">
        <v>1302</v>
      </c>
      <c r="C691" t="s">
        <v>1412</v>
      </c>
      <c r="D691" t="s">
        <v>1413</v>
      </c>
      <c r="E691">
        <v>10125310</v>
      </c>
      <c r="F691" t="s">
        <v>1478</v>
      </c>
      <c r="G691" t="s">
        <v>1306</v>
      </c>
      <c r="I691" t="s">
        <v>1479</v>
      </c>
      <c r="J691" t="s">
        <v>1416</v>
      </c>
      <c r="K691" t="s">
        <v>1417</v>
      </c>
      <c r="L691" t="s">
        <v>1480</v>
      </c>
      <c r="M691" t="s">
        <v>1481</v>
      </c>
      <c r="N691">
        <v>2096028622</v>
      </c>
      <c r="O691" t="s">
        <v>1329</v>
      </c>
      <c r="P691" t="s">
        <v>1330</v>
      </c>
      <c r="Q691" t="s">
        <v>1331</v>
      </c>
      <c r="R691">
        <v>44</v>
      </c>
      <c r="S691" t="s">
        <v>1315</v>
      </c>
      <c r="T691">
        <v>12</v>
      </c>
      <c r="U691">
        <v>5</v>
      </c>
      <c r="V691">
        <v>19.8</v>
      </c>
      <c r="W691">
        <v>1</v>
      </c>
      <c r="X691" s="3">
        <f t="shared" si="41"/>
        <v>19.8</v>
      </c>
      <c r="Y691" s="3">
        <f t="shared" si="42"/>
        <v>1.6500000000000001</v>
      </c>
      <c r="Z691" s="3">
        <f t="shared" si="43"/>
        <v>0.33</v>
      </c>
    </row>
    <row r="692" spans="1:26" x14ac:dyDescent="0.25">
      <c r="A692">
        <v>12.202400000000001</v>
      </c>
      <c r="B692" t="s">
        <v>1302</v>
      </c>
      <c r="C692" t="s">
        <v>1412</v>
      </c>
      <c r="D692" t="s">
        <v>1413</v>
      </c>
      <c r="E692">
        <v>10439798</v>
      </c>
      <c r="F692" t="s">
        <v>1435</v>
      </c>
      <c r="G692" t="s">
        <v>1306</v>
      </c>
      <c r="I692" t="s">
        <v>1436</v>
      </c>
      <c r="J692" t="s">
        <v>1437</v>
      </c>
      <c r="K692" t="s">
        <v>1423</v>
      </c>
      <c r="L692" t="s">
        <v>1438</v>
      </c>
      <c r="M692" t="s">
        <v>1439</v>
      </c>
      <c r="N692">
        <v>9076024285</v>
      </c>
      <c r="O692" t="s">
        <v>1329</v>
      </c>
      <c r="P692" t="s">
        <v>1330</v>
      </c>
      <c r="Q692" t="s">
        <v>1331</v>
      </c>
      <c r="R692">
        <v>44</v>
      </c>
      <c r="S692" t="s">
        <v>1315</v>
      </c>
      <c r="T692">
        <v>12</v>
      </c>
      <c r="U692">
        <v>5</v>
      </c>
      <c r="V692">
        <v>79.2</v>
      </c>
      <c r="W692">
        <v>4</v>
      </c>
      <c r="X692" s="3">
        <f t="shared" si="41"/>
        <v>19.8</v>
      </c>
      <c r="Y692" s="3">
        <f t="shared" si="42"/>
        <v>1.6500000000000001</v>
      </c>
      <c r="Z692" s="3">
        <f t="shared" si="43"/>
        <v>0.33</v>
      </c>
    </row>
    <row r="693" spans="1:26" x14ac:dyDescent="0.25">
      <c r="A693">
        <v>12.202400000000001</v>
      </c>
      <c r="B693" t="s">
        <v>1302</v>
      </c>
      <c r="C693" t="s">
        <v>1412</v>
      </c>
      <c r="D693" t="s">
        <v>1413</v>
      </c>
      <c r="E693">
        <v>10124473</v>
      </c>
      <c r="F693" t="s">
        <v>220</v>
      </c>
      <c r="G693" t="s">
        <v>1306</v>
      </c>
      <c r="I693" t="s">
        <v>1482</v>
      </c>
      <c r="J693" t="s">
        <v>1483</v>
      </c>
      <c r="K693" t="s">
        <v>1417</v>
      </c>
      <c r="L693">
        <v>95370</v>
      </c>
      <c r="M693" t="s">
        <v>1484</v>
      </c>
      <c r="N693">
        <v>2095363674</v>
      </c>
      <c r="O693" t="s">
        <v>1402</v>
      </c>
      <c r="P693" t="s">
        <v>1403</v>
      </c>
      <c r="Q693" t="s">
        <v>1314</v>
      </c>
      <c r="R693">
        <v>44</v>
      </c>
      <c r="S693" t="s">
        <v>1315</v>
      </c>
      <c r="T693">
        <v>12</v>
      </c>
      <c r="U693">
        <v>5</v>
      </c>
      <c r="V693">
        <v>144</v>
      </c>
      <c r="W693">
        <v>5</v>
      </c>
      <c r="X693" s="3">
        <f t="shared" si="41"/>
        <v>28.8</v>
      </c>
      <c r="Y693" s="3">
        <f t="shared" si="42"/>
        <v>2.4</v>
      </c>
      <c r="Z693" s="3">
        <f t="shared" si="43"/>
        <v>0.48</v>
      </c>
    </row>
    <row r="694" spans="1:26" x14ac:dyDescent="0.25">
      <c r="A694">
        <v>12.202400000000001</v>
      </c>
      <c r="B694" t="s">
        <v>1302</v>
      </c>
      <c r="C694" t="s">
        <v>1412</v>
      </c>
      <c r="D694" t="s">
        <v>1413</v>
      </c>
      <c r="E694">
        <v>10252106</v>
      </c>
      <c r="F694" t="s">
        <v>1425</v>
      </c>
      <c r="G694" t="s">
        <v>1426</v>
      </c>
      <c r="I694" t="s">
        <v>1427</v>
      </c>
      <c r="J694" t="s">
        <v>1428</v>
      </c>
      <c r="K694" t="s">
        <v>1417</v>
      </c>
      <c r="L694">
        <v>95814</v>
      </c>
      <c r="M694" t="s">
        <v>1429</v>
      </c>
      <c r="N694">
        <v>9164430500</v>
      </c>
      <c r="O694" t="s">
        <v>1402</v>
      </c>
      <c r="P694" t="s">
        <v>1403</v>
      </c>
      <c r="Q694" t="s">
        <v>1314</v>
      </c>
      <c r="R694">
        <v>44</v>
      </c>
      <c r="S694" t="s">
        <v>1315</v>
      </c>
      <c r="T694">
        <v>12</v>
      </c>
      <c r="U694">
        <v>5</v>
      </c>
      <c r="V694">
        <v>57.6</v>
      </c>
      <c r="W694">
        <v>2</v>
      </c>
      <c r="X694" s="3">
        <f t="shared" si="41"/>
        <v>28.8</v>
      </c>
      <c r="Y694" s="3">
        <f t="shared" si="42"/>
        <v>2.4</v>
      </c>
      <c r="Z694" s="3">
        <f t="shared" si="43"/>
        <v>0.48</v>
      </c>
    </row>
    <row r="695" spans="1:26" x14ac:dyDescent="0.25">
      <c r="A695">
        <v>12.202400000000001</v>
      </c>
      <c r="B695" t="s">
        <v>1302</v>
      </c>
      <c r="C695" t="s">
        <v>1412</v>
      </c>
      <c r="D695" t="s">
        <v>1413</v>
      </c>
      <c r="E695">
        <v>10342048</v>
      </c>
      <c r="F695" t="s">
        <v>1430</v>
      </c>
      <c r="G695" t="s">
        <v>1306</v>
      </c>
      <c r="I695" t="s">
        <v>1431</v>
      </c>
      <c r="J695" t="s">
        <v>1432</v>
      </c>
      <c r="K695" t="s">
        <v>1417</v>
      </c>
      <c r="L695" t="s">
        <v>1433</v>
      </c>
      <c r="M695" t="s">
        <v>1434</v>
      </c>
      <c r="N695">
        <v>9258267841</v>
      </c>
      <c r="O695" t="s">
        <v>1402</v>
      </c>
      <c r="P695" t="s">
        <v>1403</v>
      </c>
      <c r="Q695" t="s">
        <v>1314</v>
      </c>
      <c r="R695">
        <v>44</v>
      </c>
      <c r="S695" t="s">
        <v>1315</v>
      </c>
      <c r="T695">
        <v>12</v>
      </c>
      <c r="U695">
        <v>5</v>
      </c>
      <c r="V695">
        <v>57.6</v>
      </c>
      <c r="W695">
        <v>2</v>
      </c>
      <c r="X695" s="3">
        <f t="shared" si="41"/>
        <v>28.8</v>
      </c>
      <c r="Y695" s="3">
        <f t="shared" si="42"/>
        <v>2.4</v>
      </c>
      <c r="Z695" s="3">
        <f t="shared" si="43"/>
        <v>0.48</v>
      </c>
    </row>
    <row r="696" spans="1:26" x14ac:dyDescent="0.25">
      <c r="A696">
        <v>12.202400000000001</v>
      </c>
      <c r="B696" t="s">
        <v>1302</v>
      </c>
      <c r="C696" t="s">
        <v>1412</v>
      </c>
      <c r="D696" t="s">
        <v>1413</v>
      </c>
      <c r="E696">
        <v>10393606</v>
      </c>
      <c r="F696" t="s">
        <v>1485</v>
      </c>
      <c r="G696" t="s">
        <v>1426</v>
      </c>
      <c r="I696" t="s">
        <v>1486</v>
      </c>
      <c r="J696" t="s">
        <v>1422</v>
      </c>
      <c r="K696" t="s">
        <v>1423</v>
      </c>
      <c r="L696" t="s">
        <v>1487</v>
      </c>
      <c r="M696" t="s">
        <v>1488</v>
      </c>
      <c r="N696">
        <v>7755077248</v>
      </c>
      <c r="O696" t="s">
        <v>1402</v>
      </c>
      <c r="P696" t="s">
        <v>1403</v>
      </c>
      <c r="Q696" t="s">
        <v>1314</v>
      </c>
      <c r="R696">
        <v>44</v>
      </c>
      <c r="S696" t="s">
        <v>1315</v>
      </c>
      <c r="T696">
        <v>12</v>
      </c>
      <c r="U696">
        <v>5</v>
      </c>
      <c r="V696">
        <v>115.2</v>
      </c>
      <c r="W696">
        <v>4</v>
      </c>
      <c r="X696" s="3">
        <f t="shared" si="41"/>
        <v>28.8</v>
      </c>
      <c r="Y696" s="3">
        <f t="shared" si="42"/>
        <v>2.4</v>
      </c>
      <c r="Z696" s="3">
        <f t="shared" si="43"/>
        <v>0.48</v>
      </c>
    </row>
    <row r="697" spans="1:26" x14ac:dyDescent="0.25">
      <c r="A697">
        <v>12.202400000000001</v>
      </c>
      <c r="B697" t="s">
        <v>1302</v>
      </c>
      <c r="C697" t="s">
        <v>1412</v>
      </c>
      <c r="D697" t="s">
        <v>1413</v>
      </c>
      <c r="E697">
        <v>10442641</v>
      </c>
      <c r="F697" t="s">
        <v>1489</v>
      </c>
      <c r="G697" t="s">
        <v>1306</v>
      </c>
      <c r="I697" t="s">
        <v>1490</v>
      </c>
      <c r="J697" t="s">
        <v>1437</v>
      </c>
      <c r="K697" t="s">
        <v>1423</v>
      </c>
      <c r="L697" t="s">
        <v>1491</v>
      </c>
      <c r="M697" t="s">
        <v>1492</v>
      </c>
      <c r="N697">
        <v>7753991600</v>
      </c>
      <c r="O697" t="s">
        <v>1402</v>
      </c>
      <c r="P697" t="s">
        <v>1403</v>
      </c>
      <c r="Q697" t="s">
        <v>1314</v>
      </c>
      <c r="R697">
        <v>44</v>
      </c>
      <c r="S697" t="s">
        <v>1315</v>
      </c>
      <c r="T697">
        <v>12</v>
      </c>
      <c r="U697">
        <v>5</v>
      </c>
      <c r="V697">
        <v>57.6</v>
      </c>
      <c r="W697">
        <v>2</v>
      </c>
      <c r="X697" s="3">
        <f t="shared" si="41"/>
        <v>28.8</v>
      </c>
      <c r="Y697" s="3">
        <f t="shared" si="42"/>
        <v>2.4</v>
      </c>
      <c r="Z697" s="3">
        <f t="shared" si="43"/>
        <v>0.48</v>
      </c>
    </row>
    <row r="698" spans="1:26" x14ac:dyDescent="0.25">
      <c r="A698">
        <v>12.202400000000001</v>
      </c>
      <c r="B698" t="s">
        <v>1302</v>
      </c>
      <c r="C698" t="s">
        <v>1412</v>
      </c>
      <c r="D698" t="s">
        <v>1413</v>
      </c>
      <c r="E698">
        <v>10496376</v>
      </c>
      <c r="F698" t="s">
        <v>1493</v>
      </c>
      <c r="G698" t="s">
        <v>1494</v>
      </c>
      <c r="I698" t="s">
        <v>1495</v>
      </c>
      <c r="J698" t="s">
        <v>1496</v>
      </c>
      <c r="K698" t="s">
        <v>1417</v>
      </c>
      <c r="L698" t="s">
        <v>1497</v>
      </c>
      <c r="M698" t="s">
        <v>1498</v>
      </c>
      <c r="N698">
        <v>9162338469</v>
      </c>
      <c r="O698" t="s">
        <v>1402</v>
      </c>
      <c r="P698" t="s">
        <v>1403</v>
      </c>
      <c r="Q698" t="s">
        <v>1314</v>
      </c>
      <c r="R698">
        <v>44</v>
      </c>
      <c r="S698" t="s">
        <v>1315</v>
      </c>
      <c r="T698">
        <v>12</v>
      </c>
      <c r="U698">
        <v>5</v>
      </c>
      <c r="V698">
        <v>57.6</v>
      </c>
      <c r="W698">
        <v>2</v>
      </c>
      <c r="X698" s="3">
        <f t="shared" si="41"/>
        <v>28.8</v>
      </c>
      <c r="Y698" s="3">
        <f t="shared" si="42"/>
        <v>2.4</v>
      </c>
      <c r="Z698" s="3">
        <f t="shared" si="43"/>
        <v>0.48</v>
      </c>
    </row>
    <row r="699" spans="1:26" x14ac:dyDescent="0.25">
      <c r="A699">
        <v>12.202400000000001</v>
      </c>
      <c r="B699" t="s">
        <v>1302</v>
      </c>
      <c r="C699" t="s">
        <v>1412</v>
      </c>
      <c r="D699" t="s">
        <v>1413</v>
      </c>
      <c r="E699">
        <v>10501324</v>
      </c>
      <c r="F699" t="s">
        <v>1440</v>
      </c>
      <c r="G699" t="s">
        <v>1426</v>
      </c>
      <c r="I699" t="s">
        <v>1441</v>
      </c>
      <c r="J699" t="s">
        <v>1442</v>
      </c>
      <c r="K699" t="s">
        <v>1417</v>
      </c>
      <c r="L699" t="s">
        <v>1443</v>
      </c>
      <c r="M699" t="s">
        <v>1444</v>
      </c>
      <c r="N699">
        <v>8312754500</v>
      </c>
      <c r="O699" t="s">
        <v>1402</v>
      </c>
      <c r="P699" t="s">
        <v>1403</v>
      </c>
      <c r="Q699" t="s">
        <v>1314</v>
      </c>
      <c r="R699">
        <v>44</v>
      </c>
      <c r="S699" t="s">
        <v>1315</v>
      </c>
      <c r="T699">
        <v>12</v>
      </c>
      <c r="U699">
        <v>5</v>
      </c>
      <c r="V699">
        <v>144</v>
      </c>
      <c r="W699">
        <v>5</v>
      </c>
      <c r="X699" s="3">
        <f t="shared" si="41"/>
        <v>28.8</v>
      </c>
      <c r="Y699" s="3">
        <f t="shared" si="42"/>
        <v>2.4</v>
      </c>
      <c r="Z699" s="3">
        <f t="shared" si="43"/>
        <v>0.48</v>
      </c>
    </row>
    <row r="700" spans="1:26" x14ac:dyDescent="0.25">
      <c r="A700">
        <v>12.202400000000001</v>
      </c>
      <c r="B700" t="s">
        <v>1302</v>
      </c>
      <c r="C700" t="s">
        <v>1412</v>
      </c>
      <c r="D700" t="s">
        <v>1413</v>
      </c>
      <c r="E700">
        <v>10124473</v>
      </c>
      <c r="F700" t="s">
        <v>220</v>
      </c>
      <c r="G700" t="s">
        <v>1306</v>
      </c>
      <c r="I700" t="s">
        <v>1482</v>
      </c>
      <c r="J700" t="s">
        <v>1483</v>
      </c>
      <c r="K700" t="s">
        <v>1417</v>
      </c>
      <c r="L700">
        <v>95370</v>
      </c>
      <c r="M700" t="s">
        <v>1484</v>
      </c>
      <c r="N700">
        <v>2095363674</v>
      </c>
      <c r="O700" t="s">
        <v>1408</v>
      </c>
      <c r="P700" t="s">
        <v>1409</v>
      </c>
      <c r="Q700" t="s">
        <v>1314</v>
      </c>
      <c r="R700">
        <v>44</v>
      </c>
      <c r="S700" t="s">
        <v>1315</v>
      </c>
      <c r="T700">
        <v>12</v>
      </c>
      <c r="U700">
        <v>5</v>
      </c>
      <c r="V700">
        <v>115.2</v>
      </c>
      <c r="W700">
        <v>4</v>
      </c>
      <c r="X700" s="3">
        <f t="shared" si="41"/>
        <v>28.8</v>
      </c>
      <c r="Y700" s="3">
        <f t="shared" si="42"/>
        <v>2.4</v>
      </c>
      <c r="Z700" s="3">
        <f t="shared" si="43"/>
        <v>0.48</v>
      </c>
    </row>
    <row r="701" spans="1:26" x14ac:dyDescent="0.25">
      <c r="A701">
        <v>12.202400000000001</v>
      </c>
      <c r="B701" t="s">
        <v>1302</v>
      </c>
      <c r="C701" t="s">
        <v>1412</v>
      </c>
      <c r="D701" t="s">
        <v>1413</v>
      </c>
      <c r="E701">
        <v>10342048</v>
      </c>
      <c r="F701" t="s">
        <v>1430</v>
      </c>
      <c r="G701" t="s">
        <v>1306</v>
      </c>
      <c r="I701" t="s">
        <v>1431</v>
      </c>
      <c r="J701" t="s">
        <v>1432</v>
      </c>
      <c r="K701" t="s">
        <v>1417</v>
      </c>
      <c r="L701" t="s">
        <v>1433</v>
      </c>
      <c r="M701" t="s">
        <v>1434</v>
      </c>
      <c r="N701">
        <v>9258267841</v>
      </c>
      <c r="O701" t="s">
        <v>1408</v>
      </c>
      <c r="P701" t="s">
        <v>1409</v>
      </c>
      <c r="Q701" t="s">
        <v>1314</v>
      </c>
      <c r="R701">
        <v>44</v>
      </c>
      <c r="S701" t="s">
        <v>1315</v>
      </c>
      <c r="T701">
        <v>12</v>
      </c>
      <c r="U701">
        <v>5</v>
      </c>
      <c r="V701">
        <v>28.8</v>
      </c>
      <c r="W701">
        <v>1</v>
      </c>
      <c r="X701" s="3">
        <f t="shared" si="41"/>
        <v>28.8</v>
      </c>
      <c r="Y701" s="3">
        <f t="shared" si="42"/>
        <v>2.4</v>
      </c>
      <c r="Z701" s="3">
        <f t="shared" si="43"/>
        <v>0.48</v>
      </c>
    </row>
    <row r="702" spans="1:26" x14ac:dyDescent="0.25">
      <c r="A702">
        <v>12.202400000000001</v>
      </c>
      <c r="B702" t="s">
        <v>1302</v>
      </c>
      <c r="C702" t="s">
        <v>1412</v>
      </c>
      <c r="D702" t="s">
        <v>1413</v>
      </c>
      <c r="E702">
        <v>10418538</v>
      </c>
      <c r="F702" t="s">
        <v>1499</v>
      </c>
      <c r="G702" t="s">
        <v>1306</v>
      </c>
      <c r="I702" t="s">
        <v>1500</v>
      </c>
      <c r="J702" t="s">
        <v>1428</v>
      </c>
      <c r="K702" t="s">
        <v>1417</v>
      </c>
      <c r="L702" t="s">
        <v>1501</v>
      </c>
      <c r="M702" t="s">
        <v>1502</v>
      </c>
      <c r="N702">
        <v>9164724633</v>
      </c>
      <c r="O702" t="s">
        <v>1408</v>
      </c>
      <c r="P702" t="s">
        <v>1409</v>
      </c>
      <c r="Q702" t="s">
        <v>1314</v>
      </c>
      <c r="R702">
        <v>44</v>
      </c>
      <c r="S702" t="s">
        <v>1315</v>
      </c>
      <c r="T702">
        <v>12</v>
      </c>
      <c r="U702">
        <v>5</v>
      </c>
      <c r="V702">
        <v>28.8</v>
      </c>
      <c r="W702">
        <v>1</v>
      </c>
      <c r="X702" s="3">
        <f t="shared" si="41"/>
        <v>28.8</v>
      </c>
      <c r="Y702" s="3">
        <f t="shared" si="42"/>
        <v>2.4</v>
      </c>
      <c r="Z702" s="3">
        <f t="shared" si="43"/>
        <v>0.48</v>
      </c>
    </row>
    <row r="703" spans="1:26" x14ac:dyDescent="0.25">
      <c r="A703">
        <v>12.202400000000001</v>
      </c>
      <c r="B703" t="s">
        <v>1302</v>
      </c>
      <c r="C703" t="s">
        <v>1412</v>
      </c>
      <c r="D703" t="s">
        <v>1413</v>
      </c>
      <c r="E703">
        <v>10501324</v>
      </c>
      <c r="F703" t="s">
        <v>1440</v>
      </c>
      <c r="G703" t="s">
        <v>1426</v>
      </c>
      <c r="I703" t="s">
        <v>1441</v>
      </c>
      <c r="J703" t="s">
        <v>1442</v>
      </c>
      <c r="K703" t="s">
        <v>1417</v>
      </c>
      <c r="L703" t="s">
        <v>1443</v>
      </c>
      <c r="M703" t="s">
        <v>1444</v>
      </c>
      <c r="N703">
        <v>8312754500</v>
      </c>
      <c r="O703" t="s">
        <v>1408</v>
      </c>
      <c r="P703" t="s">
        <v>1409</v>
      </c>
      <c r="Q703" t="s">
        <v>1314</v>
      </c>
      <c r="R703">
        <v>44</v>
      </c>
      <c r="S703" t="s">
        <v>1315</v>
      </c>
      <c r="T703">
        <v>12</v>
      </c>
      <c r="U703">
        <v>5</v>
      </c>
      <c r="V703">
        <v>288</v>
      </c>
      <c r="W703">
        <v>10</v>
      </c>
      <c r="X703" s="3">
        <f t="shared" si="41"/>
        <v>28.8</v>
      </c>
      <c r="Y703" s="3">
        <f t="shared" si="42"/>
        <v>2.4</v>
      </c>
      <c r="Z703" s="3">
        <f t="shared" si="43"/>
        <v>0.48</v>
      </c>
    </row>
    <row r="704" spans="1:26" x14ac:dyDescent="0.25">
      <c r="A704">
        <v>12.202400000000001</v>
      </c>
      <c r="B704" t="s">
        <v>1302</v>
      </c>
      <c r="C704" t="s">
        <v>1412</v>
      </c>
      <c r="D704" t="s">
        <v>1413</v>
      </c>
      <c r="E704">
        <v>10019784</v>
      </c>
      <c r="F704" t="s">
        <v>1414</v>
      </c>
      <c r="G704" t="s">
        <v>1306</v>
      </c>
      <c r="I704" t="s">
        <v>1415</v>
      </c>
      <c r="J704" t="s">
        <v>1416</v>
      </c>
      <c r="K704" t="s">
        <v>1417</v>
      </c>
      <c r="L704">
        <v>95354</v>
      </c>
      <c r="M704" t="s">
        <v>1418</v>
      </c>
      <c r="N704">
        <v>2095295350</v>
      </c>
      <c r="O704" t="s">
        <v>1503</v>
      </c>
      <c r="P704" t="s">
        <v>92</v>
      </c>
      <c r="Q704" t="s">
        <v>1314</v>
      </c>
      <c r="R704">
        <v>44</v>
      </c>
      <c r="S704" t="s">
        <v>1315</v>
      </c>
      <c r="T704">
        <v>12</v>
      </c>
      <c r="U704">
        <v>8</v>
      </c>
      <c r="V704">
        <v>259.2</v>
      </c>
      <c r="W704">
        <v>8</v>
      </c>
      <c r="X704" s="3">
        <f t="shared" si="41"/>
        <v>32.4</v>
      </c>
      <c r="Y704" s="3">
        <f t="shared" si="42"/>
        <v>2.6999999999999997</v>
      </c>
      <c r="Z704" s="3">
        <f t="shared" si="43"/>
        <v>0.33749999999999997</v>
      </c>
    </row>
    <row r="705" spans="1:26" x14ac:dyDescent="0.25">
      <c r="A705">
        <v>12.202400000000001</v>
      </c>
      <c r="B705" t="s">
        <v>1302</v>
      </c>
      <c r="C705" t="s">
        <v>1412</v>
      </c>
      <c r="D705" t="s">
        <v>1413</v>
      </c>
      <c r="E705">
        <v>10342048</v>
      </c>
      <c r="F705" t="s">
        <v>1430</v>
      </c>
      <c r="G705" t="s">
        <v>1306</v>
      </c>
      <c r="I705" t="s">
        <v>1431</v>
      </c>
      <c r="J705" t="s">
        <v>1432</v>
      </c>
      <c r="K705" t="s">
        <v>1417</v>
      </c>
      <c r="L705" t="s">
        <v>1433</v>
      </c>
      <c r="M705" t="s">
        <v>1434</v>
      </c>
      <c r="N705">
        <v>9258267841</v>
      </c>
      <c r="O705" t="s">
        <v>1503</v>
      </c>
      <c r="P705" t="s">
        <v>92</v>
      </c>
      <c r="Q705" t="s">
        <v>1314</v>
      </c>
      <c r="R705">
        <v>44</v>
      </c>
      <c r="S705" t="s">
        <v>1315</v>
      </c>
      <c r="T705">
        <v>12</v>
      </c>
      <c r="U705">
        <v>8</v>
      </c>
      <c r="V705">
        <v>64.8</v>
      </c>
      <c r="W705">
        <v>2</v>
      </c>
      <c r="X705" s="3">
        <f t="shared" si="41"/>
        <v>32.4</v>
      </c>
      <c r="Y705" s="3">
        <f t="shared" si="42"/>
        <v>2.6999999999999997</v>
      </c>
      <c r="Z705" s="3">
        <f t="shared" si="43"/>
        <v>0.33749999999999997</v>
      </c>
    </row>
    <row r="706" spans="1:26" x14ac:dyDescent="0.25">
      <c r="A706">
        <v>12.202400000000001</v>
      </c>
      <c r="B706" t="s">
        <v>1302</v>
      </c>
      <c r="C706" t="s">
        <v>1412</v>
      </c>
      <c r="D706" t="s">
        <v>1413</v>
      </c>
      <c r="E706">
        <v>10418538</v>
      </c>
      <c r="F706" t="s">
        <v>1499</v>
      </c>
      <c r="G706" t="s">
        <v>1306</v>
      </c>
      <c r="I706" t="s">
        <v>1500</v>
      </c>
      <c r="J706" t="s">
        <v>1428</v>
      </c>
      <c r="K706" t="s">
        <v>1417</v>
      </c>
      <c r="L706" t="s">
        <v>1501</v>
      </c>
      <c r="M706" t="s">
        <v>1502</v>
      </c>
      <c r="N706">
        <v>9164724633</v>
      </c>
      <c r="O706" t="s">
        <v>1503</v>
      </c>
      <c r="P706" t="s">
        <v>92</v>
      </c>
      <c r="Q706" t="s">
        <v>1314</v>
      </c>
      <c r="R706">
        <v>44</v>
      </c>
      <c r="S706" t="s">
        <v>1315</v>
      </c>
      <c r="T706">
        <v>12</v>
      </c>
      <c r="U706">
        <v>8</v>
      </c>
      <c r="V706">
        <v>32.4</v>
      </c>
      <c r="W706">
        <v>1</v>
      </c>
      <c r="X706" s="3">
        <f t="shared" si="41"/>
        <v>32.4</v>
      </c>
      <c r="Y706" s="3">
        <f t="shared" si="42"/>
        <v>2.6999999999999997</v>
      </c>
      <c r="Z706" s="3">
        <f t="shared" si="43"/>
        <v>0.33749999999999997</v>
      </c>
    </row>
    <row r="707" spans="1:26" x14ac:dyDescent="0.25">
      <c r="A707">
        <v>12.202400000000001</v>
      </c>
      <c r="B707" t="s">
        <v>1302</v>
      </c>
      <c r="C707" t="s">
        <v>1412</v>
      </c>
      <c r="D707" t="s">
        <v>1413</v>
      </c>
      <c r="E707">
        <v>10019784</v>
      </c>
      <c r="F707" t="s">
        <v>1414</v>
      </c>
      <c r="G707" t="s">
        <v>1306</v>
      </c>
      <c r="I707" t="s">
        <v>1415</v>
      </c>
      <c r="J707" t="s">
        <v>1416</v>
      </c>
      <c r="K707" t="s">
        <v>1417</v>
      </c>
      <c r="L707">
        <v>95354</v>
      </c>
      <c r="M707" t="s">
        <v>1418</v>
      </c>
      <c r="N707">
        <v>2095295350</v>
      </c>
      <c r="O707" t="s">
        <v>1504</v>
      </c>
      <c r="P707" t="s">
        <v>1505</v>
      </c>
      <c r="Q707" t="s">
        <v>1314</v>
      </c>
      <c r="R707">
        <v>44</v>
      </c>
      <c r="S707" t="s">
        <v>1315</v>
      </c>
      <c r="T707">
        <v>12</v>
      </c>
      <c r="U707">
        <v>8</v>
      </c>
      <c r="V707">
        <v>388.8</v>
      </c>
      <c r="W707">
        <v>12</v>
      </c>
      <c r="X707" s="3">
        <f t="shared" ref="X707:X769" si="44">V707/W707</f>
        <v>32.4</v>
      </c>
      <c r="Y707" s="3">
        <f t="shared" ref="Y707:Y769" si="45">X707/T707</f>
        <v>2.6999999999999997</v>
      </c>
      <c r="Z707" s="3">
        <f t="shared" ref="Z707:Z769" si="46">Y707/U707</f>
        <v>0.33749999999999997</v>
      </c>
    </row>
    <row r="708" spans="1:26" x14ac:dyDescent="0.25">
      <c r="A708">
        <v>12.202400000000001</v>
      </c>
      <c r="B708" t="s">
        <v>1302</v>
      </c>
      <c r="C708" t="s">
        <v>1412</v>
      </c>
      <c r="D708" t="s">
        <v>1413</v>
      </c>
      <c r="E708">
        <v>10081013</v>
      </c>
      <c r="F708" t="s">
        <v>1506</v>
      </c>
      <c r="G708" t="s">
        <v>1306</v>
      </c>
      <c r="I708" t="s">
        <v>1507</v>
      </c>
      <c r="J708" t="s">
        <v>1508</v>
      </c>
      <c r="K708" t="s">
        <v>1417</v>
      </c>
      <c r="L708">
        <v>95045</v>
      </c>
      <c r="M708" t="s">
        <v>1509</v>
      </c>
      <c r="N708">
        <v>8316234073</v>
      </c>
      <c r="O708" t="s">
        <v>1504</v>
      </c>
      <c r="P708" t="s">
        <v>1505</v>
      </c>
      <c r="Q708" t="s">
        <v>1314</v>
      </c>
      <c r="R708">
        <v>44</v>
      </c>
      <c r="S708" t="s">
        <v>1315</v>
      </c>
      <c r="T708">
        <v>12</v>
      </c>
      <c r="U708">
        <v>8</v>
      </c>
      <c r="V708">
        <v>64.8</v>
      </c>
      <c r="W708">
        <v>2</v>
      </c>
      <c r="X708" s="3">
        <f t="shared" si="44"/>
        <v>32.4</v>
      </c>
      <c r="Y708" s="3">
        <f t="shared" si="45"/>
        <v>2.6999999999999997</v>
      </c>
      <c r="Z708" s="3">
        <f t="shared" si="46"/>
        <v>0.33749999999999997</v>
      </c>
    </row>
    <row r="709" spans="1:26" x14ac:dyDescent="0.25">
      <c r="A709">
        <v>12.202400000000001</v>
      </c>
      <c r="B709" t="s">
        <v>1302</v>
      </c>
      <c r="C709" t="s">
        <v>1412</v>
      </c>
      <c r="D709" t="s">
        <v>1413</v>
      </c>
      <c r="E709">
        <v>10342048</v>
      </c>
      <c r="F709" t="s">
        <v>1430</v>
      </c>
      <c r="G709" t="s">
        <v>1306</v>
      </c>
      <c r="I709" t="s">
        <v>1431</v>
      </c>
      <c r="J709" t="s">
        <v>1432</v>
      </c>
      <c r="K709" t="s">
        <v>1417</v>
      </c>
      <c r="L709" t="s">
        <v>1433</v>
      </c>
      <c r="M709" t="s">
        <v>1434</v>
      </c>
      <c r="N709">
        <v>9258267841</v>
      </c>
      <c r="O709" t="s">
        <v>1504</v>
      </c>
      <c r="P709" t="s">
        <v>1505</v>
      </c>
      <c r="Q709" t="s">
        <v>1314</v>
      </c>
      <c r="R709">
        <v>44</v>
      </c>
      <c r="S709" t="s">
        <v>1315</v>
      </c>
      <c r="T709">
        <v>12</v>
      </c>
      <c r="U709">
        <v>8</v>
      </c>
      <c r="V709">
        <v>32.4</v>
      </c>
      <c r="W709">
        <v>1</v>
      </c>
      <c r="X709" s="3">
        <f t="shared" si="44"/>
        <v>32.4</v>
      </c>
      <c r="Y709" s="3">
        <f t="shared" si="45"/>
        <v>2.6999999999999997</v>
      </c>
      <c r="Z709" s="3">
        <f t="shared" si="46"/>
        <v>0.33749999999999997</v>
      </c>
    </row>
    <row r="710" spans="1:26" x14ac:dyDescent="0.25">
      <c r="A710">
        <v>12.202400000000001</v>
      </c>
      <c r="B710" t="s">
        <v>1302</v>
      </c>
      <c r="C710" t="s">
        <v>1412</v>
      </c>
      <c r="D710" t="s">
        <v>1413</v>
      </c>
      <c r="E710">
        <v>10439798</v>
      </c>
      <c r="F710" t="s">
        <v>1435</v>
      </c>
      <c r="G710" t="s">
        <v>1306</v>
      </c>
      <c r="I710" t="s">
        <v>1436</v>
      </c>
      <c r="J710" t="s">
        <v>1437</v>
      </c>
      <c r="K710" t="s">
        <v>1423</v>
      </c>
      <c r="L710" t="s">
        <v>1438</v>
      </c>
      <c r="M710" t="s">
        <v>1439</v>
      </c>
      <c r="N710">
        <v>9076024285</v>
      </c>
      <c r="O710" t="s">
        <v>1504</v>
      </c>
      <c r="P710" t="s">
        <v>1505</v>
      </c>
      <c r="Q710" t="s">
        <v>1314</v>
      </c>
      <c r="R710">
        <v>44</v>
      </c>
      <c r="S710" t="s">
        <v>1315</v>
      </c>
      <c r="T710">
        <v>12</v>
      </c>
      <c r="U710">
        <v>8</v>
      </c>
      <c r="V710">
        <v>259.2</v>
      </c>
      <c r="W710">
        <v>8</v>
      </c>
      <c r="X710" s="3">
        <f t="shared" si="44"/>
        <v>32.4</v>
      </c>
      <c r="Y710" s="3">
        <f t="shared" si="45"/>
        <v>2.6999999999999997</v>
      </c>
      <c r="Z710" s="3">
        <f t="shared" si="46"/>
        <v>0.33749999999999997</v>
      </c>
    </row>
    <row r="711" spans="1:26" x14ac:dyDescent="0.25">
      <c r="A711">
        <v>12.202400000000001</v>
      </c>
      <c r="B711" t="s">
        <v>1302</v>
      </c>
      <c r="C711" t="s">
        <v>1412</v>
      </c>
      <c r="D711" t="s">
        <v>1413</v>
      </c>
      <c r="E711">
        <v>10081013</v>
      </c>
      <c r="F711" t="s">
        <v>1506</v>
      </c>
      <c r="G711" t="s">
        <v>1306</v>
      </c>
      <c r="I711" t="s">
        <v>1507</v>
      </c>
      <c r="J711" t="s">
        <v>1508</v>
      </c>
      <c r="K711" t="s">
        <v>1417</v>
      </c>
      <c r="L711">
        <v>95045</v>
      </c>
      <c r="M711" t="s">
        <v>1509</v>
      </c>
      <c r="N711">
        <v>8316234073</v>
      </c>
      <c r="O711" t="s">
        <v>1410</v>
      </c>
      <c r="P711" t="s">
        <v>1411</v>
      </c>
      <c r="Q711" t="s">
        <v>1314</v>
      </c>
      <c r="R711">
        <v>44</v>
      </c>
      <c r="S711" t="s">
        <v>1315</v>
      </c>
      <c r="T711">
        <v>12</v>
      </c>
      <c r="U711">
        <v>8</v>
      </c>
      <c r="V711">
        <v>64.8</v>
      </c>
      <c r="W711">
        <v>2</v>
      </c>
      <c r="X711" s="3">
        <f t="shared" si="44"/>
        <v>32.4</v>
      </c>
      <c r="Y711" s="3">
        <f t="shared" si="45"/>
        <v>2.6999999999999997</v>
      </c>
      <c r="Z711" s="3">
        <f t="shared" si="46"/>
        <v>0.33749999999999997</v>
      </c>
    </row>
    <row r="712" spans="1:26" x14ac:dyDescent="0.25">
      <c r="A712">
        <v>12.202400000000001</v>
      </c>
      <c r="B712" t="s">
        <v>1302</v>
      </c>
      <c r="C712" t="s">
        <v>1412</v>
      </c>
      <c r="D712" t="s">
        <v>1413</v>
      </c>
      <c r="E712">
        <v>10342048</v>
      </c>
      <c r="F712" t="s">
        <v>1430</v>
      </c>
      <c r="G712" t="s">
        <v>1306</v>
      </c>
      <c r="I712" t="s">
        <v>1431</v>
      </c>
      <c r="J712" t="s">
        <v>1432</v>
      </c>
      <c r="K712" t="s">
        <v>1417</v>
      </c>
      <c r="L712" t="s">
        <v>1433</v>
      </c>
      <c r="M712" t="s">
        <v>1434</v>
      </c>
      <c r="N712">
        <v>9258267841</v>
      </c>
      <c r="O712" t="s">
        <v>1410</v>
      </c>
      <c r="P712" t="s">
        <v>1411</v>
      </c>
      <c r="Q712" t="s">
        <v>1314</v>
      </c>
      <c r="R712">
        <v>44</v>
      </c>
      <c r="S712" t="s">
        <v>1315</v>
      </c>
      <c r="T712">
        <v>12</v>
      </c>
      <c r="U712">
        <v>8</v>
      </c>
      <c r="V712">
        <v>64.8</v>
      </c>
      <c r="W712">
        <v>2</v>
      </c>
      <c r="X712" s="3">
        <f t="shared" si="44"/>
        <v>32.4</v>
      </c>
      <c r="Y712" s="3">
        <f t="shared" si="45"/>
        <v>2.6999999999999997</v>
      </c>
      <c r="Z712" s="3">
        <f t="shared" si="46"/>
        <v>0.33749999999999997</v>
      </c>
    </row>
    <row r="713" spans="1:26" x14ac:dyDescent="0.25">
      <c r="A713">
        <v>12.202400000000001</v>
      </c>
      <c r="B713" t="s">
        <v>1302</v>
      </c>
      <c r="C713" t="s">
        <v>1412</v>
      </c>
      <c r="D713" t="s">
        <v>1413</v>
      </c>
      <c r="E713">
        <v>10501324</v>
      </c>
      <c r="F713" t="s">
        <v>1440</v>
      </c>
      <c r="G713" t="s">
        <v>1426</v>
      </c>
      <c r="I713" t="s">
        <v>1441</v>
      </c>
      <c r="J713" t="s">
        <v>1442</v>
      </c>
      <c r="K713" t="s">
        <v>1417</v>
      </c>
      <c r="L713" t="s">
        <v>1443</v>
      </c>
      <c r="M713" t="s">
        <v>1444</v>
      </c>
      <c r="N713">
        <v>8312754500</v>
      </c>
      <c r="O713" t="s">
        <v>1410</v>
      </c>
      <c r="P713" t="s">
        <v>1411</v>
      </c>
      <c r="Q713" t="s">
        <v>1314</v>
      </c>
      <c r="R713">
        <v>44</v>
      </c>
      <c r="S713" t="s">
        <v>1315</v>
      </c>
      <c r="T713">
        <v>12</v>
      </c>
      <c r="U713">
        <v>8</v>
      </c>
      <c r="V713">
        <v>97.2</v>
      </c>
      <c r="W713">
        <v>3</v>
      </c>
      <c r="X713" s="3">
        <f t="shared" si="44"/>
        <v>32.4</v>
      </c>
      <c r="Y713" s="3">
        <f t="shared" si="45"/>
        <v>2.6999999999999997</v>
      </c>
      <c r="Z713" s="3">
        <f t="shared" si="46"/>
        <v>0.33749999999999997</v>
      </c>
    </row>
    <row r="714" spans="1:26" x14ac:dyDescent="0.25">
      <c r="A714">
        <v>12.202400000000001</v>
      </c>
      <c r="B714" t="s">
        <v>1302</v>
      </c>
      <c r="C714" t="s">
        <v>1412</v>
      </c>
      <c r="D714" t="s">
        <v>1413</v>
      </c>
      <c r="E714">
        <v>10520168</v>
      </c>
      <c r="F714" t="s">
        <v>1510</v>
      </c>
      <c r="G714" t="s">
        <v>1306</v>
      </c>
      <c r="I714" t="s">
        <v>1511</v>
      </c>
      <c r="J714" t="s">
        <v>1512</v>
      </c>
      <c r="K714" t="s">
        <v>1417</v>
      </c>
      <c r="L714" t="s">
        <v>1513</v>
      </c>
      <c r="M714" t="s">
        <v>1514</v>
      </c>
      <c r="N714">
        <v>5089442083</v>
      </c>
      <c r="O714" t="s">
        <v>1410</v>
      </c>
      <c r="P714" t="s">
        <v>1411</v>
      </c>
      <c r="Q714" t="s">
        <v>1314</v>
      </c>
      <c r="R714">
        <v>44</v>
      </c>
      <c r="S714" t="s">
        <v>1315</v>
      </c>
      <c r="T714">
        <v>12</v>
      </c>
      <c r="U714">
        <v>8</v>
      </c>
      <c r="V714">
        <v>32.4</v>
      </c>
      <c r="W714">
        <v>1</v>
      </c>
      <c r="X714" s="3">
        <f t="shared" si="44"/>
        <v>32.4</v>
      </c>
      <c r="Y714" s="3">
        <f t="shared" si="45"/>
        <v>2.6999999999999997</v>
      </c>
      <c r="Z714" s="3">
        <f t="shared" si="46"/>
        <v>0.33749999999999997</v>
      </c>
    </row>
    <row r="715" spans="1:26" x14ac:dyDescent="0.25">
      <c r="A715">
        <v>12.202400000000001</v>
      </c>
      <c r="B715" t="s">
        <v>1302</v>
      </c>
      <c r="C715" t="s">
        <v>1412</v>
      </c>
      <c r="D715" t="s">
        <v>1413</v>
      </c>
      <c r="E715">
        <v>10019758</v>
      </c>
      <c r="F715" t="s">
        <v>1515</v>
      </c>
      <c r="G715" t="s">
        <v>1306</v>
      </c>
      <c r="I715" t="s">
        <v>1516</v>
      </c>
      <c r="J715" t="s">
        <v>1428</v>
      </c>
      <c r="K715" t="s">
        <v>1417</v>
      </c>
      <c r="L715">
        <v>95819</v>
      </c>
      <c r="M715" t="s">
        <v>1517</v>
      </c>
      <c r="N715">
        <v>9164524041</v>
      </c>
      <c r="O715" t="s">
        <v>1518</v>
      </c>
      <c r="P715" t="s">
        <v>1519</v>
      </c>
      <c r="Q715" t="s">
        <v>1314</v>
      </c>
      <c r="R715">
        <v>44</v>
      </c>
      <c r="S715" t="s">
        <v>1315</v>
      </c>
      <c r="T715">
        <v>12</v>
      </c>
      <c r="U715">
        <v>8</v>
      </c>
      <c r="V715">
        <v>162</v>
      </c>
      <c r="W715">
        <v>5</v>
      </c>
      <c r="X715" s="3">
        <f t="shared" si="44"/>
        <v>32.4</v>
      </c>
      <c r="Y715" s="3">
        <f t="shared" si="45"/>
        <v>2.6999999999999997</v>
      </c>
      <c r="Z715" s="3">
        <f t="shared" si="46"/>
        <v>0.33749999999999997</v>
      </c>
    </row>
    <row r="716" spans="1:26" x14ac:dyDescent="0.25">
      <c r="A716">
        <v>12.202400000000001</v>
      </c>
      <c r="B716" t="s">
        <v>1302</v>
      </c>
      <c r="C716" t="s">
        <v>1412</v>
      </c>
      <c r="D716" t="s">
        <v>1413</v>
      </c>
      <c r="E716">
        <v>10124473</v>
      </c>
      <c r="F716" t="s">
        <v>220</v>
      </c>
      <c r="G716" t="s">
        <v>1306</v>
      </c>
      <c r="I716" t="s">
        <v>1482</v>
      </c>
      <c r="J716" t="s">
        <v>1483</v>
      </c>
      <c r="K716" t="s">
        <v>1417</v>
      </c>
      <c r="L716">
        <v>95370</v>
      </c>
      <c r="M716" t="s">
        <v>1484</v>
      </c>
      <c r="N716">
        <v>2095363674</v>
      </c>
      <c r="O716" t="s">
        <v>1518</v>
      </c>
      <c r="P716" t="s">
        <v>1519</v>
      </c>
      <c r="Q716" t="s">
        <v>1314</v>
      </c>
      <c r="R716">
        <v>44</v>
      </c>
      <c r="S716" t="s">
        <v>1315</v>
      </c>
      <c r="T716">
        <v>12</v>
      </c>
      <c r="U716">
        <v>8</v>
      </c>
      <c r="V716">
        <v>32.4</v>
      </c>
      <c r="W716">
        <v>1</v>
      </c>
      <c r="X716" s="3">
        <f t="shared" si="44"/>
        <v>32.4</v>
      </c>
      <c r="Y716" s="3">
        <f t="shared" si="45"/>
        <v>2.6999999999999997</v>
      </c>
      <c r="Z716" s="3">
        <f t="shared" si="46"/>
        <v>0.33749999999999997</v>
      </c>
    </row>
    <row r="717" spans="1:26" x14ac:dyDescent="0.25">
      <c r="A717">
        <v>12.202400000000001</v>
      </c>
      <c r="B717" t="s">
        <v>1302</v>
      </c>
      <c r="C717" t="s">
        <v>1412</v>
      </c>
      <c r="D717" t="s">
        <v>1413</v>
      </c>
      <c r="E717">
        <v>10019784</v>
      </c>
      <c r="F717" t="s">
        <v>1414</v>
      </c>
      <c r="G717" t="s">
        <v>1306</v>
      </c>
      <c r="I717" t="s">
        <v>1415</v>
      </c>
      <c r="J717" t="s">
        <v>1416</v>
      </c>
      <c r="K717" t="s">
        <v>1417</v>
      </c>
      <c r="L717">
        <v>95354</v>
      </c>
      <c r="M717" t="s">
        <v>1418</v>
      </c>
      <c r="N717">
        <v>2095295350</v>
      </c>
      <c r="O717" t="s">
        <v>1312</v>
      </c>
      <c r="P717" t="s">
        <v>1313</v>
      </c>
      <c r="Q717" t="s">
        <v>1314</v>
      </c>
      <c r="R717">
        <v>44</v>
      </c>
      <c r="S717" t="s">
        <v>1315</v>
      </c>
      <c r="T717">
        <v>12</v>
      </c>
      <c r="U717">
        <v>8</v>
      </c>
      <c r="V717">
        <v>259.2</v>
      </c>
      <c r="W717">
        <v>8</v>
      </c>
      <c r="X717" s="3">
        <f t="shared" si="44"/>
        <v>32.4</v>
      </c>
      <c r="Y717" s="3">
        <f t="shared" si="45"/>
        <v>2.6999999999999997</v>
      </c>
      <c r="Z717" s="3">
        <f t="shared" si="46"/>
        <v>0.33749999999999997</v>
      </c>
    </row>
    <row r="718" spans="1:26" x14ac:dyDescent="0.25">
      <c r="A718">
        <v>12.202400000000001</v>
      </c>
      <c r="B718" t="s">
        <v>1302</v>
      </c>
      <c r="C718" t="s">
        <v>1412</v>
      </c>
      <c r="D718" t="s">
        <v>1413</v>
      </c>
      <c r="E718">
        <v>10342048</v>
      </c>
      <c r="F718" t="s">
        <v>1430</v>
      </c>
      <c r="G718" t="s">
        <v>1306</v>
      </c>
      <c r="I718" t="s">
        <v>1431</v>
      </c>
      <c r="J718" t="s">
        <v>1432</v>
      </c>
      <c r="K718" t="s">
        <v>1417</v>
      </c>
      <c r="L718" t="s">
        <v>1433</v>
      </c>
      <c r="M718" t="s">
        <v>1434</v>
      </c>
      <c r="N718">
        <v>9258267841</v>
      </c>
      <c r="O718" t="s">
        <v>1312</v>
      </c>
      <c r="P718" t="s">
        <v>1313</v>
      </c>
      <c r="Q718" t="s">
        <v>1314</v>
      </c>
      <c r="R718">
        <v>44</v>
      </c>
      <c r="S718" t="s">
        <v>1315</v>
      </c>
      <c r="T718">
        <v>12</v>
      </c>
      <c r="U718">
        <v>8</v>
      </c>
      <c r="V718">
        <v>64.8</v>
      </c>
      <c r="W718">
        <v>2</v>
      </c>
      <c r="X718" s="3">
        <f t="shared" si="44"/>
        <v>32.4</v>
      </c>
      <c r="Y718" s="3">
        <f t="shared" si="45"/>
        <v>2.6999999999999997</v>
      </c>
      <c r="Z718" s="3">
        <f t="shared" si="46"/>
        <v>0.33749999999999997</v>
      </c>
    </row>
    <row r="719" spans="1:26" x14ac:dyDescent="0.25">
      <c r="A719">
        <v>12.202400000000001</v>
      </c>
      <c r="B719" t="s">
        <v>1302</v>
      </c>
      <c r="C719" t="s">
        <v>1412</v>
      </c>
      <c r="D719" t="s">
        <v>1413</v>
      </c>
      <c r="E719">
        <v>10081013</v>
      </c>
      <c r="F719" t="s">
        <v>1506</v>
      </c>
      <c r="G719" t="s">
        <v>1306</v>
      </c>
      <c r="I719" t="s">
        <v>1507</v>
      </c>
      <c r="J719" t="s">
        <v>1508</v>
      </c>
      <c r="K719" t="s">
        <v>1417</v>
      </c>
      <c r="L719">
        <v>95045</v>
      </c>
      <c r="M719" t="s">
        <v>1509</v>
      </c>
      <c r="N719">
        <v>8316234073</v>
      </c>
      <c r="O719" t="s">
        <v>1332</v>
      </c>
      <c r="P719" t="s">
        <v>1333</v>
      </c>
      <c r="Q719" t="s">
        <v>1314</v>
      </c>
      <c r="R719">
        <v>44</v>
      </c>
      <c r="S719" t="s">
        <v>1315</v>
      </c>
      <c r="T719">
        <v>12</v>
      </c>
      <c r="U719">
        <v>4</v>
      </c>
      <c r="V719">
        <v>28.8</v>
      </c>
      <c r="W719">
        <v>1</v>
      </c>
      <c r="X719" s="3">
        <f t="shared" si="44"/>
        <v>28.8</v>
      </c>
      <c r="Y719" s="3">
        <f t="shared" si="45"/>
        <v>2.4</v>
      </c>
      <c r="Z719" s="3">
        <f t="shared" si="46"/>
        <v>0.6</v>
      </c>
    </row>
    <row r="720" spans="1:26" x14ac:dyDescent="0.25">
      <c r="A720">
        <v>12.202400000000001</v>
      </c>
      <c r="B720" t="s">
        <v>1302</v>
      </c>
      <c r="C720" t="s">
        <v>1412</v>
      </c>
      <c r="D720" t="s">
        <v>1413</v>
      </c>
      <c r="E720">
        <v>10342048</v>
      </c>
      <c r="F720" t="s">
        <v>1430</v>
      </c>
      <c r="G720" t="s">
        <v>1306</v>
      </c>
      <c r="I720" t="s">
        <v>1431</v>
      </c>
      <c r="J720" t="s">
        <v>1432</v>
      </c>
      <c r="K720" t="s">
        <v>1417</v>
      </c>
      <c r="L720" t="s">
        <v>1433</v>
      </c>
      <c r="M720" t="s">
        <v>1434</v>
      </c>
      <c r="N720">
        <v>9258267841</v>
      </c>
      <c r="O720" t="s">
        <v>1332</v>
      </c>
      <c r="P720" t="s">
        <v>1333</v>
      </c>
      <c r="Q720" t="s">
        <v>1314</v>
      </c>
      <c r="R720">
        <v>44</v>
      </c>
      <c r="S720" t="s">
        <v>1315</v>
      </c>
      <c r="T720">
        <v>12</v>
      </c>
      <c r="U720">
        <v>4</v>
      </c>
      <c r="V720">
        <v>57.6</v>
      </c>
      <c r="W720">
        <v>2</v>
      </c>
      <c r="X720" s="3">
        <f t="shared" si="44"/>
        <v>28.8</v>
      </c>
      <c r="Y720" s="3">
        <f t="shared" si="45"/>
        <v>2.4</v>
      </c>
      <c r="Z720" s="3">
        <f t="shared" si="46"/>
        <v>0.6</v>
      </c>
    </row>
    <row r="721" spans="1:26" x14ac:dyDescent="0.25">
      <c r="A721">
        <v>12.202400000000001</v>
      </c>
      <c r="B721" t="s">
        <v>1302</v>
      </c>
      <c r="C721" t="s">
        <v>1412</v>
      </c>
      <c r="D721" t="s">
        <v>1413</v>
      </c>
      <c r="E721">
        <v>10382844</v>
      </c>
      <c r="F721" t="s">
        <v>1520</v>
      </c>
      <c r="G721" t="s">
        <v>1306</v>
      </c>
      <c r="I721" t="s">
        <v>1521</v>
      </c>
      <c r="J721" t="s">
        <v>1512</v>
      </c>
      <c r="K721" t="s">
        <v>1417</v>
      </c>
      <c r="L721" t="s">
        <v>1522</v>
      </c>
      <c r="M721" t="s">
        <v>1523</v>
      </c>
      <c r="N721">
        <v>5107662337</v>
      </c>
      <c r="O721" t="s">
        <v>1332</v>
      </c>
      <c r="P721" t="s">
        <v>1333</v>
      </c>
      <c r="Q721" t="s">
        <v>1314</v>
      </c>
      <c r="R721">
        <v>44</v>
      </c>
      <c r="S721" t="s">
        <v>1315</v>
      </c>
      <c r="T721">
        <v>12</v>
      </c>
      <c r="U721">
        <v>4</v>
      </c>
      <c r="V721">
        <v>28.8</v>
      </c>
      <c r="W721">
        <v>1</v>
      </c>
      <c r="X721" s="3">
        <f t="shared" si="44"/>
        <v>28.8</v>
      </c>
      <c r="Y721" s="3">
        <f t="shared" si="45"/>
        <v>2.4</v>
      </c>
      <c r="Z721" s="3">
        <f t="shared" si="46"/>
        <v>0.6</v>
      </c>
    </row>
    <row r="722" spans="1:26" x14ac:dyDescent="0.25">
      <c r="A722">
        <v>12.202400000000001</v>
      </c>
      <c r="B722" t="s">
        <v>1302</v>
      </c>
      <c r="C722" t="s">
        <v>1412</v>
      </c>
      <c r="D722" t="s">
        <v>1413</v>
      </c>
      <c r="E722">
        <v>10501324</v>
      </c>
      <c r="F722" t="s">
        <v>1440</v>
      </c>
      <c r="G722" t="s">
        <v>1426</v>
      </c>
      <c r="I722" t="s">
        <v>1441</v>
      </c>
      <c r="J722" t="s">
        <v>1442</v>
      </c>
      <c r="K722" t="s">
        <v>1417</v>
      </c>
      <c r="L722" t="s">
        <v>1443</v>
      </c>
      <c r="M722" t="s">
        <v>1444</v>
      </c>
      <c r="N722">
        <v>8312754500</v>
      </c>
      <c r="O722" t="s">
        <v>1332</v>
      </c>
      <c r="P722" t="s">
        <v>1333</v>
      </c>
      <c r="Q722" t="s">
        <v>1314</v>
      </c>
      <c r="R722">
        <v>44</v>
      </c>
      <c r="S722" t="s">
        <v>1315</v>
      </c>
      <c r="T722">
        <v>12</v>
      </c>
      <c r="U722">
        <v>4</v>
      </c>
      <c r="V722">
        <v>489.6</v>
      </c>
      <c r="W722">
        <v>17</v>
      </c>
      <c r="X722" s="3">
        <f t="shared" si="44"/>
        <v>28.8</v>
      </c>
      <c r="Y722" s="3">
        <f t="shared" si="45"/>
        <v>2.4</v>
      </c>
      <c r="Z722" s="3">
        <f t="shared" si="46"/>
        <v>0.6</v>
      </c>
    </row>
    <row r="723" spans="1:26" x14ac:dyDescent="0.25">
      <c r="A723">
        <v>12.202400000000001</v>
      </c>
      <c r="B723" t="s">
        <v>1302</v>
      </c>
      <c r="C723" t="s">
        <v>1524</v>
      </c>
      <c r="D723" t="s">
        <v>1525</v>
      </c>
      <c r="E723">
        <v>10421917</v>
      </c>
      <c r="F723" t="s">
        <v>1526</v>
      </c>
      <c r="G723" t="s">
        <v>1306</v>
      </c>
      <c r="I723" t="s">
        <v>1527</v>
      </c>
      <c r="J723" t="s">
        <v>1528</v>
      </c>
      <c r="K723" t="s">
        <v>1524</v>
      </c>
      <c r="L723" t="s">
        <v>1529</v>
      </c>
      <c r="M723" t="s">
        <v>1530</v>
      </c>
      <c r="N723">
        <v>8455625400</v>
      </c>
      <c r="O723" t="s">
        <v>1323</v>
      </c>
      <c r="P723" t="s">
        <v>1324</v>
      </c>
      <c r="Q723" t="s">
        <v>1314</v>
      </c>
      <c r="R723">
        <v>44</v>
      </c>
      <c r="S723" t="s">
        <v>1315</v>
      </c>
      <c r="T723">
        <v>12</v>
      </c>
      <c r="U723">
        <v>5</v>
      </c>
      <c r="V723">
        <v>284</v>
      </c>
      <c r="W723">
        <v>10</v>
      </c>
      <c r="X723" s="3">
        <f t="shared" si="44"/>
        <v>28.4</v>
      </c>
      <c r="Y723" s="3">
        <f t="shared" si="45"/>
        <v>2.3666666666666667</v>
      </c>
      <c r="Z723" s="3">
        <f t="shared" si="46"/>
        <v>0.47333333333333333</v>
      </c>
    </row>
    <row r="724" spans="1:26" x14ac:dyDescent="0.25">
      <c r="A724">
        <v>12.202400000000001</v>
      </c>
      <c r="B724" t="s">
        <v>1302</v>
      </c>
      <c r="C724" t="s">
        <v>1524</v>
      </c>
      <c r="D724" t="s">
        <v>1525</v>
      </c>
      <c r="E724">
        <v>10421917</v>
      </c>
      <c r="F724" t="s">
        <v>1526</v>
      </c>
      <c r="G724" t="s">
        <v>1306</v>
      </c>
      <c r="I724" t="s">
        <v>1527</v>
      </c>
      <c r="J724" t="s">
        <v>1528</v>
      </c>
      <c r="K724" t="s">
        <v>1524</v>
      </c>
      <c r="L724" t="s">
        <v>1529</v>
      </c>
      <c r="M724" t="s">
        <v>1530</v>
      </c>
      <c r="N724">
        <v>8455625400</v>
      </c>
      <c r="O724" t="s">
        <v>1399</v>
      </c>
      <c r="P724" t="s">
        <v>1400</v>
      </c>
      <c r="Q724" t="s">
        <v>1401</v>
      </c>
      <c r="R724">
        <v>44</v>
      </c>
      <c r="S724" t="s">
        <v>1315</v>
      </c>
      <c r="T724">
        <v>12</v>
      </c>
      <c r="U724">
        <v>8</v>
      </c>
      <c r="V724">
        <v>320</v>
      </c>
      <c r="W724">
        <v>12</v>
      </c>
      <c r="X724" s="3">
        <f t="shared" si="44"/>
        <v>26.666666666666668</v>
      </c>
      <c r="Y724" s="3">
        <f t="shared" si="45"/>
        <v>2.2222222222222223</v>
      </c>
      <c r="Z724" s="3">
        <f t="shared" si="46"/>
        <v>0.27777777777777779</v>
      </c>
    </row>
    <row r="725" spans="1:26" x14ac:dyDescent="0.25">
      <c r="A725">
        <v>12.202400000000001</v>
      </c>
      <c r="B725" t="s">
        <v>1302</v>
      </c>
      <c r="C725" t="s">
        <v>1531</v>
      </c>
      <c r="D725" t="s">
        <v>1532</v>
      </c>
      <c r="E725">
        <v>10005855</v>
      </c>
      <c r="F725" t="s">
        <v>1533</v>
      </c>
      <c r="G725" t="s">
        <v>1306</v>
      </c>
      <c r="I725" t="s">
        <v>1534</v>
      </c>
      <c r="J725" t="s">
        <v>1535</v>
      </c>
      <c r="K725" t="s">
        <v>1394</v>
      </c>
      <c r="L725">
        <v>16115</v>
      </c>
      <c r="M725" t="s">
        <v>1536</v>
      </c>
      <c r="N725">
        <v>7248566960</v>
      </c>
      <c r="O725" t="s">
        <v>1408</v>
      </c>
      <c r="P725" t="s">
        <v>1409</v>
      </c>
      <c r="Q725" t="s">
        <v>1314</v>
      </c>
      <c r="R725">
        <v>44</v>
      </c>
      <c r="S725" t="s">
        <v>1315</v>
      </c>
      <c r="T725">
        <v>12</v>
      </c>
      <c r="U725">
        <v>5</v>
      </c>
      <c r="V725">
        <v>107.2</v>
      </c>
      <c r="W725">
        <v>4</v>
      </c>
      <c r="X725" s="3">
        <f t="shared" si="44"/>
        <v>26.8</v>
      </c>
      <c r="Y725" s="3">
        <f t="shared" si="45"/>
        <v>2.2333333333333334</v>
      </c>
      <c r="Z725" s="3">
        <f t="shared" si="46"/>
        <v>0.44666666666666666</v>
      </c>
    </row>
    <row r="726" spans="1:26" x14ac:dyDescent="0.25">
      <c r="A726">
        <v>12.202400000000001</v>
      </c>
      <c r="B726" t="s">
        <v>1302</v>
      </c>
      <c r="C726" t="s">
        <v>1531</v>
      </c>
      <c r="D726" t="s">
        <v>1532</v>
      </c>
      <c r="E726">
        <v>10006621</v>
      </c>
      <c r="F726" t="s">
        <v>1537</v>
      </c>
      <c r="G726" t="s">
        <v>1306</v>
      </c>
      <c r="I726" t="s">
        <v>1538</v>
      </c>
      <c r="J726" t="s">
        <v>1539</v>
      </c>
      <c r="K726" t="s">
        <v>1531</v>
      </c>
      <c r="L726" t="s">
        <v>1540</v>
      </c>
      <c r="M726" t="s">
        <v>1541</v>
      </c>
      <c r="N726">
        <v>4194484545</v>
      </c>
      <c r="O726" t="s">
        <v>1408</v>
      </c>
      <c r="P726" t="s">
        <v>1409</v>
      </c>
      <c r="Q726" t="s">
        <v>1314</v>
      </c>
      <c r="R726">
        <v>44</v>
      </c>
      <c r="S726" t="s">
        <v>1315</v>
      </c>
      <c r="T726">
        <v>12</v>
      </c>
      <c r="U726">
        <v>5</v>
      </c>
      <c r="V726">
        <v>134</v>
      </c>
      <c r="W726">
        <v>5</v>
      </c>
      <c r="X726" s="3">
        <f t="shared" si="44"/>
        <v>26.8</v>
      </c>
      <c r="Y726" s="3">
        <f t="shared" si="45"/>
        <v>2.2333333333333334</v>
      </c>
      <c r="Z726" s="3">
        <f t="shared" si="46"/>
        <v>0.44666666666666666</v>
      </c>
    </row>
    <row r="727" spans="1:26" x14ac:dyDescent="0.25">
      <c r="A727">
        <v>12.202400000000001</v>
      </c>
      <c r="B727" t="s">
        <v>1302</v>
      </c>
      <c r="C727" t="s">
        <v>1531</v>
      </c>
      <c r="D727" t="s">
        <v>1532</v>
      </c>
      <c r="E727">
        <v>10006621</v>
      </c>
      <c r="F727" t="s">
        <v>1537</v>
      </c>
      <c r="G727" t="s">
        <v>1306</v>
      </c>
      <c r="I727" t="s">
        <v>1538</v>
      </c>
      <c r="J727" t="s">
        <v>1539</v>
      </c>
      <c r="K727" t="s">
        <v>1531</v>
      </c>
      <c r="L727" t="s">
        <v>1540</v>
      </c>
      <c r="M727" t="s">
        <v>1541</v>
      </c>
      <c r="N727">
        <v>4194484545</v>
      </c>
      <c r="O727" t="s">
        <v>1332</v>
      </c>
      <c r="P727" t="s">
        <v>1333</v>
      </c>
      <c r="Q727" t="s">
        <v>1314</v>
      </c>
      <c r="R727">
        <v>44</v>
      </c>
      <c r="S727" t="s">
        <v>1315</v>
      </c>
      <c r="T727">
        <v>12</v>
      </c>
      <c r="U727">
        <v>4</v>
      </c>
      <c r="V727">
        <v>160.80000000000001</v>
      </c>
      <c r="W727">
        <v>6</v>
      </c>
      <c r="X727" s="3">
        <f t="shared" si="44"/>
        <v>26.8</v>
      </c>
      <c r="Y727" s="3">
        <f t="shared" si="45"/>
        <v>2.2333333333333334</v>
      </c>
      <c r="Z727" s="3">
        <f t="shared" si="46"/>
        <v>0.55833333333333335</v>
      </c>
    </row>
    <row r="728" spans="1:26" x14ac:dyDescent="0.25">
      <c r="A728">
        <v>12.202400000000001</v>
      </c>
      <c r="B728" t="s">
        <v>1302</v>
      </c>
      <c r="C728" t="s">
        <v>1339</v>
      </c>
      <c r="D728" t="s">
        <v>1542</v>
      </c>
      <c r="E728">
        <v>10013840</v>
      </c>
      <c r="F728" t="s">
        <v>1543</v>
      </c>
      <c r="G728" t="s">
        <v>1306</v>
      </c>
      <c r="I728" t="s">
        <v>1544</v>
      </c>
      <c r="J728" t="s">
        <v>1545</v>
      </c>
      <c r="K728" t="s">
        <v>1417</v>
      </c>
      <c r="L728">
        <v>92841</v>
      </c>
      <c r="M728" t="s">
        <v>1546</v>
      </c>
      <c r="N728">
        <v>7148992539</v>
      </c>
      <c r="O728" t="s">
        <v>1323</v>
      </c>
      <c r="P728" t="s">
        <v>1324</v>
      </c>
      <c r="Q728" t="s">
        <v>1314</v>
      </c>
      <c r="R728">
        <v>44</v>
      </c>
      <c r="S728" t="s">
        <v>1315</v>
      </c>
      <c r="T728">
        <v>12</v>
      </c>
      <c r="U728">
        <v>5</v>
      </c>
      <c r="V728">
        <v>1728</v>
      </c>
      <c r="W728">
        <v>60</v>
      </c>
      <c r="X728" s="3">
        <f t="shared" si="44"/>
        <v>28.8</v>
      </c>
      <c r="Y728" s="3">
        <f t="shared" si="45"/>
        <v>2.4</v>
      </c>
      <c r="Z728" s="3">
        <f t="shared" si="46"/>
        <v>0.48</v>
      </c>
    </row>
    <row r="729" spans="1:26" x14ac:dyDescent="0.25">
      <c r="A729">
        <v>12.202400000000001</v>
      </c>
      <c r="B729" t="s">
        <v>1302</v>
      </c>
      <c r="C729" t="s">
        <v>1339</v>
      </c>
      <c r="D729" t="s">
        <v>1542</v>
      </c>
      <c r="E729">
        <v>10053983</v>
      </c>
      <c r="F729" t="s">
        <v>1547</v>
      </c>
      <c r="G729" t="s">
        <v>1306</v>
      </c>
      <c r="I729" t="s">
        <v>1548</v>
      </c>
      <c r="J729" t="s">
        <v>1549</v>
      </c>
      <c r="K729" t="s">
        <v>1417</v>
      </c>
      <c r="L729" t="s">
        <v>1550</v>
      </c>
      <c r="M729" t="s">
        <v>1551</v>
      </c>
      <c r="N729">
        <v>8189423379</v>
      </c>
      <c r="O729" t="s">
        <v>1323</v>
      </c>
      <c r="P729" t="s">
        <v>1324</v>
      </c>
      <c r="Q729" t="s">
        <v>1314</v>
      </c>
      <c r="R729">
        <v>44</v>
      </c>
      <c r="S729" t="s">
        <v>1315</v>
      </c>
      <c r="T729">
        <v>12</v>
      </c>
      <c r="U729">
        <v>5</v>
      </c>
      <c r="V729">
        <v>604.79999999999995</v>
      </c>
      <c r="W729">
        <v>21</v>
      </c>
      <c r="X729" s="3">
        <f t="shared" si="44"/>
        <v>28.799999999999997</v>
      </c>
      <c r="Y729" s="3">
        <f t="shared" si="45"/>
        <v>2.4</v>
      </c>
      <c r="Z729" s="3">
        <f t="shared" si="46"/>
        <v>0.48</v>
      </c>
    </row>
    <row r="730" spans="1:26" x14ac:dyDescent="0.25">
      <c r="A730">
        <v>12.202400000000001</v>
      </c>
      <c r="B730" t="s">
        <v>1302</v>
      </c>
      <c r="C730" t="s">
        <v>1339</v>
      </c>
      <c r="D730" t="s">
        <v>1542</v>
      </c>
      <c r="E730">
        <v>10092651</v>
      </c>
      <c r="F730" t="s">
        <v>1552</v>
      </c>
      <c r="G730" t="s">
        <v>1358</v>
      </c>
      <c r="I730" t="s">
        <v>1544</v>
      </c>
      <c r="J730" t="s">
        <v>1545</v>
      </c>
      <c r="K730" t="s">
        <v>1417</v>
      </c>
      <c r="L730">
        <v>92841</v>
      </c>
      <c r="M730" t="s">
        <v>1553</v>
      </c>
      <c r="N730">
        <v>7148992524</v>
      </c>
      <c r="O730" t="s">
        <v>1323</v>
      </c>
      <c r="P730" t="s">
        <v>1324</v>
      </c>
      <c r="Q730" t="s">
        <v>1314</v>
      </c>
      <c r="R730">
        <v>44</v>
      </c>
      <c r="S730" t="s">
        <v>1315</v>
      </c>
      <c r="T730">
        <v>12</v>
      </c>
      <c r="U730">
        <v>5</v>
      </c>
      <c r="V730">
        <v>1929.6</v>
      </c>
      <c r="W730">
        <v>67</v>
      </c>
      <c r="X730" s="3">
        <f t="shared" si="44"/>
        <v>28.799999999999997</v>
      </c>
      <c r="Y730" s="3">
        <f t="shared" si="45"/>
        <v>2.4</v>
      </c>
      <c r="Z730" s="3">
        <f t="shared" si="46"/>
        <v>0.48</v>
      </c>
    </row>
    <row r="731" spans="1:26" x14ac:dyDescent="0.25">
      <c r="A731">
        <v>12.202400000000001</v>
      </c>
      <c r="B731" t="s">
        <v>1302</v>
      </c>
      <c r="C731" t="s">
        <v>1339</v>
      </c>
      <c r="D731" t="s">
        <v>1542</v>
      </c>
      <c r="E731">
        <v>10087612</v>
      </c>
      <c r="F731" t="s">
        <v>392</v>
      </c>
      <c r="G731" t="s">
        <v>1460</v>
      </c>
      <c r="I731" t="s">
        <v>1554</v>
      </c>
      <c r="J731" t="s">
        <v>1555</v>
      </c>
      <c r="K731" t="s">
        <v>1417</v>
      </c>
      <c r="L731">
        <v>91316</v>
      </c>
      <c r="M731" t="s">
        <v>1556</v>
      </c>
      <c r="N731">
        <v>8189819847</v>
      </c>
      <c r="O731" t="s">
        <v>1342</v>
      </c>
      <c r="P731" t="s">
        <v>1343</v>
      </c>
      <c r="Q731" t="s">
        <v>1331</v>
      </c>
      <c r="R731">
        <v>44</v>
      </c>
      <c r="S731" t="s">
        <v>1315</v>
      </c>
      <c r="T731">
        <v>12</v>
      </c>
      <c r="U731">
        <v>5</v>
      </c>
      <c r="V731">
        <v>19.8</v>
      </c>
      <c r="W731">
        <v>1</v>
      </c>
      <c r="X731" s="3">
        <f t="shared" si="44"/>
        <v>19.8</v>
      </c>
      <c r="Y731" s="3">
        <f t="shared" si="45"/>
        <v>1.6500000000000001</v>
      </c>
      <c r="Z731" s="3">
        <f t="shared" si="46"/>
        <v>0.33</v>
      </c>
    </row>
    <row r="732" spans="1:26" x14ac:dyDescent="0.25">
      <c r="A732">
        <v>12.202400000000001</v>
      </c>
      <c r="B732" t="s">
        <v>1302</v>
      </c>
      <c r="C732" t="s">
        <v>1339</v>
      </c>
      <c r="D732" t="s">
        <v>1542</v>
      </c>
      <c r="E732">
        <v>10282599</v>
      </c>
      <c r="F732" t="s">
        <v>1557</v>
      </c>
      <c r="G732" t="s">
        <v>1306</v>
      </c>
      <c r="I732" t="s">
        <v>1558</v>
      </c>
      <c r="J732" t="s">
        <v>1559</v>
      </c>
      <c r="K732" t="s">
        <v>1417</v>
      </c>
      <c r="L732">
        <v>91761</v>
      </c>
      <c r="M732" t="s">
        <v>1560</v>
      </c>
      <c r="N732">
        <v>9099306145</v>
      </c>
      <c r="O732" t="s">
        <v>1342</v>
      </c>
      <c r="P732" t="s">
        <v>1343</v>
      </c>
      <c r="Q732" t="s">
        <v>1331</v>
      </c>
      <c r="R732">
        <v>44</v>
      </c>
      <c r="S732" t="s">
        <v>1315</v>
      </c>
      <c r="T732">
        <v>12</v>
      </c>
      <c r="U732">
        <v>5</v>
      </c>
      <c r="V732">
        <v>39.6</v>
      </c>
      <c r="W732">
        <v>2</v>
      </c>
      <c r="X732" s="3">
        <f t="shared" si="44"/>
        <v>19.8</v>
      </c>
      <c r="Y732" s="3">
        <f t="shared" si="45"/>
        <v>1.6500000000000001</v>
      </c>
      <c r="Z732" s="3">
        <f t="shared" si="46"/>
        <v>0.33</v>
      </c>
    </row>
    <row r="733" spans="1:26" x14ac:dyDescent="0.25">
      <c r="A733">
        <v>12.202400000000001</v>
      </c>
      <c r="B733" t="s">
        <v>1302</v>
      </c>
      <c r="C733" t="s">
        <v>1339</v>
      </c>
      <c r="D733" t="s">
        <v>1542</v>
      </c>
      <c r="E733">
        <v>10377830</v>
      </c>
      <c r="F733" t="s">
        <v>1561</v>
      </c>
      <c r="G733" t="s">
        <v>1460</v>
      </c>
      <c r="I733" t="s">
        <v>1562</v>
      </c>
      <c r="J733" t="s">
        <v>1563</v>
      </c>
      <c r="K733" t="s">
        <v>1417</v>
      </c>
      <c r="L733" t="s">
        <v>1564</v>
      </c>
      <c r="M733" t="s">
        <v>1565</v>
      </c>
      <c r="N733">
        <v>9096215566</v>
      </c>
      <c r="O733" t="s">
        <v>1342</v>
      </c>
      <c r="P733" t="s">
        <v>1343</v>
      </c>
      <c r="Q733" t="s">
        <v>1331</v>
      </c>
      <c r="R733">
        <v>44</v>
      </c>
      <c r="S733" t="s">
        <v>1315</v>
      </c>
      <c r="T733">
        <v>12</v>
      </c>
      <c r="U733">
        <v>5</v>
      </c>
      <c r="V733">
        <v>19.8</v>
      </c>
      <c r="W733">
        <v>1</v>
      </c>
      <c r="X733" s="3">
        <f t="shared" si="44"/>
        <v>19.8</v>
      </c>
      <c r="Y733" s="3">
        <f t="shared" si="45"/>
        <v>1.6500000000000001</v>
      </c>
      <c r="Z733" s="3">
        <f t="shared" si="46"/>
        <v>0.33</v>
      </c>
    </row>
    <row r="734" spans="1:26" x14ac:dyDescent="0.25">
      <c r="A734">
        <v>12.202400000000001</v>
      </c>
      <c r="B734" t="s">
        <v>1302</v>
      </c>
      <c r="C734" t="s">
        <v>1339</v>
      </c>
      <c r="D734" t="s">
        <v>1542</v>
      </c>
      <c r="E734">
        <v>10377831</v>
      </c>
      <c r="F734" t="s">
        <v>1566</v>
      </c>
      <c r="G734" t="s">
        <v>1460</v>
      </c>
      <c r="I734" t="s">
        <v>1567</v>
      </c>
      <c r="J734" t="s">
        <v>1549</v>
      </c>
      <c r="K734" t="s">
        <v>1417</v>
      </c>
      <c r="L734" t="s">
        <v>1568</v>
      </c>
      <c r="M734" t="s">
        <v>1569</v>
      </c>
      <c r="N734">
        <v>8187626400</v>
      </c>
      <c r="O734" t="s">
        <v>1342</v>
      </c>
      <c r="P734" t="s">
        <v>1343</v>
      </c>
      <c r="Q734" t="s">
        <v>1331</v>
      </c>
      <c r="R734">
        <v>44</v>
      </c>
      <c r="S734" t="s">
        <v>1315</v>
      </c>
      <c r="T734">
        <v>12</v>
      </c>
      <c r="U734">
        <v>5</v>
      </c>
      <c r="V734">
        <v>39.6</v>
      </c>
      <c r="W734">
        <v>2</v>
      </c>
      <c r="X734" s="3">
        <f t="shared" si="44"/>
        <v>19.8</v>
      </c>
      <c r="Y734" s="3">
        <f t="shared" si="45"/>
        <v>1.6500000000000001</v>
      </c>
      <c r="Z734" s="3">
        <f t="shared" si="46"/>
        <v>0.33</v>
      </c>
    </row>
    <row r="735" spans="1:26" x14ac:dyDescent="0.25">
      <c r="A735">
        <v>12.202400000000001</v>
      </c>
      <c r="B735" t="s">
        <v>1302</v>
      </c>
      <c r="C735" t="s">
        <v>1339</v>
      </c>
      <c r="D735" t="s">
        <v>1542</v>
      </c>
      <c r="E735">
        <v>10386552</v>
      </c>
      <c r="F735" t="s">
        <v>1570</v>
      </c>
      <c r="G735" t="s">
        <v>1460</v>
      </c>
      <c r="I735" t="s">
        <v>1571</v>
      </c>
      <c r="J735" t="s">
        <v>1572</v>
      </c>
      <c r="K735" t="s">
        <v>1417</v>
      </c>
      <c r="L735" t="s">
        <v>1573</v>
      </c>
      <c r="M735" t="s">
        <v>1574</v>
      </c>
      <c r="N735">
        <v>8188397000</v>
      </c>
      <c r="O735" t="s">
        <v>1342</v>
      </c>
      <c r="P735" t="s">
        <v>1343</v>
      </c>
      <c r="Q735" t="s">
        <v>1331</v>
      </c>
      <c r="R735">
        <v>44</v>
      </c>
      <c r="S735" t="s">
        <v>1315</v>
      </c>
      <c r="T735">
        <v>12</v>
      </c>
      <c r="U735">
        <v>5</v>
      </c>
      <c r="V735">
        <v>59.4</v>
      </c>
      <c r="W735">
        <v>3</v>
      </c>
      <c r="X735" s="3">
        <f t="shared" si="44"/>
        <v>19.8</v>
      </c>
      <c r="Y735" s="3">
        <f t="shared" si="45"/>
        <v>1.6500000000000001</v>
      </c>
      <c r="Z735" s="3">
        <f t="shared" si="46"/>
        <v>0.33</v>
      </c>
    </row>
    <row r="736" spans="1:26" x14ac:dyDescent="0.25">
      <c r="A736">
        <v>12.202400000000001</v>
      </c>
      <c r="B736" t="s">
        <v>1302</v>
      </c>
      <c r="C736" t="s">
        <v>1339</v>
      </c>
      <c r="D736" t="s">
        <v>1542</v>
      </c>
      <c r="E736">
        <v>10401646</v>
      </c>
      <c r="F736" t="s">
        <v>167</v>
      </c>
      <c r="G736" t="s">
        <v>1460</v>
      </c>
      <c r="I736" t="s">
        <v>1575</v>
      </c>
      <c r="J736" t="s">
        <v>1576</v>
      </c>
      <c r="K736" t="s">
        <v>1417</v>
      </c>
      <c r="L736" t="s">
        <v>1577</v>
      </c>
      <c r="M736" t="s">
        <v>1578</v>
      </c>
      <c r="N736">
        <v>3107018925</v>
      </c>
      <c r="O736" t="s">
        <v>1342</v>
      </c>
      <c r="P736" t="s">
        <v>1343</v>
      </c>
      <c r="Q736" t="s">
        <v>1331</v>
      </c>
      <c r="R736">
        <v>44</v>
      </c>
      <c r="S736" t="s">
        <v>1315</v>
      </c>
      <c r="T736">
        <v>12</v>
      </c>
      <c r="U736">
        <v>5</v>
      </c>
      <c r="V736">
        <v>19.8</v>
      </c>
      <c r="W736">
        <v>1</v>
      </c>
      <c r="X736" s="3">
        <f t="shared" si="44"/>
        <v>19.8</v>
      </c>
      <c r="Y736" s="3">
        <f t="shared" si="45"/>
        <v>1.6500000000000001</v>
      </c>
      <c r="Z736" s="3">
        <f t="shared" si="46"/>
        <v>0.33</v>
      </c>
    </row>
    <row r="737" spans="1:26" x14ac:dyDescent="0.25">
      <c r="A737">
        <v>12.202400000000001</v>
      </c>
      <c r="B737" t="s">
        <v>1302</v>
      </c>
      <c r="C737" t="s">
        <v>1339</v>
      </c>
      <c r="D737" t="s">
        <v>1542</v>
      </c>
      <c r="E737">
        <v>10411295</v>
      </c>
      <c r="F737" t="s">
        <v>1579</v>
      </c>
      <c r="G737" t="s">
        <v>1460</v>
      </c>
      <c r="I737" t="s">
        <v>1580</v>
      </c>
      <c r="J737" t="s">
        <v>1581</v>
      </c>
      <c r="K737" t="s">
        <v>1417</v>
      </c>
      <c r="L737" t="s">
        <v>1582</v>
      </c>
      <c r="M737" t="s">
        <v>1583</v>
      </c>
      <c r="N737">
        <v>6614932663</v>
      </c>
      <c r="O737" t="s">
        <v>1342</v>
      </c>
      <c r="P737" t="s">
        <v>1343</v>
      </c>
      <c r="Q737" t="s">
        <v>1331</v>
      </c>
      <c r="R737">
        <v>44</v>
      </c>
      <c r="S737" t="s">
        <v>1315</v>
      </c>
      <c r="T737">
        <v>12</v>
      </c>
      <c r="U737">
        <v>5</v>
      </c>
      <c r="V737">
        <v>39.6</v>
      </c>
      <c r="W737">
        <v>2</v>
      </c>
      <c r="X737" s="3">
        <f t="shared" si="44"/>
        <v>19.8</v>
      </c>
      <c r="Y737" s="3">
        <f t="shared" si="45"/>
        <v>1.6500000000000001</v>
      </c>
      <c r="Z737" s="3">
        <f t="shared" si="46"/>
        <v>0.33</v>
      </c>
    </row>
    <row r="738" spans="1:26" x14ac:dyDescent="0.25">
      <c r="A738">
        <v>12.202400000000001</v>
      </c>
      <c r="B738" t="s">
        <v>1302</v>
      </c>
      <c r="C738" t="s">
        <v>1339</v>
      </c>
      <c r="D738" t="s">
        <v>1542</v>
      </c>
      <c r="E738">
        <v>10255284</v>
      </c>
      <c r="F738" t="s">
        <v>1584</v>
      </c>
      <c r="G738" t="s">
        <v>1306</v>
      </c>
      <c r="I738" t="s">
        <v>1585</v>
      </c>
      <c r="J738" t="s">
        <v>1586</v>
      </c>
      <c r="K738" t="s">
        <v>1423</v>
      </c>
      <c r="L738">
        <v>89103</v>
      </c>
      <c r="M738" t="s">
        <v>1587</v>
      </c>
      <c r="N738">
        <v>7024965753</v>
      </c>
      <c r="O738" t="s">
        <v>1402</v>
      </c>
      <c r="P738" t="s">
        <v>1403</v>
      </c>
      <c r="Q738" t="s">
        <v>1314</v>
      </c>
      <c r="R738">
        <v>44</v>
      </c>
      <c r="S738" t="s">
        <v>1315</v>
      </c>
      <c r="T738">
        <v>12</v>
      </c>
      <c r="U738">
        <v>5</v>
      </c>
      <c r="V738">
        <v>288</v>
      </c>
      <c r="W738">
        <v>10</v>
      </c>
      <c r="X738" s="3">
        <f t="shared" si="44"/>
        <v>28.8</v>
      </c>
      <c r="Y738" s="3">
        <f t="shared" si="45"/>
        <v>2.4</v>
      </c>
      <c r="Z738" s="3">
        <f t="shared" si="46"/>
        <v>0.48</v>
      </c>
    </row>
    <row r="739" spans="1:26" x14ac:dyDescent="0.25">
      <c r="A739">
        <v>12.202400000000001</v>
      </c>
      <c r="B739" t="s">
        <v>1302</v>
      </c>
      <c r="C739" t="s">
        <v>1339</v>
      </c>
      <c r="D739" t="s">
        <v>1542</v>
      </c>
      <c r="E739">
        <v>10013840</v>
      </c>
      <c r="F739" t="s">
        <v>1543</v>
      </c>
      <c r="G739" t="s">
        <v>1306</v>
      </c>
      <c r="I739" t="s">
        <v>1544</v>
      </c>
      <c r="J739" t="s">
        <v>1545</v>
      </c>
      <c r="K739" t="s">
        <v>1417</v>
      </c>
      <c r="L739">
        <v>92841</v>
      </c>
      <c r="M739" t="s">
        <v>1546</v>
      </c>
      <c r="N739">
        <v>7148992539</v>
      </c>
      <c r="O739" t="s">
        <v>1504</v>
      </c>
      <c r="P739" t="s">
        <v>1505</v>
      </c>
      <c r="Q739" t="s">
        <v>1314</v>
      </c>
      <c r="R739">
        <v>44</v>
      </c>
      <c r="S739" t="s">
        <v>1315</v>
      </c>
      <c r="T739">
        <v>12</v>
      </c>
      <c r="U739">
        <v>8</v>
      </c>
      <c r="V739">
        <v>1944</v>
      </c>
      <c r="W739">
        <v>60</v>
      </c>
      <c r="X739" s="3">
        <f t="shared" si="44"/>
        <v>32.4</v>
      </c>
      <c r="Y739" s="3">
        <f t="shared" si="45"/>
        <v>2.6999999999999997</v>
      </c>
      <c r="Z739" s="3">
        <f t="shared" si="46"/>
        <v>0.33749999999999997</v>
      </c>
    </row>
    <row r="740" spans="1:26" x14ac:dyDescent="0.25">
      <c r="A740">
        <v>12.202400000000001</v>
      </c>
      <c r="B740" t="s">
        <v>1302</v>
      </c>
      <c r="C740" t="s">
        <v>1339</v>
      </c>
      <c r="D740" t="s">
        <v>1542</v>
      </c>
      <c r="E740">
        <v>10053983</v>
      </c>
      <c r="F740" t="s">
        <v>1547</v>
      </c>
      <c r="G740" t="s">
        <v>1306</v>
      </c>
      <c r="I740" t="s">
        <v>1548</v>
      </c>
      <c r="J740" t="s">
        <v>1549</v>
      </c>
      <c r="K740" t="s">
        <v>1417</v>
      </c>
      <c r="L740" t="s">
        <v>1550</v>
      </c>
      <c r="M740" t="s">
        <v>1551</v>
      </c>
      <c r="N740">
        <v>8189423379</v>
      </c>
      <c r="O740" t="s">
        <v>1504</v>
      </c>
      <c r="P740" t="s">
        <v>1505</v>
      </c>
      <c r="Q740" t="s">
        <v>1314</v>
      </c>
      <c r="R740">
        <v>44</v>
      </c>
      <c r="S740" t="s">
        <v>1315</v>
      </c>
      <c r="T740">
        <v>12</v>
      </c>
      <c r="U740">
        <v>8</v>
      </c>
      <c r="V740">
        <v>388.8</v>
      </c>
      <c r="W740">
        <v>12</v>
      </c>
      <c r="X740" s="3">
        <f t="shared" si="44"/>
        <v>32.4</v>
      </c>
      <c r="Y740" s="3">
        <f t="shared" si="45"/>
        <v>2.6999999999999997</v>
      </c>
      <c r="Z740" s="3">
        <f t="shared" si="46"/>
        <v>0.33749999999999997</v>
      </c>
    </row>
    <row r="741" spans="1:26" x14ac:dyDescent="0.25">
      <c r="A741">
        <v>12.202400000000001</v>
      </c>
      <c r="B741" t="s">
        <v>1302</v>
      </c>
      <c r="C741" t="s">
        <v>1339</v>
      </c>
      <c r="D741" t="s">
        <v>1542</v>
      </c>
      <c r="E741">
        <v>10092651</v>
      </c>
      <c r="F741" t="s">
        <v>1552</v>
      </c>
      <c r="G741" t="s">
        <v>1358</v>
      </c>
      <c r="I741" t="s">
        <v>1544</v>
      </c>
      <c r="J741" t="s">
        <v>1545</v>
      </c>
      <c r="K741" t="s">
        <v>1417</v>
      </c>
      <c r="L741">
        <v>92841</v>
      </c>
      <c r="M741" t="s">
        <v>1553</v>
      </c>
      <c r="N741">
        <v>7148992524</v>
      </c>
      <c r="O741" t="s">
        <v>1504</v>
      </c>
      <c r="P741" t="s">
        <v>1505</v>
      </c>
      <c r="Q741" t="s">
        <v>1314</v>
      </c>
      <c r="R741">
        <v>44</v>
      </c>
      <c r="S741" t="s">
        <v>1315</v>
      </c>
      <c r="T741">
        <v>12</v>
      </c>
      <c r="U741">
        <v>8</v>
      </c>
      <c r="V741">
        <v>2592</v>
      </c>
      <c r="W741">
        <v>80</v>
      </c>
      <c r="X741" s="3">
        <f t="shared" si="44"/>
        <v>32.4</v>
      </c>
      <c r="Y741" s="3">
        <f t="shared" si="45"/>
        <v>2.6999999999999997</v>
      </c>
      <c r="Z741" s="3">
        <f t="shared" si="46"/>
        <v>0.33749999999999997</v>
      </c>
    </row>
    <row r="742" spans="1:26" x14ac:dyDescent="0.25">
      <c r="A742">
        <v>12.202400000000001</v>
      </c>
      <c r="B742" t="s">
        <v>1302</v>
      </c>
      <c r="C742" t="s">
        <v>1339</v>
      </c>
      <c r="D742" t="s">
        <v>1542</v>
      </c>
      <c r="E742">
        <v>10427062</v>
      </c>
      <c r="F742" t="s">
        <v>1588</v>
      </c>
      <c r="G742" t="s">
        <v>1426</v>
      </c>
      <c r="I742" t="s">
        <v>1589</v>
      </c>
      <c r="J742" t="s">
        <v>1590</v>
      </c>
      <c r="K742" t="s">
        <v>1423</v>
      </c>
      <c r="L742" t="s">
        <v>1591</v>
      </c>
      <c r="M742" t="s">
        <v>1592</v>
      </c>
      <c r="N742">
        <v>7027392512</v>
      </c>
      <c r="O742" t="s">
        <v>1504</v>
      </c>
      <c r="P742" t="s">
        <v>1505</v>
      </c>
      <c r="Q742" t="s">
        <v>1314</v>
      </c>
      <c r="R742">
        <v>44</v>
      </c>
      <c r="S742" t="s">
        <v>1315</v>
      </c>
      <c r="T742">
        <v>12</v>
      </c>
      <c r="U742">
        <v>8</v>
      </c>
      <c r="V742">
        <v>32.4</v>
      </c>
      <c r="W742">
        <v>1</v>
      </c>
      <c r="X742" s="3">
        <f t="shared" si="44"/>
        <v>32.4</v>
      </c>
      <c r="Y742" s="3">
        <f t="shared" si="45"/>
        <v>2.6999999999999997</v>
      </c>
      <c r="Z742" s="3">
        <f t="shared" si="46"/>
        <v>0.33749999999999997</v>
      </c>
    </row>
    <row r="743" spans="1:26" x14ac:dyDescent="0.25">
      <c r="A743">
        <v>12.202400000000001</v>
      </c>
      <c r="B743" t="s">
        <v>1302</v>
      </c>
      <c r="C743" t="s">
        <v>1339</v>
      </c>
      <c r="D743" t="s">
        <v>1542</v>
      </c>
      <c r="E743">
        <v>10013840</v>
      </c>
      <c r="F743" t="s">
        <v>1543</v>
      </c>
      <c r="G743" t="s">
        <v>1306</v>
      </c>
      <c r="I743" t="s">
        <v>1544</v>
      </c>
      <c r="J743" t="s">
        <v>1545</v>
      </c>
      <c r="K743" t="s">
        <v>1417</v>
      </c>
      <c r="L743">
        <v>92841</v>
      </c>
      <c r="M743" t="s">
        <v>1546</v>
      </c>
      <c r="N743">
        <v>7148992539</v>
      </c>
      <c r="O743" t="s">
        <v>1410</v>
      </c>
      <c r="P743" t="s">
        <v>1411</v>
      </c>
      <c r="Q743" t="s">
        <v>1314</v>
      </c>
      <c r="R743">
        <v>44</v>
      </c>
      <c r="S743" t="s">
        <v>1315</v>
      </c>
      <c r="T743">
        <v>12</v>
      </c>
      <c r="U743">
        <v>8</v>
      </c>
      <c r="V743">
        <v>1393.2</v>
      </c>
      <c r="W743">
        <v>43</v>
      </c>
      <c r="X743" s="3">
        <f t="shared" si="44"/>
        <v>32.4</v>
      </c>
      <c r="Y743" s="3">
        <f t="shared" si="45"/>
        <v>2.6999999999999997</v>
      </c>
      <c r="Z743" s="3">
        <f t="shared" si="46"/>
        <v>0.33749999999999997</v>
      </c>
    </row>
    <row r="744" spans="1:26" x14ac:dyDescent="0.25">
      <c r="A744">
        <v>12.202400000000001</v>
      </c>
      <c r="B744" t="s">
        <v>1302</v>
      </c>
      <c r="C744" t="s">
        <v>1339</v>
      </c>
      <c r="D744" t="s">
        <v>1542</v>
      </c>
      <c r="E744">
        <v>10053983</v>
      </c>
      <c r="F744" t="s">
        <v>1547</v>
      </c>
      <c r="G744" t="s">
        <v>1306</v>
      </c>
      <c r="I744" t="s">
        <v>1548</v>
      </c>
      <c r="J744" t="s">
        <v>1549</v>
      </c>
      <c r="K744" t="s">
        <v>1417</v>
      </c>
      <c r="L744" t="s">
        <v>1550</v>
      </c>
      <c r="M744" t="s">
        <v>1551</v>
      </c>
      <c r="N744">
        <v>8189423379</v>
      </c>
      <c r="O744" t="s">
        <v>1410</v>
      </c>
      <c r="P744" t="s">
        <v>1411</v>
      </c>
      <c r="Q744" t="s">
        <v>1314</v>
      </c>
      <c r="R744">
        <v>44</v>
      </c>
      <c r="S744" t="s">
        <v>1315</v>
      </c>
      <c r="T744">
        <v>12</v>
      </c>
      <c r="U744">
        <v>8</v>
      </c>
      <c r="V744">
        <v>712.8</v>
      </c>
      <c r="W744">
        <v>22</v>
      </c>
      <c r="X744" s="3">
        <f t="shared" si="44"/>
        <v>32.4</v>
      </c>
      <c r="Y744" s="3">
        <f t="shared" si="45"/>
        <v>2.6999999999999997</v>
      </c>
      <c r="Z744" s="3">
        <f t="shared" si="46"/>
        <v>0.33749999999999997</v>
      </c>
    </row>
    <row r="745" spans="1:26" x14ac:dyDescent="0.25">
      <c r="A745">
        <v>12.202400000000001</v>
      </c>
      <c r="B745" t="s">
        <v>1302</v>
      </c>
      <c r="C745" t="s">
        <v>1339</v>
      </c>
      <c r="D745" t="s">
        <v>1542</v>
      </c>
      <c r="E745">
        <v>10092651</v>
      </c>
      <c r="F745" t="s">
        <v>1552</v>
      </c>
      <c r="G745" t="s">
        <v>1358</v>
      </c>
      <c r="I745" t="s">
        <v>1544</v>
      </c>
      <c r="J745" t="s">
        <v>1545</v>
      </c>
      <c r="K745" t="s">
        <v>1417</v>
      </c>
      <c r="L745">
        <v>92841</v>
      </c>
      <c r="M745" t="s">
        <v>1553</v>
      </c>
      <c r="N745">
        <v>7148992524</v>
      </c>
      <c r="O745" t="s">
        <v>1410</v>
      </c>
      <c r="P745" t="s">
        <v>1411</v>
      </c>
      <c r="Q745" t="s">
        <v>1314</v>
      </c>
      <c r="R745">
        <v>44</v>
      </c>
      <c r="S745" t="s">
        <v>1315</v>
      </c>
      <c r="T745">
        <v>12</v>
      </c>
      <c r="U745">
        <v>8</v>
      </c>
      <c r="V745">
        <v>1782</v>
      </c>
      <c r="W745">
        <v>55</v>
      </c>
      <c r="X745" s="3">
        <f t="shared" si="44"/>
        <v>32.4</v>
      </c>
      <c r="Y745" s="3">
        <f t="shared" si="45"/>
        <v>2.6999999999999997</v>
      </c>
      <c r="Z745" s="3">
        <f t="shared" si="46"/>
        <v>0.33749999999999997</v>
      </c>
    </row>
    <row r="746" spans="1:26" x14ac:dyDescent="0.25">
      <c r="A746">
        <v>12.202400000000001</v>
      </c>
      <c r="B746" t="s">
        <v>1302</v>
      </c>
      <c r="C746" t="s">
        <v>1339</v>
      </c>
      <c r="D746" t="s">
        <v>1542</v>
      </c>
      <c r="E746">
        <v>10290809</v>
      </c>
      <c r="F746" t="s">
        <v>1593</v>
      </c>
      <c r="G746" t="s">
        <v>1426</v>
      </c>
      <c r="I746" t="s">
        <v>1594</v>
      </c>
      <c r="J746" t="s">
        <v>1595</v>
      </c>
      <c r="K746" t="s">
        <v>1417</v>
      </c>
      <c r="L746">
        <v>92106</v>
      </c>
      <c r="M746" t="s">
        <v>1596</v>
      </c>
      <c r="N746">
        <v>6192220500</v>
      </c>
      <c r="O746" t="s">
        <v>1312</v>
      </c>
      <c r="P746" t="s">
        <v>1313</v>
      </c>
      <c r="Q746" t="s">
        <v>1314</v>
      </c>
      <c r="R746">
        <v>44</v>
      </c>
      <c r="S746" t="s">
        <v>1315</v>
      </c>
      <c r="T746">
        <v>12</v>
      </c>
      <c r="U746">
        <v>8</v>
      </c>
      <c r="V746">
        <v>32.4</v>
      </c>
      <c r="W746">
        <v>1</v>
      </c>
      <c r="X746" s="3">
        <f t="shared" si="44"/>
        <v>32.4</v>
      </c>
      <c r="Y746" s="3">
        <f t="shared" si="45"/>
        <v>2.6999999999999997</v>
      </c>
      <c r="Z746" s="3">
        <f t="shared" si="46"/>
        <v>0.33749999999999997</v>
      </c>
    </row>
    <row r="747" spans="1:26" x14ac:dyDescent="0.25">
      <c r="A747">
        <v>12.202400000000001</v>
      </c>
      <c r="B747" t="s">
        <v>1302</v>
      </c>
      <c r="C747" t="s">
        <v>1597</v>
      </c>
      <c r="D747" t="s">
        <v>1598</v>
      </c>
      <c r="E747">
        <v>10268771</v>
      </c>
      <c r="F747" t="s">
        <v>1599</v>
      </c>
      <c r="G747" t="s">
        <v>1600</v>
      </c>
      <c r="I747" t="s">
        <v>1601</v>
      </c>
      <c r="J747" t="s">
        <v>1602</v>
      </c>
      <c r="K747" t="s">
        <v>1603</v>
      </c>
      <c r="L747" t="s">
        <v>1604</v>
      </c>
      <c r="M747" t="s">
        <v>1605</v>
      </c>
      <c r="N747">
        <v>5204811548</v>
      </c>
      <c r="O747" t="s">
        <v>1342</v>
      </c>
      <c r="P747" t="s">
        <v>1343</v>
      </c>
      <c r="Q747" t="s">
        <v>1331</v>
      </c>
      <c r="R747">
        <v>44</v>
      </c>
      <c r="S747" t="s">
        <v>1315</v>
      </c>
      <c r="T747">
        <v>12</v>
      </c>
      <c r="U747">
        <v>5</v>
      </c>
      <c r="V747">
        <v>19.8</v>
      </c>
      <c r="W747">
        <v>1</v>
      </c>
      <c r="X747" s="3">
        <f t="shared" si="44"/>
        <v>19.8</v>
      </c>
      <c r="Y747" s="3">
        <f t="shared" si="45"/>
        <v>1.6500000000000001</v>
      </c>
      <c r="Z747" s="3">
        <f t="shared" si="46"/>
        <v>0.33</v>
      </c>
    </row>
    <row r="748" spans="1:26" x14ac:dyDescent="0.25">
      <c r="A748">
        <v>12.202400000000001</v>
      </c>
      <c r="B748" t="s">
        <v>1302</v>
      </c>
      <c r="C748" t="s">
        <v>1597</v>
      </c>
      <c r="D748" t="s">
        <v>1598</v>
      </c>
      <c r="E748">
        <v>10274444</v>
      </c>
      <c r="F748" t="s">
        <v>1606</v>
      </c>
      <c r="G748" t="s">
        <v>1460</v>
      </c>
      <c r="I748" t="s">
        <v>1607</v>
      </c>
      <c r="J748" t="s">
        <v>1608</v>
      </c>
      <c r="K748" t="s">
        <v>1603</v>
      </c>
      <c r="L748">
        <v>98118</v>
      </c>
      <c r="M748" t="s">
        <v>1609</v>
      </c>
      <c r="N748">
        <v>2063312741</v>
      </c>
      <c r="O748" t="s">
        <v>1342</v>
      </c>
      <c r="P748" t="s">
        <v>1343</v>
      </c>
      <c r="Q748" t="s">
        <v>1331</v>
      </c>
      <c r="R748">
        <v>44</v>
      </c>
      <c r="S748" t="s">
        <v>1315</v>
      </c>
      <c r="T748">
        <v>12</v>
      </c>
      <c r="U748">
        <v>5</v>
      </c>
      <c r="V748">
        <v>39.6</v>
      </c>
      <c r="W748">
        <v>2</v>
      </c>
      <c r="X748" s="3">
        <f t="shared" si="44"/>
        <v>19.8</v>
      </c>
      <c r="Y748" s="3">
        <f t="shared" si="45"/>
        <v>1.6500000000000001</v>
      </c>
      <c r="Z748" s="3">
        <f t="shared" si="46"/>
        <v>0.33</v>
      </c>
    </row>
    <row r="749" spans="1:26" x14ac:dyDescent="0.25">
      <c r="A749">
        <v>12.202400000000001</v>
      </c>
      <c r="B749" t="s">
        <v>1302</v>
      </c>
      <c r="C749" t="s">
        <v>1597</v>
      </c>
      <c r="D749" t="s">
        <v>1598</v>
      </c>
      <c r="E749">
        <v>10399290</v>
      </c>
      <c r="F749" t="s">
        <v>1610</v>
      </c>
      <c r="G749" t="s">
        <v>1306</v>
      </c>
      <c r="I749" t="s">
        <v>1611</v>
      </c>
      <c r="J749" t="s">
        <v>1612</v>
      </c>
      <c r="K749" t="s">
        <v>1613</v>
      </c>
      <c r="L749" t="s">
        <v>1614</v>
      </c>
      <c r="M749" t="s">
        <v>1615</v>
      </c>
      <c r="N749">
        <v>9183513766</v>
      </c>
      <c r="O749" t="s">
        <v>1342</v>
      </c>
      <c r="P749" t="s">
        <v>1343</v>
      </c>
      <c r="Q749" t="s">
        <v>1331</v>
      </c>
      <c r="R749">
        <v>44</v>
      </c>
      <c r="S749" t="s">
        <v>1315</v>
      </c>
      <c r="T749">
        <v>12</v>
      </c>
      <c r="U749">
        <v>5</v>
      </c>
      <c r="V749">
        <v>19.8</v>
      </c>
      <c r="W749">
        <v>1</v>
      </c>
      <c r="X749" s="3">
        <f t="shared" si="44"/>
        <v>19.8</v>
      </c>
      <c r="Y749" s="3">
        <f t="shared" si="45"/>
        <v>1.6500000000000001</v>
      </c>
      <c r="Z749" s="3">
        <f t="shared" si="46"/>
        <v>0.33</v>
      </c>
    </row>
    <row r="750" spans="1:26" x14ac:dyDescent="0.25">
      <c r="A750">
        <v>12.202400000000001</v>
      </c>
      <c r="B750" t="s">
        <v>1302</v>
      </c>
      <c r="C750" t="s">
        <v>1597</v>
      </c>
      <c r="D750" t="s">
        <v>1598</v>
      </c>
      <c r="E750">
        <v>10433338</v>
      </c>
      <c r="F750" t="s">
        <v>321</v>
      </c>
      <c r="G750" t="s">
        <v>1460</v>
      </c>
      <c r="I750" t="s">
        <v>1616</v>
      </c>
      <c r="J750" t="s">
        <v>1617</v>
      </c>
      <c r="K750" t="s">
        <v>1603</v>
      </c>
      <c r="L750" t="s">
        <v>1618</v>
      </c>
      <c r="M750" t="s">
        <v>1619</v>
      </c>
      <c r="N750">
        <v>2064508378</v>
      </c>
      <c r="O750" t="s">
        <v>1342</v>
      </c>
      <c r="P750" t="s">
        <v>1343</v>
      </c>
      <c r="Q750" t="s">
        <v>1331</v>
      </c>
      <c r="R750">
        <v>44</v>
      </c>
      <c r="S750" t="s">
        <v>1315</v>
      </c>
      <c r="T750">
        <v>12</v>
      </c>
      <c r="U750">
        <v>5</v>
      </c>
      <c r="V750">
        <v>99</v>
      </c>
      <c r="W750">
        <v>5</v>
      </c>
      <c r="X750" s="3">
        <f t="shared" si="44"/>
        <v>19.8</v>
      </c>
      <c r="Y750" s="3">
        <f t="shared" si="45"/>
        <v>1.6500000000000001</v>
      </c>
      <c r="Z750" s="3">
        <f t="shared" si="46"/>
        <v>0.33</v>
      </c>
    </row>
    <row r="751" spans="1:26" x14ac:dyDescent="0.25">
      <c r="A751">
        <v>12.202400000000001</v>
      </c>
      <c r="B751" t="s">
        <v>1302</v>
      </c>
      <c r="C751" t="s">
        <v>1597</v>
      </c>
      <c r="D751" t="s">
        <v>1598</v>
      </c>
      <c r="E751">
        <v>10435948</v>
      </c>
      <c r="F751" t="s">
        <v>1620</v>
      </c>
      <c r="G751" t="s">
        <v>1306</v>
      </c>
      <c r="I751" t="s">
        <v>1621</v>
      </c>
      <c r="J751" t="s">
        <v>1622</v>
      </c>
      <c r="K751" t="s">
        <v>1613</v>
      </c>
      <c r="L751" t="s">
        <v>1623</v>
      </c>
      <c r="M751" t="s">
        <v>1624</v>
      </c>
      <c r="N751">
        <v>5039308914</v>
      </c>
      <c r="O751" t="s">
        <v>1342</v>
      </c>
      <c r="P751" t="s">
        <v>1343</v>
      </c>
      <c r="Q751" t="s">
        <v>1331</v>
      </c>
      <c r="R751">
        <v>44</v>
      </c>
      <c r="S751" t="s">
        <v>1315</v>
      </c>
      <c r="T751">
        <v>12</v>
      </c>
      <c r="U751">
        <v>5</v>
      </c>
      <c r="V751">
        <v>19.8</v>
      </c>
      <c r="W751">
        <v>1</v>
      </c>
      <c r="X751" s="3">
        <f t="shared" si="44"/>
        <v>19.8</v>
      </c>
      <c r="Y751" s="3">
        <f t="shared" si="45"/>
        <v>1.6500000000000001</v>
      </c>
      <c r="Z751" s="3">
        <f t="shared" si="46"/>
        <v>0.33</v>
      </c>
    </row>
    <row r="752" spans="1:26" x14ac:dyDescent="0.25">
      <c r="A752">
        <v>12.202400000000001</v>
      </c>
      <c r="B752" t="s">
        <v>1302</v>
      </c>
      <c r="C752" t="s">
        <v>1597</v>
      </c>
      <c r="D752" t="s">
        <v>1598</v>
      </c>
      <c r="E752">
        <v>10090300</v>
      </c>
      <c r="F752" t="s">
        <v>1625</v>
      </c>
      <c r="G752" t="s">
        <v>1306</v>
      </c>
      <c r="I752" t="s">
        <v>1626</v>
      </c>
      <c r="J752" t="s">
        <v>1627</v>
      </c>
      <c r="K752" t="s">
        <v>1613</v>
      </c>
      <c r="L752">
        <v>97223</v>
      </c>
      <c r="M752" t="s">
        <v>1628</v>
      </c>
      <c r="N752">
        <v>5034902132</v>
      </c>
      <c r="O752" t="s">
        <v>1346</v>
      </c>
      <c r="P752" t="s">
        <v>1347</v>
      </c>
      <c r="Q752" t="s">
        <v>1331</v>
      </c>
      <c r="R752">
        <v>44</v>
      </c>
      <c r="S752" t="s">
        <v>1315</v>
      </c>
      <c r="T752">
        <v>12</v>
      </c>
      <c r="U752">
        <v>5</v>
      </c>
      <c r="V752">
        <v>198</v>
      </c>
      <c r="W752">
        <v>10</v>
      </c>
      <c r="X752" s="3">
        <f t="shared" si="44"/>
        <v>19.8</v>
      </c>
      <c r="Y752" s="3">
        <f t="shared" si="45"/>
        <v>1.6500000000000001</v>
      </c>
      <c r="Z752" s="3">
        <f t="shared" si="46"/>
        <v>0.33</v>
      </c>
    </row>
    <row r="753" spans="1:26" x14ac:dyDescent="0.25">
      <c r="A753">
        <v>12.202400000000001</v>
      </c>
      <c r="B753" t="s">
        <v>1302</v>
      </c>
      <c r="C753" t="s">
        <v>1597</v>
      </c>
      <c r="D753" t="s">
        <v>1598</v>
      </c>
      <c r="E753">
        <v>10268771</v>
      </c>
      <c r="F753" t="s">
        <v>1599</v>
      </c>
      <c r="G753" t="s">
        <v>1600</v>
      </c>
      <c r="I753" t="s">
        <v>1601</v>
      </c>
      <c r="J753" t="s">
        <v>1602</v>
      </c>
      <c r="K753" t="s">
        <v>1603</v>
      </c>
      <c r="L753" t="s">
        <v>1604</v>
      </c>
      <c r="M753" t="s">
        <v>1605</v>
      </c>
      <c r="N753">
        <v>5204811548</v>
      </c>
      <c r="O753" t="s">
        <v>1346</v>
      </c>
      <c r="P753" t="s">
        <v>1347</v>
      </c>
      <c r="Q753" t="s">
        <v>1331</v>
      </c>
      <c r="R753">
        <v>44</v>
      </c>
      <c r="S753" t="s">
        <v>1315</v>
      </c>
      <c r="T753">
        <v>12</v>
      </c>
      <c r="U753">
        <v>5</v>
      </c>
      <c r="V753">
        <v>19.8</v>
      </c>
      <c r="W753">
        <v>1</v>
      </c>
      <c r="X753" s="3">
        <f t="shared" si="44"/>
        <v>19.8</v>
      </c>
      <c r="Y753" s="3">
        <f t="shared" si="45"/>
        <v>1.6500000000000001</v>
      </c>
      <c r="Z753" s="3">
        <f t="shared" si="46"/>
        <v>0.33</v>
      </c>
    </row>
    <row r="754" spans="1:26" x14ac:dyDescent="0.25">
      <c r="A754">
        <v>12.202400000000001</v>
      </c>
      <c r="B754" t="s">
        <v>1302</v>
      </c>
      <c r="C754" t="s">
        <v>1597</v>
      </c>
      <c r="D754" t="s">
        <v>1598</v>
      </c>
      <c r="E754">
        <v>10274444</v>
      </c>
      <c r="F754" t="s">
        <v>1606</v>
      </c>
      <c r="G754" t="s">
        <v>1460</v>
      </c>
      <c r="I754" t="s">
        <v>1607</v>
      </c>
      <c r="J754" t="s">
        <v>1608</v>
      </c>
      <c r="K754" t="s">
        <v>1603</v>
      </c>
      <c r="L754">
        <v>98118</v>
      </c>
      <c r="M754" t="s">
        <v>1609</v>
      </c>
      <c r="N754">
        <v>2063312741</v>
      </c>
      <c r="O754" t="s">
        <v>1346</v>
      </c>
      <c r="P754" t="s">
        <v>1347</v>
      </c>
      <c r="Q754" t="s">
        <v>1331</v>
      </c>
      <c r="R754">
        <v>44</v>
      </c>
      <c r="S754" t="s">
        <v>1315</v>
      </c>
      <c r="T754">
        <v>12</v>
      </c>
      <c r="U754">
        <v>5</v>
      </c>
      <c r="V754">
        <v>59.4</v>
      </c>
      <c r="W754">
        <v>3</v>
      </c>
      <c r="X754" s="3">
        <f t="shared" si="44"/>
        <v>19.8</v>
      </c>
      <c r="Y754" s="3">
        <f t="shared" si="45"/>
        <v>1.6500000000000001</v>
      </c>
      <c r="Z754" s="3">
        <f t="shared" si="46"/>
        <v>0.33</v>
      </c>
    </row>
    <row r="755" spans="1:26" x14ac:dyDescent="0.25">
      <c r="A755">
        <v>12.202400000000001</v>
      </c>
      <c r="B755" t="s">
        <v>1302</v>
      </c>
      <c r="C755" t="s">
        <v>1597</v>
      </c>
      <c r="D755" t="s">
        <v>1598</v>
      </c>
      <c r="E755">
        <v>10435948</v>
      </c>
      <c r="F755" t="s">
        <v>1620</v>
      </c>
      <c r="G755" t="s">
        <v>1306</v>
      </c>
      <c r="I755" t="s">
        <v>1621</v>
      </c>
      <c r="J755" t="s">
        <v>1622</v>
      </c>
      <c r="K755" t="s">
        <v>1613</v>
      </c>
      <c r="L755" t="s">
        <v>1623</v>
      </c>
      <c r="M755" t="s">
        <v>1624</v>
      </c>
      <c r="N755">
        <v>5039308914</v>
      </c>
      <c r="O755" t="s">
        <v>1346</v>
      </c>
      <c r="P755" t="s">
        <v>1347</v>
      </c>
      <c r="Q755" t="s">
        <v>1331</v>
      </c>
      <c r="R755">
        <v>44</v>
      </c>
      <c r="S755" t="s">
        <v>1315</v>
      </c>
      <c r="T755">
        <v>12</v>
      </c>
      <c r="U755">
        <v>5</v>
      </c>
      <c r="V755">
        <v>19.8</v>
      </c>
      <c r="W755">
        <v>1</v>
      </c>
      <c r="X755" s="3">
        <f t="shared" si="44"/>
        <v>19.8</v>
      </c>
      <c r="Y755" s="3">
        <f t="shared" si="45"/>
        <v>1.6500000000000001</v>
      </c>
      <c r="Z755" s="3">
        <f t="shared" si="46"/>
        <v>0.33</v>
      </c>
    </row>
    <row r="756" spans="1:26" x14ac:dyDescent="0.25">
      <c r="A756">
        <v>12.202400000000001</v>
      </c>
      <c r="B756" t="s">
        <v>1302</v>
      </c>
      <c r="C756" t="s">
        <v>1597</v>
      </c>
      <c r="D756" t="s">
        <v>1598</v>
      </c>
      <c r="E756">
        <v>10436492</v>
      </c>
      <c r="F756" t="s">
        <v>1629</v>
      </c>
      <c r="G756" t="s">
        <v>1306</v>
      </c>
      <c r="I756" t="s">
        <v>1630</v>
      </c>
      <c r="J756" t="s">
        <v>1631</v>
      </c>
      <c r="K756" t="s">
        <v>1417</v>
      </c>
      <c r="L756" t="s">
        <v>1632</v>
      </c>
      <c r="M756" t="s">
        <v>1633</v>
      </c>
      <c r="N756">
        <v>7074436773</v>
      </c>
      <c r="O756" t="s">
        <v>1346</v>
      </c>
      <c r="P756" t="s">
        <v>1347</v>
      </c>
      <c r="Q756" t="s">
        <v>1331</v>
      </c>
      <c r="R756">
        <v>44</v>
      </c>
      <c r="S756" t="s">
        <v>1315</v>
      </c>
      <c r="T756">
        <v>12</v>
      </c>
      <c r="U756">
        <v>5</v>
      </c>
      <c r="V756">
        <v>19.8</v>
      </c>
      <c r="W756">
        <v>1</v>
      </c>
      <c r="X756" s="3">
        <f t="shared" si="44"/>
        <v>19.8</v>
      </c>
      <c r="Y756" s="3">
        <f t="shared" si="45"/>
        <v>1.6500000000000001</v>
      </c>
      <c r="Z756" s="3">
        <f t="shared" si="46"/>
        <v>0.33</v>
      </c>
    </row>
    <row r="757" spans="1:26" x14ac:dyDescent="0.25">
      <c r="A757">
        <v>12.202400000000001</v>
      </c>
      <c r="B757" t="s">
        <v>1302</v>
      </c>
      <c r="C757" t="s">
        <v>1597</v>
      </c>
      <c r="D757" t="s">
        <v>1598</v>
      </c>
      <c r="E757">
        <v>10282571</v>
      </c>
      <c r="F757" t="s">
        <v>1634</v>
      </c>
      <c r="G757" t="s">
        <v>1306</v>
      </c>
      <c r="I757" t="s">
        <v>1635</v>
      </c>
      <c r="J757" t="s">
        <v>1636</v>
      </c>
      <c r="K757" t="s">
        <v>1637</v>
      </c>
      <c r="L757" t="s">
        <v>1638</v>
      </c>
      <c r="M757" t="s">
        <v>1639</v>
      </c>
      <c r="N757">
        <v>2086297948</v>
      </c>
      <c r="O757" t="s">
        <v>1329</v>
      </c>
      <c r="P757" t="s">
        <v>1330</v>
      </c>
      <c r="Q757" t="s">
        <v>1331</v>
      </c>
      <c r="R757">
        <v>44</v>
      </c>
      <c r="S757" t="s">
        <v>1315</v>
      </c>
      <c r="T757">
        <v>12</v>
      </c>
      <c r="U757">
        <v>5</v>
      </c>
      <c r="V757">
        <v>138.6</v>
      </c>
      <c r="W757">
        <v>7</v>
      </c>
      <c r="X757" s="3">
        <f t="shared" si="44"/>
        <v>19.8</v>
      </c>
      <c r="Y757" s="3">
        <f t="shared" si="45"/>
        <v>1.6500000000000001</v>
      </c>
      <c r="Z757" s="3">
        <f t="shared" si="46"/>
        <v>0.33</v>
      </c>
    </row>
    <row r="758" spans="1:26" x14ac:dyDescent="0.25">
      <c r="A758">
        <v>12.202400000000001</v>
      </c>
      <c r="B758" t="s">
        <v>1302</v>
      </c>
      <c r="C758" t="s">
        <v>1597</v>
      </c>
      <c r="D758" t="s">
        <v>1598</v>
      </c>
      <c r="E758">
        <v>10399290</v>
      </c>
      <c r="F758" t="s">
        <v>1610</v>
      </c>
      <c r="G758" t="s">
        <v>1306</v>
      </c>
      <c r="I758" t="s">
        <v>1611</v>
      </c>
      <c r="J758" t="s">
        <v>1612</v>
      </c>
      <c r="K758" t="s">
        <v>1613</v>
      </c>
      <c r="L758" t="s">
        <v>1614</v>
      </c>
      <c r="M758" t="s">
        <v>1615</v>
      </c>
      <c r="N758">
        <v>9183513766</v>
      </c>
      <c r="O758" t="s">
        <v>1329</v>
      </c>
      <c r="P758" t="s">
        <v>1330</v>
      </c>
      <c r="Q758" t="s">
        <v>1331</v>
      </c>
      <c r="R758">
        <v>44</v>
      </c>
      <c r="S758" t="s">
        <v>1315</v>
      </c>
      <c r="T758">
        <v>12</v>
      </c>
      <c r="U758">
        <v>5</v>
      </c>
      <c r="V758">
        <v>19.8</v>
      </c>
      <c r="W758">
        <v>1</v>
      </c>
      <c r="X758" s="3">
        <f t="shared" si="44"/>
        <v>19.8</v>
      </c>
      <c r="Y758" s="3">
        <f t="shared" si="45"/>
        <v>1.6500000000000001</v>
      </c>
      <c r="Z758" s="3">
        <f t="shared" si="46"/>
        <v>0.33</v>
      </c>
    </row>
    <row r="759" spans="1:26" x14ac:dyDescent="0.25">
      <c r="A759">
        <v>12.202400000000001</v>
      </c>
      <c r="B759" t="s">
        <v>1302</v>
      </c>
      <c r="C759" t="s">
        <v>1597</v>
      </c>
      <c r="D759" t="s">
        <v>1598</v>
      </c>
      <c r="E759">
        <v>10435948</v>
      </c>
      <c r="F759" t="s">
        <v>1620</v>
      </c>
      <c r="G759" t="s">
        <v>1306</v>
      </c>
      <c r="I759" t="s">
        <v>1621</v>
      </c>
      <c r="J759" t="s">
        <v>1622</v>
      </c>
      <c r="K759" t="s">
        <v>1613</v>
      </c>
      <c r="L759" t="s">
        <v>1623</v>
      </c>
      <c r="M759" t="s">
        <v>1624</v>
      </c>
      <c r="N759">
        <v>5039308914</v>
      </c>
      <c r="O759" t="s">
        <v>1329</v>
      </c>
      <c r="P759" t="s">
        <v>1330</v>
      </c>
      <c r="Q759" t="s">
        <v>1331</v>
      </c>
      <c r="R759">
        <v>44</v>
      </c>
      <c r="S759" t="s">
        <v>1315</v>
      </c>
      <c r="T759">
        <v>12</v>
      </c>
      <c r="U759">
        <v>5</v>
      </c>
      <c r="V759">
        <v>19.8</v>
      </c>
      <c r="W759">
        <v>1</v>
      </c>
      <c r="X759" s="3">
        <f t="shared" si="44"/>
        <v>19.8</v>
      </c>
      <c r="Y759" s="3">
        <f t="shared" si="45"/>
        <v>1.6500000000000001</v>
      </c>
      <c r="Z759" s="3">
        <f t="shared" si="46"/>
        <v>0.33</v>
      </c>
    </row>
    <row r="760" spans="1:26" x14ac:dyDescent="0.25">
      <c r="A760">
        <v>12.202400000000001</v>
      </c>
      <c r="B760" t="s">
        <v>1302</v>
      </c>
      <c r="C760" t="s">
        <v>1597</v>
      </c>
      <c r="D760" t="s">
        <v>1598</v>
      </c>
      <c r="E760">
        <v>10347339</v>
      </c>
      <c r="F760" t="s">
        <v>1640</v>
      </c>
      <c r="G760" t="s">
        <v>1306</v>
      </c>
      <c r="I760" t="s">
        <v>1641</v>
      </c>
      <c r="J760" t="s">
        <v>1642</v>
      </c>
      <c r="K760" t="s">
        <v>1637</v>
      </c>
      <c r="L760" t="s">
        <v>1643</v>
      </c>
      <c r="M760" t="s">
        <v>1644</v>
      </c>
      <c r="N760">
        <v>2087065205</v>
      </c>
      <c r="O760" t="s">
        <v>1645</v>
      </c>
      <c r="P760" t="s">
        <v>1646</v>
      </c>
      <c r="Q760" t="s">
        <v>1401</v>
      </c>
      <c r="R760">
        <v>44</v>
      </c>
      <c r="S760" t="s">
        <v>1315</v>
      </c>
      <c r="T760">
        <v>12</v>
      </c>
      <c r="U760">
        <v>8</v>
      </c>
      <c r="V760">
        <v>32.4</v>
      </c>
      <c r="W760">
        <v>1</v>
      </c>
      <c r="X760" s="3">
        <f t="shared" si="44"/>
        <v>32.4</v>
      </c>
      <c r="Y760" s="3">
        <f t="shared" si="45"/>
        <v>2.6999999999999997</v>
      </c>
      <c r="Z760" s="3">
        <f t="shared" si="46"/>
        <v>0.33749999999999997</v>
      </c>
    </row>
    <row r="761" spans="1:26" x14ac:dyDescent="0.25">
      <c r="A761">
        <v>12.202400000000001</v>
      </c>
      <c r="B761" t="s">
        <v>1302</v>
      </c>
      <c r="C761" t="s">
        <v>1597</v>
      </c>
      <c r="D761" t="s">
        <v>1598</v>
      </c>
      <c r="E761">
        <v>10282571</v>
      </c>
      <c r="F761" t="s">
        <v>1634</v>
      </c>
      <c r="G761" t="s">
        <v>1306</v>
      </c>
      <c r="I761" t="s">
        <v>1635</v>
      </c>
      <c r="J761" t="s">
        <v>1636</v>
      </c>
      <c r="K761" t="s">
        <v>1637</v>
      </c>
      <c r="L761" t="s">
        <v>1638</v>
      </c>
      <c r="M761" t="s">
        <v>1639</v>
      </c>
      <c r="N761">
        <v>2086297948</v>
      </c>
      <c r="O761" t="s">
        <v>1647</v>
      </c>
      <c r="P761" t="s">
        <v>1094</v>
      </c>
      <c r="Q761" t="s">
        <v>1401</v>
      </c>
      <c r="R761">
        <v>44</v>
      </c>
      <c r="S761" t="s">
        <v>1315</v>
      </c>
      <c r="T761">
        <v>12</v>
      </c>
      <c r="U761">
        <v>8</v>
      </c>
      <c r="V761">
        <v>129.6</v>
      </c>
      <c r="W761">
        <v>4</v>
      </c>
      <c r="X761" s="3">
        <f t="shared" si="44"/>
        <v>32.4</v>
      </c>
      <c r="Y761" s="3">
        <f t="shared" si="45"/>
        <v>2.6999999999999997</v>
      </c>
      <c r="Z761" s="3">
        <f t="shared" si="46"/>
        <v>0.33749999999999997</v>
      </c>
    </row>
    <row r="762" spans="1:26" x14ac:dyDescent="0.25">
      <c r="A762">
        <v>12.202400000000001</v>
      </c>
      <c r="B762" t="s">
        <v>1302</v>
      </c>
      <c r="C762" t="s">
        <v>1597</v>
      </c>
      <c r="D762" t="s">
        <v>1598</v>
      </c>
      <c r="E762">
        <v>10347339</v>
      </c>
      <c r="F762" t="s">
        <v>1640</v>
      </c>
      <c r="G762" t="s">
        <v>1306</v>
      </c>
      <c r="I762" t="s">
        <v>1641</v>
      </c>
      <c r="J762" t="s">
        <v>1642</v>
      </c>
      <c r="K762" t="s">
        <v>1637</v>
      </c>
      <c r="L762" t="s">
        <v>1643</v>
      </c>
      <c r="M762" t="s">
        <v>1644</v>
      </c>
      <c r="N762">
        <v>2087065205</v>
      </c>
      <c r="O762" t="s">
        <v>1647</v>
      </c>
      <c r="P762" t="s">
        <v>1094</v>
      </c>
      <c r="Q762" t="s">
        <v>1401</v>
      </c>
      <c r="R762">
        <v>44</v>
      </c>
      <c r="S762" t="s">
        <v>1315</v>
      </c>
      <c r="T762">
        <v>12</v>
      </c>
      <c r="U762">
        <v>8</v>
      </c>
      <c r="V762">
        <v>32.4</v>
      </c>
      <c r="W762">
        <v>1</v>
      </c>
      <c r="X762" s="3">
        <f t="shared" si="44"/>
        <v>32.4</v>
      </c>
      <c r="Y762" s="3">
        <f t="shared" si="45"/>
        <v>2.6999999999999997</v>
      </c>
      <c r="Z762" s="3">
        <f t="shared" si="46"/>
        <v>0.33749999999999997</v>
      </c>
    </row>
    <row r="763" spans="1:26" x14ac:dyDescent="0.25">
      <c r="A763">
        <v>12.202400000000001</v>
      </c>
      <c r="B763" t="s">
        <v>1302</v>
      </c>
      <c r="C763" t="s">
        <v>1597</v>
      </c>
      <c r="D763" t="s">
        <v>1598</v>
      </c>
      <c r="E763">
        <v>99999999999999</v>
      </c>
      <c r="F763" t="s">
        <v>1344</v>
      </c>
      <c r="G763" t="s">
        <v>1306</v>
      </c>
      <c r="H763" t="s">
        <v>144</v>
      </c>
      <c r="I763" t="s">
        <v>145</v>
      </c>
      <c r="J763" t="s">
        <v>146</v>
      </c>
      <c r="K763" t="s">
        <v>1345</v>
      </c>
      <c r="L763">
        <v>999999999</v>
      </c>
      <c r="M763" t="s">
        <v>145</v>
      </c>
      <c r="N763">
        <v>9999999999</v>
      </c>
      <c r="O763" t="s">
        <v>1647</v>
      </c>
      <c r="P763" t="s">
        <v>1094</v>
      </c>
      <c r="Q763" t="s">
        <v>1401</v>
      </c>
      <c r="R763">
        <v>44</v>
      </c>
      <c r="S763" t="s">
        <v>1315</v>
      </c>
      <c r="T763">
        <v>12</v>
      </c>
      <c r="U763">
        <v>8</v>
      </c>
      <c r="V763">
        <v>32.4</v>
      </c>
      <c r="W763">
        <v>1</v>
      </c>
      <c r="X763" s="3">
        <f t="shared" si="44"/>
        <v>32.4</v>
      </c>
      <c r="Y763" s="3">
        <f t="shared" si="45"/>
        <v>2.6999999999999997</v>
      </c>
      <c r="Z763" s="3">
        <f t="shared" si="46"/>
        <v>0.33749999999999997</v>
      </c>
    </row>
    <row r="764" spans="1:26" x14ac:dyDescent="0.25">
      <c r="A764">
        <v>12.202400000000001</v>
      </c>
      <c r="B764" t="s">
        <v>1302</v>
      </c>
      <c r="C764" t="s">
        <v>1597</v>
      </c>
      <c r="D764" t="s">
        <v>1598</v>
      </c>
      <c r="E764">
        <v>10347125</v>
      </c>
      <c r="F764" t="s">
        <v>1648</v>
      </c>
      <c r="G764" t="s">
        <v>1306</v>
      </c>
      <c r="I764" t="s">
        <v>1649</v>
      </c>
      <c r="J764" t="s">
        <v>1636</v>
      </c>
      <c r="K764" t="s">
        <v>1637</v>
      </c>
      <c r="L764" t="s">
        <v>1650</v>
      </c>
      <c r="M764" t="s">
        <v>1651</v>
      </c>
      <c r="N764">
        <v>2083812442</v>
      </c>
      <c r="O764" t="s">
        <v>1652</v>
      </c>
      <c r="P764" t="s">
        <v>1653</v>
      </c>
      <c r="Q764" t="s">
        <v>1314</v>
      </c>
      <c r="R764">
        <v>44</v>
      </c>
      <c r="S764" t="s">
        <v>1315</v>
      </c>
      <c r="T764">
        <v>12</v>
      </c>
      <c r="U764">
        <v>8</v>
      </c>
      <c r="V764">
        <v>32.4</v>
      </c>
      <c r="W764">
        <v>1</v>
      </c>
      <c r="X764" s="3">
        <f t="shared" si="44"/>
        <v>32.4</v>
      </c>
      <c r="Y764" s="3">
        <f t="shared" si="45"/>
        <v>2.6999999999999997</v>
      </c>
      <c r="Z764" s="3">
        <f t="shared" si="46"/>
        <v>0.33749999999999997</v>
      </c>
    </row>
    <row r="765" spans="1:26" x14ac:dyDescent="0.25">
      <c r="A765">
        <v>12.202400000000001</v>
      </c>
      <c r="B765" t="s">
        <v>1302</v>
      </c>
      <c r="C765" t="s">
        <v>1654</v>
      </c>
      <c r="D765" t="s">
        <v>1655</v>
      </c>
      <c r="E765">
        <v>10000787</v>
      </c>
      <c r="F765" t="s">
        <v>1656</v>
      </c>
      <c r="G765" t="s">
        <v>1306</v>
      </c>
      <c r="I765" t="s">
        <v>1657</v>
      </c>
      <c r="J765" t="s">
        <v>1658</v>
      </c>
      <c r="K765" t="s">
        <v>1659</v>
      </c>
      <c r="L765" t="s">
        <v>1660</v>
      </c>
      <c r="M765" t="s">
        <v>1661</v>
      </c>
      <c r="N765">
        <v>2627815855</v>
      </c>
      <c r="O765" t="s">
        <v>1342</v>
      </c>
      <c r="P765" t="s">
        <v>1343</v>
      </c>
      <c r="Q765" t="s">
        <v>1331</v>
      </c>
      <c r="R765">
        <v>44</v>
      </c>
      <c r="S765" t="s">
        <v>1315</v>
      </c>
      <c r="T765">
        <v>12</v>
      </c>
      <c r="U765">
        <v>5</v>
      </c>
      <c r="V765">
        <v>237.6</v>
      </c>
      <c r="W765">
        <v>12</v>
      </c>
      <c r="X765" s="3">
        <f t="shared" si="44"/>
        <v>19.8</v>
      </c>
      <c r="Y765" s="3">
        <f t="shared" si="45"/>
        <v>1.6500000000000001</v>
      </c>
      <c r="Z765" s="3">
        <f t="shared" si="46"/>
        <v>0.33</v>
      </c>
    </row>
    <row r="766" spans="1:26" x14ac:dyDescent="0.25">
      <c r="A766">
        <v>12.202400000000001</v>
      </c>
      <c r="B766" t="s">
        <v>1302</v>
      </c>
      <c r="C766" t="s">
        <v>1654</v>
      </c>
      <c r="D766" t="s">
        <v>1655</v>
      </c>
      <c r="E766">
        <v>99999999999999</v>
      </c>
      <c r="F766" t="s">
        <v>1344</v>
      </c>
      <c r="G766" t="s">
        <v>1306</v>
      </c>
      <c r="H766" t="s">
        <v>144</v>
      </c>
      <c r="I766" t="s">
        <v>145</v>
      </c>
      <c r="J766" t="s">
        <v>146</v>
      </c>
      <c r="K766" t="s">
        <v>1345</v>
      </c>
      <c r="L766">
        <v>999999999</v>
      </c>
      <c r="M766" t="s">
        <v>145</v>
      </c>
      <c r="N766">
        <v>9999999999</v>
      </c>
      <c r="O766" t="s">
        <v>1342</v>
      </c>
      <c r="P766" t="s">
        <v>1343</v>
      </c>
      <c r="Q766" t="s">
        <v>1331</v>
      </c>
      <c r="R766">
        <v>44</v>
      </c>
      <c r="S766" t="s">
        <v>1315</v>
      </c>
      <c r="T766">
        <v>12</v>
      </c>
      <c r="U766">
        <v>5</v>
      </c>
      <c r="V766">
        <v>19.8</v>
      </c>
      <c r="W766">
        <v>1</v>
      </c>
      <c r="X766" s="3">
        <f t="shared" si="44"/>
        <v>19.8</v>
      </c>
      <c r="Y766" s="3">
        <f t="shared" si="45"/>
        <v>1.6500000000000001</v>
      </c>
      <c r="Z766" s="3">
        <f t="shared" si="46"/>
        <v>0.33</v>
      </c>
    </row>
    <row r="767" spans="1:26" x14ac:dyDescent="0.25">
      <c r="A767">
        <v>12.202400000000001</v>
      </c>
      <c r="B767" t="s">
        <v>1302</v>
      </c>
      <c r="C767" t="s">
        <v>1654</v>
      </c>
      <c r="D767" t="s">
        <v>1655</v>
      </c>
      <c r="E767">
        <v>10000754</v>
      </c>
      <c r="F767" t="s">
        <v>1662</v>
      </c>
      <c r="G767" t="s">
        <v>1306</v>
      </c>
      <c r="I767" t="s">
        <v>1663</v>
      </c>
      <c r="J767" t="s">
        <v>1664</v>
      </c>
      <c r="K767" t="s">
        <v>1659</v>
      </c>
      <c r="L767" t="s">
        <v>1665</v>
      </c>
      <c r="M767" t="s">
        <v>1666</v>
      </c>
      <c r="N767">
        <v>7156762556</v>
      </c>
      <c r="O767" t="s">
        <v>1346</v>
      </c>
      <c r="P767" t="s">
        <v>1347</v>
      </c>
      <c r="Q767" t="s">
        <v>1331</v>
      </c>
      <c r="R767">
        <v>44</v>
      </c>
      <c r="S767" t="s">
        <v>1315</v>
      </c>
      <c r="T767">
        <v>12</v>
      </c>
      <c r="U767">
        <v>5</v>
      </c>
      <c r="V767">
        <v>19.8</v>
      </c>
      <c r="W767">
        <v>1</v>
      </c>
      <c r="X767" s="3">
        <f t="shared" si="44"/>
        <v>19.8</v>
      </c>
      <c r="Y767" s="3">
        <f t="shared" si="45"/>
        <v>1.6500000000000001</v>
      </c>
      <c r="Z767" s="3">
        <f t="shared" si="46"/>
        <v>0.33</v>
      </c>
    </row>
    <row r="768" spans="1:26" x14ac:dyDescent="0.25">
      <c r="A768">
        <v>12.202400000000001</v>
      </c>
      <c r="B768" t="s">
        <v>1302</v>
      </c>
      <c r="C768" t="s">
        <v>1654</v>
      </c>
      <c r="D768" t="s">
        <v>1655</v>
      </c>
      <c r="E768">
        <v>10000787</v>
      </c>
      <c r="F768" t="s">
        <v>1656</v>
      </c>
      <c r="G768" t="s">
        <v>1306</v>
      </c>
      <c r="I768" t="s">
        <v>1657</v>
      </c>
      <c r="J768" t="s">
        <v>1658</v>
      </c>
      <c r="K768" t="s">
        <v>1659</v>
      </c>
      <c r="L768" t="s">
        <v>1660</v>
      </c>
      <c r="M768" t="s">
        <v>1661</v>
      </c>
      <c r="N768">
        <v>2627815855</v>
      </c>
      <c r="O768" t="s">
        <v>1346</v>
      </c>
      <c r="P768" t="s">
        <v>1347</v>
      </c>
      <c r="Q768" t="s">
        <v>1331</v>
      </c>
      <c r="R768">
        <v>44</v>
      </c>
      <c r="S768" t="s">
        <v>1315</v>
      </c>
      <c r="T768">
        <v>12</v>
      </c>
      <c r="U768">
        <v>5</v>
      </c>
      <c r="V768">
        <v>178.2</v>
      </c>
      <c r="W768">
        <v>9</v>
      </c>
      <c r="X768" s="3">
        <f t="shared" si="44"/>
        <v>19.799999999999997</v>
      </c>
      <c r="Y768" s="3">
        <f t="shared" si="45"/>
        <v>1.6499999999999997</v>
      </c>
      <c r="Z768" s="3">
        <f t="shared" si="46"/>
        <v>0.32999999999999996</v>
      </c>
    </row>
    <row r="769" spans="1:26" x14ac:dyDescent="0.25">
      <c r="A769">
        <v>12.202400000000001</v>
      </c>
      <c r="B769" t="s">
        <v>1302</v>
      </c>
      <c r="C769" t="s">
        <v>1654</v>
      </c>
      <c r="D769" t="s">
        <v>1655</v>
      </c>
      <c r="E769">
        <v>99999999999999</v>
      </c>
      <c r="F769" t="s">
        <v>1344</v>
      </c>
      <c r="G769" t="s">
        <v>1306</v>
      </c>
      <c r="H769" t="s">
        <v>144</v>
      </c>
      <c r="I769" t="s">
        <v>145</v>
      </c>
      <c r="J769" t="s">
        <v>146</v>
      </c>
      <c r="K769" t="s">
        <v>1345</v>
      </c>
      <c r="L769">
        <v>999999999</v>
      </c>
      <c r="M769" t="s">
        <v>145</v>
      </c>
      <c r="N769">
        <v>9999999999</v>
      </c>
      <c r="O769" t="s">
        <v>1346</v>
      </c>
      <c r="P769" t="s">
        <v>1347</v>
      </c>
      <c r="Q769" t="s">
        <v>1331</v>
      </c>
      <c r="R769">
        <v>44</v>
      </c>
      <c r="S769" t="s">
        <v>1315</v>
      </c>
      <c r="T769">
        <v>12</v>
      </c>
      <c r="U769">
        <v>5</v>
      </c>
      <c r="V769">
        <v>19.8</v>
      </c>
      <c r="W769">
        <v>1</v>
      </c>
      <c r="X769" s="3">
        <f t="shared" si="44"/>
        <v>19.8</v>
      </c>
      <c r="Y769" s="3">
        <f t="shared" si="45"/>
        <v>1.6500000000000001</v>
      </c>
      <c r="Z769" s="3">
        <f t="shared" si="46"/>
        <v>0.33</v>
      </c>
    </row>
  </sheetData>
  <autoFilter ref="A2:Z769" xr:uid="{95948E84-A7BC-4BDA-B25C-B01ECB6EB593}">
    <filterColumn colId="0">
      <filters>
        <filter val="12.2024"/>
      </filters>
    </filterColumn>
    <sortState xmlns:xlrd2="http://schemas.microsoft.com/office/spreadsheetml/2017/richdata2" ref="A3:Z769">
      <sortCondition ref="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 Page</vt:lpstr>
      <vt:lpstr>Opco Monthly Breakdown</vt:lpstr>
      <vt:lpstr>Northwest</vt:lpstr>
      <vt:lpstr>Nor Cal</vt:lpstr>
      <vt:lpstr>So Cal</vt:lpstr>
      <vt:lpstr>AZ and RM</vt:lpstr>
      <vt:lpstr>Houston</vt:lpstr>
      <vt:lpstr>Illinois</vt:lpstr>
      <vt:lpstr>KC &amp; KY</vt:lpstr>
      <vt:lpstr>Michigan</vt:lpstr>
      <vt:lpstr>Minnesota</vt:lpstr>
      <vt:lpstr>Northeast</vt:lpstr>
      <vt:lpstr>Southeast</vt:lpstr>
      <vt:lpstr>Wisconsin</vt:lpstr>
      <vt:lpstr>Customer Breakdown</vt:lpstr>
      <vt:lpstr>2025 Pivot</vt:lpstr>
      <vt:lpstr>2025</vt:lpstr>
      <vt:lpstr>2024 Pivot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Giordano</dc:creator>
  <cp:lastModifiedBy>Michael Giordano</cp:lastModifiedBy>
  <cp:lastPrinted>2025-09-18T05:45:10Z</cp:lastPrinted>
  <dcterms:created xsi:type="dcterms:W3CDTF">2025-09-02T16:33:11Z</dcterms:created>
  <dcterms:modified xsi:type="dcterms:W3CDTF">2025-10-08T12:28:04Z</dcterms:modified>
</cp:coreProperties>
</file>